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 2024\ccoss\"/>
    </mc:Choice>
  </mc:AlternateContent>
  <xr:revisionPtr revIDLastSave="0" documentId="13_ncr:1_{FFA70FB3-7B9D-4751-9531-185B3178CC52}" xr6:coauthVersionLast="47" xr6:coauthVersionMax="47" xr10:uidLastSave="{00000000-0000-0000-0000-000000000000}"/>
  <bookViews>
    <workbookView xWindow="19200" yWindow="0" windowWidth="19200" windowHeight="15480" tabRatio="906" activeTab="2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Factors'!$A$12:$T$226</definedName>
    <definedName name="class">'Class. Factors'!$A$13:$H$195</definedName>
    <definedName name="_xlnm.Print_Area" localSheetId="21">'Alloc. Factors'!$A$1:$J$208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Class'!$A$1:$L$273</definedName>
    <definedName name="_xlnm.Print_Area" localSheetId="17">'Dep.Exp. Alloc.'!$A$1:$N$1081</definedName>
    <definedName name="_xlnm.Print_Area" localSheetId="14">'Dep.Res. Alloc.'!$A$1:$N$1077</definedName>
    <definedName name="_xlnm.Print_Area" localSheetId="10">'DepExp. Class.'!$A$1:$L$274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Alloc.'!$A$1:$N$1101</definedName>
    <definedName name="_xlnm.Print_Area" localSheetId="6">'Plt. Class.'!$A$1:$L$279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Alloc.'!$A$1:$M$123</definedName>
    <definedName name="_xlnm.Print_Area" localSheetId="11">'Taxes Class.'!$A$1:$K$34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4" i="23" l="1"/>
  <c r="I78" i="20" l="1"/>
  <c r="I76" i="20" l="1"/>
  <c r="I74" i="20"/>
  <c r="I73" i="20"/>
  <c r="O71" i="20"/>
  <c r="L44" i="20"/>
  <c r="K44" i="20"/>
  <c r="J44" i="20"/>
  <c r="I54" i="20"/>
  <c r="I83" i="20"/>
  <c r="I82" i="20"/>
  <c r="H121" i="19"/>
  <c r="G91" i="19"/>
  <c r="G61" i="19"/>
  <c r="A31" i="19"/>
  <c r="G31" i="19"/>
  <c r="A121" i="19"/>
  <c r="A122" i="19" s="1"/>
  <c r="A123" i="19" s="1"/>
  <c r="A120" i="19"/>
  <c r="A89" i="19"/>
  <c r="A90" i="19" s="1"/>
  <c r="A91" i="19" s="1"/>
  <c r="A92" i="19" s="1"/>
  <c r="A59" i="19"/>
  <c r="A60" i="19" s="1"/>
  <c r="A61" i="19" s="1"/>
  <c r="A62" i="19" s="1"/>
  <c r="A63" i="19" s="1"/>
  <c r="A30" i="19"/>
  <c r="A32" i="19" s="1"/>
  <c r="A33" i="19" s="1"/>
  <c r="H32" i="11"/>
  <c r="A31" i="11"/>
  <c r="A32" i="11" s="1"/>
  <c r="A33" i="11" s="1"/>
  <c r="A34" i="11" s="1"/>
  <c r="R24" i="21" l="1"/>
  <c r="Q24" i="21"/>
  <c r="P24" i="21"/>
  <c r="O24" i="21"/>
  <c r="N24" i="21"/>
  <c r="M24" i="21"/>
  <c r="L24" i="21"/>
  <c r="K24" i="21"/>
  <c r="F19" i="11" l="1"/>
  <c r="A543" i="18"/>
  <c r="I1079" i="18"/>
  <c r="H810" i="18"/>
  <c r="H541" i="18"/>
  <c r="H272" i="18"/>
  <c r="G274" i="10"/>
  <c r="I272" i="10"/>
  <c r="G279" i="10"/>
  <c r="A271" i="10"/>
  <c r="A272" i="10" s="1"/>
  <c r="A273" i="10" s="1"/>
  <c r="A274" i="10" s="1"/>
  <c r="G131" i="10"/>
  <c r="G172" i="8"/>
  <c r="J71" i="20" l="1"/>
  <c r="O41" i="20"/>
  <c r="N41" i="20"/>
  <c r="M41" i="20"/>
  <c r="G49" i="20"/>
  <c r="P42" i="20"/>
  <c r="N42" i="20"/>
  <c r="M42" i="20"/>
  <c r="L42" i="20"/>
  <c r="K42" i="20"/>
  <c r="J42" i="20"/>
  <c r="P41" i="20"/>
  <c r="L41" i="20"/>
  <c r="K41" i="20"/>
  <c r="J41" i="20"/>
  <c r="H61" i="20"/>
  <c r="G61" i="20"/>
  <c r="I58" i="20"/>
  <c r="H58" i="20"/>
  <c r="G58" i="20"/>
  <c r="I61" i="20"/>
  <c r="I53" i="20"/>
  <c r="I52" i="20"/>
  <c r="N44" i="20" s="1"/>
  <c r="I51" i="20"/>
  <c r="I50" i="20"/>
  <c r="H49" i="20"/>
  <c r="Q41" i="20" l="1"/>
  <c r="P44" i="20"/>
  <c r="I72" i="20" s="1"/>
  <c r="O42" i="20"/>
  <c r="Q42" i="20" s="1"/>
  <c r="M44" i="20"/>
  <c r="O44" i="20"/>
  <c r="I49" i="20"/>
  <c r="J46" i="20" l="1"/>
  <c r="Q44" i="20"/>
  <c r="I47" i="20" l="1"/>
  <c r="I59" i="20" s="1"/>
  <c r="H47" i="20"/>
  <c r="H59" i="20" s="1"/>
  <c r="I44" i="20"/>
  <c r="H44" i="20"/>
  <c r="G47" i="20"/>
  <c r="G59" i="20" s="1"/>
  <c r="G44" i="20"/>
  <c r="H60" i="20" l="1"/>
  <c r="H63" i="20" s="1"/>
  <c r="H67" i="20" s="1"/>
  <c r="H56" i="20"/>
  <c r="I56" i="20"/>
  <c r="I60" i="20"/>
  <c r="I63" i="20" s="1"/>
  <c r="I67" i="20" s="1"/>
  <c r="G60" i="20"/>
  <c r="G63" i="20" s="1"/>
  <c r="G67" i="20" s="1"/>
  <c r="G56" i="20"/>
  <c r="H764" i="18" l="1"/>
  <c r="H495" i="18"/>
  <c r="H226" i="18"/>
  <c r="I226" i="10"/>
  <c r="G226" i="10"/>
  <c r="I1033" i="18" s="1"/>
  <c r="G201" i="10"/>
  <c r="G198" i="10"/>
  <c r="G193" i="10"/>
  <c r="G224" i="10"/>
  <c r="G227" i="6"/>
  <c r="Q56" i="4" l="1"/>
  <c r="V56" i="4"/>
  <c r="U56" i="4"/>
  <c r="T56" i="4"/>
  <c r="S56" i="4"/>
  <c r="R56" i="4"/>
  <c r="P56" i="4"/>
  <c r="O56" i="4"/>
  <c r="N56" i="4"/>
  <c r="M56" i="4"/>
  <c r="H165" i="21" l="1"/>
  <c r="G165" i="21"/>
  <c r="F165" i="21"/>
  <c r="G57" i="1"/>
  <c r="Q161" i="8" l="1"/>
  <c r="I889" i="18" l="1"/>
  <c r="I888" i="18"/>
  <c r="H620" i="18"/>
  <c r="H619" i="18"/>
  <c r="H351" i="18"/>
  <c r="H350" i="18"/>
  <c r="I869" i="18"/>
  <c r="H600" i="18"/>
  <c r="H331" i="18"/>
  <c r="H82" i="18"/>
  <c r="H81" i="18"/>
  <c r="H62" i="18"/>
  <c r="A329" i="14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I886" i="14"/>
  <c r="I885" i="14"/>
  <c r="H618" i="14"/>
  <c r="H617" i="14"/>
  <c r="H350" i="14"/>
  <c r="H349" i="14"/>
  <c r="I866" i="14"/>
  <c r="H598" i="14"/>
  <c r="H330" i="14"/>
  <c r="H82" i="14"/>
  <c r="H81" i="14"/>
  <c r="H62" i="14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I904" i="13"/>
  <c r="I903" i="13"/>
  <c r="H630" i="13"/>
  <c r="H629" i="13"/>
  <c r="H356" i="13"/>
  <c r="H355" i="13"/>
  <c r="I884" i="13"/>
  <c r="H610" i="13"/>
  <c r="H336" i="13"/>
  <c r="H82" i="13"/>
  <c r="H81" i="13"/>
  <c r="H62" i="13"/>
  <c r="G166" i="8"/>
  <c r="G52" i="8"/>
  <c r="G234" i="10" l="1"/>
  <c r="G225" i="10"/>
  <c r="G223" i="10"/>
  <c r="G222" i="10"/>
  <c r="G221" i="10"/>
  <c r="G220" i="10"/>
  <c r="G219" i="10"/>
  <c r="G218" i="10"/>
  <c r="G217" i="10"/>
  <c r="G216" i="10"/>
  <c r="G215" i="10"/>
  <c r="G214" i="10"/>
  <c r="G210" i="10"/>
  <c r="G206" i="10"/>
  <c r="G205" i="10"/>
  <c r="G204" i="10"/>
  <c r="G200" i="10"/>
  <c r="G199" i="10"/>
  <c r="G197" i="10"/>
  <c r="I82" i="10"/>
  <c r="I81" i="10"/>
  <c r="L62" i="10"/>
  <c r="I600" i="18" s="1"/>
  <c r="K62" i="10"/>
  <c r="I331" i="18" s="1"/>
  <c r="J62" i="10"/>
  <c r="I62" i="10"/>
  <c r="G225" i="6"/>
  <c r="G218" i="6"/>
  <c r="G217" i="6"/>
  <c r="G226" i="6"/>
  <c r="G215" i="6"/>
  <c r="G194" i="6"/>
  <c r="G198" i="6"/>
  <c r="A83" i="6"/>
  <c r="A84" i="6" s="1"/>
  <c r="A85" i="6" s="1"/>
  <c r="A86" i="6" s="1"/>
  <c r="I82" i="6"/>
  <c r="I81" i="6"/>
  <c r="L62" i="6"/>
  <c r="I598" i="14" s="1"/>
  <c r="K62" i="6"/>
  <c r="I330" i="14" s="1"/>
  <c r="J62" i="6"/>
  <c r="I62" i="6"/>
  <c r="G279" i="5"/>
  <c r="A83" i="5"/>
  <c r="A84" i="5" s="1"/>
  <c r="A85" i="5" s="1"/>
  <c r="I82" i="5"/>
  <c r="I81" i="5"/>
  <c r="L62" i="5"/>
  <c r="I610" i="13" s="1"/>
  <c r="K62" i="5"/>
  <c r="I336" i="13" s="1"/>
  <c r="J62" i="5"/>
  <c r="I62" i="5"/>
  <c r="K27" i="21"/>
  <c r="L27" i="21"/>
  <c r="G228" i="10" l="1"/>
  <c r="W600" i="18"/>
  <c r="I62" i="18"/>
  <c r="I62" i="14"/>
  <c r="I62" i="13"/>
  <c r="M62" i="10"/>
  <c r="M62" i="6"/>
  <c r="M62" i="5"/>
  <c r="N71" i="20"/>
  <c r="M71" i="20"/>
  <c r="K71" i="20"/>
  <c r="X600" i="18" l="1"/>
  <c r="X331" i="18"/>
  <c r="W331" i="18"/>
  <c r="X598" i="14"/>
  <c r="W598" i="14"/>
  <c r="X330" i="14"/>
  <c r="W330" i="14"/>
  <c r="X610" i="13"/>
  <c r="W610" i="13"/>
  <c r="X336" i="13"/>
  <c r="W336" i="13"/>
  <c r="H72" i="20" l="1"/>
  <c r="L71" i="20" l="1"/>
  <c r="I71" i="20" s="1"/>
  <c r="G211" i="6" l="1"/>
  <c r="G207" i="6"/>
  <c r="G206" i="6"/>
  <c r="G199" i="6"/>
  <c r="G202" i="6" l="1"/>
  <c r="G201" i="6"/>
  <c r="G200" i="6"/>
  <c r="E61" i="23" l="1"/>
  <c r="H62" i="23" s="1"/>
  <c r="E58" i="23"/>
  <c r="H59" i="23" s="1"/>
  <c r="F62" i="23" l="1"/>
  <c r="G62" i="23"/>
  <c r="F59" i="23"/>
  <c r="G59" i="23"/>
  <c r="E62" i="23" l="1"/>
  <c r="E59" i="23"/>
  <c r="Y17" i="20" l="1"/>
  <c r="X28" i="20"/>
  <c r="W28" i="20"/>
  <c r="H28" i="20"/>
  <c r="W32" i="1"/>
  <c r="G33" i="19"/>
  <c r="H123" i="19"/>
  <c r="G93" i="19"/>
  <c r="G63" i="19"/>
  <c r="H34" i="11"/>
  <c r="I18" i="20" l="1"/>
  <c r="G96" i="8" l="1"/>
  <c r="G95" i="8"/>
  <c r="G227" i="5"/>
  <c r="G226" i="5"/>
  <c r="G225" i="5"/>
  <c r="G224" i="5"/>
  <c r="G221" i="5"/>
  <c r="G220" i="5"/>
  <c r="G219" i="5"/>
  <c r="G228" i="5"/>
  <c r="G223" i="5"/>
  <c r="G222" i="5"/>
  <c r="G218" i="5"/>
  <c r="G217" i="5"/>
  <c r="G213" i="5"/>
  <c r="G209" i="5"/>
  <c r="G208" i="5"/>
  <c r="G207" i="5"/>
  <c r="G204" i="5"/>
  <c r="G203" i="5"/>
  <c r="G202" i="5"/>
  <c r="G201" i="5"/>
  <c r="G200" i="5"/>
  <c r="G197" i="5"/>
  <c r="G172" i="5"/>
  <c r="G171" i="5"/>
  <c r="G170" i="5"/>
  <c r="G183" i="5"/>
  <c r="G182" i="5"/>
  <c r="G181" i="5"/>
  <c r="G178" i="5"/>
  <c r="G177" i="5"/>
  <c r="G176" i="5"/>
  <c r="G175" i="5"/>
  <c r="G174" i="5"/>
  <c r="G166" i="5"/>
  <c r="G165" i="5"/>
  <c r="G164" i="5"/>
  <c r="G161" i="5"/>
  <c r="G130" i="5"/>
  <c r="G129" i="5"/>
  <c r="G128" i="5"/>
  <c r="G125" i="5"/>
  <c r="G124" i="5"/>
  <c r="G123" i="5"/>
  <c r="G121" i="5"/>
  <c r="G117" i="5"/>
  <c r="G116" i="5"/>
  <c r="G115" i="5"/>
  <c r="G114" i="5"/>
  <c r="G112" i="5"/>
  <c r="G110" i="5"/>
  <c r="G108" i="5"/>
  <c r="W25" i="20" l="1"/>
  <c r="W26" i="20"/>
  <c r="W27" i="20"/>
  <c r="X25" i="20"/>
  <c r="X26" i="20"/>
  <c r="X27" i="20"/>
  <c r="H108" i="19"/>
  <c r="F25" i="11"/>
  <c r="H114" i="19" s="1"/>
  <c r="H119" i="19"/>
  <c r="G25" i="1" s="1"/>
  <c r="G20" i="24" s="1"/>
  <c r="E72" i="21"/>
  <c r="F73" i="21" s="1"/>
  <c r="E24" i="23"/>
  <c r="G24" i="21"/>
  <c r="H24" i="21"/>
  <c r="I24" i="21"/>
  <c r="J24" i="21"/>
  <c r="I1002" i="14"/>
  <c r="I1003" i="14"/>
  <c r="I1004" i="14"/>
  <c r="I1005" i="14"/>
  <c r="G205" i="6"/>
  <c r="I1011" i="14"/>
  <c r="I1015" i="14"/>
  <c r="I1019" i="14"/>
  <c r="G216" i="6"/>
  <c r="I1020" i="14" s="1"/>
  <c r="I1021" i="14"/>
  <c r="I1022" i="14"/>
  <c r="G219" i="6"/>
  <c r="G220" i="6"/>
  <c r="G221" i="6"/>
  <c r="I1025" i="14" s="1"/>
  <c r="G222" i="6"/>
  <c r="I1026" i="14" s="1"/>
  <c r="G223" i="6"/>
  <c r="I1027" i="14" s="1"/>
  <c r="G224" i="6"/>
  <c r="I1028" i="14" s="1"/>
  <c r="I1029" i="14"/>
  <c r="E18" i="21"/>
  <c r="Q19" i="21" s="1"/>
  <c r="E12" i="21"/>
  <c r="J13" i="21" s="1"/>
  <c r="F15" i="21"/>
  <c r="G15" i="21"/>
  <c r="H15" i="21"/>
  <c r="I16" i="20"/>
  <c r="Y16" i="20" s="1"/>
  <c r="I655" i="17"/>
  <c r="I530" i="17"/>
  <c r="I533" i="17"/>
  <c r="I536" i="17"/>
  <c r="I539" i="17"/>
  <c r="I540" i="17"/>
  <c r="G266" i="10"/>
  <c r="G264" i="10"/>
  <c r="G263" i="10"/>
  <c r="G257" i="10"/>
  <c r="G256" i="10"/>
  <c r="I1063" i="18" s="1"/>
  <c r="G252" i="10"/>
  <c r="G248" i="10"/>
  <c r="G247" i="10"/>
  <c r="I1054" i="18" s="1"/>
  <c r="G243" i="10"/>
  <c r="G240" i="10"/>
  <c r="I1047" i="18" s="1"/>
  <c r="G236" i="10"/>
  <c r="I1024" i="18"/>
  <c r="I1025" i="18"/>
  <c r="I1030" i="18"/>
  <c r="G130" i="10"/>
  <c r="I937" i="18" s="1"/>
  <c r="G128" i="10"/>
  <c r="I935" i="18" s="1"/>
  <c r="G127" i="10"/>
  <c r="I934" i="18" s="1"/>
  <c r="G124" i="10"/>
  <c r="I931" i="18" s="1"/>
  <c r="G123" i="10"/>
  <c r="G122" i="10"/>
  <c r="G120" i="10"/>
  <c r="I927" i="18" s="1"/>
  <c r="G119" i="10"/>
  <c r="I926" i="18" s="1"/>
  <c r="G118" i="10"/>
  <c r="G117" i="10"/>
  <c r="I924" i="18" s="1"/>
  <c r="G116" i="10"/>
  <c r="I923" i="18" s="1"/>
  <c r="G115" i="10"/>
  <c r="I922" i="18" s="1"/>
  <c r="G114" i="10"/>
  <c r="I921" i="18" s="1"/>
  <c r="G113" i="10"/>
  <c r="G111" i="10"/>
  <c r="I918" i="18" s="1"/>
  <c r="G107" i="10"/>
  <c r="I914" i="18" s="1"/>
  <c r="G106" i="10"/>
  <c r="G100" i="10"/>
  <c r="I907" i="18" s="1"/>
  <c r="G99" i="10"/>
  <c r="I906" i="18" s="1"/>
  <c r="G265" i="6"/>
  <c r="G264" i="6"/>
  <c r="I1068" i="14" s="1"/>
  <c r="G259" i="6"/>
  <c r="I1063" i="14" s="1"/>
  <c r="G257" i="6"/>
  <c r="G269" i="6"/>
  <c r="I1073" i="14" s="1"/>
  <c r="G268" i="6"/>
  <c r="I1072" i="14" s="1"/>
  <c r="G266" i="6"/>
  <c r="I1070" i="14" s="1"/>
  <c r="G249" i="6"/>
  <c r="I1053" i="14" s="1"/>
  <c r="G248" i="6"/>
  <c r="I1052" i="14" s="1"/>
  <c r="G244" i="6"/>
  <c r="G241" i="6"/>
  <c r="I1045" i="14" s="1"/>
  <c r="G133" i="6"/>
  <c r="G132" i="6"/>
  <c r="G130" i="6"/>
  <c r="I934" i="14" s="1"/>
  <c r="G128" i="6"/>
  <c r="I932" i="14" s="1"/>
  <c r="G127" i="6"/>
  <c r="I931" i="14" s="1"/>
  <c r="G124" i="6"/>
  <c r="G123" i="6"/>
  <c r="G122" i="6"/>
  <c r="I926" i="14" s="1"/>
  <c r="G119" i="6"/>
  <c r="G118" i="6"/>
  <c r="G113" i="6"/>
  <c r="I917" i="14" s="1"/>
  <c r="G111" i="6"/>
  <c r="I915" i="14" s="1"/>
  <c r="G107" i="6"/>
  <c r="I911" i="14" s="1"/>
  <c r="G106" i="6"/>
  <c r="G100" i="6"/>
  <c r="G101" i="6"/>
  <c r="I905" i="14" s="1"/>
  <c r="G99" i="6"/>
  <c r="G102" i="6"/>
  <c r="G103" i="6"/>
  <c r="I907" i="14" s="1"/>
  <c r="G104" i="6"/>
  <c r="I908" i="14" s="1"/>
  <c r="G109" i="6"/>
  <c r="I913" i="14" s="1"/>
  <c r="G114" i="6"/>
  <c r="G115" i="6"/>
  <c r="G116" i="6"/>
  <c r="I920" i="14" s="1"/>
  <c r="G117" i="6"/>
  <c r="G120" i="6"/>
  <c r="G121" i="6"/>
  <c r="I925" i="14" s="1"/>
  <c r="G270" i="5"/>
  <c r="I1092" i="13" s="1"/>
  <c r="G269" i="5"/>
  <c r="I1091" i="13" s="1"/>
  <c r="G268" i="5"/>
  <c r="G267" i="5"/>
  <c r="I1089" i="13" s="1"/>
  <c r="G263" i="5"/>
  <c r="I1085" i="13" s="1"/>
  <c r="G262" i="5"/>
  <c r="I1084" i="13" s="1"/>
  <c r="G261" i="5"/>
  <c r="I1083" i="13" s="1"/>
  <c r="G260" i="5"/>
  <c r="I1082" i="13" s="1"/>
  <c r="G256" i="5"/>
  <c r="I1078" i="13" s="1"/>
  <c r="G252" i="5"/>
  <c r="I1074" i="13" s="1"/>
  <c r="G251" i="5"/>
  <c r="G247" i="5"/>
  <c r="G244" i="5"/>
  <c r="I1066" i="13" s="1"/>
  <c r="G240" i="5"/>
  <c r="G238" i="5"/>
  <c r="I1050" i="13"/>
  <c r="I1041" i="13"/>
  <c r="I1039" i="13"/>
  <c r="I1040" i="13"/>
  <c r="I1035" i="13"/>
  <c r="I57" i="1"/>
  <c r="H57" i="1"/>
  <c r="H58" i="1" s="1"/>
  <c r="G43" i="24"/>
  <c r="F162" i="21"/>
  <c r="G162" i="21"/>
  <c r="H162" i="21"/>
  <c r="I162" i="21"/>
  <c r="J162" i="21"/>
  <c r="E42" i="21"/>
  <c r="H43" i="21" s="1"/>
  <c r="I616" i="17"/>
  <c r="I614" i="17"/>
  <c r="I612" i="17"/>
  <c r="I554" i="17"/>
  <c r="I565" i="17"/>
  <c r="I563" i="17"/>
  <c r="H146" i="15"/>
  <c r="G105" i="15"/>
  <c r="G64" i="15"/>
  <c r="G23" i="15"/>
  <c r="H23" i="7"/>
  <c r="H104" i="19"/>
  <c r="H105" i="19"/>
  <c r="H106" i="19"/>
  <c r="H107" i="19"/>
  <c r="H111" i="19"/>
  <c r="H112" i="19"/>
  <c r="H113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E207" i="21"/>
  <c r="F208" i="21" s="1"/>
  <c r="E21" i="23"/>
  <c r="F22" i="23" s="1"/>
  <c r="J47" i="6" s="1"/>
  <c r="I47" i="14" s="1"/>
  <c r="X47" i="14" s="1"/>
  <c r="E15" i="23"/>
  <c r="F16" i="23" s="1"/>
  <c r="P21" i="21"/>
  <c r="Q21" i="21"/>
  <c r="S32" i="4" s="1"/>
  <c r="S33" i="4" s="1"/>
  <c r="R21" i="21"/>
  <c r="T32" i="4" s="1"/>
  <c r="T33" i="4" s="1"/>
  <c r="E12" i="23"/>
  <c r="G13" i="23" s="1"/>
  <c r="F13" i="23"/>
  <c r="J86" i="6" s="1"/>
  <c r="I86" i="14" s="1"/>
  <c r="X86" i="14" s="1"/>
  <c r="L30" i="21"/>
  <c r="M30" i="21"/>
  <c r="N30" i="21"/>
  <c r="E45" i="21"/>
  <c r="F46" i="21" s="1"/>
  <c r="G16" i="23"/>
  <c r="K56" i="5" s="1"/>
  <c r="I330" i="13" s="1"/>
  <c r="X330" i="13" s="1"/>
  <c r="H16" i="23"/>
  <c r="L95" i="8" s="1"/>
  <c r="I423" i="17" s="1"/>
  <c r="H13" i="23"/>
  <c r="M27" i="21"/>
  <c r="N27" i="21"/>
  <c r="O27" i="21"/>
  <c r="I935" i="14"/>
  <c r="I936" i="14"/>
  <c r="A13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H668" i="14"/>
  <c r="H400" i="14"/>
  <c r="H131" i="14"/>
  <c r="G98" i="5"/>
  <c r="I920" i="13" s="1"/>
  <c r="G99" i="5"/>
  <c r="I921" i="13" s="1"/>
  <c r="G101" i="5"/>
  <c r="I923" i="13" s="1"/>
  <c r="G102" i="5"/>
  <c r="I924" i="13" s="1"/>
  <c r="G103" i="5"/>
  <c r="G104" i="5"/>
  <c r="G105" i="5"/>
  <c r="I930" i="13"/>
  <c r="I932" i="13"/>
  <c r="I934" i="13"/>
  <c r="I936" i="13"/>
  <c r="I937" i="13"/>
  <c r="I938" i="13"/>
  <c r="I939" i="13"/>
  <c r="I947" i="13"/>
  <c r="I951" i="13"/>
  <c r="I952" i="13"/>
  <c r="G153" i="5"/>
  <c r="I975" i="13" s="1"/>
  <c r="G156" i="5"/>
  <c r="G157" i="5"/>
  <c r="G158" i="5"/>
  <c r="I980" i="13" s="1"/>
  <c r="I983" i="13"/>
  <c r="I987" i="13"/>
  <c r="I988" i="13"/>
  <c r="I992" i="13"/>
  <c r="I996" i="13"/>
  <c r="I998" i="13"/>
  <c r="I1003" i="13"/>
  <c r="I1004" i="13"/>
  <c r="I1005" i="13"/>
  <c r="I1019" i="13"/>
  <c r="I1022" i="13"/>
  <c r="G230" i="5"/>
  <c r="I1052" i="13" s="1"/>
  <c r="I1026" i="13"/>
  <c r="I1031" i="13"/>
  <c r="I1044" i="13"/>
  <c r="I1045" i="13"/>
  <c r="I1046" i="13"/>
  <c r="I1047" i="13"/>
  <c r="I1048" i="13"/>
  <c r="I1062" i="13"/>
  <c r="G243" i="5"/>
  <c r="I1065" i="13" s="1"/>
  <c r="G264" i="5"/>
  <c r="I1086" i="13" s="1"/>
  <c r="I919" i="14"/>
  <c r="E18" i="23"/>
  <c r="G152" i="6"/>
  <c r="G155" i="6"/>
  <c r="I959" i="14" s="1"/>
  <c r="G156" i="6"/>
  <c r="I960" i="14" s="1"/>
  <c r="G157" i="6"/>
  <c r="I961" i="14" s="1"/>
  <c r="G160" i="6"/>
  <c r="G164" i="6"/>
  <c r="I968" i="14" s="1"/>
  <c r="G165" i="6"/>
  <c r="I969" i="14" s="1"/>
  <c r="G169" i="6"/>
  <c r="G173" i="6"/>
  <c r="I977" i="14" s="1"/>
  <c r="G174" i="6"/>
  <c r="I978" i="14" s="1"/>
  <c r="G175" i="6"/>
  <c r="I979" i="14" s="1"/>
  <c r="G176" i="6"/>
  <c r="I980" i="14" s="1"/>
  <c r="G177" i="6"/>
  <c r="G180" i="6"/>
  <c r="I984" i="14" s="1"/>
  <c r="G181" i="6"/>
  <c r="I985" i="14" s="1"/>
  <c r="G182" i="6"/>
  <c r="I986" i="14" s="1"/>
  <c r="G185" i="6"/>
  <c r="I998" i="14"/>
  <c r="I1006" i="14"/>
  <c r="I1030" i="14"/>
  <c r="I1031" i="14"/>
  <c r="G237" i="6"/>
  <c r="I1041" i="14" s="1"/>
  <c r="G240" i="6"/>
  <c r="I1044" i="14" s="1"/>
  <c r="G243" i="6"/>
  <c r="I1047" i="14" s="1"/>
  <c r="G253" i="6"/>
  <c r="I1057" i="14" s="1"/>
  <c r="G258" i="6"/>
  <c r="I1062" i="14" s="1"/>
  <c r="G260" i="6"/>
  <c r="G261" i="6"/>
  <c r="I1069" i="14"/>
  <c r="G267" i="6"/>
  <c r="I1071" i="14" s="1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36" i="15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G120" i="15"/>
  <c r="G79" i="15"/>
  <c r="G38" i="15"/>
  <c r="J34" i="7"/>
  <c r="H75" i="15" s="1"/>
  <c r="F41" i="7"/>
  <c r="H164" i="15" s="1"/>
  <c r="I656" i="17"/>
  <c r="K161" i="8"/>
  <c r="I325" i="17" s="1"/>
  <c r="I650" i="17"/>
  <c r="I649" i="17"/>
  <c r="I648" i="17"/>
  <c r="I645" i="17"/>
  <c r="I639" i="17"/>
  <c r="I630" i="17"/>
  <c r="J139" i="8"/>
  <c r="I632" i="17"/>
  <c r="I623" i="17"/>
  <c r="I595" i="17"/>
  <c r="I596" i="17"/>
  <c r="G126" i="8"/>
  <c r="I618" i="17" s="1"/>
  <c r="I602" i="17"/>
  <c r="L111" i="8"/>
  <c r="I439" i="17" s="1"/>
  <c r="J439" i="17" s="1"/>
  <c r="J111" i="8"/>
  <c r="I111" i="17" s="1"/>
  <c r="I604" i="17"/>
  <c r="I605" i="17"/>
  <c r="I609" i="17"/>
  <c r="I610" i="17"/>
  <c r="L124" i="8"/>
  <c r="I452" i="17" s="1"/>
  <c r="X452" i="17" s="1"/>
  <c r="G81" i="8"/>
  <c r="I585" i="17"/>
  <c r="K95" i="8"/>
  <c r="I259" i="17" s="1"/>
  <c r="I590" i="17"/>
  <c r="I551" i="17"/>
  <c r="G31" i="8"/>
  <c r="I523" i="17" s="1"/>
  <c r="I1070" i="18"/>
  <c r="G267" i="10"/>
  <c r="G260" i="10"/>
  <c r="I1067" i="18" s="1"/>
  <c r="G259" i="10"/>
  <c r="I1066" i="18" s="1"/>
  <c r="G258" i="10"/>
  <c r="I1065" i="18" s="1"/>
  <c r="G242" i="10"/>
  <c r="I1049" i="18" s="1"/>
  <c r="I1043" i="18"/>
  <c r="G239" i="10"/>
  <c r="I1046" i="18" s="1"/>
  <c r="I1041" i="18"/>
  <c r="I261" i="10"/>
  <c r="I1032" i="18"/>
  <c r="I1029" i="18"/>
  <c r="I1028" i="18"/>
  <c r="I1027" i="18"/>
  <c r="I1026" i="18"/>
  <c r="I1017" i="18"/>
  <c r="I1013" i="18"/>
  <c r="I1012" i="18"/>
  <c r="I1011" i="18"/>
  <c r="I1008" i="18"/>
  <c r="I1006" i="18"/>
  <c r="G164" i="10"/>
  <c r="I971" i="18" s="1"/>
  <c r="G181" i="10"/>
  <c r="I988" i="18" s="1"/>
  <c r="G180" i="10"/>
  <c r="I987" i="18" s="1"/>
  <c r="G179" i="10"/>
  <c r="G176" i="10"/>
  <c r="I983" i="18" s="1"/>
  <c r="G175" i="10"/>
  <c r="I982" i="18" s="1"/>
  <c r="G174" i="10"/>
  <c r="I981" i="18" s="1"/>
  <c r="G173" i="10"/>
  <c r="I980" i="18" s="1"/>
  <c r="G172" i="10"/>
  <c r="I979" i="18" s="1"/>
  <c r="G168" i="10"/>
  <c r="I975" i="18" s="1"/>
  <c r="G163" i="10"/>
  <c r="I970" i="18" s="1"/>
  <c r="G159" i="10"/>
  <c r="G156" i="10"/>
  <c r="I963" i="18" s="1"/>
  <c r="G154" i="10"/>
  <c r="I961" i="18" s="1"/>
  <c r="G155" i="10"/>
  <c r="I962" i="18" s="1"/>
  <c r="G151" i="10"/>
  <c r="I936" i="18"/>
  <c r="G109" i="10"/>
  <c r="I916" i="18" s="1"/>
  <c r="I912" i="18"/>
  <c r="G104" i="10"/>
  <c r="I911" i="18" s="1"/>
  <c r="G103" i="10"/>
  <c r="I910" i="18" s="1"/>
  <c r="G102" i="10"/>
  <c r="I909" i="18" s="1"/>
  <c r="G101" i="10"/>
  <c r="I908" i="18" s="1"/>
  <c r="G98" i="10"/>
  <c r="I14" i="10"/>
  <c r="I15" i="10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H38" i="7"/>
  <c r="F26" i="7"/>
  <c r="H149" i="15" s="1"/>
  <c r="E20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I132" i="6"/>
  <c r="E209" i="5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14" i="3"/>
  <c r="A15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F38" i="3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F43" i="2"/>
  <c r="F36" i="2"/>
  <c r="F38" i="4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G27" i="3"/>
  <c r="W27" i="3" s="1"/>
  <c r="G26" i="3"/>
  <c r="W26" i="3" s="1"/>
  <c r="G27" i="2"/>
  <c r="W27" i="2"/>
  <c r="G26" i="2"/>
  <c r="W26" i="2" s="1"/>
  <c r="G27" i="4"/>
  <c r="G26" i="4"/>
  <c r="W26" i="4" s="1"/>
  <c r="V57" i="1"/>
  <c r="V58" i="1" s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I58" i="1"/>
  <c r="I56" i="1" s="1"/>
  <c r="F24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42" i="19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72" i="19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93" i="19" s="1"/>
  <c r="A102" i="19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E39" i="21"/>
  <c r="K40" i="21" s="1"/>
  <c r="E36" i="21"/>
  <c r="R37" i="21" s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I105" i="8"/>
  <c r="I262" i="6"/>
  <c r="V50" i="3"/>
  <c r="V51" i="3" s="1"/>
  <c r="U50" i="3"/>
  <c r="T50" i="3"/>
  <c r="T51" i="3" s="1"/>
  <c r="S50" i="3"/>
  <c r="S51" i="3" s="1"/>
  <c r="R50" i="3"/>
  <c r="R51" i="3" s="1"/>
  <c r="Q50" i="3"/>
  <c r="Q51" i="3" s="1"/>
  <c r="P50" i="3"/>
  <c r="O50" i="3"/>
  <c r="O51" i="3" s="1"/>
  <c r="N50" i="3"/>
  <c r="N51" i="3" s="1"/>
  <c r="M50" i="3"/>
  <c r="M51" i="3"/>
  <c r="L50" i="3"/>
  <c r="K50" i="3"/>
  <c r="J50" i="3"/>
  <c r="I50" i="3"/>
  <c r="H50" i="3"/>
  <c r="V41" i="3"/>
  <c r="V42" i="3" s="1"/>
  <c r="U41" i="3"/>
  <c r="U42" i="3"/>
  <c r="T41" i="3"/>
  <c r="T42" i="3" s="1"/>
  <c r="S41" i="3"/>
  <c r="S42" i="3" s="1"/>
  <c r="R41" i="3"/>
  <c r="R42" i="3" s="1"/>
  <c r="Q41" i="3"/>
  <c r="Q42" i="3" s="1"/>
  <c r="P41" i="3"/>
  <c r="P42" i="3" s="1"/>
  <c r="O41" i="3"/>
  <c r="O42" i="3" s="1"/>
  <c r="N41" i="3"/>
  <c r="N42" i="3" s="1"/>
  <c r="M41" i="3"/>
  <c r="M42" i="3" s="1"/>
  <c r="L41" i="3"/>
  <c r="K41" i="3"/>
  <c r="J41" i="3"/>
  <c r="I41" i="3"/>
  <c r="H41" i="3"/>
  <c r="F25" i="3"/>
  <c r="F24" i="3"/>
  <c r="V15" i="3"/>
  <c r="V45" i="3" s="1"/>
  <c r="U15" i="3"/>
  <c r="U45" i="3" s="1"/>
  <c r="F25" i="2"/>
  <c r="F24" i="2"/>
  <c r="V15" i="2"/>
  <c r="V41" i="2" s="1"/>
  <c r="U15" i="2"/>
  <c r="U41" i="2" s="1"/>
  <c r="U43" i="2" s="1"/>
  <c r="V50" i="4"/>
  <c r="V51" i="4" s="1"/>
  <c r="V54" i="4" s="1"/>
  <c r="U50" i="4"/>
  <c r="U51" i="4"/>
  <c r="U54" i="4" s="1"/>
  <c r="R50" i="4"/>
  <c r="R51" i="4" s="1"/>
  <c r="Q50" i="4"/>
  <c r="Q51" i="4" s="1"/>
  <c r="P50" i="4"/>
  <c r="P51" i="4" s="1"/>
  <c r="O50" i="4"/>
  <c r="O51" i="4" s="1"/>
  <c r="N50" i="4"/>
  <c r="M50" i="4"/>
  <c r="M51" i="4" s="1"/>
  <c r="L50" i="4"/>
  <c r="K50" i="4"/>
  <c r="J50" i="4"/>
  <c r="I50" i="4"/>
  <c r="H50" i="4"/>
  <c r="V32" i="4"/>
  <c r="U32" i="4"/>
  <c r="U33" i="4" s="1"/>
  <c r="Q32" i="4"/>
  <c r="Q33" i="4" s="1"/>
  <c r="P32" i="4"/>
  <c r="P33" i="4" s="1"/>
  <c r="O32" i="4"/>
  <c r="O33" i="4" s="1"/>
  <c r="N32" i="4"/>
  <c r="N33" i="4" s="1"/>
  <c r="M32" i="4"/>
  <c r="M33" i="4" s="1"/>
  <c r="L32" i="4"/>
  <c r="K32" i="4"/>
  <c r="J32" i="4"/>
  <c r="I32" i="4"/>
  <c r="H32" i="4"/>
  <c r="V41" i="4"/>
  <c r="V42" i="4" s="1"/>
  <c r="U41" i="4"/>
  <c r="U42" i="4" s="1"/>
  <c r="Q41" i="4"/>
  <c r="Q42" i="4"/>
  <c r="P41" i="4"/>
  <c r="P42" i="4" s="1"/>
  <c r="O41" i="4"/>
  <c r="O42" i="4" s="1"/>
  <c r="N41" i="4"/>
  <c r="N42" i="4" s="1"/>
  <c r="M41" i="4"/>
  <c r="M42" i="4" s="1"/>
  <c r="L41" i="4"/>
  <c r="L55" i="4" s="1"/>
  <c r="K41" i="4"/>
  <c r="K55" i="4" s="1"/>
  <c r="J41" i="4"/>
  <c r="J55" i="4" s="1"/>
  <c r="I41" i="4"/>
  <c r="I55" i="4" s="1"/>
  <c r="H41" i="4"/>
  <c r="H55" i="4" s="1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56" i="18"/>
  <c r="G18" i="10"/>
  <c r="I825" i="18" s="1"/>
  <c r="G94" i="10"/>
  <c r="G66" i="10"/>
  <c r="I873" i="18" s="1"/>
  <c r="G52" i="10"/>
  <c r="I859" i="18" s="1"/>
  <c r="G30" i="10"/>
  <c r="I837" i="18" s="1"/>
  <c r="G146" i="10"/>
  <c r="I953" i="18" s="1"/>
  <c r="I1073" i="18"/>
  <c r="I1069" i="18"/>
  <c r="I1068" i="18"/>
  <c r="I1064" i="18"/>
  <c r="I1062" i="18"/>
  <c r="I1061" i="18"/>
  <c r="I1060" i="18"/>
  <c r="I1058" i="18"/>
  <c r="I1057" i="18"/>
  <c r="I1056" i="18"/>
  <c r="I1055" i="18"/>
  <c r="I1053" i="18"/>
  <c r="I1052" i="18"/>
  <c r="I1051" i="18"/>
  <c r="I1050" i="18"/>
  <c r="I1048" i="18"/>
  <c r="I1045" i="18"/>
  <c r="I1044" i="18"/>
  <c r="I1042" i="18"/>
  <c r="I1021" i="18"/>
  <c r="I1020" i="18"/>
  <c r="I1019" i="18"/>
  <c r="I1018" i="18"/>
  <c r="I1016" i="18"/>
  <c r="I1015" i="18"/>
  <c r="I1014" i="18"/>
  <c r="I1010" i="18"/>
  <c r="I1009" i="18"/>
  <c r="I1003" i="18"/>
  <c r="I1002" i="18"/>
  <c r="I1001" i="18"/>
  <c r="I999" i="18"/>
  <c r="I990" i="18"/>
  <c r="I989" i="18"/>
  <c r="I985" i="18"/>
  <c r="I984" i="18"/>
  <c r="I978" i="18"/>
  <c r="I977" i="18"/>
  <c r="I976" i="18"/>
  <c r="I974" i="18"/>
  <c r="I973" i="18"/>
  <c r="I972" i="18"/>
  <c r="I969" i="18"/>
  <c r="I968" i="18"/>
  <c r="I967" i="18"/>
  <c r="I965" i="18"/>
  <c r="I964" i="18"/>
  <c r="I960" i="18"/>
  <c r="I959" i="18"/>
  <c r="I957" i="18"/>
  <c r="I951" i="18"/>
  <c r="I950" i="18"/>
  <c r="I949" i="18"/>
  <c r="I938" i="18"/>
  <c r="I933" i="18"/>
  <c r="I930" i="18"/>
  <c r="I929" i="18"/>
  <c r="I925" i="18"/>
  <c r="I920" i="18"/>
  <c r="I919" i="18"/>
  <c r="I917" i="18"/>
  <c r="I913" i="18"/>
  <c r="I899" i="18"/>
  <c r="I898" i="18"/>
  <c r="I897" i="18"/>
  <c r="I896" i="18"/>
  <c r="I895" i="18"/>
  <c r="I894" i="18"/>
  <c r="I893" i="18"/>
  <c r="I892" i="18"/>
  <c r="I891" i="18"/>
  <c r="I890" i="18"/>
  <c r="I887" i="18"/>
  <c r="I886" i="18"/>
  <c r="I885" i="18"/>
  <c r="I884" i="18"/>
  <c r="I883" i="18"/>
  <c r="I882" i="18"/>
  <c r="I881" i="18"/>
  <c r="I880" i="18"/>
  <c r="I879" i="18"/>
  <c r="I878" i="18"/>
  <c r="I877" i="18"/>
  <c r="I871" i="18"/>
  <c r="I870" i="18"/>
  <c r="I868" i="18"/>
  <c r="I867" i="18"/>
  <c r="I866" i="18"/>
  <c r="I865" i="18"/>
  <c r="I864" i="18"/>
  <c r="I863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35" i="18"/>
  <c r="I834" i="18"/>
  <c r="I833" i="18"/>
  <c r="I832" i="18"/>
  <c r="I831" i="18"/>
  <c r="I830" i="18"/>
  <c r="I829" i="18"/>
  <c r="I828" i="18"/>
  <c r="I823" i="18"/>
  <c r="I822" i="18"/>
  <c r="I821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I559" i="18"/>
  <c r="W559" i="18" s="1"/>
  <c r="I290" i="18"/>
  <c r="X290" i="18" s="1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2" i="18"/>
  <c r="H681" i="18"/>
  <c r="H68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0" i="18"/>
  <c r="H629" i="18"/>
  <c r="H628" i="18"/>
  <c r="H627" i="18"/>
  <c r="H626" i="18"/>
  <c r="H625" i="18"/>
  <c r="H624" i="18"/>
  <c r="H623" i="18"/>
  <c r="H622" i="18"/>
  <c r="H621" i="18"/>
  <c r="H618" i="18"/>
  <c r="H617" i="18"/>
  <c r="H616" i="18"/>
  <c r="H615" i="18"/>
  <c r="H614" i="18"/>
  <c r="H613" i="18"/>
  <c r="H612" i="18"/>
  <c r="H611" i="18"/>
  <c r="H610" i="18"/>
  <c r="H609" i="18"/>
  <c r="H608" i="18"/>
  <c r="H602" i="18"/>
  <c r="H601" i="18"/>
  <c r="H599" i="18"/>
  <c r="H598" i="18"/>
  <c r="H597" i="18"/>
  <c r="H596" i="18"/>
  <c r="H595" i="18"/>
  <c r="H594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66" i="18"/>
  <c r="H565" i="18"/>
  <c r="H564" i="18"/>
  <c r="H563" i="18"/>
  <c r="H562" i="18"/>
  <c r="H561" i="18"/>
  <c r="H560" i="18"/>
  <c r="H559" i="18"/>
  <c r="H554" i="18"/>
  <c r="H553" i="18"/>
  <c r="H552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3" i="18"/>
  <c r="H412" i="18"/>
  <c r="H41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1" i="18"/>
  <c r="H360" i="18"/>
  <c r="H359" i="18"/>
  <c r="H358" i="18"/>
  <c r="H357" i="18"/>
  <c r="H356" i="18"/>
  <c r="H355" i="18"/>
  <c r="H354" i="18"/>
  <c r="H353" i="18"/>
  <c r="H352" i="18"/>
  <c r="H349" i="18"/>
  <c r="H348" i="18"/>
  <c r="H347" i="18"/>
  <c r="H346" i="18"/>
  <c r="H345" i="18"/>
  <c r="H344" i="18"/>
  <c r="H343" i="18"/>
  <c r="H342" i="18"/>
  <c r="H341" i="18"/>
  <c r="H340" i="18"/>
  <c r="H339" i="18"/>
  <c r="H333" i="18"/>
  <c r="H332" i="18"/>
  <c r="H330" i="18"/>
  <c r="H329" i="18"/>
  <c r="H328" i="18"/>
  <c r="H327" i="18"/>
  <c r="H326" i="18"/>
  <c r="H325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297" i="18"/>
  <c r="H296" i="18"/>
  <c r="H295" i="18"/>
  <c r="H294" i="18"/>
  <c r="H293" i="18"/>
  <c r="H292" i="18"/>
  <c r="H291" i="18"/>
  <c r="H290" i="18"/>
  <c r="H285" i="18"/>
  <c r="H284" i="18"/>
  <c r="H283" i="18"/>
  <c r="I21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4" i="18"/>
  <c r="H143" i="18"/>
  <c r="H14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2" i="18"/>
  <c r="H91" i="18"/>
  <c r="H90" i="18"/>
  <c r="H89" i="18"/>
  <c r="H88" i="18"/>
  <c r="H87" i="18"/>
  <c r="H86" i="18"/>
  <c r="H85" i="18"/>
  <c r="H84" i="18"/>
  <c r="H83" i="18"/>
  <c r="H80" i="18"/>
  <c r="H79" i="18"/>
  <c r="H78" i="18"/>
  <c r="H77" i="18"/>
  <c r="H76" i="18"/>
  <c r="H75" i="18"/>
  <c r="H74" i="18"/>
  <c r="H73" i="18"/>
  <c r="H72" i="18"/>
  <c r="H71" i="18"/>
  <c r="H70" i="18"/>
  <c r="H64" i="18"/>
  <c r="H63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4" i="6"/>
  <c r="I898" i="14" s="1"/>
  <c r="G66" i="6"/>
  <c r="G52" i="6"/>
  <c r="G30" i="6"/>
  <c r="G18" i="6"/>
  <c r="G147" i="6"/>
  <c r="I1067" i="14"/>
  <c r="I1066" i="14"/>
  <c r="I1061" i="14"/>
  <c r="I1060" i="14"/>
  <c r="I1059" i="14"/>
  <c r="I1058" i="14"/>
  <c r="I1056" i="14"/>
  <c r="I1055" i="14"/>
  <c r="I1054" i="14"/>
  <c r="I1051" i="14"/>
  <c r="I1050" i="14"/>
  <c r="I1049" i="14"/>
  <c r="I1048" i="14"/>
  <c r="I1046" i="14"/>
  <c r="I1043" i="14"/>
  <c r="I1042" i="14"/>
  <c r="I1040" i="14"/>
  <c r="I1039" i="14"/>
  <c r="I1018" i="14"/>
  <c r="I1017" i="14"/>
  <c r="I1016" i="14"/>
  <c r="I1014" i="14"/>
  <c r="I1013" i="14"/>
  <c r="I1012" i="14"/>
  <c r="I1008" i="14"/>
  <c r="I1007" i="14"/>
  <c r="I1001" i="14"/>
  <c r="I1000" i="14"/>
  <c r="I999" i="14"/>
  <c r="I997" i="14"/>
  <c r="I988" i="14"/>
  <c r="I987" i="14"/>
  <c r="I983" i="14"/>
  <c r="I982" i="14"/>
  <c r="I981" i="14"/>
  <c r="I976" i="14"/>
  <c r="I975" i="14"/>
  <c r="I974" i="14"/>
  <c r="I972" i="14"/>
  <c r="I971" i="14"/>
  <c r="I970" i="14"/>
  <c r="I967" i="14"/>
  <c r="I966" i="14"/>
  <c r="I965" i="14"/>
  <c r="I964" i="14"/>
  <c r="I963" i="14"/>
  <c r="I962" i="14"/>
  <c r="I958" i="14"/>
  <c r="I957" i="14"/>
  <c r="I955" i="14"/>
  <c r="I949" i="14"/>
  <c r="I948" i="14"/>
  <c r="I947" i="14"/>
  <c r="I930" i="14"/>
  <c r="I929" i="14"/>
  <c r="I928" i="14"/>
  <c r="I927" i="14"/>
  <c r="I924" i="14"/>
  <c r="I923" i="14"/>
  <c r="I922" i="14"/>
  <c r="I921" i="14"/>
  <c r="I916" i="14"/>
  <c r="I914" i="14"/>
  <c r="I912" i="14"/>
  <c r="I910" i="14"/>
  <c r="I909" i="14"/>
  <c r="I906" i="14"/>
  <c r="I904" i="14"/>
  <c r="I903" i="14"/>
  <c r="I902" i="14"/>
  <c r="I896" i="14"/>
  <c r="I895" i="14"/>
  <c r="I894" i="14"/>
  <c r="I893" i="14"/>
  <c r="I892" i="14"/>
  <c r="I891" i="14"/>
  <c r="I890" i="14"/>
  <c r="I889" i="14"/>
  <c r="I888" i="14"/>
  <c r="I887" i="14"/>
  <c r="I884" i="14"/>
  <c r="I883" i="14"/>
  <c r="I882" i="14"/>
  <c r="I881" i="14"/>
  <c r="I880" i="14"/>
  <c r="I879" i="14"/>
  <c r="I878" i="14"/>
  <c r="I877" i="14"/>
  <c r="I876" i="14"/>
  <c r="I875" i="14"/>
  <c r="I874" i="14"/>
  <c r="I868" i="14"/>
  <c r="I867" i="14"/>
  <c r="I865" i="14"/>
  <c r="I864" i="14"/>
  <c r="I863" i="14"/>
  <c r="I862" i="14"/>
  <c r="I861" i="14"/>
  <c r="I860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2" i="14"/>
  <c r="I831" i="14"/>
  <c r="I830" i="14"/>
  <c r="I829" i="14"/>
  <c r="I828" i="14"/>
  <c r="I827" i="14"/>
  <c r="I826" i="14"/>
  <c r="I820" i="14"/>
  <c r="I819" i="14"/>
  <c r="I818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1" i="14"/>
  <c r="H680" i="14"/>
  <c r="H679" i="14"/>
  <c r="H669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28" i="14"/>
  <c r="H627" i="14"/>
  <c r="H626" i="14"/>
  <c r="H625" i="14"/>
  <c r="H624" i="14"/>
  <c r="H623" i="14"/>
  <c r="H622" i="14"/>
  <c r="H621" i="14"/>
  <c r="H620" i="14"/>
  <c r="H619" i="14"/>
  <c r="H616" i="14"/>
  <c r="H615" i="14"/>
  <c r="H614" i="14"/>
  <c r="H613" i="14"/>
  <c r="H612" i="14"/>
  <c r="H611" i="14"/>
  <c r="H610" i="14"/>
  <c r="H609" i="14"/>
  <c r="H608" i="14"/>
  <c r="H607" i="14"/>
  <c r="H606" i="14"/>
  <c r="H600" i="14"/>
  <c r="H599" i="14"/>
  <c r="H597" i="14"/>
  <c r="H596" i="14"/>
  <c r="H595" i="14"/>
  <c r="H594" i="14"/>
  <c r="H593" i="14"/>
  <c r="H592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4" i="14"/>
  <c r="H563" i="14"/>
  <c r="H562" i="14"/>
  <c r="H561" i="14"/>
  <c r="H560" i="14"/>
  <c r="H559" i="14"/>
  <c r="H558" i="14"/>
  <c r="H552" i="14"/>
  <c r="H551" i="14"/>
  <c r="H550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3" i="14"/>
  <c r="H412" i="14"/>
  <c r="H411" i="14"/>
  <c r="H401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0" i="14"/>
  <c r="H359" i="14"/>
  <c r="H358" i="14"/>
  <c r="H357" i="14"/>
  <c r="H356" i="14"/>
  <c r="H355" i="14"/>
  <c r="H354" i="14"/>
  <c r="H353" i="14"/>
  <c r="H352" i="14"/>
  <c r="H351" i="14"/>
  <c r="H348" i="14"/>
  <c r="H347" i="14"/>
  <c r="H346" i="14"/>
  <c r="H345" i="14"/>
  <c r="H344" i="14"/>
  <c r="H343" i="14"/>
  <c r="H342" i="14"/>
  <c r="H341" i="14"/>
  <c r="H340" i="14"/>
  <c r="H339" i="14"/>
  <c r="H338" i="14"/>
  <c r="H332" i="14"/>
  <c r="H331" i="14"/>
  <c r="H329" i="14"/>
  <c r="H328" i="14"/>
  <c r="H327" i="14"/>
  <c r="H326" i="14"/>
  <c r="H325" i="14"/>
  <c r="H324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296" i="14"/>
  <c r="H295" i="14"/>
  <c r="H294" i="14"/>
  <c r="H293" i="14"/>
  <c r="H292" i="14"/>
  <c r="H291" i="14"/>
  <c r="H290" i="14"/>
  <c r="H284" i="14"/>
  <c r="H283" i="14"/>
  <c r="H282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5" i="14"/>
  <c r="H144" i="14"/>
  <c r="H143" i="14"/>
  <c r="H133" i="14"/>
  <c r="H132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2" i="14"/>
  <c r="H91" i="14"/>
  <c r="H90" i="14"/>
  <c r="H89" i="14"/>
  <c r="H88" i="14"/>
  <c r="H87" i="14"/>
  <c r="H86" i="14"/>
  <c r="H85" i="14"/>
  <c r="H84" i="14"/>
  <c r="H83" i="14"/>
  <c r="H80" i="14"/>
  <c r="H79" i="14"/>
  <c r="H78" i="14"/>
  <c r="H77" i="14"/>
  <c r="H76" i="14"/>
  <c r="H75" i="14"/>
  <c r="H74" i="14"/>
  <c r="H73" i="14"/>
  <c r="H72" i="14"/>
  <c r="H71" i="14"/>
  <c r="H70" i="14"/>
  <c r="H64" i="14"/>
  <c r="H63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I1101" i="13"/>
  <c r="G94" i="5"/>
  <c r="I916" i="13" s="1"/>
  <c r="G66" i="5"/>
  <c r="I888" i="13" s="1"/>
  <c r="G52" i="5"/>
  <c r="I874" i="13" s="1"/>
  <c r="G30" i="5"/>
  <c r="I852" i="13" s="1"/>
  <c r="G18" i="5"/>
  <c r="I840" i="13" s="1"/>
  <c r="G148" i="5"/>
  <c r="I970" i="13" s="1"/>
  <c r="I1097" i="13"/>
  <c r="I1093" i="13"/>
  <c r="I1090" i="13"/>
  <c r="I1088" i="13"/>
  <c r="I1087" i="13"/>
  <c r="I1081" i="13"/>
  <c r="I1080" i="13"/>
  <c r="I1079" i="13"/>
  <c r="I1077" i="13"/>
  <c r="I1076" i="13"/>
  <c r="I1075" i="13"/>
  <c r="I1073" i="13"/>
  <c r="I1072" i="13"/>
  <c r="I1071" i="13"/>
  <c r="I1070" i="13"/>
  <c r="I1069" i="13"/>
  <c r="I1068" i="13"/>
  <c r="I1067" i="13"/>
  <c r="I1064" i="13"/>
  <c r="I1063" i="13"/>
  <c r="I1061" i="13"/>
  <c r="I1060" i="13"/>
  <c r="I1054" i="13"/>
  <c r="I1038" i="13"/>
  <c r="I1037" i="13"/>
  <c r="I1036" i="13"/>
  <c r="I1034" i="13"/>
  <c r="I1033" i="13"/>
  <c r="I1032" i="13"/>
  <c r="I1030" i="13"/>
  <c r="I1029" i="13"/>
  <c r="I1028" i="13"/>
  <c r="I1027" i="13"/>
  <c r="I1025" i="13"/>
  <c r="I1024" i="13"/>
  <c r="I1023" i="13"/>
  <c r="I1021" i="13"/>
  <c r="I1020" i="13"/>
  <c r="I1018" i="13"/>
  <c r="I1017" i="13"/>
  <c r="I1011" i="13"/>
  <c r="I1007" i="13"/>
  <c r="I1006" i="13"/>
  <c r="I1002" i="13"/>
  <c r="I1001" i="13"/>
  <c r="I1000" i="13"/>
  <c r="I999" i="13"/>
  <c r="I997" i="13"/>
  <c r="I995" i="13"/>
  <c r="I994" i="13"/>
  <c r="I993" i="13"/>
  <c r="I991" i="13"/>
  <c r="I990" i="13"/>
  <c r="I989" i="13"/>
  <c r="I986" i="13"/>
  <c r="I985" i="13"/>
  <c r="I984" i="13"/>
  <c r="I982" i="13"/>
  <c r="I981" i="13"/>
  <c r="I977" i="13"/>
  <c r="I976" i="13"/>
  <c r="I974" i="13"/>
  <c r="I968" i="13"/>
  <c r="I967" i="13"/>
  <c r="I966" i="13"/>
  <c r="I960" i="13"/>
  <c r="I954" i="13"/>
  <c r="I953" i="13"/>
  <c r="I949" i="13"/>
  <c r="I948" i="13"/>
  <c r="I946" i="13"/>
  <c r="I945" i="13"/>
  <c r="I944" i="13"/>
  <c r="I942" i="13"/>
  <c r="I941" i="13"/>
  <c r="I940" i="13"/>
  <c r="I935" i="13"/>
  <c r="I933" i="13"/>
  <c r="I931" i="13"/>
  <c r="I929" i="13"/>
  <c r="I928" i="13"/>
  <c r="I926" i="13"/>
  <c r="I925" i="13"/>
  <c r="I922" i="13"/>
  <c r="I914" i="13"/>
  <c r="I913" i="13"/>
  <c r="I912" i="13"/>
  <c r="I911" i="13"/>
  <c r="I910" i="13"/>
  <c r="I909" i="13"/>
  <c r="I908" i="13"/>
  <c r="I907" i="13"/>
  <c r="I906" i="13"/>
  <c r="I905" i="13"/>
  <c r="I902" i="13"/>
  <c r="I901" i="13"/>
  <c r="I900" i="13"/>
  <c r="I899" i="13"/>
  <c r="I898" i="13"/>
  <c r="I897" i="13"/>
  <c r="I896" i="13"/>
  <c r="I895" i="13"/>
  <c r="I894" i="13"/>
  <c r="I893" i="13"/>
  <c r="I892" i="13"/>
  <c r="I886" i="13"/>
  <c r="I885" i="13"/>
  <c r="I883" i="13"/>
  <c r="I882" i="13"/>
  <c r="I881" i="13"/>
  <c r="I880" i="13"/>
  <c r="I879" i="13"/>
  <c r="I878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0" i="13"/>
  <c r="I849" i="13"/>
  <c r="I848" i="13"/>
  <c r="I847" i="13"/>
  <c r="I846" i="13"/>
  <c r="I845" i="13"/>
  <c r="I844" i="13"/>
  <c r="I838" i="13"/>
  <c r="I837" i="13"/>
  <c r="I836" i="13"/>
  <c r="H823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0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37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4" i="13"/>
  <c r="H693" i="13"/>
  <c r="H692" i="13"/>
  <c r="H686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0" i="13"/>
  <c r="H639" i="13"/>
  <c r="H638" i="13"/>
  <c r="H637" i="13"/>
  <c r="H636" i="13"/>
  <c r="H635" i="13"/>
  <c r="H634" i="13"/>
  <c r="H633" i="13"/>
  <c r="H632" i="13"/>
  <c r="H631" i="13"/>
  <c r="H628" i="13"/>
  <c r="H627" i="13"/>
  <c r="H626" i="13"/>
  <c r="H625" i="13"/>
  <c r="H624" i="13"/>
  <c r="H623" i="13"/>
  <c r="H622" i="13"/>
  <c r="H621" i="13"/>
  <c r="H620" i="13"/>
  <c r="H619" i="13"/>
  <c r="H618" i="13"/>
  <c r="H612" i="13"/>
  <c r="H611" i="13"/>
  <c r="H609" i="13"/>
  <c r="H608" i="13"/>
  <c r="H607" i="13"/>
  <c r="H606" i="13"/>
  <c r="H605" i="13"/>
  <c r="H604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76" i="13"/>
  <c r="H575" i="13"/>
  <c r="H574" i="13"/>
  <c r="H573" i="13"/>
  <c r="H572" i="13"/>
  <c r="H571" i="13"/>
  <c r="H570" i="13"/>
  <c r="H564" i="13"/>
  <c r="H563" i="13"/>
  <c r="H562" i="13"/>
  <c r="H549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06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3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0" i="13"/>
  <c r="H419" i="13"/>
  <c r="H418" i="13"/>
  <c r="H412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66" i="13"/>
  <c r="H365" i="13"/>
  <c r="H364" i="13"/>
  <c r="H363" i="13"/>
  <c r="H362" i="13"/>
  <c r="H361" i="13"/>
  <c r="H360" i="13"/>
  <c r="H359" i="13"/>
  <c r="H358" i="13"/>
  <c r="H357" i="13"/>
  <c r="H354" i="13"/>
  <c r="H353" i="13"/>
  <c r="H352" i="13"/>
  <c r="H351" i="13"/>
  <c r="H350" i="13"/>
  <c r="H349" i="13"/>
  <c r="H348" i="13"/>
  <c r="H347" i="13"/>
  <c r="H346" i="13"/>
  <c r="H345" i="13"/>
  <c r="H344" i="13"/>
  <c r="H338" i="13"/>
  <c r="H337" i="13"/>
  <c r="H335" i="13"/>
  <c r="H334" i="13"/>
  <c r="H333" i="13"/>
  <c r="H332" i="13"/>
  <c r="H331" i="13"/>
  <c r="H330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2" i="13"/>
  <c r="H301" i="13"/>
  <c r="H300" i="13"/>
  <c r="H299" i="13"/>
  <c r="H298" i="13"/>
  <c r="H297" i="13"/>
  <c r="H296" i="13"/>
  <c r="H290" i="13"/>
  <c r="H289" i="13"/>
  <c r="H288" i="13"/>
  <c r="H138" i="13"/>
  <c r="H275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2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89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46" i="13"/>
  <c r="H145" i="13"/>
  <c r="H144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2" i="13"/>
  <c r="H91" i="13"/>
  <c r="H90" i="13"/>
  <c r="H89" i="13"/>
  <c r="H88" i="13"/>
  <c r="H87" i="13"/>
  <c r="H86" i="13"/>
  <c r="H85" i="13"/>
  <c r="H84" i="13"/>
  <c r="H83" i="13"/>
  <c r="H80" i="13"/>
  <c r="H79" i="13"/>
  <c r="H78" i="13"/>
  <c r="H77" i="13"/>
  <c r="H76" i="13"/>
  <c r="H75" i="13"/>
  <c r="H74" i="13"/>
  <c r="H73" i="13"/>
  <c r="H72" i="13"/>
  <c r="H71" i="13"/>
  <c r="H70" i="13"/>
  <c r="H64" i="13"/>
  <c r="H63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7" i="10"/>
  <c r="I266" i="10"/>
  <c r="I265" i="10"/>
  <c r="I264" i="10"/>
  <c r="I263" i="10"/>
  <c r="I262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4" i="10"/>
  <c r="I143" i="10"/>
  <c r="I14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2" i="10"/>
  <c r="I91" i="10"/>
  <c r="I90" i="10"/>
  <c r="I89" i="10"/>
  <c r="I88" i="10"/>
  <c r="I87" i="10"/>
  <c r="I86" i="10"/>
  <c r="I85" i="10"/>
  <c r="I84" i="10"/>
  <c r="I83" i="10"/>
  <c r="I80" i="10"/>
  <c r="I79" i="10"/>
  <c r="I78" i="10"/>
  <c r="I77" i="10"/>
  <c r="I76" i="10"/>
  <c r="I75" i="10"/>
  <c r="I74" i="10"/>
  <c r="I73" i="10"/>
  <c r="I72" i="10"/>
  <c r="I71" i="10"/>
  <c r="I70" i="10"/>
  <c r="I64" i="10"/>
  <c r="I63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I225" i="6"/>
  <c r="I185" i="6"/>
  <c r="I269" i="6"/>
  <c r="I268" i="6"/>
  <c r="I267" i="6"/>
  <c r="I266" i="6"/>
  <c r="I265" i="6"/>
  <c r="I264" i="6"/>
  <c r="I263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27" i="6"/>
  <c r="I226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5" i="6"/>
  <c r="I144" i="6"/>
  <c r="I143" i="6"/>
  <c r="I133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2" i="6"/>
  <c r="I91" i="6"/>
  <c r="I90" i="6"/>
  <c r="I89" i="6"/>
  <c r="I88" i="6"/>
  <c r="I87" i="6"/>
  <c r="I86" i="6"/>
  <c r="I85" i="6"/>
  <c r="I84" i="6"/>
  <c r="I83" i="6"/>
  <c r="I80" i="6"/>
  <c r="I79" i="6"/>
  <c r="I78" i="6"/>
  <c r="I77" i="6"/>
  <c r="I76" i="6"/>
  <c r="I75" i="6"/>
  <c r="I74" i="6"/>
  <c r="I73" i="6"/>
  <c r="I72" i="6"/>
  <c r="I71" i="6"/>
  <c r="I70" i="6"/>
  <c r="I64" i="6"/>
  <c r="I63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I275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2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89" i="5"/>
  <c r="I138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46" i="5"/>
  <c r="I145" i="5"/>
  <c r="I144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92" i="5"/>
  <c r="I91" i="5"/>
  <c r="I90" i="5"/>
  <c r="I89" i="5"/>
  <c r="I88" i="5"/>
  <c r="I87" i="5"/>
  <c r="I86" i="5"/>
  <c r="I85" i="5"/>
  <c r="I84" i="5"/>
  <c r="I83" i="5"/>
  <c r="V33" i="4"/>
  <c r="E33" i="21"/>
  <c r="J34" i="21" s="1"/>
  <c r="J109" i="8"/>
  <c r="I109" i="17" s="1"/>
  <c r="J124" i="8"/>
  <c r="I124" i="17" s="1"/>
  <c r="X124" i="17" s="1"/>
  <c r="J129" i="8"/>
  <c r="I129" i="17" s="1"/>
  <c r="J144" i="8"/>
  <c r="I144" i="17" s="1"/>
  <c r="W144" i="17" s="1"/>
  <c r="J160" i="8"/>
  <c r="I160" i="17" s="1"/>
  <c r="K145" i="8"/>
  <c r="I309" i="17" s="1"/>
  <c r="K160" i="8"/>
  <c r="I324" i="17" s="1"/>
  <c r="L129" i="8"/>
  <c r="I457" i="17" s="1"/>
  <c r="L144" i="8"/>
  <c r="I472" i="17" s="1"/>
  <c r="L145" i="8"/>
  <c r="I473" i="17" s="1"/>
  <c r="L160" i="8"/>
  <c r="I488" i="17" s="1"/>
  <c r="L162" i="8"/>
  <c r="J132" i="8"/>
  <c r="J133" i="8"/>
  <c r="I133" i="17" s="1"/>
  <c r="L133" i="8"/>
  <c r="I461" i="17" s="1"/>
  <c r="K31" i="7"/>
  <c r="H113" i="15" s="1"/>
  <c r="K46" i="7"/>
  <c r="I73" i="21"/>
  <c r="A1" i="21"/>
  <c r="A2" i="21"/>
  <c r="A3" i="21"/>
  <c r="A1" i="23"/>
  <c r="A2" i="23"/>
  <c r="A3" i="23"/>
  <c r="A1" i="12"/>
  <c r="A2" i="12"/>
  <c r="A3" i="12"/>
  <c r="A1" i="3"/>
  <c r="A2" i="3"/>
  <c r="A3" i="3"/>
  <c r="H32" i="3"/>
  <c r="I32" i="3"/>
  <c r="J32" i="3"/>
  <c r="K32" i="3"/>
  <c r="L32" i="3"/>
  <c r="M32" i="3"/>
  <c r="M33" i="3" s="1"/>
  <c r="N32" i="3"/>
  <c r="N33" i="3" s="1"/>
  <c r="O32" i="3"/>
  <c r="O33" i="3"/>
  <c r="P32" i="3"/>
  <c r="P33" i="3" s="1"/>
  <c r="Q32" i="3"/>
  <c r="Q33" i="3" s="1"/>
  <c r="R32" i="3"/>
  <c r="R33" i="3" s="1"/>
  <c r="S32" i="3"/>
  <c r="S33" i="3" s="1"/>
  <c r="T32" i="3"/>
  <c r="T33" i="3" s="1"/>
  <c r="U32" i="3"/>
  <c r="U33" i="3" s="1"/>
  <c r="V32" i="3"/>
  <c r="V33" i="3" s="1"/>
  <c r="W36" i="3"/>
  <c r="W41" i="3"/>
  <c r="W50" i="3"/>
  <c r="U51" i="3"/>
  <c r="A1" i="4"/>
  <c r="A2" i="4"/>
  <c r="A3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3" i="5"/>
  <c r="I64" i="5"/>
  <c r="I70" i="5"/>
  <c r="I71" i="5"/>
  <c r="I72" i="5"/>
  <c r="I73" i="5"/>
  <c r="I74" i="5"/>
  <c r="I75" i="5"/>
  <c r="I76" i="5"/>
  <c r="I77" i="5"/>
  <c r="I78" i="5"/>
  <c r="I79" i="5"/>
  <c r="I80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A1" i="20"/>
  <c r="A2" i="20"/>
  <c r="A3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4" i="19"/>
  <c r="G45" i="19"/>
  <c r="G46" i="19"/>
  <c r="G47" i="19"/>
  <c r="G51" i="19"/>
  <c r="G52" i="19"/>
  <c r="G53" i="19"/>
  <c r="G59" i="19"/>
  <c r="G74" i="19"/>
  <c r="G75" i="19"/>
  <c r="G76" i="19"/>
  <c r="G77" i="19"/>
  <c r="G81" i="19"/>
  <c r="G82" i="19"/>
  <c r="G83" i="19"/>
  <c r="G89" i="19"/>
  <c r="A1" i="11"/>
  <c r="A2" i="11"/>
  <c r="A3" i="11"/>
  <c r="H15" i="11"/>
  <c r="H16" i="11"/>
  <c r="H17" i="11"/>
  <c r="H18" i="11"/>
  <c r="H22" i="11"/>
  <c r="H23" i="11"/>
  <c r="H24" i="11"/>
  <c r="H30" i="11"/>
  <c r="G27" i="24"/>
  <c r="G26" i="24"/>
  <c r="L31" i="12"/>
  <c r="K34" i="7"/>
  <c r="H116" i="15" s="1"/>
  <c r="K33" i="7"/>
  <c r="H115" i="15" s="1"/>
  <c r="K32" i="7"/>
  <c r="H114" i="15" s="1"/>
  <c r="J49" i="10"/>
  <c r="J48" i="10"/>
  <c r="I48" i="18" s="1"/>
  <c r="J45" i="10"/>
  <c r="I45" i="18" s="1"/>
  <c r="J44" i="10"/>
  <c r="I44" i="18" s="1"/>
  <c r="J41" i="10"/>
  <c r="I41" i="18" s="1"/>
  <c r="J40" i="10"/>
  <c r="I40" i="18" s="1"/>
  <c r="J37" i="10"/>
  <c r="I37" i="18" s="1"/>
  <c r="J36" i="10"/>
  <c r="L97" i="8"/>
  <c r="I425" i="17" s="1"/>
  <c r="K64" i="10"/>
  <c r="I333" i="18" s="1"/>
  <c r="K63" i="10"/>
  <c r="I332" i="18" s="1"/>
  <c r="K61" i="10"/>
  <c r="K58" i="10"/>
  <c r="I327" i="18" s="1"/>
  <c r="K57" i="10"/>
  <c r="K82" i="8"/>
  <c r="K83" i="8"/>
  <c r="I247" i="17" s="1"/>
  <c r="K84" i="8"/>
  <c r="I248" i="17" s="1"/>
  <c r="K87" i="8"/>
  <c r="I251" i="17" s="1"/>
  <c r="K92" i="8"/>
  <c r="I256" i="17" s="1"/>
  <c r="K97" i="8"/>
  <c r="I261" i="17" s="1"/>
  <c r="J56" i="8"/>
  <c r="J65" i="8"/>
  <c r="I65" i="17" s="1"/>
  <c r="J65" i="17" s="1"/>
  <c r="L91" i="10"/>
  <c r="I629" i="18" s="1"/>
  <c r="J629" i="18" s="1"/>
  <c r="L90" i="10"/>
  <c r="I628" i="18" s="1"/>
  <c r="L89" i="10"/>
  <c r="I627" i="18" s="1"/>
  <c r="L88" i="10"/>
  <c r="I626" i="18" s="1"/>
  <c r="L87" i="10"/>
  <c r="I625" i="18" s="1"/>
  <c r="L86" i="10"/>
  <c r="I624" i="18" s="1"/>
  <c r="K91" i="10"/>
  <c r="I360" i="18" s="1"/>
  <c r="K90" i="10"/>
  <c r="I359" i="18" s="1"/>
  <c r="K86" i="10"/>
  <c r="I355" i="18" s="1"/>
  <c r="J91" i="10"/>
  <c r="I91" i="18" s="1"/>
  <c r="J88" i="10"/>
  <c r="I88" i="18" s="1"/>
  <c r="J86" i="10"/>
  <c r="L154" i="8"/>
  <c r="I482" i="17" s="1"/>
  <c r="K154" i="8"/>
  <c r="J154" i="8"/>
  <c r="I154" i="17" s="1"/>
  <c r="P51" i="3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J131" i="8"/>
  <c r="K131" i="8"/>
  <c r="I295" i="17" s="1"/>
  <c r="I601" i="17"/>
  <c r="L109" i="8"/>
  <c r="I437" i="17" s="1"/>
  <c r="J59" i="8"/>
  <c r="I59" i="17" s="1"/>
  <c r="T59" i="17" s="1"/>
  <c r="I550" i="17"/>
  <c r="J57" i="8"/>
  <c r="I57" i="17" s="1"/>
  <c r="I549" i="17"/>
  <c r="I561" i="17"/>
  <c r="I541" i="17"/>
  <c r="I528" i="17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W21" i="20"/>
  <c r="X21" i="20"/>
  <c r="G41" i="3"/>
  <c r="G50" i="3"/>
  <c r="G32" i="3"/>
  <c r="O37" i="21"/>
  <c r="G37" i="21"/>
  <c r="E30" i="21"/>
  <c r="N37" i="21"/>
  <c r="F37" i="21"/>
  <c r="Q43" i="21"/>
  <c r="L37" i="21"/>
  <c r="O43" i="21"/>
  <c r="K37" i="21"/>
  <c r="N34" i="21"/>
  <c r="P43" i="21"/>
  <c r="J37" i="21"/>
  <c r="M34" i="21"/>
  <c r="K43" i="21"/>
  <c r="Q37" i="21"/>
  <c r="I37" i="21"/>
  <c r="L161" i="8"/>
  <c r="J161" i="8"/>
  <c r="I161" i="17" s="1"/>
  <c r="X161" i="17" s="1"/>
  <c r="I653" i="17"/>
  <c r="L147" i="8"/>
  <c r="I475" i="17" s="1"/>
  <c r="K147" i="8"/>
  <c r="I311" i="17" s="1"/>
  <c r="J147" i="8"/>
  <c r="I147" i="17" s="1"/>
  <c r="I629" i="17"/>
  <c r="L137" i="8"/>
  <c r="I465" i="17" s="1"/>
  <c r="I603" i="17"/>
  <c r="K111" i="8"/>
  <c r="J72" i="8"/>
  <c r="I72" i="17" s="1"/>
  <c r="X72" i="17" s="1"/>
  <c r="J112" i="8"/>
  <c r="J71" i="8"/>
  <c r="I71" i="17" s="1"/>
  <c r="I581" i="17"/>
  <c r="I571" i="17"/>
  <c r="L138" i="8"/>
  <c r="K138" i="8"/>
  <c r="K79" i="8"/>
  <c r="I243" i="17" s="1"/>
  <c r="I613" i="17"/>
  <c r="L140" i="8"/>
  <c r="I468" i="17" s="1"/>
  <c r="K94" i="8"/>
  <c r="K93" i="8"/>
  <c r="I257" i="17" s="1"/>
  <c r="L121" i="8"/>
  <c r="I449" i="17" s="1"/>
  <c r="I586" i="17"/>
  <c r="L112" i="8"/>
  <c r="I440" i="17" s="1"/>
  <c r="I552" i="17"/>
  <c r="I553" i="17"/>
  <c r="J62" i="8"/>
  <c r="I62" i="17" s="1"/>
  <c r="I1000" i="18"/>
  <c r="W290" i="18"/>
  <c r="I1031" i="18"/>
  <c r="K130" i="8"/>
  <c r="I294" i="17" s="1"/>
  <c r="L130" i="8"/>
  <c r="I622" i="17"/>
  <c r="I932" i="18"/>
  <c r="I1005" i="18"/>
  <c r="I1059" i="18"/>
  <c r="J73" i="21"/>
  <c r="R73" i="21"/>
  <c r="K73" i="21"/>
  <c r="L73" i="21"/>
  <c r="M73" i="21"/>
  <c r="H73" i="21"/>
  <c r="Q73" i="21"/>
  <c r="G73" i="21"/>
  <c r="N73" i="21"/>
  <c r="O73" i="21"/>
  <c r="P73" i="21"/>
  <c r="I986" i="18"/>
  <c r="I966" i="18"/>
  <c r="I1023" i="18"/>
  <c r="I1072" i="18"/>
  <c r="I901" i="18"/>
  <c r="I956" i="14"/>
  <c r="I1064" i="14"/>
  <c r="I989" i="14"/>
  <c r="I1024" i="14"/>
  <c r="I1009" i="14"/>
  <c r="I973" i="14"/>
  <c r="I577" i="17"/>
  <c r="I529" i="17"/>
  <c r="I537" i="17"/>
  <c r="I1010" i="14"/>
  <c r="R27" i="21"/>
  <c r="T41" i="4"/>
  <c r="T42" i="4" s="1"/>
  <c r="T50" i="4"/>
  <c r="T51" i="4" s="1"/>
  <c r="I1023" i="14"/>
  <c r="I870" i="14"/>
  <c r="I915" i="18"/>
  <c r="I928" i="18"/>
  <c r="I1007" i="18"/>
  <c r="I1022" i="18"/>
  <c r="I1071" i="18"/>
  <c r="I638" i="17"/>
  <c r="G148" i="8"/>
  <c r="K146" i="8"/>
  <c r="L146" i="8"/>
  <c r="I474" i="17" s="1"/>
  <c r="I548" i="17"/>
  <c r="I617" i="17"/>
  <c r="I598" i="17"/>
  <c r="I588" i="17"/>
  <c r="K96" i="8"/>
  <c r="I260" i="17" s="1"/>
  <c r="I597" i="17"/>
  <c r="I834" i="14"/>
  <c r="J21" i="18"/>
  <c r="W21" i="18"/>
  <c r="X21" i="18"/>
  <c r="I856" i="14"/>
  <c r="I587" i="17"/>
  <c r="I578" i="17"/>
  <c r="I933" i="14"/>
  <c r="I918" i="14"/>
  <c r="I1049" i="13"/>
  <c r="I978" i="13"/>
  <c r="L34" i="21"/>
  <c r="I644" i="17"/>
  <c r="I950" i="13"/>
  <c r="S50" i="4"/>
  <c r="S51" i="4"/>
  <c r="Q27" i="21"/>
  <c r="S41" i="4"/>
  <c r="S42" i="4" s="1"/>
  <c r="R32" i="4"/>
  <c r="R33" i="4" s="1"/>
  <c r="R41" i="4"/>
  <c r="R42" i="4" s="1"/>
  <c r="P27" i="21"/>
  <c r="I534" i="17"/>
  <c r="F34" i="21"/>
  <c r="P34" i="21"/>
  <c r="I34" i="21"/>
  <c r="Q34" i="21"/>
  <c r="R34" i="21"/>
  <c r="K34" i="21"/>
  <c r="I1004" i="18"/>
  <c r="I1074" i="18"/>
  <c r="I937" i="14"/>
  <c r="I1043" i="13"/>
  <c r="I943" i="13"/>
  <c r="I927" i="13"/>
  <c r="I822" i="14"/>
  <c r="I1065" i="14"/>
  <c r="I1042" i="13"/>
  <c r="I979" i="13"/>
  <c r="J63" i="8"/>
  <c r="J67" i="8"/>
  <c r="I67" i="17" s="1"/>
  <c r="J67" i="17" s="1"/>
  <c r="J60" i="8"/>
  <c r="J69" i="8"/>
  <c r="I69" i="17" s="1"/>
  <c r="J47" i="10"/>
  <c r="I47" i="18" s="1"/>
  <c r="J35" i="10"/>
  <c r="J50" i="10"/>
  <c r="I50" i="18" s="1"/>
  <c r="J43" i="10"/>
  <c r="I43" i="18" s="1"/>
  <c r="J39" i="10"/>
  <c r="I39" i="18" s="1"/>
  <c r="J64" i="8"/>
  <c r="I64" i="17" s="1"/>
  <c r="T64" i="17" s="1"/>
  <c r="J74" i="8"/>
  <c r="I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P208" i="21"/>
  <c r="K208" i="21"/>
  <c r="L43" i="21"/>
  <c r="G43" i="21"/>
  <c r="M43" i="21"/>
  <c r="J43" i="21"/>
  <c r="N43" i="21"/>
  <c r="J21" i="20"/>
  <c r="F168" i="21" s="1"/>
  <c r="L21" i="20"/>
  <c r="H168" i="21" s="1"/>
  <c r="I165" i="21"/>
  <c r="M21" i="20"/>
  <c r="I168" i="21" s="1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T21" i="18"/>
  <c r="S21" i="20"/>
  <c r="O168" i="21" s="1"/>
  <c r="O165" i="21"/>
  <c r="Q21" i="20"/>
  <c r="M168" i="21" s="1"/>
  <c r="M165" i="21"/>
  <c r="V21" i="20"/>
  <c r="R168" i="21" s="1"/>
  <c r="R165" i="21"/>
  <c r="K21" i="20"/>
  <c r="G168" i="21" s="1"/>
  <c r="J165" i="21"/>
  <c r="N21" i="20"/>
  <c r="J168" i="21" s="1"/>
  <c r="R21" i="20"/>
  <c r="N168" i="21" s="1"/>
  <c r="N165" i="21"/>
  <c r="T559" i="18" l="1"/>
  <c r="O559" i="18"/>
  <c r="X559" i="18"/>
  <c r="J559" i="18"/>
  <c r="I21" i="20"/>
  <c r="J610" i="13"/>
  <c r="J600" i="18"/>
  <c r="J598" i="14"/>
  <c r="O309" i="17"/>
  <c r="O21" i="18"/>
  <c r="O600" i="18"/>
  <c r="O610" i="13"/>
  <c r="O598" i="14"/>
  <c r="T600" i="18"/>
  <c r="T610" i="13"/>
  <c r="T598" i="14"/>
  <c r="E37" i="21"/>
  <c r="O208" i="21"/>
  <c r="N208" i="21"/>
  <c r="Q13" i="21"/>
  <c r="A61" i="14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V46" i="3"/>
  <c r="I1035" i="18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8" i="18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G271" i="6"/>
  <c r="I1075" i="14" s="1"/>
  <c r="A66" i="6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62" i="6"/>
  <c r="A63" i="6" s="1"/>
  <c r="A64" i="6" s="1"/>
  <c r="A65" i="6" s="1"/>
  <c r="G134" i="5"/>
  <c r="I956" i="13" s="1"/>
  <c r="A62" i="5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J61" i="6"/>
  <c r="J60" i="10"/>
  <c r="I60" i="18" s="1"/>
  <c r="O60" i="18" s="1"/>
  <c r="J80" i="8"/>
  <c r="I80" i="17" s="1"/>
  <c r="T80" i="17" s="1"/>
  <c r="J59" i="10"/>
  <c r="I59" i="18" s="1"/>
  <c r="J83" i="8"/>
  <c r="I83" i="17" s="1"/>
  <c r="J58" i="10"/>
  <c r="I58" i="18" s="1"/>
  <c r="R58" i="18" s="1"/>
  <c r="J88" i="8"/>
  <c r="I88" i="17" s="1"/>
  <c r="J94" i="8"/>
  <c r="I94" i="17" s="1"/>
  <c r="J82" i="8"/>
  <c r="I82" i="17" s="1"/>
  <c r="T82" i="17" s="1"/>
  <c r="J89" i="8"/>
  <c r="I89" i="17" s="1"/>
  <c r="S89" i="17" s="1"/>
  <c r="J64" i="10"/>
  <c r="I64" i="18" s="1"/>
  <c r="J84" i="8"/>
  <c r="I84" i="17" s="1"/>
  <c r="J85" i="8"/>
  <c r="I85" i="17" s="1"/>
  <c r="J95" i="8"/>
  <c r="I95" i="17" s="1"/>
  <c r="O95" i="17" s="1"/>
  <c r="J63" i="10"/>
  <c r="I63" i="18" s="1"/>
  <c r="O71" i="17"/>
  <c r="V43" i="2"/>
  <c r="J79" i="8"/>
  <c r="I79" i="17" s="1"/>
  <c r="X79" i="17" s="1"/>
  <c r="H22" i="23"/>
  <c r="H208" i="21"/>
  <c r="M13" i="21"/>
  <c r="Q468" i="17"/>
  <c r="G208" i="21"/>
  <c r="L13" i="21"/>
  <c r="O627" i="18"/>
  <c r="N116" i="15"/>
  <c r="T488" i="17"/>
  <c r="G22" i="23"/>
  <c r="V46" i="4"/>
  <c r="R208" i="21"/>
  <c r="U437" i="17"/>
  <c r="Q208" i="21"/>
  <c r="U473" i="17" s="1"/>
  <c r="J44" i="6"/>
  <c r="I44" i="14" s="1"/>
  <c r="X44" i="14" s="1"/>
  <c r="L44" i="18"/>
  <c r="G34" i="21"/>
  <c r="J43" i="6"/>
  <c r="I43" i="14" s="1"/>
  <c r="K43" i="14" s="1"/>
  <c r="T45" i="18"/>
  <c r="L461" i="17"/>
  <c r="U325" i="17"/>
  <c r="K60" i="6"/>
  <c r="I328" i="14" s="1"/>
  <c r="J35" i="6"/>
  <c r="I35" i="14" s="1"/>
  <c r="W35" i="14" s="1"/>
  <c r="J81" i="8"/>
  <c r="I81" i="17" s="1"/>
  <c r="U81" i="17" s="1"/>
  <c r="K423" i="17"/>
  <c r="M208" i="21"/>
  <c r="J123" i="8"/>
  <c r="I123" i="17" s="1"/>
  <c r="X123" i="17" s="1"/>
  <c r="P13" i="21"/>
  <c r="K58" i="6"/>
  <c r="I326" i="14" s="1"/>
  <c r="W326" i="14" s="1"/>
  <c r="W27" i="24"/>
  <c r="I31" i="21"/>
  <c r="O31" i="21"/>
  <c r="H34" i="21"/>
  <c r="O34" i="21"/>
  <c r="V41" i="24"/>
  <c r="W26" i="24"/>
  <c r="U47" i="3"/>
  <c r="V15" i="24"/>
  <c r="H19" i="23"/>
  <c r="L37" i="8" s="1"/>
  <c r="F19" i="23"/>
  <c r="J47" i="8" s="1"/>
  <c r="G19" i="23"/>
  <c r="G187" i="5"/>
  <c r="I1009" i="13" s="1"/>
  <c r="E27" i="21"/>
  <c r="L86" i="5"/>
  <c r="I634" i="13" s="1"/>
  <c r="W634" i="13" s="1"/>
  <c r="L86" i="6"/>
  <c r="I622" i="14" s="1"/>
  <c r="Q622" i="14" s="1"/>
  <c r="L88" i="6"/>
  <c r="I624" i="14" s="1"/>
  <c r="T624" i="14" s="1"/>
  <c r="L89" i="6"/>
  <c r="I625" i="14" s="1"/>
  <c r="X625" i="14" s="1"/>
  <c r="L88" i="5"/>
  <c r="I636" i="13" s="1"/>
  <c r="W636" i="13" s="1"/>
  <c r="K88" i="10"/>
  <c r="M88" i="10" s="1"/>
  <c r="K88" i="5"/>
  <c r="I362" i="13" s="1"/>
  <c r="X362" i="13" s="1"/>
  <c r="K89" i="5"/>
  <c r="I363" i="13" s="1"/>
  <c r="L363" i="13" s="1"/>
  <c r="K86" i="6"/>
  <c r="K87" i="6"/>
  <c r="I355" i="14" s="1"/>
  <c r="W355" i="14" s="1"/>
  <c r="E73" i="21"/>
  <c r="L91" i="5"/>
  <c r="I639" i="13" s="1"/>
  <c r="W639" i="13" s="1"/>
  <c r="E46" i="21"/>
  <c r="E21" i="21"/>
  <c r="F19" i="21"/>
  <c r="L19" i="21"/>
  <c r="E15" i="21"/>
  <c r="L16" i="21" s="1"/>
  <c r="K35" i="5"/>
  <c r="I309" i="13" s="1"/>
  <c r="W309" i="13" s="1"/>
  <c r="K43" i="6"/>
  <c r="I311" i="14" s="1"/>
  <c r="X311" i="14" s="1"/>
  <c r="J63" i="6"/>
  <c r="I63" i="14" s="1"/>
  <c r="J45" i="5"/>
  <c r="I45" i="13" s="1"/>
  <c r="X45" i="13" s="1"/>
  <c r="L208" i="21"/>
  <c r="F43" i="21"/>
  <c r="K42" i="6"/>
  <c r="I310" i="14" s="1"/>
  <c r="E24" i="21"/>
  <c r="O25" i="21" s="1"/>
  <c r="J41" i="5"/>
  <c r="I41" i="13" s="1"/>
  <c r="X41" i="13" s="1"/>
  <c r="J208" i="21"/>
  <c r="I43" i="21"/>
  <c r="E43" i="21" s="1"/>
  <c r="I13" i="21"/>
  <c r="K39" i="6"/>
  <c r="I307" i="14" s="1"/>
  <c r="K61" i="5"/>
  <c r="I335" i="13" s="1"/>
  <c r="X335" i="13" s="1"/>
  <c r="J40" i="5"/>
  <c r="I40" i="13" s="1"/>
  <c r="X40" i="13" s="1"/>
  <c r="I208" i="21"/>
  <c r="M628" i="18" s="1"/>
  <c r="R43" i="21"/>
  <c r="H13" i="21"/>
  <c r="K34" i="6"/>
  <c r="I302" i="14" s="1"/>
  <c r="W302" i="14" s="1"/>
  <c r="J48" i="6"/>
  <c r="I48" i="14" s="1"/>
  <c r="X48" i="14" s="1"/>
  <c r="K57" i="5"/>
  <c r="I331" i="13" s="1"/>
  <c r="W331" i="13" s="1"/>
  <c r="J37" i="5"/>
  <c r="I37" i="13" s="1"/>
  <c r="V37" i="13" s="1"/>
  <c r="K61" i="6"/>
  <c r="I329" i="14" s="1"/>
  <c r="U41" i="24"/>
  <c r="U46" i="4"/>
  <c r="U15" i="24"/>
  <c r="U47" i="4"/>
  <c r="U42" i="2"/>
  <c r="W32" i="3"/>
  <c r="L84" i="8"/>
  <c r="I412" i="17" s="1"/>
  <c r="X412" i="17" s="1"/>
  <c r="L40" i="5"/>
  <c r="I588" i="13" s="1"/>
  <c r="L48" i="5"/>
  <c r="I596" i="13" s="1"/>
  <c r="L41" i="5"/>
  <c r="I589" i="13" s="1"/>
  <c r="L49" i="5"/>
  <c r="I597" i="13" s="1"/>
  <c r="X597" i="13" s="1"/>
  <c r="L36" i="6"/>
  <c r="I572" i="14" s="1"/>
  <c r="L44" i="6"/>
  <c r="L42" i="10"/>
  <c r="L69" i="8"/>
  <c r="I397" i="17" s="1"/>
  <c r="L34" i="5"/>
  <c r="I582" i="13" s="1"/>
  <c r="L42" i="5"/>
  <c r="I590" i="13" s="1"/>
  <c r="L50" i="5"/>
  <c r="I598" i="13" s="1"/>
  <c r="L36" i="5"/>
  <c r="L44" i="5"/>
  <c r="I592" i="13" s="1"/>
  <c r="L39" i="6"/>
  <c r="L47" i="6"/>
  <c r="L70" i="8"/>
  <c r="I398" i="17" s="1"/>
  <c r="W398" i="17" s="1"/>
  <c r="L37" i="10"/>
  <c r="I575" i="18" s="1"/>
  <c r="L59" i="8"/>
  <c r="I387" i="17" s="1"/>
  <c r="U387" i="17" s="1"/>
  <c r="L72" i="8"/>
  <c r="L37" i="5"/>
  <c r="I585" i="13" s="1"/>
  <c r="X585" i="13" s="1"/>
  <c r="L45" i="5"/>
  <c r="I593" i="13" s="1"/>
  <c r="L40" i="6"/>
  <c r="I576" i="14" s="1"/>
  <c r="L48" i="6"/>
  <c r="L47" i="5"/>
  <c r="I595" i="13" s="1"/>
  <c r="L42" i="6"/>
  <c r="I578" i="14" s="1"/>
  <c r="L60" i="8"/>
  <c r="I388" i="17" s="1"/>
  <c r="L39" i="10"/>
  <c r="I577" i="18" s="1"/>
  <c r="L71" i="8"/>
  <c r="L43" i="6"/>
  <c r="I579" i="14" s="1"/>
  <c r="L49" i="10"/>
  <c r="L58" i="8"/>
  <c r="L41" i="10"/>
  <c r="L45" i="6"/>
  <c r="I581" i="14" s="1"/>
  <c r="U581" i="14" s="1"/>
  <c r="L46" i="10"/>
  <c r="I584" i="18" s="1"/>
  <c r="W584" i="18" s="1"/>
  <c r="L62" i="8"/>
  <c r="L44" i="10"/>
  <c r="L35" i="5"/>
  <c r="I583" i="13" s="1"/>
  <c r="U583" i="13" s="1"/>
  <c r="L34" i="6"/>
  <c r="L46" i="6"/>
  <c r="L61" i="8"/>
  <c r="I389" i="17" s="1"/>
  <c r="L47" i="10"/>
  <c r="I585" i="18" s="1"/>
  <c r="W585" i="18" s="1"/>
  <c r="L35" i="6"/>
  <c r="I571" i="14" s="1"/>
  <c r="L45" i="10"/>
  <c r="L63" i="8"/>
  <c r="L38" i="5"/>
  <c r="I586" i="13" s="1"/>
  <c r="L49" i="6"/>
  <c r="L57" i="6"/>
  <c r="L64" i="8"/>
  <c r="I392" i="17" s="1"/>
  <c r="L94" i="8"/>
  <c r="I422" i="17" s="1"/>
  <c r="N422" i="17" s="1"/>
  <c r="L58" i="10"/>
  <c r="I596" i="18" s="1"/>
  <c r="J596" i="18" s="1"/>
  <c r="L56" i="6"/>
  <c r="I592" i="14" s="1"/>
  <c r="T592" i="14" s="1"/>
  <c r="L46" i="5"/>
  <c r="I594" i="13" s="1"/>
  <c r="L74" i="8"/>
  <c r="L35" i="10"/>
  <c r="L57" i="10"/>
  <c r="L56" i="8"/>
  <c r="L59" i="10"/>
  <c r="I597" i="18" s="1"/>
  <c r="L597" i="18" s="1"/>
  <c r="F25" i="23"/>
  <c r="G25" i="23"/>
  <c r="H25" i="23"/>
  <c r="L43" i="5"/>
  <c r="I591" i="13" s="1"/>
  <c r="J591" i="13" s="1"/>
  <c r="L57" i="8"/>
  <c r="I385" i="17" s="1"/>
  <c r="L36" i="10"/>
  <c r="L39" i="5"/>
  <c r="I587" i="13" s="1"/>
  <c r="L50" i="6"/>
  <c r="I586" i="14" s="1"/>
  <c r="L48" i="10"/>
  <c r="I586" i="18" s="1"/>
  <c r="L38" i="10"/>
  <c r="L41" i="6"/>
  <c r="I577" i="14" s="1"/>
  <c r="L61" i="5"/>
  <c r="I609" i="13" s="1"/>
  <c r="S609" i="13" s="1"/>
  <c r="L63" i="5"/>
  <c r="L58" i="6"/>
  <c r="L82" i="8"/>
  <c r="I410" i="17" s="1"/>
  <c r="R410" i="17" s="1"/>
  <c r="L64" i="5"/>
  <c r="I612" i="13" s="1"/>
  <c r="O612" i="13" s="1"/>
  <c r="L57" i="5"/>
  <c r="I605" i="13" s="1"/>
  <c r="Q605" i="13" s="1"/>
  <c r="L61" i="6"/>
  <c r="L64" i="10"/>
  <c r="I602" i="18" s="1"/>
  <c r="P602" i="18" s="1"/>
  <c r="L58" i="5"/>
  <c r="I606" i="13" s="1"/>
  <c r="U606" i="13" s="1"/>
  <c r="L63" i="6"/>
  <c r="I599" i="14" s="1"/>
  <c r="L59" i="6"/>
  <c r="I595" i="14" s="1"/>
  <c r="K595" i="14" s="1"/>
  <c r="L86" i="8"/>
  <c r="I414" i="17" s="1"/>
  <c r="O414" i="17" s="1"/>
  <c r="L88" i="8"/>
  <c r="I416" i="17" s="1"/>
  <c r="K416" i="17" s="1"/>
  <c r="L56" i="5"/>
  <c r="I604" i="13" s="1"/>
  <c r="L60" i="6"/>
  <c r="I596" i="14" s="1"/>
  <c r="L85" i="8"/>
  <c r="I413" i="17" s="1"/>
  <c r="K413" i="17" s="1"/>
  <c r="L96" i="8"/>
  <c r="I424" i="17" s="1"/>
  <c r="O424" i="17" s="1"/>
  <c r="L83" i="8"/>
  <c r="L93" i="8"/>
  <c r="L59" i="5"/>
  <c r="I607" i="13" s="1"/>
  <c r="P607" i="13" s="1"/>
  <c r="L64" i="6"/>
  <c r="I600" i="14" s="1"/>
  <c r="J600" i="14" s="1"/>
  <c r="L87" i="8"/>
  <c r="I415" i="17" s="1"/>
  <c r="L79" i="8"/>
  <c r="L60" i="5"/>
  <c r="I608" i="13" s="1"/>
  <c r="U608" i="13" s="1"/>
  <c r="L63" i="10"/>
  <c r="I601" i="18" s="1"/>
  <c r="T601" i="18" s="1"/>
  <c r="L56" i="10"/>
  <c r="L60" i="10"/>
  <c r="I598" i="18" s="1"/>
  <c r="X598" i="18" s="1"/>
  <c r="L61" i="10"/>
  <c r="I599" i="18" s="1"/>
  <c r="U599" i="18" s="1"/>
  <c r="L92" i="8"/>
  <c r="I420" i="17" s="1"/>
  <c r="L80" i="8"/>
  <c r="I408" i="17" s="1"/>
  <c r="W408" i="17" s="1"/>
  <c r="L67" i="8"/>
  <c r="L89" i="8"/>
  <c r="L65" i="8"/>
  <c r="I393" i="17" s="1"/>
  <c r="F55" i="23"/>
  <c r="H55" i="23"/>
  <c r="G55" i="23"/>
  <c r="L38" i="6"/>
  <c r="I574" i="14" s="1"/>
  <c r="J64" i="5"/>
  <c r="I64" i="13" s="1"/>
  <c r="W64" i="13" s="1"/>
  <c r="J59" i="6"/>
  <c r="I59" i="14" s="1"/>
  <c r="L59" i="14" s="1"/>
  <c r="J56" i="5"/>
  <c r="J60" i="6"/>
  <c r="J56" i="10"/>
  <c r="J87" i="8"/>
  <c r="J57" i="5"/>
  <c r="I57" i="13" s="1"/>
  <c r="N57" i="13" s="1"/>
  <c r="J59" i="5"/>
  <c r="I59" i="13" s="1"/>
  <c r="K59" i="13" s="1"/>
  <c r="J64" i="6"/>
  <c r="I64" i="14" s="1"/>
  <c r="Q64" i="14" s="1"/>
  <c r="J61" i="10"/>
  <c r="J97" i="8"/>
  <c r="J93" i="8"/>
  <c r="I93" i="17" s="1"/>
  <c r="K93" i="17" s="1"/>
  <c r="J60" i="5"/>
  <c r="J56" i="6"/>
  <c r="J58" i="6"/>
  <c r="I58" i="14" s="1"/>
  <c r="J63" i="5"/>
  <c r="I63" i="13" s="1"/>
  <c r="N63" i="13" s="1"/>
  <c r="J33" i="7"/>
  <c r="H74" i="15" s="1"/>
  <c r="K90" i="5"/>
  <c r="I364" i="13" s="1"/>
  <c r="W364" i="13" s="1"/>
  <c r="K91" i="5"/>
  <c r="K88" i="6"/>
  <c r="I356" i="14" s="1"/>
  <c r="P356" i="14" s="1"/>
  <c r="J31" i="7"/>
  <c r="H72" i="15" s="1"/>
  <c r="K124" i="8"/>
  <c r="M124" i="8" s="1"/>
  <c r="K144" i="8"/>
  <c r="K87" i="10"/>
  <c r="I356" i="18" s="1"/>
  <c r="T356" i="18" s="1"/>
  <c r="K121" i="8"/>
  <c r="I285" i="17" s="1"/>
  <c r="M285" i="17" s="1"/>
  <c r="K86" i="5"/>
  <c r="I360" i="13" s="1"/>
  <c r="Q360" i="13" s="1"/>
  <c r="K91" i="6"/>
  <c r="K109" i="8"/>
  <c r="K162" i="8"/>
  <c r="J46" i="7"/>
  <c r="H87" i="15" s="1"/>
  <c r="K140" i="8"/>
  <c r="I304" i="17" s="1"/>
  <c r="K87" i="5"/>
  <c r="I361" i="13" s="1"/>
  <c r="W361" i="13" s="1"/>
  <c r="E16" i="23"/>
  <c r="K129" i="8"/>
  <c r="I293" i="17" s="1"/>
  <c r="X293" i="17" s="1"/>
  <c r="J32" i="7"/>
  <c r="H73" i="15" s="1"/>
  <c r="U73" i="15" s="1"/>
  <c r="K58" i="5"/>
  <c r="I332" i="13" s="1"/>
  <c r="K59" i="5"/>
  <c r="K59" i="6"/>
  <c r="K59" i="10"/>
  <c r="I328" i="18" s="1"/>
  <c r="K88" i="8"/>
  <c r="I252" i="17" s="1"/>
  <c r="K60" i="5"/>
  <c r="I334" i="13" s="1"/>
  <c r="K63" i="5"/>
  <c r="I337" i="13" s="1"/>
  <c r="W337" i="13" s="1"/>
  <c r="K63" i="6"/>
  <c r="K90" i="8"/>
  <c r="I254" i="17" s="1"/>
  <c r="K56" i="10"/>
  <c r="K80" i="8"/>
  <c r="K64" i="5"/>
  <c r="K64" i="6"/>
  <c r="J87" i="5"/>
  <c r="I87" i="13" s="1"/>
  <c r="X87" i="13" s="1"/>
  <c r="J88" i="6"/>
  <c r="J88" i="5"/>
  <c r="J89" i="6"/>
  <c r="J90" i="10"/>
  <c r="J137" i="8"/>
  <c r="J140" i="8"/>
  <c r="J89" i="5"/>
  <c r="I89" i="13" s="1"/>
  <c r="J91" i="5"/>
  <c r="I91" i="13" s="1"/>
  <c r="J121" i="8"/>
  <c r="I121" i="17" s="1"/>
  <c r="X121" i="17" s="1"/>
  <c r="J145" i="8"/>
  <c r="J87" i="10"/>
  <c r="I87" i="18" s="1"/>
  <c r="W87" i="18" s="1"/>
  <c r="I31" i="7"/>
  <c r="J146" i="8"/>
  <c r="E13" i="23"/>
  <c r="K57" i="6"/>
  <c r="I325" i="14" s="1"/>
  <c r="X325" i="14" s="1"/>
  <c r="J57" i="6"/>
  <c r="I57" i="14" s="1"/>
  <c r="W57" i="14" s="1"/>
  <c r="J90" i="5"/>
  <c r="J61" i="5"/>
  <c r="J96" i="8"/>
  <c r="K85" i="8"/>
  <c r="J130" i="8"/>
  <c r="K112" i="8"/>
  <c r="J138" i="8"/>
  <c r="I138" i="17" s="1"/>
  <c r="J89" i="10"/>
  <c r="I89" i="18" s="1"/>
  <c r="K89" i="10"/>
  <c r="J92" i="8"/>
  <c r="J57" i="10"/>
  <c r="I57" i="18" s="1"/>
  <c r="V57" i="18" s="1"/>
  <c r="K60" i="10"/>
  <c r="I46" i="7"/>
  <c r="K133" i="8"/>
  <c r="M133" i="8" s="1"/>
  <c r="J162" i="8"/>
  <c r="I162" i="17" s="1"/>
  <c r="K89" i="8"/>
  <c r="I253" i="17" s="1"/>
  <c r="I34" i="7"/>
  <c r="L51" i="8"/>
  <c r="L39" i="8"/>
  <c r="L119" i="8"/>
  <c r="L36" i="8"/>
  <c r="K37" i="5"/>
  <c r="I311" i="13" s="1"/>
  <c r="K45" i="5"/>
  <c r="I319" i="13" s="1"/>
  <c r="W319" i="13" s="1"/>
  <c r="K38" i="5"/>
  <c r="I312" i="13" s="1"/>
  <c r="K46" i="5"/>
  <c r="I320" i="13" s="1"/>
  <c r="K37" i="6"/>
  <c r="I305" i="14" s="1"/>
  <c r="K45" i="6"/>
  <c r="K60" i="8"/>
  <c r="K49" i="10"/>
  <c r="I318" i="18" s="1"/>
  <c r="K35" i="10"/>
  <c r="I304" i="18" s="1"/>
  <c r="K74" i="8"/>
  <c r="I238" i="17" s="1"/>
  <c r="K39" i="5"/>
  <c r="I313" i="13" s="1"/>
  <c r="K47" i="5"/>
  <c r="I321" i="13" s="1"/>
  <c r="K41" i="5"/>
  <c r="I315" i="13" s="1"/>
  <c r="K49" i="5"/>
  <c r="I323" i="13" s="1"/>
  <c r="K40" i="6"/>
  <c r="K48" i="6"/>
  <c r="I316" i="14" s="1"/>
  <c r="W316" i="14" s="1"/>
  <c r="K72" i="8"/>
  <c r="I236" i="17" s="1"/>
  <c r="W236" i="17" s="1"/>
  <c r="K44" i="10"/>
  <c r="I313" i="18" s="1"/>
  <c r="X313" i="18" s="1"/>
  <c r="K57" i="8"/>
  <c r="I221" i="17" s="1"/>
  <c r="K34" i="5"/>
  <c r="K42" i="5"/>
  <c r="K50" i="5"/>
  <c r="K41" i="6"/>
  <c r="I309" i="14" s="1"/>
  <c r="K49" i="6"/>
  <c r="I317" i="14" s="1"/>
  <c r="J34" i="5"/>
  <c r="I34" i="13" s="1"/>
  <c r="R34" i="13" s="1"/>
  <c r="J42" i="5"/>
  <c r="I42" i="13" s="1"/>
  <c r="M42" i="13" s="1"/>
  <c r="J50" i="5"/>
  <c r="I50" i="13" s="1"/>
  <c r="O50" i="13" s="1"/>
  <c r="J37" i="6"/>
  <c r="J45" i="6"/>
  <c r="I45" i="14" s="1"/>
  <c r="J35" i="5"/>
  <c r="J43" i="5"/>
  <c r="J38" i="6"/>
  <c r="J46" i="6"/>
  <c r="I46" i="14" s="1"/>
  <c r="W46" i="14" s="1"/>
  <c r="J38" i="10"/>
  <c r="I38" i="18" s="1"/>
  <c r="R38" i="18" s="1"/>
  <c r="J36" i="5"/>
  <c r="I36" i="13" s="1"/>
  <c r="J44" i="5"/>
  <c r="I44" i="13" s="1"/>
  <c r="Q44" i="13" s="1"/>
  <c r="J38" i="5"/>
  <c r="J46" i="5"/>
  <c r="J41" i="6"/>
  <c r="J49" i="6"/>
  <c r="I49" i="14" s="1"/>
  <c r="T49" i="14" s="1"/>
  <c r="E22" i="23"/>
  <c r="J46" i="10"/>
  <c r="I46" i="18" s="1"/>
  <c r="J39" i="5"/>
  <c r="J47" i="5"/>
  <c r="J34" i="6"/>
  <c r="I34" i="14" s="1"/>
  <c r="T34" i="14" s="1"/>
  <c r="J42" i="6"/>
  <c r="J50" i="6"/>
  <c r="K38" i="6"/>
  <c r="I306" i="14" s="1"/>
  <c r="K56" i="6"/>
  <c r="I324" i="14" s="1"/>
  <c r="J40" i="6"/>
  <c r="I40" i="14" s="1"/>
  <c r="W40" i="14" s="1"/>
  <c r="J91" i="6"/>
  <c r="I91" i="14" s="1"/>
  <c r="K43" i="5"/>
  <c r="I317" i="13" s="1"/>
  <c r="J86" i="5"/>
  <c r="J58" i="5"/>
  <c r="K86" i="8"/>
  <c r="I250" i="17" s="1"/>
  <c r="I33" i="7"/>
  <c r="J51" i="8"/>
  <c r="I51" i="17" s="1"/>
  <c r="Q51" i="17" s="1"/>
  <c r="J61" i="8"/>
  <c r="K50" i="6"/>
  <c r="I318" i="14" s="1"/>
  <c r="K36" i="6"/>
  <c r="I304" i="14" s="1"/>
  <c r="K90" i="6"/>
  <c r="I358" i="14" s="1"/>
  <c r="U358" i="14" s="1"/>
  <c r="J39" i="6"/>
  <c r="I39" i="14" s="1"/>
  <c r="J39" i="14" s="1"/>
  <c r="J90" i="6"/>
  <c r="I90" i="14" s="1"/>
  <c r="K40" i="5"/>
  <c r="J49" i="5"/>
  <c r="K68" i="8"/>
  <c r="I232" i="17" s="1"/>
  <c r="I32" i="7"/>
  <c r="H32" i="15" s="1"/>
  <c r="K47" i="6"/>
  <c r="I315" i="14" s="1"/>
  <c r="K35" i="6"/>
  <c r="I303" i="14" s="1"/>
  <c r="X303" i="14" s="1"/>
  <c r="K89" i="6"/>
  <c r="I357" i="14" s="1"/>
  <c r="T357" i="14" s="1"/>
  <c r="J36" i="6"/>
  <c r="J87" i="6"/>
  <c r="I87" i="14" s="1"/>
  <c r="K36" i="5"/>
  <c r="J48" i="5"/>
  <c r="L91" i="6"/>
  <c r="I627" i="14" s="1"/>
  <c r="L90" i="5"/>
  <c r="I638" i="13" s="1"/>
  <c r="S638" i="13" s="1"/>
  <c r="K137" i="8"/>
  <c r="I301" i="17" s="1"/>
  <c r="X301" i="17" s="1"/>
  <c r="L90" i="6"/>
  <c r="I626" i="14" s="1"/>
  <c r="L89" i="5"/>
  <c r="L87" i="5"/>
  <c r="I635" i="13" s="1"/>
  <c r="M635" i="13" s="1"/>
  <c r="L87" i="6"/>
  <c r="V47" i="4"/>
  <c r="I640" i="17"/>
  <c r="A31" i="20"/>
  <c r="U46" i="3"/>
  <c r="U42" i="24" s="1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G58" i="1"/>
  <c r="G56" i="1" s="1"/>
  <c r="W56" i="1" s="1"/>
  <c r="W57" i="1"/>
  <c r="F27" i="11"/>
  <c r="F18" i="12" s="1"/>
  <c r="J449" i="17"/>
  <c r="Q40" i="21"/>
  <c r="I40" i="21"/>
  <c r="R40" i="21"/>
  <c r="O40" i="21"/>
  <c r="G40" i="21"/>
  <c r="N40" i="21"/>
  <c r="F40" i="21"/>
  <c r="M40" i="21"/>
  <c r="L40" i="21"/>
  <c r="M31" i="21"/>
  <c r="Q88" i="18" s="1"/>
  <c r="Q31" i="21"/>
  <c r="H31" i="21"/>
  <c r="L88" i="18" s="1"/>
  <c r="F31" i="21"/>
  <c r="P31" i="21"/>
  <c r="J31" i="21"/>
  <c r="N88" i="18" s="1"/>
  <c r="K31" i="21"/>
  <c r="N31" i="21"/>
  <c r="R31" i="21"/>
  <c r="G31" i="21"/>
  <c r="L31" i="21"/>
  <c r="J25" i="21"/>
  <c r="N91" i="18" s="1"/>
  <c r="N25" i="21"/>
  <c r="R91" i="18" s="1"/>
  <c r="R25" i="21"/>
  <c r="K25" i="21"/>
  <c r="P25" i="21"/>
  <c r="G25" i="21"/>
  <c r="K91" i="18" s="1"/>
  <c r="H25" i="21"/>
  <c r="M25" i="21"/>
  <c r="Q91" i="18" s="1"/>
  <c r="L25" i="21"/>
  <c r="Q25" i="21"/>
  <c r="U91" i="18" s="1"/>
  <c r="F25" i="21"/>
  <c r="I25" i="21"/>
  <c r="M22" i="21"/>
  <c r="Q160" i="17" s="1"/>
  <c r="I22" i="21"/>
  <c r="M147" i="17" s="1"/>
  <c r="G50" i="4"/>
  <c r="W50" i="4" s="1"/>
  <c r="Q22" i="21"/>
  <c r="U129" i="17" s="1"/>
  <c r="L22" i="21"/>
  <c r="P160" i="17" s="1"/>
  <c r="G41" i="4"/>
  <c r="O22" i="21"/>
  <c r="S129" i="17" s="1"/>
  <c r="G32" i="4"/>
  <c r="W32" i="4" s="1"/>
  <c r="K22" i="21"/>
  <c r="O161" i="17" s="1"/>
  <c r="H22" i="21"/>
  <c r="L129" i="17" s="1"/>
  <c r="P22" i="21"/>
  <c r="T160" i="17" s="1"/>
  <c r="K19" i="21"/>
  <c r="P19" i="21"/>
  <c r="J19" i="21"/>
  <c r="O19" i="21"/>
  <c r="N19" i="21"/>
  <c r="I19" i="21"/>
  <c r="R19" i="21"/>
  <c r="M19" i="21"/>
  <c r="H19" i="21"/>
  <c r="G19" i="21"/>
  <c r="J16" i="21"/>
  <c r="R16" i="21"/>
  <c r="F16" i="21"/>
  <c r="K16" i="21"/>
  <c r="I16" i="21"/>
  <c r="M16" i="21"/>
  <c r="N16" i="21"/>
  <c r="H16" i="21"/>
  <c r="Q16" i="21"/>
  <c r="G16" i="21"/>
  <c r="F13" i="21"/>
  <c r="O13" i="21"/>
  <c r="K13" i="21"/>
  <c r="G13" i="21"/>
  <c r="R13" i="21"/>
  <c r="N13" i="21"/>
  <c r="G270" i="10"/>
  <c r="I1077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J86" i="8"/>
  <c r="I86" i="17" s="1"/>
  <c r="J90" i="8"/>
  <c r="I90" i="17" s="1"/>
  <c r="S90" i="17" s="1"/>
  <c r="L90" i="8"/>
  <c r="I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G141" i="8"/>
  <c r="I633" i="17" s="1"/>
  <c r="G99" i="8"/>
  <c r="K98" i="8"/>
  <c r="I262" i="17" s="1"/>
  <c r="I624" i="17"/>
  <c r="I532" i="17"/>
  <c r="G167" i="8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L38" i="8"/>
  <c r="I366" i="17" s="1"/>
  <c r="X366" i="17" s="1"/>
  <c r="K49" i="8"/>
  <c r="I213" i="17" s="1"/>
  <c r="P213" i="17" s="1"/>
  <c r="J49" i="8"/>
  <c r="I49" i="17" s="1"/>
  <c r="R49" i="17" s="1"/>
  <c r="F44" i="7"/>
  <c r="G229" i="6"/>
  <c r="I1033" i="14" s="1"/>
  <c r="G187" i="6"/>
  <c r="I991" i="14" s="1"/>
  <c r="G135" i="6"/>
  <c r="I939" i="14" s="1"/>
  <c r="G273" i="5"/>
  <c r="I1095" i="13" s="1"/>
  <c r="W86" i="14"/>
  <c r="T423" i="17"/>
  <c r="M423" i="17"/>
  <c r="R65" i="17"/>
  <c r="L65" i="17"/>
  <c r="P116" i="15"/>
  <c r="M65" i="17"/>
  <c r="Q473" i="17"/>
  <c r="V45" i="18"/>
  <c r="T325" i="17"/>
  <c r="M473" i="17"/>
  <c r="R39" i="18"/>
  <c r="L325" i="17"/>
  <c r="K473" i="17"/>
  <c r="T129" i="17"/>
  <c r="L75" i="15"/>
  <c r="W47" i="14"/>
  <c r="R325" i="17"/>
  <c r="S325" i="17"/>
  <c r="W475" i="17"/>
  <c r="T474" i="17"/>
  <c r="O474" i="17"/>
  <c r="N75" i="15"/>
  <c r="L47" i="18"/>
  <c r="Q47" i="18"/>
  <c r="T629" i="18"/>
  <c r="R116" i="15"/>
  <c r="Q116" i="15"/>
  <c r="T161" i="17"/>
  <c r="V461" i="17"/>
  <c r="T472" i="17"/>
  <c r="J473" i="17"/>
  <c r="R461" i="17"/>
  <c r="M437" i="17"/>
  <c r="S116" i="15"/>
  <c r="O461" i="17"/>
  <c r="V473" i="17"/>
  <c r="V65" i="17"/>
  <c r="O116" i="15"/>
  <c r="V116" i="15"/>
  <c r="W161" i="17"/>
  <c r="S473" i="17"/>
  <c r="T43" i="18"/>
  <c r="L43" i="18"/>
  <c r="O58" i="17"/>
  <c r="M58" i="17"/>
  <c r="L114" i="15"/>
  <c r="J114" i="15"/>
  <c r="R114" i="15"/>
  <c r="W129" i="17"/>
  <c r="P129" i="17"/>
  <c r="J91" i="18"/>
  <c r="P114" i="15"/>
  <c r="Q71" i="17"/>
  <c r="S71" i="17"/>
  <c r="K465" i="17"/>
  <c r="J465" i="17"/>
  <c r="M465" i="17"/>
  <c r="X243" i="17"/>
  <c r="M41" i="18"/>
  <c r="T41" i="18"/>
  <c r="M116" i="15"/>
  <c r="J116" i="15"/>
  <c r="N461" i="17"/>
  <c r="P45" i="18"/>
  <c r="W39" i="18"/>
  <c r="U116" i="15"/>
  <c r="O45" i="18"/>
  <c r="K461" i="17"/>
  <c r="K45" i="18"/>
  <c r="P439" i="17"/>
  <c r="M39" i="18"/>
  <c r="I116" i="15"/>
  <c r="O629" i="18"/>
  <c r="T461" i="17"/>
  <c r="J461" i="17"/>
  <c r="N439" i="17"/>
  <c r="X461" i="17"/>
  <c r="T116" i="15"/>
  <c r="L116" i="15"/>
  <c r="R74" i="17"/>
  <c r="L475" i="17"/>
  <c r="N475" i="17"/>
  <c r="K74" i="17"/>
  <c r="R475" i="17"/>
  <c r="N74" i="17"/>
  <c r="P437" i="17"/>
  <c r="N629" i="18"/>
  <c r="K628" i="18"/>
  <c r="W629" i="18"/>
  <c r="J628" i="18"/>
  <c r="R474" i="17"/>
  <c r="S39" i="18"/>
  <c r="J39" i="18"/>
  <c r="S37" i="18"/>
  <c r="Q474" i="17"/>
  <c r="V474" i="17"/>
  <c r="U474" i="17"/>
  <c r="W474" i="17"/>
  <c r="X474" i="17"/>
  <c r="K474" i="17"/>
  <c r="Q39" i="18"/>
  <c r="L148" i="8"/>
  <c r="I476" i="17" s="1"/>
  <c r="L71" i="17"/>
  <c r="N71" i="17"/>
  <c r="X71" i="17"/>
  <c r="V295" i="17"/>
  <c r="P295" i="17"/>
  <c r="K295" i="17"/>
  <c r="X65" i="17"/>
  <c r="U65" i="17"/>
  <c r="Q65" i="17"/>
  <c r="N474" i="17"/>
  <c r="J474" i="17"/>
  <c r="X39" i="18"/>
  <c r="M449" i="17"/>
  <c r="K449" i="17"/>
  <c r="O449" i="17"/>
  <c r="T449" i="17"/>
  <c r="P449" i="17"/>
  <c r="M88" i="18"/>
  <c r="O88" i="18"/>
  <c r="Q147" i="17"/>
  <c r="K425" i="17"/>
  <c r="M425" i="17"/>
  <c r="X425" i="17"/>
  <c r="S425" i="17"/>
  <c r="P457" i="17"/>
  <c r="U457" i="17"/>
  <c r="L457" i="17"/>
  <c r="L474" i="17"/>
  <c r="O465" i="17"/>
  <c r="T71" i="17"/>
  <c r="T425" i="17"/>
  <c r="V449" i="17"/>
  <c r="S457" i="17"/>
  <c r="J425" i="17"/>
  <c r="P474" i="17"/>
  <c r="N39" i="18"/>
  <c r="U39" i="18"/>
  <c r="O39" i="18"/>
  <c r="S474" i="17"/>
  <c r="T39" i="18"/>
  <c r="W243" i="17"/>
  <c r="Q465" i="17"/>
  <c r="K71" i="17"/>
  <c r="U71" i="17"/>
  <c r="M457" i="17"/>
  <c r="K459" i="17"/>
  <c r="O47" i="14"/>
  <c r="L47" i="14"/>
  <c r="K47" i="14"/>
  <c r="P473" i="17"/>
  <c r="L79" i="17"/>
  <c r="N473" i="17"/>
  <c r="X473" i="17"/>
  <c r="R473" i="17"/>
  <c r="T473" i="17"/>
  <c r="J472" i="17"/>
  <c r="O472" i="17"/>
  <c r="S472" i="17"/>
  <c r="N50" i="18"/>
  <c r="S50" i="18"/>
  <c r="J50" i="18"/>
  <c r="P50" i="18"/>
  <c r="J58" i="17"/>
  <c r="O437" i="17"/>
  <c r="V40" i="18"/>
  <c r="T58" i="17"/>
  <c r="K40" i="18"/>
  <c r="L58" i="17"/>
  <c r="S154" i="17"/>
  <c r="U89" i="17"/>
  <c r="P161" i="17"/>
  <c r="V58" i="17"/>
  <c r="Q154" i="17"/>
  <c r="P154" i="17"/>
  <c r="W423" i="17"/>
  <c r="J423" i="17"/>
  <c r="X423" i="17"/>
  <c r="O65" i="17"/>
  <c r="P65" i="17"/>
  <c r="T65" i="17"/>
  <c r="N65" i="17"/>
  <c r="K65" i="17"/>
  <c r="L113" i="15"/>
  <c r="S113" i="15"/>
  <c r="L440" i="17"/>
  <c r="S440" i="17"/>
  <c r="K440" i="17"/>
  <c r="L449" i="17"/>
  <c r="U449" i="17"/>
  <c r="N449" i="17"/>
  <c r="Q449" i="17"/>
  <c r="T47" i="14"/>
  <c r="V47" i="14"/>
  <c r="Q47" i="14"/>
  <c r="P48" i="18"/>
  <c r="L48" i="18"/>
  <c r="Q144" i="17"/>
  <c r="S144" i="17"/>
  <c r="P133" i="17"/>
  <c r="X88" i="18"/>
  <c r="O69" i="17"/>
  <c r="P144" i="17"/>
  <c r="X147" i="17"/>
  <c r="W147" i="17"/>
  <c r="W45" i="18"/>
  <c r="J45" i="18"/>
  <c r="L45" i="18"/>
  <c r="Q133" i="17"/>
  <c r="M133" i="17"/>
  <c r="K39" i="18"/>
  <c r="S133" i="17"/>
  <c r="W330" i="13"/>
  <c r="R88" i="18"/>
  <c r="K72" i="17"/>
  <c r="V72" i="17"/>
  <c r="N459" i="17"/>
  <c r="M459" i="17"/>
  <c r="J459" i="17"/>
  <c r="K482" i="17"/>
  <c r="J482" i="17"/>
  <c r="M482" i="17"/>
  <c r="N624" i="18"/>
  <c r="L624" i="18"/>
  <c r="R624" i="18"/>
  <c r="U133" i="17"/>
  <c r="T144" i="17"/>
  <c r="T133" i="17"/>
  <c r="M91" i="18"/>
  <c r="J88" i="18"/>
  <c r="P88" i="18"/>
  <c r="V88" i="18"/>
  <c r="J325" i="17"/>
  <c r="P325" i="17"/>
  <c r="N325" i="17"/>
  <c r="V325" i="17"/>
  <c r="M325" i="17"/>
  <c r="O325" i="17"/>
  <c r="Q325" i="17"/>
  <c r="R70" i="17"/>
  <c r="N70" i="17"/>
  <c r="M70" i="17"/>
  <c r="V70" i="17"/>
  <c r="J70" i="17"/>
  <c r="J43" i="18"/>
  <c r="P625" i="18"/>
  <c r="K625" i="18"/>
  <c r="Q625" i="18"/>
  <c r="W256" i="17"/>
  <c r="P70" i="17"/>
  <c r="S43" i="18"/>
  <c r="Q70" i="17"/>
  <c r="L625" i="18"/>
  <c r="I42" i="18"/>
  <c r="I275" i="17"/>
  <c r="M111" i="8"/>
  <c r="W48" i="18"/>
  <c r="V48" i="18"/>
  <c r="R48" i="18"/>
  <c r="T70" i="17"/>
  <c r="R43" i="18"/>
  <c r="W43" i="18"/>
  <c r="V43" i="18"/>
  <c r="M43" i="18"/>
  <c r="P43" i="18"/>
  <c r="K43" i="18"/>
  <c r="X43" i="18"/>
  <c r="N43" i="18"/>
  <c r="X67" i="17"/>
  <c r="L69" i="17"/>
  <c r="K69" i="17"/>
  <c r="T69" i="17"/>
  <c r="Q43" i="18"/>
  <c r="I458" i="17"/>
  <c r="N458" i="17" s="1"/>
  <c r="U109" i="17"/>
  <c r="O43" i="18"/>
  <c r="K294" i="17"/>
  <c r="Q294" i="17"/>
  <c r="I287" i="17"/>
  <c r="X287" i="17" s="1"/>
  <c r="Q64" i="17"/>
  <c r="K64" i="17"/>
  <c r="S64" i="17"/>
  <c r="X64" i="17"/>
  <c r="T459" i="17"/>
  <c r="O72" i="17"/>
  <c r="M475" i="17"/>
  <c r="X459" i="17"/>
  <c r="P624" i="18"/>
  <c r="O624" i="18"/>
  <c r="Q475" i="17"/>
  <c r="P44" i="18"/>
  <c r="V459" i="17"/>
  <c r="T44" i="18"/>
  <c r="X257" i="17"/>
  <c r="J475" i="17"/>
  <c r="S459" i="17"/>
  <c r="Q624" i="18"/>
  <c r="T624" i="18"/>
  <c r="O459" i="17"/>
  <c r="W257" i="17"/>
  <c r="I139" i="17"/>
  <c r="W139" i="17" s="1"/>
  <c r="J44" i="18"/>
  <c r="K44" i="18"/>
  <c r="X475" i="17"/>
  <c r="P475" i="17"/>
  <c r="S475" i="17"/>
  <c r="K475" i="17"/>
  <c r="O475" i="17"/>
  <c r="T475" i="17"/>
  <c r="P459" i="17"/>
  <c r="Q459" i="17"/>
  <c r="R459" i="17"/>
  <c r="U459" i="17"/>
  <c r="V624" i="18"/>
  <c r="M624" i="18"/>
  <c r="X624" i="18"/>
  <c r="J624" i="18"/>
  <c r="K624" i="18"/>
  <c r="W261" i="17"/>
  <c r="X261" i="17"/>
  <c r="K116" i="15"/>
  <c r="W116" i="15"/>
  <c r="W79" i="17"/>
  <c r="R79" i="17"/>
  <c r="J79" i="17"/>
  <c r="P79" i="17"/>
  <c r="S79" i="17"/>
  <c r="X259" i="17"/>
  <c r="W259" i="17"/>
  <c r="Q86" i="14"/>
  <c r="P86" i="14"/>
  <c r="T86" i="14"/>
  <c r="O86" i="14"/>
  <c r="S86" i="14"/>
  <c r="U425" i="17"/>
  <c r="N425" i="17"/>
  <c r="Q425" i="17"/>
  <c r="R425" i="17"/>
  <c r="I49" i="18"/>
  <c r="S49" i="18" s="1"/>
  <c r="S309" i="17"/>
  <c r="U309" i="17"/>
  <c r="Q461" i="17"/>
  <c r="S461" i="17"/>
  <c r="X629" i="18"/>
  <c r="Q629" i="18"/>
  <c r="K629" i="18"/>
  <c r="P629" i="18"/>
  <c r="T89" i="17"/>
  <c r="N89" i="17"/>
  <c r="M461" i="17"/>
  <c r="J47" i="14"/>
  <c r="R47" i="14"/>
  <c r="U47" i="14"/>
  <c r="N47" i="14"/>
  <c r="P47" i="14"/>
  <c r="M47" i="14"/>
  <c r="S47" i="14"/>
  <c r="M67" i="17"/>
  <c r="T67" i="17"/>
  <c r="I34" i="18"/>
  <c r="M45" i="18"/>
  <c r="N45" i="18"/>
  <c r="X45" i="18"/>
  <c r="U45" i="18"/>
  <c r="V114" i="15"/>
  <c r="N114" i="15"/>
  <c r="L423" i="17"/>
  <c r="O423" i="17"/>
  <c r="P423" i="17"/>
  <c r="R423" i="17"/>
  <c r="S423" i="17"/>
  <c r="N465" i="17"/>
  <c r="X465" i="17"/>
  <c r="P465" i="17"/>
  <c r="W465" i="17"/>
  <c r="R465" i="17"/>
  <c r="V465" i="17"/>
  <c r="I112" i="17"/>
  <c r="X112" i="17" s="1"/>
  <c r="P57" i="17"/>
  <c r="T57" i="17"/>
  <c r="O57" i="17"/>
  <c r="I36" i="18"/>
  <c r="R36" i="18" s="1"/>
  <c r="Q57" i="17"/>
  <c r="L57" i="17"/>
  <c r="L72" i="17"/>
  <c r="Q72" i="17"/>
  <c r="U72" i="17"/>
  <c r="M72" i="17"/>
  <c r="N72" i="17"/>
  <c r="T72" i="17"/>
  <c r="P72" i="17"/>
  <c r="R72" i="17"/>
  <c r="U70" i="17"/>
  <c r="O70" i="17"/>
  <c r="R57" i="17"/>
  <c r="V37" i="18"/>
  <c r="L37" i="18"/>
  <c r="X37" i="18"/>
  <c r="K48" i="18"/>
  <c r="M48" i="18"/>
  <c r="U48" i="18"/>
  <c r="N48" i="18"/>
  <c r="O48" i="18"/>
  <c r="J48" i="18"/>
  <c r="S48" i="18"/>
  <c r="X482" i="17"/>
  <c r="U482" i="17"/>
  <c r="T482" i="17"/>
  <c r="V628" i="18"/>
  <c r="O628" i="18"/>
  <c r="T628" i="18"/>
  <c r="X256" i="17"/>
  <c r="X44" i="18"/>
  <c r="S44" i="18"/>
  <c r="W44" i="18"/>
  <c r="O44" i="18"/>
  <c r="U44" i="18"/>
  <c r="M44" i="18"/>
  <c r="R44" i="18"/>
  <c r="K457" i="17"/>
  <c r="J457" i="17"/>
  <c r="R437" i="17"/>
  <c r="M131" i="8"/>
  <c r="I131" i="17"/>
  <c r="W131" i="17" s="1"/>
  <c r="O457" i="17"/>
  <c r="M147" i="8"/>
  <c r="N457" i="17"/>
  <c r="V437" i="17"/>
  <c r="T437" i="17"/>
  <c r="X129" i="17"/>
  <c r="M160" i="8"/>
  <c r="G136" i="5"/>
  <c r="W360" i="18"/>
  <c r="R360" i="18"/>
  <c r="T360" i="18"/>
  <c r="Q50" i="18"/>
  <c r="V47" i="18"/>
  <c r="J47" i="18"/>
  <c r="V69" i="17"/>
  <c r="S69" i="17"/>
  <c r="M64" i="17"/>
  <c r="R64" i="17"/>
  <c r="R40" i="18"/>
  <c r="X309" i="17"/>
  <c r="J309" i="17"/>
  <c r="W309" i="17"/>
  <c r="K309" i="17"/>
  <c r="L309" i="17"/>
  <c r="R309" i="17"/>
  <c r="T309" i="17"/>
  <c r="M309" i="17"/>
  <c r="X144" i="17"/>
  <c r="M144" i="17"/>
  <c r="M47" i="18"/>
  <c r="J69" i="17"/>
  <c r="V627" i="18"/>
  <c r="U627" i="18"/>
  <c r="U41" i="18"/>
  <c r="L41" i="18"/>
  <c r="N41" i="18"/>
  <c r="O41" i="18"/>
  <c r="S41" i="18"/>
  <c r="R41" i="18"/>
  <c r="X47" i="18"/>
  <c r="P40" i="18"/>
  <c r="M40" i="18"/>
  <c r="S40" i="18"/>
  <c r="T40" i="18"/>
  <c r="X40" i="18"/>
  <c r="L40" i="18"/>
  <c r="W40" i="18"/>
  <c r="U40" i="18"/>
  <c r="R50" i="18"/>
  <c r="R47" i="18"/>
  <c r="M69" i="17"/>
  <c r="X50" i="18"/>
  <c r="U50" i="18"/>
  <c r="O47" i="18"/>
  <c r="R69" i="17"/>
  <c r="J40" i="18"/>
  <c r="K41" i="18"/>
  <c r="M62" i="17"/>
  <c r="R62" i="17"/>
  <c r="U59" i="17"/>
  <c r="W59" i="17"/>
  <c r="N47" i="18"/>
  <c r="U47" i="18"/>
  <c r="T50" i="18"/>
  <c r="W47" i="18"/>
  <c r="K47" i="18"/>
  <c r="U69" i="17"/>
  <c r="L39" i="18"/>
  <c r="V39" i="18"/>
  <c r="N58" i="17"/>
  <c r="P58" i="17"/>
  <c r="T465" i="17"/>
  <c r="U465" i="17"/>
  <c r="L465" i="17"/>
  <c r="S465" i="17"/>
  <c r="K50" i="18"/>
  <c r="W50" i="18"/>
  <c r="S47" i="18"/>
  <c r="W69" i="17"/>
  <c r="N69" i="17"/>
  <c r="O40" i="18"/>
  <c r="X627" i="18"/>
  <c r="K70" i="17"/>
  <c r="W70" i="17"/>
  <c r="L70" i="17"/>
  <c r="S70" i="17"/>
  <c r="P47" i="18"/>
  <c r="O50" i="18"/>
  <c r="M50" i="18"/>
  <c r="V50" i="18"/>
  <c r="L50" i="18"/>
  <c r="T47" i="18"/>
  <c r="X69" i="17"/>
  <c r="P69" i="17"/>
  <c r="S67" i="17"/>
  <c r="Q40" i="18"/>
  <c r="N360" i="18"/>
  <c r="M109" i="17"/>
  <c r="J109" i="17"/>
  <c r="W124" i="17"/>
  <c r="M488" i="17"/>
  <c r="W488" i="17"/>
  <c r="U88" i="18"/>
  <c r="T48" i="18"/>
  <c r="Q423" i="17"/>
  <c r="L628" i="18"/>
  <c r="P488" i="17"/>
  <c r="V472" i="17"/>
  <c r="M472" i="17"/>
  <c r="Q472" i="17"/>
  <c r="U472" i="17"/>
  <c r="W248" i="17"/>
  <c r="X248" i="17"/>
  <c r="U423" i="17"/>
  <c r="S628" i="18"/>
  <c r="Q628" i="18"/>
  <c r="V475" i="17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P324" i="17"/>
  <c r="R324" i="17"/>
  <c r="V324" i="17"/>
  <c r="O324" i="17"/>
  <c r="T324" i="17"/>
  <c r="W333" i="18"/>
  <c r="X333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K355" i="18"/>
  <c r="M355" i="18"/>
  <c r="S355" i="18"/>
  <c r="M626" i="18"/>
  <c r="K626" i="18"/>
  <c r="Q626" i="18"/>
  <c r="U626" i="18"/>
  <c r="J626" i="18"/>
  <c r="O626" i="18"/>
  <c r="X626" i="18"/>
  <c r="T626" i="18"/>
  <c r="J627" i="18"/>
  <c r="W627" i="18"/>
  <c r="K627" i="18"/>
  <c r="Q627" i="18"/>
  <c r="M627" i="18"/>
  <c r="T627" i="18"/>
  <c r="S627" i="18"/>
  <c r="N627" i="18"/>
  <c r="P627" i="18"/>
  <c r="N64" i="17"/>
  <c r="L64" i="17"/>
  <c r="V67" i="17"/>
  <c r="R67" i="17"/>
  <c r="Q67" i="17"/>
  <c r="K67" i="17"/>
  <c r="O67" i="17"/>
  <c r="P67" i="17"/>
  <c r="N67" i="17"/>
  <c r="V625" i="18"/>
  <c r="T625" i="18"/>
  <c r="O625" i="18"/>
  <c r="J625" i="18"/>
  <c r="I56" i="17"/>
  <c r="W247" i="17"/>
  <c r="X247" i="17"/>
  <c r="I60" i="17"/>
  <c r="K37" i="18"/>
  <c r="Q37" i="18"/>
  <c r="J37" i="18"/>
  <c r="U37" i="18"/>
  <c r="N37" i="18"/>
  <c r="O37" i="18"/>
  <c r="T37" i="18"/>
  <c r="W37" i="18"/>
  <c r="P37" i="18"/>
  <c r="P64" i="17"/>
  <c r="J64" i="17"/>
  <c r="M37" i="18"/>
  <c r="O359" i="18"/>
  <c r="P359" i="18"/>
  <c r="W111" i="17"/>
  <c r="X111" i="17"/>
  <c r="V64" i="17"/>
  <c r="L627" i="18"/>
  <c r="I330" i="18"/>
  <c r="V109" i="17"/>
  <c r="T109" i="17"/>
  <c r="W109" i="17"/>
  <c r="R109" i="17"/>
  <c r="P109" i="17"/>
  <c r="I466" i="17"/>
  <c r="X294" i="17"/>
  <c r="W294" i="17"/>
  <c r="J294" i="17"/>
  <c r="V294" i="17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W154" i="17"/>
  <c r="U360" i="18"/>
  <c r="J360" i="18"/>
  <c r="X360" i="18"/>
  <c r="S360" i="18"/>
  <c r="K360" i="18"/>
  <c r="P360" i="18"/>
  <c r="V360" i="18"/>
  <c r="L360" i="18"/>
  <c r="Q360" i="18"/>
  <c r="M360" i="18"/>
  <c r="O360" i="18"/>
  <c r="W64" i="17"/>
  <c r="O64" i="17"/>
  <c r="T154" i="17"/>
  <c r="P294" i="17"/>
  <c r="L154" i="17"/>
  <c r="R627" i="18"/>
  <c r="S147" i="17"/>
  <c r="T147" i="17"/>
  <c r="P147" i="17"/>
  <c r="L147" i="17"/>
  <c r="M161" i="8"/>
  <c r="I489" i="17"/>
  <c r="U489" i="17" s="1"/>
  <c r="Q48" i="18"/>
  <c r="X48" i="18"/>
  <c r="X89" i="17"/>
  <c r="P89" i="17"/>
  <c r="Q89" i="17"/>
  <c r="V89" i="17"/>
  <c r="J89" i="17"/>
  <c r="K89" i="17"/>
  <c r="Q114" i="15"/>
  <c r="M114" i="15"/>
  <c r="O114" i="15"/>
  <c r="I114" i="15"/>
  <c r="S114" i="15"/>
  <c r="K114" i="15"/>
  <c r="K75" i="15"/>
  <c r="V75" i="15"/>
  <c r="R75" i="15"/>
  <c r="S75" i="15"/>
  <c r="P75" i="15"/>
  <c r="M75" i="15"/>
  <c r="O75" i="15"/>
  <c r="J75" i="15"/>
  <c r="W75" i="15"/>
  <c r="I75" i="15"/>
  <c r="Q75" i="15"/>
  <c r="P71" i="17"/>
  <c r="R71" i="17"/>
  <c r="V71" i="17"/>
  <c r="M71" i="17"/>
  <c r="W71" i="17"/>
  <c r="J71" i="17"/>
  <c r="X133" i="17"/>
  <c r="W133" i="17"/>
  <c r="W468" i="17"/>
  <c r="M468" i="17"/>
  <c r="R468" i="17"/>
  <c r="X468" i="17"/>
  <c r="W88" i="18"/>
  <c r="S88" i="18"/>
  <c r="K88" i="18"/>
  <c r="T88" i="18"/>
  <c r="K437" i="17"/>
  <c r="J437" i="17"/>
  <c r="N437" i="17"/>
  <c r="S437" i="17"/>
  <c r="Q437" i="17"/>
  <c r="L437" i="17"/>
  <c r="M57" i="17"/>
  <c r="N57" i="17"/>
  <c r="W57" i="17"/>
  <c r="Q44" i="18"/>
  <c r="N44" i="18"/>
  <c r="V44" i="18"/>
  <c r="I63" i="17"/>
  <c r="J57" i="17"/>
  <c r="S65" i="17"/>
  <c r="W65" i="17"/>
  <c r="X449" i="17"/>
  <c r="R449" i="17"/>
  <c r="W449" i="17"/>
  <c r="S449" i="17"/>
  <c r="P628" i="18"/>
  <c r="U628" i="18"/>
  <c r="X628" i="18"/>
  <c r="W628" i="18"/>
  <c r="R628" i="18"/>
  <c r="N628" i="18"/>
  <c r="W425" i="17"/>
  <c r="L425" i="17"/>
  <c r="V425" i="17"/>
  <c r="P425" i="17"/>
  <c r="O425" i="17"/>
  <c r="X439" i="17"/>
  <c r="W439" i="17"/>
  <c r="N423" i="17"/>
  <c r="V423" i="17"/>
  <c r="V457" i="17"/>
  <c r="X457" i="17"/>
  <c r="Q457" i="17"/>
  <c r="T457" i="17"/>
  <c r="W160" i="17"/>
  <c r="X160" i="17"/>
  <c r="W459" i="17"/>
  <c r="X488" i="17"/>
  <c r="N488" i="17"/>
  <c r="R488" i="17"/>
  <c r="N472" i="17"/>
  <c r="L472" i="17"/>
  <c r="I86" i="18"/>
  <c r="M86" i="10"/>
  <c r="M91" i="10"/>
  <c r="H56" i="1"/>
  <c r="L58" i="1"/>
  <c r="L56" i="1" s="1"/>
  <c r="Y21" i="20"/>
  <c r="E168" i="21"/>
  <c r="I169" i="21" s="1"/>
  <c r="E162" i="21"/>
  <c r="F163" i="21" s="1"/>
  <c r="E165" i="21"/>
  <c r="I166" i="21" s="1"/>
  <c r="X828" i="18"/>
  <c r="I958" i="18"/>
  <c r="G186" i="10"/>
  <c r="I993" i="18" s="1"/>
  <c r="I905" i="18"/>
  <c r="G134" i="10"/>
  <c r="G136" i="10" s="1"/>
  <c r="W30" i="20"/>
  <c r="W32" i="20" s="1"/>
  <c r="U13" i="1" s="1"/>
  <c r="U52" i="1" s="1"/>
  <c r="W828" i="18"/>
  <c r="X30" i="20"/>
  <c r="X32" i="20" s="1"/>
  <c r="V13" i="1" s="1"/>
  <c r="X58" i="17"/>
  <c r="U58" i="17"/>
  <c r="U67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X332" i="18"/>
  <c r="N311" i="17"/>
  <c r="J311" i="17"/>
  <c r="X311" i="17"/>
  <c r="M311" i="17"/>
  <c r="K311" i="17"/>
  <c r="P311" i="17"/>
  <c r="Q311" i="17"/>
  <c r="U311" i="17"/>
  <c r="O311" i="17"/>
  <c r="R311" i="17"/>
  <c r="W58" i="17"/>
  <c r="S58" i="17"/>
  <c r="L67" i="17"/>
  <c r="S311" i="17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I490" i="17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R58" i="17"/>
  <c r="K58" i="17"/>
  <c r="W67" i="17"/>
  <c r="O294" i="17"/>
  <c r="L294" i="17"/>
  <c r="N294" i="17"/>
  <c r="M294" i="17"/>
  <c r="U294" i="17"/>
  <c r="S294" i="17"/>
  <c r="R294" i="17"/>
  <c r="T294" i="17"/>
  <c r="T311" i="17"/>
  <c r="W311" i="17"/>
  <c r="L311" i="17"/>
  <c r="I310" i="17"/>
  <c r="U468" i="17"/>
  <c r="K468" i="17"/>
  <c r="J468" i="17"/>
  <c r="T468" i="17"/>
  <c r="V468" i="17"/>
  <c r="P468" i="17"/>
  <c r="L468" i="17"/>
  <c r="N468" i="17"/>
  <c r="S468" i="17"/>
  <c r="O468" i="17"/>
  <c r="N625" i="18"/>
  <c r="S625" i="18"/>
  <c r="U625" i="18"/>
  <c r="W625" i="18"/>
  <c r="R625" i="18"/>
  <c r="M625" i="18"/>
  <c r="X625" i="18"/>
  <c r="H128" i="15"/>
  <c r="V311" i="17"/>
  <c r="X260" i="17"/>
  <c r="W260" i="17"/>
  <c r="K359" i="18"/>
  <c r="R359" i="18"/>
  <c r="S359" i="18"/>
  <c r="M359" i="18"/>
  <c r="N359" i="18"/>
  <c r="W359" i="18"/>
  <c r="V359" i="18"/>
  <c r="Q359" i="18"/>
  <c r="J359" i="18"/>
  <c r="X359" i="18"/>
  <c r="T359" i="18"/>
  <c r="L359" i="18"/>
  <c r="W451" i="17"/>
  <c r="X451" i="17"/>
  <c r="I35" i="18"/>
  <c r="I318" i="17"/>
  <c r="M154" i="8"/>
  <c r="W91" i="18"/>
  <c r="X91" i="18"/>
  <c r="T91" i="18"/>
  <c r="L91" i="18"/>
  <c r="V91" i="18"/>
  <c r="O91" i="18"/>
  <c r="P91" i="18"/>
  <c r="Q58" i="17"/>
  <c r="S482" i="17"/>
  <c r="Q482" i="17"/>
  <c r="N482" i="17"/>
  <c r="L482" i="17"/>
  <c r="R482" i="17"/>
  <c r="W482" i="17"/>
  <c r="V482" i="17"/>
  <c r="O482" i="17"/>
  <c r="P482" i="17"/>
  <c r="Q355" i="18"/>
  <c r="P355" i="18"/>
  <c r="V355" i="18"/>
  <c r="X355" i="18"/>
  <c r="J355" i="18"/>
  <c r="R355" i="18"/>
  <c r="N355" i="18"/>
  <c r="O355" i="18"/>
  <c r="L355" i="18"/>
  <c r="W355" i="18"/>
  <c r="T355" i="18"/>
  <c r="U355" i="18"/>
  <c r="I246" i="17"/>
  <c r="I326" i="18"/>
  <c r="W332" i="18"/>
  <c r="X109" i="17"/>
  <c r="O109" i="17"/>
  <c r="W72" i="17"/>
  <c r="S72" i="17"/>
  <c r="J72" i="17"/>
  <c r="L473" i="17"/>
  <c r="W473" i="17"/>
  <c r="O473" i="17"/>
  <c r="N309" i="17"/>
  <c r="Q309" i="17"/>
  <c r="V309" i="17"/>
  <c r="P309" i="17"/>
  <c r="W114" i="15"/>
  <c r="T114" i="15"/>
  <c r="U114" i="15"/>
  <c r="W472" i="17"/>
  <c r="R472" i="17"/>
  <c r="K472" i="17"/>
  <c r="X472" i="17"/>
  <c r="X57" i="17"/>
  <c r="U57" i="17"/>
  <c r="V57" i="17"/>
  <c r="S57" i="17"/>
  <c r="M629" i="18"/>
  <c r="L629" i="18"/>
  <c r="R629" i="18"/>
  <c r="S629" i="18"/>
  <c r="V629" i="18"/>
  <c r="V41" i="18"/>
  <c r="P41" i="18"/>
  <c r="W41" i="18"/>
  <c r="X41" i="18"/>
  <c r="Q41" i="18"/>
  <c r="J41" i="18"/>
  <c r="P461" i="17"/>
  <c r="W461" i="17"/>
  <c r="U461" i="17"/>
  <c r="O488" i="17"/>
  <c r="W624" i="18"/>
  <c r="U624" i="18"/>
  <c r="S624" i="18"/>
  <c r="W327" i="18"/>
  <c r="X327" i="18"/>
  <c r="O115" i="15"/>
  <c r="V115" i="15"/>
  <c r="X437" i="17"/>
  <c r="W437" i="17"/>
  <c r="L626" i="18"/>
  <c r="S626" i="18"/>
  <c r="N626" i="18"/>
  <c r="V626" i="18"/>
  <c r="R626" i="18"/>
  <c r="W626" i="18"/>
  <c r="P626" i="18"/>
  <c r="R45" i="18"/>
  <c r="S45" i="18"/>
  <c r="Q45" i="18"/>
  <c r="I132" i="17"/>
  <c r="W457" i="17"/>
  <c r="R457" i="17"/>
  <c r="Q488" i="17"/>
  <c r="J488" i="17"/>
  <c r="S488" i="17"/>
  <c r="K488" i="17"/>
  <c r="U488" i="17"/>
  <c r="L488" i="17"/>
  <c r="V488" i="17"/>
  <c r="X325" i="17"/>
  <c r="W325" i="17"/>
  <c r="P28" i="21" l="1"/>
  <c r="G64" i="23"/>
  <c r="E64" i="23" s="1"/>
  <c r="W60" i="18"/>
  <c r="S60" i="18"/>
  <c r="J60" i="18"/>
  <c r="T60" i="18"/>
  <c r="V60" i="18"/>
  <c r="M60" i="18"/>
  <c r="R60" i="18"/>
  <c r="L60" i="18"/>
  <c r="U60" i="18"/>
  <c r="P60" i="18"/>
  <c r="K60" i="18"/>
  <c r="N60" i="18"/>
  <c r="Q60" i="18"/>
  <c r="X60" i="18"/>
  <c r="K109" i="17"/>
  <c r="M86" i="14"/>
  <c r="L86" i="14"/>
  <c r="W41" i="4"/>
  <c r="G55" i="4"/>
  <c r="W55" i="4" s="1"/>
  <c r="M129" i="17"/>
  <c r="L144" i="17"/>
  <c r="L161" i="17"/>
  <c r="U43" i="24"/>
  <c r="A271" i="18"/>
  <c r="A272" i="18" s="1"/>
  <c r="A273" i="18" s="1"/>
  <c r="A274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L35" i="14"/>
  <c r="K44" i="14"/>
  <c r="L44" i="14"/>
  <c r="R35" i="14"/>
  <c r="K81" i="10"/>
  <c r="I350" i="18" s="1"/>
  <c r="T350" i="18" s="1"/>
  <c r="K82" i="6"/>
  <c r="I350" i="14" s="1"/>
  <c r="T350" i="14" s="1"/>
  <c r="K81" i="5"/>
  <c r="I355" i="13" s="1"/>
  <c r="K82" i="10"/>
  <c r="I351" i="18" s="1"/>
  <c r="K81" i="6"/>
  <c r="I349" i="14" s="1"/>
  <c r="K82" i="5"/>
  <c r="I356" i="13" s="1"/>
  <c r="J82" i="5"/>
  <c r="J82" i="6"/>
  <c r="J81" i="5"/>
  <c r="J82" i="10"/>
  <c r="J81" i="6"/>
  <c r="J81" i="10"/>
  <c r="L81" i="10"/>
  <c r="I619" i="18" s="1"/>
  <c r="J619" i="18" s="1"/>
  <c r="L82" i="6"/>
  <c r="I618" i="14" s="1"/>
  <c r="R618" i="14" s="1"/>
  <c r="L81" i="5"/>
  <c r="I629" i="13" s="1"/>
  <c r="J629" i="13" s="1"/>
  <c r="L82" i="10"/>
  <c r="I620" i="18" s="1"/>
  <c r="K620" i="18" s="1"/>
  <c r="L81" i="6"/>
  <c r="I617" i="14" s="1"/>
  <c r="S617" i="14" s="1"/>
  <c r="L82" i="5"/>
  <c r="I630" i="13" s="1"/>
  <c r="T630" i="13" s="1"/>
  <c r="J35" i="14"/>
  <c r="O44" i="14"/>
  <c r="V35" i="14"/>
  <c r="W44" i="14"/>
  <c r="M44" i="14"/>
  <c r="T35" i="14"/>
  <c r="O35" i="14"/>
  <c r="Q44" i="14"/>
  <c r="S44" i="14"/>
  <c r="P35" i="14"/>
  <c r="K35" i="14"/>
  <c r="R44" i="14"/>
  <c r="P44" i="14"/>
  <c r="T44" i="14"/>
  <c r="N35" i="14"/>
  <c r="V44" i="14"/>
  <c r="Q35" i="14"/>
  <c r="J44" i="14"/>
  <c r="U35" i="14"/>
  <c r="M35" i="14"/>
  <c r="U44" i="14"/>
  <c r="S35" i="14"/>
  <c r="N597" i="13"/>
  <c r="J597" i="13"/>
  <c r="M585" i="13"/>
  <c r="L624" i="14"/>
  <c r="M624" i="14"/>
  <c r="U624" i="14"/>
  <c r="J608" i="13"/>
  <c r="R624" i="14"/>
  <c r="O608" i="13"/>
  <c r="J624" i="14"/>
  <c r="V600" i="18"/>
  <c r="V598" i="14"/>
  <c r="V610" i="13"/>
  <c r="K325" i="17"/>
  <c r="K600" i="18"/>
  <c r="K598" i="14"/>
  <c r="K610" i="13"/>
  <c r="R598" i="14"/>
  <c r="R600" i="18"/>
  <c r="R610" i="13"/>
  <c r="R21" i="18"/>
  <c r="R559" i="18"/>
  <c r="P600" i="18"/>
  <c r="P610" i="13"/>
  <c r="P598" i="14"/>
  <c r="Q610" i="13"/>
  <c r="Q598" i="14"/>
  <c r="Q600" i="18"/>
  <c r="L83" i="17"/>
  <c r="S598" i="14"/>
  <c r="S600" i="18"/>
  <c r="S610" i="13"/>
  <c r="S21" i="18"/>
  <c r="S559" i="18"/>
  <c r="M161" i="17"/>
  <c r="L610" i="13"/>
  <c r="L598" i="14"/>
  <c r="L600" i="18"/>
  <c r="L84" i="17"/>
  <c r="N40" i="18"/>
  <c r="Y40" i="18" s="1"/>
  <c r="N610" i="13"/>
  <c r="N600" i="18"/>
  <c r="N598" i="14"/>
  <c r="U598" i="14"/>
  <c r="U600" i="18"/>
  <c r="U610" i="13"/>
  <c r="M600" i="18"/>
  <c r="M598" i="14"/>
  <c r="M610" i="13"/>
  <c r="U94" i="17"/>
  <c r="R37" i="18"/>
  <c r="Y37" i="18" s="1"/>
  <c r="T330" i="14"/>
  <c r="T331" i="18"/>
  <c r="T336" i="13"/>
  <c r="S109" i="17"/>
  <c r="S91" i="18"/>
  <c r="S898" i="18" s="1"/>
  <c r="U144" i="17"/>
  <c r="Q129" i="17"/>
  <c r="U160" i="17"/>
  <c r="U652" i="17" s="1"/>
  <c r="U86" i="14"/>
  <c r="Q109" i="17"/>
  <c r="U161" i="17"/>
  <c r="U653" i="17" s="1"/>
  <c r="U154" i="17"/>
  <c r="U147" i="17"/>
  <c r="V388" i="17"/>
  <c r="P16" i="21"/>
  <c r="O16" i="21"/>
  <c r="N109" i="17"/>
  <c r="U91" i="13"/>
  <c r="S618" i="14"/>
  <c r="I591" i="17"/>
  <c r="X62" i="18"/>
  <c r="X869" i="18" s="1"/>
  <c r="P62" i="18"/>
  <c r="W62" i="18"/>
  <c r="W869" i="18" s="1"/>
  <c r="O62" i="18"/>
  <c r="V62" i="18"/>
  <c r="N62" i="18"/>
  <c r="U62" i="18"/>
  <c r="M62" i="18"/>
  <c r="T62" i="18"/>
  <c r="L62" i="18"/>
  <c r="S62" i="18"/>
  <c r="K62" i="18"/>
  <c r="R62" i="18"/>
  <c r="J62" i="18"/>
  <c r="Q62" i="18"/>
  <c r="I357" i="18"/>
  <c r="U357" i="18" s="1"/>
  <c r="U895" i="18" s="1"/>
  <c r="I61" i="14"/>
  <c r="T61" i="14" s="1"/>
  <c r="K79" i="17"/>
  <c r="O89" i="17"/>
  <c r="W89" i="17"/>
  <c r="R89" i="17"/>
  <c r="A341" i="13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X62" i="13"/>
  <c r="X884" i="13" s="1"/>
  <c r="P62" i="13"/>
  <c r="W62" i="13"/>
  <c r="W884" i="13" s="1"/>
  <c r="O62" i="13"/>
  <c r="V62" i="13"/>
  <c r="M62" i="13"/>
  <c r="T62" i="13"/>
  <c r="L62" i="13"/>
  <c r="S62" i="13"/>
  <c r="K62" i="13"/>
  <c r="R62" i="13"/>
  <c r="J62" i="13"/>
  <c r="Q62" i="13"/>
  <c r="N62" i="13"/>
  <c r="U62" i="13"/>
  <c r="H116" i="19"/>
  <c r="G19" i="1" s="1"/>
  <c r="N44" i="14"/>
  <c r="N624" i="14"/>
  <c r="O79" i="17"/>
  <c r="X624" i="14"/>
  <c r="M79" i="17"/>
  <c r="W624" i="14"/>
  <c r="P624" i="14"/>
  <c r="O624" i="14"/>
  <c r="O64" i="13"/>
  <c r="L285" i="17"/>
  <c r="P622" i="14"/>
  <c r="U622" i="14"/>
  <c r="L41" i="13"/>
  <c r="M82" i="17"/>
  <c r="O82" i="17"/>
  <c r="J41" i="13"/>
  <c r="U355" i="14"/>
  <c r="J355" i="14"/>
  <c r="K82" i="17"/>
  <c r="M41" i="13"/>
  <c r="S622" i="14"/>
  <c r="K622" i="14"/>
  <c r="N355" i="14"/>
  <c r="N82" i="17"/>
  <c r="V82" i="17"/>
  <c r="R41" i="13"/>
  <c r="R622" i="14"/>
  <c r="O622" i="14"/>
  <c r="V355" i="14"/>
  <c r="Q82" i="17"/>
  <c r="J82" i="17"/>
  <c r="O41" i="13"/>
  <c r="Q41" i="13"/>
  <c r="M622" i="14"/>
  <c r="J622" i="14"/>
  <c r="S355" i="14"/>
  <c r="X82" i="17"/>
  <c r="X309" i="13"/>
  <c r="N41" i="13"/>
  <c r="P41" i="13"/>
  <c r="T622" i="14"/>
  <c r="P355" i="14"/>
  <c r="O355" i="14"/>
  <c r="W82" i="17"/>
  <c r="Q355" i="14"/>
  <c r="T41" i="13"/>
  <c r="X622" i="14"/>
  <c r="N622" i="14"/>
  <c r="R355" i="14"/>
  <c r="U82" i="17"/>
  <c r="U41" i="13"/>
  <c r="W622" i="14"/>
  <c r="L622" i="14"/>
  <c r="X355" i="14"/>
  <c r="K355" i="14"/>
  <c r="S82" i="17"/>
  <c r="R82" i="17"/>
  <c r="K41" i="13"/>
  <c r="V622" i="14"/>
  <c r="M355" i="14"/>
  <c r="T355" i="14"/>
  <c r="L355" i="14"/>
  <c r="L82" i="17"/>
  <c r="P82" i="17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81" i="10"/>
  <c r="A82" i="10" s="1"/>
  <c r="A83" i="10" s="1"/>
  <c r="A84" i="10" s="1"/>
  <c r="A85" i="10" s="1"/>
  <c r="A86" i="10" s="1"/>
  <c r="N605" i="13"/>
  <c r="U87" i="13"/>
  <c r="N596" i="18"/>
  <c r="O57" i="14"/>
  <c r="P64" i="14"/>
  <c r="J584" i="18"/>
  <c r="P387" i="17"/>
  <c r="I61" i="18"/>
  <c r="O61" i="18" s="1"/>
  <c r="L89" i="17"/>
  <c r="Q624" i="14"/>
  <c r="K624" i="14"/>
  <c r="V624" i="14"/>
  <c r="N79" i="17"/>
  <c r="S624" i="14"/>
  <c r="T79" i="17"/>
  <c r="V79" i="17"/>
  <c r="Q79" i="17"/>
  <c r="V81" i="17"/>
  <c r="H167" i="15"/>
  <c r="R81" i="17"/>
  <c r="Q639" i="13"/>
  <c r="R625" i="14"/>
  <c r="P81" i="17"/>
  <c r="X81" i="17"/>
  <c r="P625" i="14"/>
  <c r="M639" i="13"/>
  <c r="T81" i="17"/>
  <c r="W81" i="17"/>
  <c r="W625" i="14"/>
  <c r="K639" i="13"/>
  <c r="Q81" i="17"/>
  <c r="L639" i="13"/>
  <c r="O639" i="13"/>
  <c r="K81" i="17"/>
  <c r="M625" i="14"/>
  <c r="P639" i="13"/>
  <c r="L81" i="17"/>
  <c r="M81" i="17"/>
  <c r="M64" i="10"/>
  <c r="J81" i="17"/>
  <c r="O625" i="14"/>
  <c r="U639" i="13"/>
  <c r="S639" i="13"/>
  <c r="N81" i="17"/>
  <c r="Q625" i="14"/>
  <c r="O48" i="14"/>
  <c r="S48" i="14"/>
  <c r="T625" i="14"/>
  <c r="V639" i="13"/>
  <c r="L625" i="14"/>
  <c r="K625" i="14"/>
  <c r="R639" i="13"/>
  <c r="V625" i="14"/>
  <c r="N639" i="13"/>
  <c r="J45" i="13"/>
  <c r="T639" i="13"/>
  <c r="S625" i="14"/>
  <c r="J639" i="13"/>
  <c r="J625" i="14"/>
  <c r="O81" i="17"/>
  <c r="S81" i="17"/>
  <c r="X639" i="13"/>
  <c r="N625" i="14"/>
  <c r="U625" i="14"/>
  <c r="N45" i="13"/>
  <c r="T45" i="13"/>
  <c r="A87" i="6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81" i="6"/>
  <c r="A82" i="6" s="1"/>
  <c r="R45" i="13"/>
  <c r="R84" i="17"/>
  <c r="V84" i="17"/>
  <c r="U636" i="13"/>
  <c r="P45" i="13"/>
  <c r="U45" i="13"/>
  <c r="O84" i="17"/>
  <c r="W45" i="13"/>
  <c r="U48" i="14"/>
  <c r="N636" i="13"/>
  <c r="K45" i="13"/>
  <c r="R48" i="14"/>
  <c r="V45" i="13"/>
  <c r="V48" i="14"/>
  <c r="X35" i="14"/>
  <c r="W41" i="13"/>
  <c r="S41" i="13"/>
  <c r="W311" i="14"/>
  <c r="A86" i="5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81" i="5"/>
  <c r="A82" i="5" s="1"/>
  <c r="V95" i="17"/>
  <c r="V636" i="13"/>
  <c r="M84" i="17"/>
  <c r="J362" i="13"/>
  <c r="L636" i="13"/>
  <c r="X84" i="17"/>
  <c r="X576" i="17" s="1"/>
  <c r="Q636" i="13"/>
  <c r="U84" i="17"/>
  <c r="P84" i="17"/>
  <c r="Q84" i="17"/>
  <c r="S84" i="17"/>
  <c r="N84" i="17"/>
  <c r="W84" i="17"/>
  <c r="L95" i="17"/>
  <c r="T84" i="17"/>
  <c r="J84" i="17"/>
  <c r="Q95" i="17"/>
  <c r="M86" i="6"/>
  <c r="U95" i="17"/>
  <c r="U58" i="18"/>
  <c r="X58" i="18"/>
  <c r="W58" i="18"/>
  <c r="W123" i="17"/>
  <c r="L58" i="18"/>
  <c r="Q94" i="17"/>
  <c r="J94" i="17"/>
  <c r="O94" i="17"/>
  <c r="X326" i="14"/>
  <c r="S58" i="18"/>
  <c r="Q58" i="18"/>
  <c r="N95" i="17"/>
  <c r="N58" i="18"/>
  <c r="P94" i="17"/>
  <c r="K95" i="17"/>
  <c r="X95" i="17"/>
  <c r="X587" i="17" s="1"/>
  <c r="V58" i="18"/>
  <c r="K94" i="17"/>
  <c r="M95" i="17"/>
  <c r="K58" i="18"/>
  <c r="V94" i="17"/>
  <c r="W95" i="17"/>
  <c r="W587" i="17" s="1"/>
  <c r="R95" i="17"/>
  <c r="M123" i="8"/>
  <c r="S94" i="17"/>
  <c r="L94" i="17"/>
  <c r="L40" i="14"/>
  <c r="P58" i="18"/>
  <c r="S95" i="17"/>
  <c r="X38" i="18"/>
  <c r="R94" i="17"/>
  <c r="M95" i="8"/>
  <c r="J95" i="17"/>
  <c r="M58" i="18"/>
  <c r="W94" i="17"/>
  <c r="J58" i="18"/>
  <c r="T95" i="17"/>
  <c r="N94" i="17"/>
  <c r="O58" i="18"/>
  <c r="T94" i="17"/>
  <c r="T58" i="18"/>
  <c r="T40" i="13"/>
  <c r="P95" i="17"/>
  <c r="M362" i="13"/>
  <c r="X94" i="17"/>
  <c r="M160" i="17"/>
  <c r="M652" i="17" s="1"/>
  <c r="J41" i="8"/>
  <c r="I41" i="17" s="1"/>
  <c r="R41" i="17" s="1"/>
  <c r="J35" i="8"/>
  <c r="I35" i="17" s="1"/>
  <c r="R35" i="17" s="1"/>
  <c r="O91" i="13"/>
  <c r="M74" i="15"/>
  <c r="V415" i="17"/>
  <c r="P604" i="13"/>
  <c r="P388" i="17"/>
  <c r="K63" i="8"/>
  <c r="I227" i="17" s="1"/>
  <c r="T227" i="17" s="1"/>
  <c r="K44" i="5"/>
  <c r="I318" i="13" s="1"/>
  <c r="T318" i="13" s="1"/>
  <c r="K48" i="10"/>
  <c r="I317" i="18" s="1"/>
  <c r="T317" i="18" s="1"/>
  <c r="K47" i="10"/>
  <c r="I316" i="18" s="1"/>
  <c r="X316" i="18" s="1"/>
  <c r="K42" i="10"/>
  <c r="I311" i="18" s="1"/>
  <c r="T311" i="18" s="1"/>
  <c r="K36" i="10"/>
  <c r="I305" i="18" s="1"/>
  <c r="T305" i="18" s="1"/>
  <c r="K48" i="5"/>
  <c r="I322" i="13" s="1"/>
  <c r="K44" i="6"/>
  <c r="I312" i="14" s="1"/>
  <c r="K45" i="10"/>
  <c r="I314" i="18" s="1"/>
  <c r="W314" i="18" s="1"/>
  <c r="K43" i="10"/>
  <c r="K38" i="10"/>
  <c r="I307" i="18" s="1"/>
  <c r="T307" i="18" s="1"/>
  <c r="K62" i="8"/>
  <c r="I226" i="17" s="1"/>
  <c r="T226" i="17" s="1"/>
  <c r="K46" i="6"/>
  <c r="I314" i="14" s="1"/>
  <c r="T314" i="14" s="1"/>
  <c r="K41" i="10"/>
  <c r="I310" i="18" s="1"/>
  <c r="X310" i="18" s="1"/>
  <c r="K58" i="8"/>
  <c r="I222" i="17" s="1"/>
  <c r="T222" i="17" s="1"/>
  <c r="K39" i="10"/>
  <c r="I308" i="18" s="1"/>
  <c r="T308" i="18" s="1"/>
  <c r="K61" i="8"/>
  <c r="I225" i="17" s="1"/>
  <c r="T225" i="17" s="1"/>
  <c r="K56" i="8"/>
  <c r="I220" i="17" s="1"/>
  <c r="K34" i="10"/>
  <c r="K71" i="8"/>
  <c r="I235" i="17" s="1"/>
  <c r="X235" i="17" s="1"/>
  <c r="K40" i="10"/>
  <c r="K64" i="8"/>
  <c r="I228" i="17" s="1"/>
  <c r="T228" i="17" s="1"/>
  <c r="K37" i="10"/>
  <c r="I306" i="18" s="1"/>
  <c r="K65" i="8"/>
  <c r="I229" i="17" s="1"/>
  <c r="K59" i="8"/>
  <c r="K67" i="8"/>
  <c r="I231" i="17" s="1"/>
  <c r="T231" i="17" s="1"/>
  <c r="K70" i="8"/>
  <c r="I234" i="17" s="1"/>
  <c r="K69" i="8"/>
  <c r="I233" i="17" s="1"/>
  <c r="K50" i="10"/>
  <c r="K46" i="10"/>
  <c r="I315" i="18" s="1"/>
  <c r="K57" i="17"/>
  <c r="Y57" i="17" s="1"/>
  <c r="J48" i="8"/>
  <c r="I48" i="17" s="1"/>
  <c r="O48" i="17" s="1"/>
  <c r="J46" i="8"/>
  <c r="I46" i="17" s="1"/>
  <c r="J46" i="17" s="1"/>
  <c r="K574" i="14"/>
  <c r="P575" i="18"/>
  <c r="U21" i="18"/>
  <c r="U559" i="18"/>
  <c r="J40" i="8"/>
  <c r="I40" i="17" s="1"/>
  <c r="S40" i="17" s="1"/>
  <c r="V21" i="18"/>
  <c r="V559" i="18"/>
  <c r="L559" i="18"/>
  <c r="L21" i="18"/>
  <c r="U629" i="18"/>
  <c r="Y629" i="18" s="1"/>
  <c r="U64" i="17"/>
  <c r="Y64" i="17" s="1"/>
  <c r="U79" i="17"/>
  <c r="U75" i="15"/>
  <c r="L49" i="8"/>
  <c r="I377" i="17" s="1"/>
  <c r="W377" i="17" s="1"/>
  <c r="P303" i="17"/>
  <c r="U418" i="17"/>
  <c r="E34" i="21"/>
  <c r="Q21" i="18"/>
  <c r="Q559" i="18"/>
  <c r="Q69" i="17"/>
  <c r="Y69" i="17" s="1"/>
  <c r="L37" i="6"/>
  <c r="I573" i="14" s="1"/>
  <c r="N573" i="14" s="1"/>
  <c r="L40" i="10"/>
  <c r="I578" i="18" s="1"/>
  <c r="M578" i="18" s="1"/>
  <c r="L50" i="10"/>
  <c r="I588" i="18" s="1"/>
  <c r="L588" i="18" s="1"/>
  <c r="L43" i="10"/>
  <c r="I581" i="18" s="1"/>
  <c r="N581" i="18" s="1"/>
  <c r="L34" i="10"/>
  <c r="I572" i="18" s="1"/>
  <c r="M572" i="18" s="1"/>
  <c r="K84" i="17"/>
  <c r="I18" i="7"/>
  <c r="H18" i="15" s="1"/>
  <c r="U43" i="18"/>
  <c r="Y43" i="18" s="1"/>
  <c r="K559" i="18"/>
  <c r="K21" i="18"/>
  <c r="L596" i="14"/>
  <c r="V41" i="13"/>
  <c r="U359" i="18"/>
  <c r="Y359" i="18" s="1"/>
  <c r="U475" i="17"/>
  <c r="T75" i="15"/>
  <c r="L459" i="17"/>
  <c r="Y459" i="17" s="1"/>
  <c r="Q362" i="13"/>
  <c r="L40" i="13"/>
  <c r="N48" i="14"/>
  <c r="O362" i="13"/>
  <c r="S45" i="13"/>
  <c r="M636" i="13"/>
  <c r="K48" i="14"/>
  <c r="T48" i="14"/>
  <c r="W48" i="14"/>
  <c r="T362" i="13"/>
  <c r="U634" i="13"/>
  <c r="O45" i="13"/>
  <c r="J48" i="14"/>
  <c r="V362" i="13"/>
  <c r="R634" i="13"/>
  <c r="L45" i="13"/>
  <c r="R636" i="13"/>
  <c r="O636" i="13"/>
  <c r="P362" i="13"/>
  <c r="J636" i="13"/>
  <c r="X636" i="13"/>
  <c r="M48" i="14"/>
  <c r="M45" i="13"/>
  <c r="L48" i="14"/>
  <c r="T636" i="13"/>
  <c r="Q45" i="13"/>
  <c r="P636" i="13"/>
  <c r="K636" i="13"/>
  <c r="N362" i="13"/>
  <c r="S636" i="13"/>
  <c r="P48" i="14"/>
  <c r="Q48" i="14"/>
  <c r="X331" i="13"/>
  <c r="J28" i="21"/>
  <c r="N247" i="17" s="1"/>
  <c r="L37" i="13"/>
  <c r="W363" i="13"/>
  <c r="M37" i="13"/>
  <c r="N363" i="13"/>
  <c r="J37" i="13"/>
  <c r="R363" i="13"/>
  <c r="Q28" i="21"/>
  <c r="U326" i="14" s="1"/>
  <c r="T290" i="18"/>
  <c r="T828" i="18" s="1"/>
  <c r="T302" i="14"/>
  <c r="T327" i="18"/>
  <c r="T333" i="18"/>
  <c r="T247" i="17"/>
  <c r="T257" i="17"/>
  <c r="T332" i="18"/>
  <c r="T317" i="13"/>
  <c r="T309" i="13"/>
  <c r="T330" i="13"/>
  <c r="T261" i="17"/>
  <c r="T243" i="17"/>
  <c r="T311" i="14"/>
  <c r="T248" i="17"/>
  <c r="T329" i="14"/>
  <c r="T260" i="17"/>
  <c r="T251" i="17"/>
  <c r="T259" i="17"/>
  <c r="T326" i="14"/>
  <c r="T256" i="17"/>
  <c r="S40" i="13"/>
  <c r="Q634" i="13"/>
  <c r="M144" i="21" s="1"/>
  <c r="X310" i="14"/>
  <c r="R28" i="21"/>
  <c r="Q40" i="13"/>
  <c r="O363" i="13"/>
  <c r="S362" i="13"/>
  <c r="K634" i="13"/>
  <c r="K37" i="13"/>
  <c r="O37" i="13"/>
  <c r="W310" i="14"/>
  <c r="X302" i="14"/>
  <c r="T324" i="14"/>
  <c r="W37" i="13"/>
  <c r="U37" i="13"/>
  <c r="W329" i="14"/>
  <c r="O40" i="13"/>
  <c r="K363" i="13"/>
  <c r="R362" i="13"/>
  <c r="O634" i="13"/>
  <c r="I354" i="14"/>
  <c r="S354" i="14" s="1"/>
  <c r="X37" i="13"/>
  <c r="R37" i="13"/>
  <c r="H28" i="21"/>
  <c r="L319" i="13" s="1"/>
  <c r="V40" i="13"/>
  <c r="U40" i="13"/>
  <c r="R40" i="13"/>
  <c r="M40" i="13"/>
  <c r="S363" i="13"/>
  <c r="T363" i="13"/>
  <c r="W362" i="13"/>
  <c r="L362" i="13"/>
  <c r="U320" i="13"/>
  <c r="N634" i="13"/>
  <c r="T37" i="13"/>
  <c r="Q37" i="13"/>
  <c r="W335" i="13"/>
  <c r="T310" i="14"/>
  <c r="O28" i="21"/>
  <c r="S261" i="17" s="1"/>
  <c r="W40" i="13"/>
  <c r="T320" i="13"/>
  <c r="M634" i="13"/>
  <c r="P634" i="13"/>
  <c r="U247" i="17"/>
  <c r="U363" i="13"/>
  <c r="J634" i="13"/>
  <c r="P40" i="13"/>
  <c r="K40" i="13"/>
  <c r="S37" i="13"/>
  <c r="N37" i="13"/>
  <c r="X329" i="14"/>
  <c r="V363" i="13"/>
  <c r="I28" i="21"/>
  <c r="X363" i="13"/>
  <c r="T335" i="13"/>
  <c r="Q363" i="13"/>
  <c r="P363" i="13"/>
  <c r="V634" i="13"/>
  <c r="L634" i="13"/>
  <c r="N40" i="13"/>
  <c r="M363" i="13"/>
  <c r="J363" i="13"/>
  <c r="U362" i="13"/>
  <c r="K362" i="13"/>
  <c r="S634" i="13"/>
  <c r="T634" i="13"/>
  <c r="P37" i="13"/>
  <c r="X634" i="13"/>
  <c r="U248" i="17"/>
  <c r="J40" i="13"/>
  <c r="O133" i="17"/>
  <c r="T313" i="18"/>
  <c r="Q89" i="18"/>
  <c r="U334" i="13"/>
  <c r="R596" i="13"/>
  <c r="M21" i="18"/>
  <c r="E208" i="21"/>
  <c r="M559" i="18"/>
  <c r="K18" i="7"/>
  <c r="H100" i="15" s="1"/>
  <c r="R100" i="15" s="1"/>
  <c r="L35" i="8"/>
  <c r="I363" i="17" s="1"/>
  <c r="M363" i="17" s="1"/>
  <c r="L47" i="8"/>
  <c r="I375" i="17" s="1"/>
  <c r="M375" i="17" s="1"/>
  <c r="L105" i="8"/>
  <c r="I433" i="17" s="1"/>
  <c r="K433" i="17" s="1"/>
  <c r="L43" i="8"/>
  <c r="I371" i="17" s="1"/>
  <c r="M371" i="17" s="1"/>
  <c r="L42" i="8"/>
  <c r="I370" i="17" s="1"/>
  <c r="M370" i="17" s="1"/>
  <c r="K24" i="11"/>
  <c r="H83" i="19" s="1"/>
  <c r="N83" i="19" s="1"/>
  <c r="L41" i="8"/>
  <c r="I369" i="17" s="1"/>
  <c r="M369" i="17" s="1"/>
  <c r="L106" i="8"/>
  <c r="I434" i="17" s="1"/>
  <c r="L44" i="8"/>
  <c r="I372" i="17" s="1"/>
  <c r="M372" i="17" s="1"/>
  <c r="L45" i="8"/>
  <c r="I373" i="17" s="1"/>
  <c r="W373" i="17" s="1"/>
  <c r="L104" i="8"/>
  <c r="I432" i="17" s="1"/>
  <c r="S432" i="17" s="1"/>
  <c r="O129" i="17"/>
  <c r="Q162" i="17"/>
  <c r="S138" i="17"/>
  <c r="R586" i="14"/>
  <c r="R578" i="14"/>
  <c r="R582" i="13"/>
  <c r="V588" i="13"/>
  <c r="O144" i="17"/>
  <c r="O154" i="17"/>
  <c r="O147" i="17"/>
  <c r="O639" i="17" s="1"/>
  <c r="S160" i="17"/>
  <c r="S652" i="17" s="1"/>
  <c r="S161" i="17"/>
  <c r="Q161" i="17"/>
  <c r="E19" i="21"/>
  <c r="U333" i="18"/>
  <c r="U317" i="14"/>
  <c r="V587" i="13"/>
  <c r="O389" i="17"/>
  <c r="T595" i="13"/>
  <c r="O160" i="17"/>
  <c r="O652" i="17" s="1"/>
  <c r="U259" i="17"/>
  <c r="T331" i="13"/>
  <c r="P21" i="18"/>
  <c r="P559" i="18"/>
  <c r="F28" i="21"/>
  <c r="K28" i="21"/>
  <c r="O252" i="17" s="1"/>
  <c r="L28" i="21"/>
  <c r="P303" i="14" s="1"/>
  <c r="M28" i="21"/>
  <c r="Q252" i="17" s="1"/>
  <c r="N28" i="21"/>
  <c r="R254" i="17" s="1"/>
  <c r="G28" i="21"/>
  <c r="K315" i="14" s="1"/>
  <c r="P472" i="17"/>
  <c r="P476" i="17" s="1"/>
  <c r="U260" i="17"/>
  <c r="V385" i="17"/>
  <c r="N22" i="21"/>
  <c r="R162" i="17" s="1"/>
  <c r="J22" i="21"/>
  <c r="R22" i="21"/>
  <c r="F22" i="21"/>
  <c r="G22" i="21"/>
  <c r="K162" i="17" s="1"/>
  <c r="M94" i="17"/>
  <c r="P74" i="17"/>
  <c r="Y74" i="17" s="1"/>
  <c r="J87" i="14"/>
  <c r="T315" i="13"/>
  <c r="V393" i="17"/>
  <c r="T586" i="13"/>
  <c r="T579" i="14"/>
  <c r="M593" i="13"/>
  <c r="K572" i="14"/>
  <c r="K585" i="13"/>
  <c r="N21" i="18"/>
  <c r="N559" i="18"/>
  <c r="K104" i="8"/>
  <c r="I268" i="17" s="1"/>
  <c r="K37" i="8"/>
  <c r="I201" i="17" s="1"/>
  <c r="N201" i="17" s="1"/>
  <c r="K51" i="8"/>
  <c r="K45" i="8"/>
  <c r="I209" i="17" s="1"/>
  <c r="K36" i="8"/>
  <c r="I200" i="17" s="1"/>
  <c r="K105" i="8"/>
  <c r="I269" i="17" s="1"/>
  <c r="K119" i="8"/>
  <c r="I283" i="17" s="1"/>
  <c r="K47" i="8"/>
  <c r="I211" i="17" s="1"/>
  <c r="K43" i="8"/>
  <c r="I207" i="17" s="1"/>
  <c r="K42" i="8"/>
  <c r="I206" i="17" s="1"/>
  <c r="K106" i="8"/>
  <c r="I270" i="17" s="1"/>
  <c r="K35" i="8"/>
  <c r="J24" i="11"/>
  <c r="H53" i="19" s="1"/>
  <c r="K38" i="8"/>
  <c r="I202" i="17" s="1"/>
  <c r="K39" i="8"/>
  <c r="I203" i="17" s="1"/>
  <c r="J18" i="7"/>
  <c r="H59" i="15" s="1"/>
  <c r="K44" i="8"/>
  <c r="I208" i="17" s="1"/>
  <c r="J208" i="17" s="1"/>
  <c r="M89" i="17"/>
  <c r="U327" i="18"/>
  <c r="P91" i="14"/>
  <c r="M61" i="6"/>
  <c r="R577" i="18"/>
  <c r="L589" i="13"/>
  <c r="J44" i="8"/>
  <c r="J106" i="8"/>
  <c r="I24" i="11"/>
  <c r="J45" i="8"/>
  <c r="J104" i="8"/>
  <c r="E19" i="23"/>
  <c r="J36" i="8"/>
  <c r="J42" i="8"/>
  <c r="J105" i="8"/>
  <c r="J38" i="8"/>
  <c r="I38" i="17" s="1"/>
  <c r="J43" i="8"/>
  <c r="J119" i="8"/>
  <c r="I119" i="17" s="1"/>
  <c r="J39" i="8"/>
  <c r="I39" i="17" s="1"/>
  <c r="J37" i="8"/>
  <c r="I37" i="17" s="1"/>
  <c r="P39" i="18"/>
  <c r="Y39" i="18" s="1"/>
  <c r="M474" i="17"/>
  <c r="O89" i="18"/>
  <c r="N592" i="14"/>
  <c r="S596" i="14"/>
  <c r="K364" i="13"/>
  <c r="S39" i="14"/>
  <c r="X318" i="14"/>
  <c r="Q587" i="13"/>
  <c r="W588" i="13"/>
  <c r="M600" i="14"/>
  <c r="J588" i="13"/>
  <c r="U356" i="18"/>
  <c r="X414" i="17"/>
  <c r="U138" i="17"/>
  <c r="J587" i="13"/>
  <c r="U638" i="13"/>
  <c r="Q410" i="17"/>
  <c r="J612" i="13"/>
  <c r="V410" i="17"/>
  <c r="V64" i="13"/>
  <c r="L605" i="13"/>
  <c r="O285" i="17"/>
  <c r="O596" i="13"/>
  <c r="M387" i="17"/>
  <c r="S388" i="17"/>
  <c r="S89" i="18"/>
  <c r="Q285" i="17"/>
  <c r="S415" i="17"/>
  <c r="V89" i="18"/>
  <c r="W388" i="17"/>
  <c r="K388" i="17"/>
  <c r="R64" i="14"/>
  <c r="J74" i="15"/>
  <c r="T253" i="17"/>
  <c r="M301" i="17"/>
  <c r="R64" i="13"/>
  <c r="N89" i="18"/>
  <c r="M82" i="8"/>
  <c r="P596" i="18"/>
  <c r="J38" i="18"/>
  <c r="W599" i="18"/>
  <c r="R285" i="17"/>
  <c r="T584" i="18"/>
  <c r="K584" i="18"/>
  <c r="Q87" i="13"/>
  <c r="P596" i="13"/>
  <c r="V408" i="17"/>
  <c r="K285" i="17"/>
  <c r="W387" i="17"/>
  <c r="Q38" i="18"/>
  <c r="L42" i="13"/>
  <c r="V604" i="13"/>
  <c r="K604" i="13"/>
  <c r="R91" i="13"/>
  <c r="K605" i="13"/>
  <c r="T416" i="17"/>
  <c r="Q358" i="14"/>
  <c r="R42" i="13"/>
  <c r="M89" i="18"/>
  <c r="L57" i="14"/>
  <c r="Q64" i="13"/>
  <c r="O40" i="14"/>
  <c r="K301" i="17"/>
  <c r="X358" i="14"/>
  <c r="W607" i="13"/>
  <c r="P89" i="18"/>
  <c r="T408" i="17"/>
  <c r="R388" i="17"/>
  <c r="U388" i="17"/>
  <c r="P415" i="17"/>
  <c r="U64" i="14"/>
  <c r="S64" i="14"/>
  <c r="O74" i="15"/>
  <c r="U412" i="17"/>
  <c r="W42" i="13"/>
  <c r="M91" i="13"/>
  <c r="S596" i="18"/>
  <c r="M38" i="18"/>
  <c r="M584" i="18"/>
  <c r="M35" i="6"/>
  <c r="T87" i="13"/>
  <c r="M388" i="17"/>
  <c r="L408" i="17"/>
  <c r="J89" i="18"/>
  <c r="S604" i="13"/>
  <c r="T91" i="13"/>
  <c r="M358" i="14"/>
  <c r="L64" i="14"/>
  <c r="O358" i="14"/>
  <c r="L38" i="18"/>
  <c r="U584" i="18"/>
  <c r="X285" i="17"/>
  <c r="X613" i="17" s="1"/>
  <c r="J91" i="13"/>
  <c r="W605" i="13"/>
  <c r="P64" i="13"/>
  <c r="W89" i="18"/>
  <c r="L596" i="18"/>
  <c r="R414" i="17"/>
  <c r="I384" i="17"/>
  <c r="X384" i="17" s="1"/>
  <c r="S38" i="18"/>
  <c r="P599" i="18"/>
  <c r="W285" i="17"/>
  <c r="Q584" i="18"/>
  <c r="V584" i="18"/>
  <c r="K358" i="14"/>
  <c r="X607" i="13"/>
  <c r="P87" i="13"/>
  <c r="N319" i="13"/>
  <c r="V596" i="13"/>
  <c r="U408" i="17"/>
  <c r="J387" i="17"/>
  <c r="K38" i="18"/>
  <c r="M604" i="13"/>
  <c r="P91" i="13"/>
  <c r="M605" i="13"/>
  <c r="K89" i="18"/>
  <c r="U57" i="14"/>
  <c r="O64" i="14"/>
  <c r="X64" i="13"/>
  <c r="T40" i="14"/>
  <c r="M408" i="17"/>
  <c r="N313" i="18"/>
  <c r="J301" i="17"/>
  <c r="T358" i="14"/>
  <c r="S607" i="13"/>
  <c r="P389" i="17"/>
  <c r="T596" i="18"/>
  <c r="X604" i="13"/>
  <c r="Q415" i="17"/>
  <c r="T64" i="14"/>
  <c r="S74" i="15"/>
  <c r="L74" i="15"/>
  <c r="V42" i="13"/>
  <c r="W313" i="18"/>
  <c r="J415" i="17"/>
  <c r="R40" i="14"/>
  <c r="R74" i="15"/>
  <c r="T64" i="13"/>
  <c r="K408" i="17"/>
  <c r="W358" i="14"/>
  <c r="M64" i="13"/>
  <c r="N64" i="13"/>
  <c r="V605" i="13"/>
  <c r="W253" i="17"/>
  <c r="X89" i="18"/>
  <c r="J585" i="18"/>
  <c r="O596" i="18"/>
  <c r="P38" i="18"/>
  <c r="V285" i="17"/>
  <c r="L162" i="17"/>
  <c r="S584" i="18"/>
  <c r="X584" i="18"/>
  <c r="O63" i="13"/>
  <c r="K587" i="13"/>
  <c r="N358" i="14"/>
  <c r="Q607" i="13"/>
  <c r="M87" i="13"/>
  <c r="S596" i="13"/>
  <c r="P408" i="17"/>
  <c r="O38" i="18"/>
  <c r="U604" i="13"/>
  <c r="L415" i="17"/>
  <c r="Q398" i="17"/>
  <c r="W74" i="15"/>
  <c r="N415" i="17"/>
  <c r="S91" i="13"/>
  <c r="U605" i="13"/>
  <c r="T42" i="13"/>
  <c r="U40" i="14"/>
  <c r="U42" i="13"/>
  <c r="M40" i="14"/>
  <c r="K57" i="14"/>
  <c r="J408" i="17"/>
  <c r="T422" i="17"/>
  <c r="L301" i="17"/>
  <c r="S358" i="14"/>
  <c r="V64" i="14"/>
  <c r="X64" i="14"/>
  <c r="I74" i="15"/>
  <c r="U313" i="18"/>
  <c r="Q57" i="14"/>
  <c r="R408" i="17"/>
  <c r="T387" i="17"/>
  <c r="J42" i="13"/>
  <c r="T303" i="14"/>
  <c r="O388" i="17"/>
  <c r="U596" i="18"/>
  <c r="Q388" i="17"/>
  <c r="V387" i="17"/>
  <c r="P358" i="14"/>
  <c r="Q42" i="13"/>
  <c r="R57" i="14"/>
  <c r="J64" i="14"/>
  <c r="Q301" i="17"/>
  <c r="U64" i="13"/>
  <c r="L64" i="13"/>
  <c r="N361" i="13"/>
  <c r="R605" i="13"/>
  <c r="X253" i="17"/>
  <c r="M596" i="18"/>
  <c r="T38" i="18"/>
  <c r="N285" i="17"/>
  <c r="P584" i="18"/>
  <c r="J358" i="14"/>
  <c r="K87" i="13"/>
  <c r="J87" i="13"/>
  <c r="Q596" i="13"/>
  <c r="Q408" i="17"/>
  <c r="W38" i="18"/>
  <c r="R604" i="13"/>
  <c r="L604" i="13"/>
  <c r="K415" i="17"/>
  <c r="U415" i="17"/>
  <c r="V91" i="13"/>
  <c r="J605" i="13"/>
  <c r="R358" i="14"/>
  <c r="S389" i="17"/>
  <c r="P42" i="13"/>
  <c r="U303" i="14"/>
  <c r="S57" i="14"/>
  <c r="J40" i="14"/>
  <c r="T57" i="14"/>
  <c r="O301" i="17"/>
  <c r="W604" i="13"/>
  <c r="L358" i="14"/>
  <c r="K40" i="14"/>
  <c r="N303" i="14"/>
  <c r="L89" i="18"/>
  <c r="T388" i="17"/>
  <c r="K74" i="15"/>
  <c r="T74" i="15"/>
  <c r="T252" i="17"/>
  <c r="Q74" i="15"/>
  <c r="W596" i="13"/>
  <c r="L87" i="13"/>
  <c r="T319" i="13"/>
  <c r="T596" i="13"/>
  <c r="U89" i="18"/>
  <c r="N604" i="13"/>
  <c r="N40" i="14"/>
  <c r="S64" i="13"/>
  <c r="J64" i="13"/>
  <c r="P605" i="13"/>
  <c r="Q596" i="18"/>
  <c r="N38" i="18"/>
  <c r="P285" i="17"/>
  <c r="R584" i="18"/>
  <c r="S87" i="13"/>
  <c r="X319" i="13"/>
  <c r="M596" i="13"/>
  <c r="J52" i="10"/>
  <c r="I52" i="18" s="1"/>
  <c r="S408" i="17"/>
  <c r="O387" i="17"/>
  <c r="O46" i="14"/>
  <c r="T415" i="17"/>
  <c r="N91" i="13"/>
  <c r="O605" i="13"/>
  <c r="O604" i="13"/>
  <c r="M57" i="14"/>
  <c r="V40" i="14"/>
  <c r="K64" i="14"/>
  <c r="J57" i="14"/>
  <c r="Q387" i="17"/>
  <c r="Q40" i="14"/>
  <c r="V301" i="17"/>
  <c r="W303" i="14"/>
  <c r="S40" i="14"/>
  <c r="K596" i="18"/>
  <c r="R415" i="17"/>
  <c r="X40" i="14"/>
  <c r="W64" i="14"/>
  <c r="U74" i="15"/>
  <c r="R89" i="18"/>
  <c r="O574" i="14"/>
  <c r="T588" i="13"/>
  <c r="W595" i="13"/>
  <c r="X595" i="13"/>
  <c r="K595" i="13"/>
  <c r="U595" i="13"/>
  <c r="L595" i="13"/>
  <c r="M587" i="13"/>
  <c r="J595" i="13"/>
  <c r="N585" i="18"/>
  <c r="I297" i="17"/>
  <c r="X297" i="17" s="1"/>
  <c r="X625" i="17" s="1"/>
  <c r="O361" i="13"/>
  <c r="M595" i="13"/>
  <c r="W575" i="18"/>
  <c r="V585" i="18"/>
  <c r="U585" i="18"/>
  <c r="J414" i="17"/>
  <c r="M88" i="8"/>
  <c r="Q599" i="18"/>
  <c r="S34" i="13"/>
  <c r="S361" i="13"/>
  <c r="J63" i="13"/>
  <c r="X612" i="13"/>
  <c r="M638" i="13"/>
  <c r="T317" i="14"/>
  <c r="U389" i="17"/>
  <c r="W315" i="14"/>
  <c r="T162" i="17"/>
  <c r="S46" i="14"/>
  <c r="W304" i="14"/>
  <c r="X304" i="14"/>
  <c r="U304" i="14"/>
  <c r="U304" i="18"/>
  <c r="W304" i="18"/>
  <c r="T304" i="18"/>
  <c r="X304" i="18"/>
  <c r="M138" i="17"/>
  <c r="V138" i="17"/>
  <c r="N138" i="17"/>
  <c r="W138" i="17"/>
  <c r="J138" i="17"/>
  <c r="P138" i="17"/>
  <c r="O138" i="17"/>
  <c r="X138" i="17"/>
  <c r="U252" i="17"/>
  <c r="P252" i="17"/>
  <c r="W252" i="17"/>
  <c r="O356" i="18"/>
  <c r="K356" i="18"/>
  <c r="P356" i="18"/>
  <c r="L356" i="18"/>
  <c r="R356" i="18"/>
  <c r="M356" i="18"/>
  <c r="U600" i="14"/>
  <c r="W600" i="14"/>
  <c r="X600" i="14"/>
  <c r="T600" i="14"/>
  <c r="P600" i="14"/>
  <c r="V600" i="14"/>
  <c r="S600" i="14"/>
  <c r="O600" i="14"/>
  <c r="Q416" i="17"/>
  <c r="U416" i="17"/>
  <c r="X416" i="17"/>
  <c r="M416" i="17"/>
  <c r="R416" i="17"/>
  <c r="V416" i="17"/>
  <c r="N416" i="17"/>
  <c r="O416" i="17"/>
  <c r="P416" i="17"/>
  <c r="W416" i="17"/>
  <c r="O586" i="14"/>
  <c r="P586" i="14"/>
  <c r="M586" i="14"/>
  <c r="T586" i="14"/>
  <c r="J586" i="14"/>
  <c r="U586" i="14"/>
  <c r="X586" i="14"/>
  <c r="S586" i="14"/>
  <c r="L586" i="14"/>
  <c r="J422" i="17"/>
  <c r="O422" i="17"/>
  <c r="U422" i="17"/>
  <c r="Q422" i="17"/>
  <c r="X422" i="17"/>
  <c r="L422" i="17"/>
  <c r="V422" i="17"/>
  <c r="W422" i="17"/>
  <c r="R422" i="17"/>
  <c r="P422" i="17"/>
  <c r="X588" i="13"/>
  <c r="S588" i="13"/>
  <c r="Q588" i="13"/>
  <c r="O588" i="13"/>
  <c r="W356" i="18"/>
  <c r="W894" i="18" s="1"/>
  <c r="H33" i="15"/>
  <c r="L33" i="7"/>
  <c r="I38" i="14"/>
  <c r="M38" i="6"/>
  <c r="M318" i="18"/>
  <c r="I276" i="17"/>
  <c r="M112" i="8"/>
  <c r="I338" i="13"/>
  <c r="M338" i="13" s="1"/>
  <c r="M64" i="5"/>
  <c r="R607" i="13"/>
  <c r="U607" i="13"/>
  <c r="T607" i="13"/>
  <c r="N607" i="13"/>
  <c r="V607" i="13"/>
  <c r="U410" i="17"/>
  <c r="T410" i="17"/>
  <c r="O410" i="17"/>
  <c r="X410" i="17"/>
  <c r="M410" i="17"/>
  <c r="L410" i="17"/>
  <c r="W410" i="17"/>
  <c r="O398" i="17"/>
  <c r="U398" i="17"/>
  <c r="T398" i="17"/>
  <c r="X398" i="17"/>
  <c r="J398" i="17"/>
  <c r="R398" i="17"/>
  <c r="P398" i="17"/>
  <c r="S398" i="17"/>
  <c r="L607" i="13"/>
  <c r="K638" i="13"/>
  <c r="S162" i="17"/>
  <c r="N162" i="17"/>
  <c r="L585" i="18"/>
  <c r="X599" i="18"/>
  <c r="M94" i="8"/>
  <c r="J361" i="13"/>
  <c r="Q595" i="13"/>
  <c r="K607" i="13"/>
  <c r="K410" i="17"/>
  <c r="U612" i="13"/>
  <c r="O638" i="13"/>
  <c r="Q597" i="18"/>
  <c r="O587" i="13"/>
  <c r="K586" i="14"/>
  <c r="M84" i="8"/>
  <c r="U318" i="18"/>
  <c r="M162" i="17"/>
  <c r="R595" i="13"/>
  <c r="X315" i="14"/>
  <c r="T315" i="14"/>
  <c r="X324" i="14"/>
  <c r="P324" i="14"/>
  <c r="U324" i="14"/>
  <c r="W34" i="13"/>
  <c r="N34" i="13"/>
  <c r="T34" i="13"/>
  <c r="O34" i="13"/>
  <c r="U34" i="13"/>
  <c r="J34" i="13"/>
  <c r="V34" i="13"/>
  <c r="X34" i="13"/>
  <c r="M34" i="13"/>
  <c r="Q63" i="13"/>
  <c r="W63" i="13"/>
  <c r="X63" i="13"/>
  <c r="L63" i="13"/>
  <c r="K63" i="13"/>
  <c r="S63" i="13"/>
  <c r="V63" i="13"/>
  <c r="W578" i="14"/>
  <c r="L578" i="14"/>
  <c r="Q578" i="14"/>
  <c r="V578" i="14"/>
  <c r="U578" i="14"/>
  <c r="M578" i="14"/>
  <c r="T578" i="14"/>
  <c r="P578" i="14"/>
  <c r="X162" i="17"/>
  <c r="L34" i="13"/>
  <c r="M138" i="8"/>
  <c r="R638" i="13"/>
  <c r="J416" i="17"/>
  <c r="U316" i="14"/>
  <c r="T316" i="14"/>
  <c r="T328" i="18"/>
  <c r="U328" i="18"/>
  <c r="X328" i="18"/>
  <c r="W328" i="18"/>
  <c r="I308" i="17"/>
  <c r="M144" i="8"/>
  <c r="S356" i="18"/>
  <c r="M46" i="14"/>
  <c r="S416" i="17"/>
  <c r="K422" i="17"/>
  <c r="W389" i="17"/>
  <c r="O578" i="14"/>
  <c r="T361" i="13"/>
  <c r="M607" i="13"/>
  <c r="P414" i="17"/>
  <c r="L361" i="13"/>
  <c r="N612" i="13"/>
  <c r="P588" i="13"/>
  <c r="J581" i="14"/>
  <c r="P410" i="17"/>
  <c r="N356" i="18"/>
  <c r="R585" i="18"/>
  <c r="M59" i="10"/>
  <c r="W414" i="17"/>
  <c r="X318" i="18"/>
  <c r="O599" i="18"/>
  <c r="Q34" i="13"/>
  <c r="M63" i="13"/>
  <c r="M574" i="14"/>
  <c r="V595" i="13"/>
  <c r="T412" i="17"/>
  <c r="R600" i="14"/>
  <c r="N410" i="17"/>
  <c r="Q612" i="13"/>
  <c r="J597" i="18"/>
  <c r="T318" i="14"/>
  <c r="K398" i="17"/>
  <c r="U414" i="17"/>
  <c r="W317" i="14"/>
  <c r="W586" i="14"/>
  <c r="J162" i="17"/>
  <c r="V162" i="17"/>
  <c r="U162" i="17"/>
  <c r="O162" i="17"/>
  <c r="W162" i="17"/>
  <c r="I332" i="14"/>
  <c r="M64" i="6"/>
  <c r="M575" i="18"/>
  <c r="R575" i="18"/>
  <c r="O575" i="18"/>
  <c r="S575" i="18"/>
  <c r="Q575" i="18"/>
  <c r="T575" i="18"/>
  <c r="X575" i="18"/>
  <c r="U575" i="18"/>
  <c r="V575" i="18"/>
  <c r="T585" i="18"/>
  <c r="U63" i="13"/>
  <c r="L138" i="17"/>
  <c r="I579" i="18"/>
  <c r="N579" i="18" s="1"/>
  <c r="M588" i="13"/>
  <c r="X252" i="17"/>
  <c r="K34" i="13"/>
  <c r="R63" i="13"/>
  <c r="Q586" i="14"/>
  <c r="T304" i="14"/>
  <c r="N324" i="14"/>
  <c r="Q356" i="18"/>
  <c r="J575" i="18"/>
  <c r="M585" i="18"/>
  <c r="J410" i="17"/>
  <c r="X356" i="18"/>
  <c r="V414" i="17"/>
  <c r="N318" i="18"/>
  <c r="P34" i="13"/>
  <c r="P63" i="13"/>
  <c r="S595" i="13"/>
  <c r="Q600" i="14"/>
  <c r="U315" i="14"/>
  <c r="P328" i="18"/>
  <c r="S578" i="14"/>
  <c r="V586" i="14"/>
  <c r="L638" i="13"/>
  <c r="T638" i="13"/>
  <c r="X638" i="13"/>
  <c r="P638" i="13"/>
  <c r="Q638" i="13"/>
  <c r="W638" i="13"/>
  <c r="J638" i="13"/>
  <c r="N638" i="13"/>
  <c r="R46" i="14"/>
  <c r="T46" i="14"/>
  <c r="X46" i="14"/>
  <c r="V46" i="14"/>
  <c r="J46" i="14"/>
  <c r="P46" i="14"/>
  <c r="L46" i="14"/>
  <c r="N46" i="14"/>
  <c r="Q46" i="14"/>
  <c r="K46" i="14"/>
  <c r="U46" i="14"/>
  <c r="P361" i="13"/>
  <c r="R361" i="13"/>
  <c r="M361" i="13"/>
  <c r="X361" i="13"/>
  <c r="U361" i="13"/>
  <c r="U574" i="14"/>
  <c r="V574" i="14"/>
  <c r="P574" i="14"/>
  <c r="T574" i="14"/>
  <c r="X574" i="14"/>
  <c r="W574" i="14"/>
  <c r="R574" i="14"/>
  <c r="J574" i="14"/>
  <c r="Q574" i="14"/>
  <c r="S574" i="14"/>
  <c r="S612" i="13"/>
  <c r="K612" i="13"/>
  <c r="V612" i="13"/>
  <c r="R612" i="13"/>
  <c r="L612" i="13"/>
  <c r="P612" i="13"/>
  <c r="W612" i="13"/>
  <c r="T597" i="18"/>
  <c r="M597" i="18"/>
  <c r="N597" i="18"/>
  <c r="P597" i="18"/>
  <c r="S597" i="18"/>
  <c r="W597" i="18"/>
  <c r="R597" i="18"/>
  <c r="V597" i="18"/>
  <c r="O597" i="18"/>
  <c r="K597" i="18"/>
  <c r="U597" i="18"/>
  <c r="X597" i="18"/>
  <c r="K585" i="18"/>
  <c r="Q585" i="18"/>
  <c r="S585" i="18"/>
  <c r="X585" i="18"/>
  <c r="S581" i="14"/>
  <c r="O581" i="14"/>
  <c r="R581" i="14"/>
  <c r="W581" i="14"/>
  <c r="M581" i="14"/>
  <c r="T581" i="14"/>
  <c r="X581" i="14"/>
  <c r="Q581" i="14"/>
  <c r="P581" i="14"/>
  <c r="V581" i="14"/>
  <c r="K588" i="13"/>
  <c r="K578" i="14"/>
  <c r="M422" i="17"/>
  <c r="W318" i="14"/>
  <c r="V318" i="14"/>
  <c r="N318" i="14"/>
  <c r="V317" i="14"/>
  <c r="N317" i="14"/>
  <c r="X317" i="14"/>
  <c r="I364" i="17"/>
  <c r="I140" i="17"/>
  <c r="M140" i="8"/>
  <c r="J599" i="18"/>
  <c r="N599" i="18"/>
  <c r="M599" i="18"/>
  <c r="L599" i="18"/>
  <c r="V599" i="18"/>
  <c r="T414" i="17"/>
  <c r="S414" i="17"/>
  <c r="L414" i="17"/>
  <c r="K414" i="17"/>
  <c r="M414" i="17"/>
  <c r="X587" i="13"/>
  <c r="W587" i="13"/>
  <c r="T587" i="13"/>
  <c r="P587" i="13"/>
  <c r="U587" i="13"/>
  <c r="S587" i="13"/>
  <c r="V389" i="17"/>
  <c r="X389" i="17"/>
  <c r="R389" i="17"/>
  <c r="J389" i="17"/>
  <c r="K389" i="17"/>
  <c r="M389" i="17"/>
  <c r="W412" i="17"/>
  <c r="S412" i="17"/>
  <c r="J412" i="17"/>
  <c r="K412" i="17"/>
  <c r="M412" i="17"/>
  <c r="P412" i="17"/>
  <c r="L412" i="17"/>
  <c r="Q412" i="17"/>
  <c r="O412" i="17"/>
  <c r="N412" i="17"/>
  <c r="V412" i="17"/>
  <c r="J578" i="14"/>
  <c r="Q414" i="17"/>
  <c r="S599" i="18"/>
  <c r="T612" i="13"/>
  <c r="N304" i="18"/>
  <c r="V638" i="13"/>
  <c r="U588" i="13"/>
  <c r="K581" i="14"/>
  <c r="T599" i="18"/>
  <c r="Q361" i="13"/>
  <c r="O607" i="13"/>
  <c r="L588" i="13"/>
  <c r="L600" i="14"/>
  <c r="K361" i="13"/>
  <c r="V361" i="13"/>
  <c r="J607" i="13"/>
  <c r="R588" i="13"/>
  <c r="K600" i="14"/>
  <c r="S410" i="17"/>
  <c r="V356" i="18"/>
  <c r="P585" i="18"/>
  <c r="N414" i="17"/>
  <c r="T318" i="18"/>
  <c r="K148" i="8"/>
  <c r="I312" i="17" s="1"/>
  <c r="K599" i="18"/>
  <c r="P162" i="17"/>
  <c r="T63" i="13"/>
  <c r="R587" i="13"/>
  <c r="O595" i="13"/>
  <c r="N600" i="14"/>
  <c r="M57" i="5"/>
  <c r="M612" i="13"/>
  <c r="Q138" i="17"/>
  <c r="M398" i="17"/>
  <c r="L416" i="17"/>
  <c r="R599" i="18"/>
  <c r="P316" i="14"/>
  <c r="M318" i="14"/>
  <c r="T389" i="17"/>
  <c r="O585" i="18"/>
  <c r="S422" i="17"/>
  <c r="W318" i="18"/>
  <c r="J356" i="18"/>
  <c r="R412" i="17"/>
  <c r="X316" i="14"/>
  <c r="X578" i="14"/>
  <c r="P595" i="13"/>
  <c r="T301" i="17"/>
  <c r="X42" i="13"/>
  <c r="Q389" i="17"/>
  <c r="N575" i="18"/>
  <c r="T59" i="14"/>
  <c r="M96" i="8"/>
  <c r="Q591" i="13"/>
  <c r="T87" i="18"/>
  <c r="T894" i="18" s="1"/>
  <c r="M579" i="14"/>
  <c r="R59" i="14"/>
  <c r="M38" i="5"/>
  <c r="N312" i="13"/>
  <c r="U50" i="13"/>
  <c r="X59" i="14"/>
  <c r="L592" i="14"/>
  <c r="N91" i="14"/>
  <c r="Q59" i="14"/>
  <c r="T313" i="13"/>
  <c r="M91" i="14"/>
  <c r="N313" i="13"/>
  <c r="O596" i="14"/>
  <c r="Q364" i="13"/>
  <c r="M577" i="18"/>
  <c r="M61" i="10"/>
  <c r="N596" i="14"/>
  <c r="X57" i="14"/>
  <c r="U597" i="13"/>
  <c r="K579" i="14"/>
  <c r="T572" i="14"/>
  <c r="V585" i="13"/>
  <c r="I96" i="17"/>
  <c r="K96" i="17" s="1"/>
  <c r="P579" i="14"/>
  <c r="Q589" i="13"/>
  <c r="S597" i="13"/>
  <c r="P583" i="13"/>
  <c r="M63" i="10"/>
  <c r="V91" i="14"/>
  <c r="P596" i="14"/>
  <c r="U356" i="14"/>
  <c r="U357" i="14"/>
  <c r="K91" i="13"/>
  <c r="K64" i="13"/>
  <c r="N320" i="13"/>
  <c r="M589" i="13"/>
  <c r="T585" i="13"/>
  <c r="T605" i="13"/>
  <c r="Q597" i="13"/>
  <c r="O572" i="14"/>
  <c r="K602" i="18"/>
  <c r="X596" i="18"/>
  <c r="W596" i="18"/>
  <c r="P393" i="17"/>
  <c r="U38" i="18"/>
  <c r="S285" i="17"/>
  <c r="U285" i="17"/>
  <c r="O584" i="18"/>
  <c r="O591" i="13"/>
  <c r="K357" i="14"/>
  <c r="M129" i="8"/>
  <c r="R87" i="13"/>
  <c r="N87" i="13"/>
  <c r="U319" i="13"/>
  <c r="U596" i="13"/>
  <c r="K596" i="13"/>
  <c r="V608" i="13"/>
  <c r="X408" i="17"/>
  <c r="R387" i="17"/>
  <c r="P44" i="13"/>
  <c r="V38" i="18"/>
  <c r="Q604" i="13"/>
  <c r="T604" i="13"/>
  <c r="X388" i="17"/>
  <c r="M415" i="17"/>
  <c r="O415" i="17"/>
  <c r="P74" i="15"/>
  <c r="W91" i="13"/>
  <c r="Q91" i="13"/>
  <c r="S605" i="13"/>
  <c r="O42" i="13"/>
  <c r="P59" i="14"/>
  <c r="T91" i="14"/>
  <c r="M64" i="14"/>
  <c r="K42" i="13"/>
  <c r="N64" i="14"/>
  <c r="Q87" i="14"/>
  <c r="K387" i="17"/>
  <c r="R357" i="14"/>
  <c r="R301" i="17"/>
  <c r="V358" i="14"/>
  <c r="S42" i="13"/>
  <c r="T285" i="17"/>
  <c r="S387" i="17"/>
  <c r="W312" i="13"/>
  <c r="O408" i="17"/>
  <c r="V74" i="15"/>
  <c r="J388" i="17"/>
  <c r="U301" i="17"/>
  <c r="S301" i="17"/>
  <c r="X596" i="13"/>
  <c r="J596" i="13"/>
  <c r="O93" i="17"/>
  <c r="K59" i="14"/>
  <c r="W59" i="14"/>
  <c r="K589" i="13"/>
  <c r="T89" i="18"/>
  <c r="R596" i="18"/>
  <c r="V596" i="18"/>
  <c r="J285" i="17"/>
  <c r="J357" i="14"/>
  <c r="O87" i="13"/>
  <c r="V87" i="13"/>
  <c r="L364" i="13"/>
  <c r="T332" i="13"/>
  <c r="N408" i="17"/>
  <c r="X387" i="17"/>
  <c r="S44" i="13"/>
  <c r="S591" i="13"/>
  <c r="J604" i="13"/>
  <c r="M58" i="10"/>
  <c r="X415" i="17"/>
  <c r="W415" i="17"/>
  <c r="X605" i="13"/>
  <c r="X91" i="13"/>
  <c r="N42" i="13"/>
  <c r="P57" i="14"/>
  <c r="N57" i="14"/>
  <c r="Q50" i="13"/>
  <c r="V57" i="14"/>
  <c r="P40" i="14"/>
  <c r="P301" i="17"/>
  <c r="W301" i="17"/>
  <c r="N74" i="15"/>
  <c r="V313" i="18"/>
  <c r="N253" i="17"/>
  <c r="W87" i="13"/>
  <c r="N87" i="14"/>
  <c r="P586" i="13"/>
  <c r="V572" i="14"/>
  <c r="M90" i="6"/>
  <c r="U579" i="14"/>
  <c r="T593" i="13"/>
  <c r="L424" i="17"/>
  <c r="J579" i="14"/>
  <c r="R51" i="17"/>
  <c r="U51" i="17"/>
  <c r="S364" i="13"/>
  <c r="U321" i="13"/>
  <c r="S589" i="13"/>
  <c r="P606" i="13"/>
  <c r="V601" i="18"/>
  <c r="Q602" i="18"/>
  <c r="K424" i="17"/>
  <c r="J593" i="13"/>
  <c r="M45" i="5"/>
  <c r="W597" i="13"/>
  <c r="V313" i="13"/>
  <c r="U577" i="18"/>
  <c r="V337" i="13"/>
  <c r="R50" i="13"/>
  <c r="J586" i="13"/>
  <c r="V357" i="14"/>
  <c r="S357" i="14"/>
  <c r="I597" i="14"/>
  <c r="U597" i="14" s="1"/>
  <c r="W572" i="14"/>
  <c r="N51" i="17"/>
  <c r="X50" i="13"/>
  <c r="W324" i="14"/>
  <c r="V593" i="13"/>
  <c r="Q572" i="14"/>
  <c r="V602" i="18"/>
  <c r="P93" i="17"/>
  <c r="K635" i="13"/>
  <c r="R583" i="13"/>
  <c r="P589" i="13"/>
  <c r="Q577" i="18"/>
  <c r="U337" i="13"/>
  <c r="T50" i="13"/>
  <c r="M121" i="8"/>
  <c r="X572" i="14"/>
  <c r="S592" i="14"/>
  <c r="M41" i="5"/>
  <c r="T606" i="13"/>
  <c r="Q593" i="13"/>
  <c r="T393" i="17"/>
  <c r="K591" i="13"/>
  <c r="V583" i="13"/>
  <c r="V591" i="13"/>
  <c r="R579" i="14"/>
  <c r="U592" i="14"/>
  <c r="I314" i="13"/>
  <c r="Q314" i="13" s="1"/>
  <c r="M40" i="5"/>
  <c r="I86" i="13"/>
  <c r="X86" i="13" s="1"/>
  <c r="M86" i="5"/>
  <c r="I316" i="13"/>
  <c r="W316" i="13" s="1"/>
  <c r="M42" i="5"/>
  <c r="V254" i="17"/>
  <c r="T254" i="17"/>
  <c r="I273" i="17"/>
  <c r="U273" i="17" s="1"/>
  <c r="U601" i="17" s="1"/>
  <c r="M109" i="8"/>
  <c r="X609" i="13"/>
  <c r="J609" i="13"/>
  <c r="M609" i="13"/>
  <c r="R609" i="13"/>
  <c r="O609" i="13"/>
  <c r="P609" i="13"/>
  <c r="V609" i="13"/>
  <c r="U609" i="13"/>
  <c r="N609" i="13"/>
  <c r="K609" i="13"/>
  <c r="P601" i="18"/>
  <c r="U254" i="17"/>
  <c r="K87" i="18"/>
  <c r="X51" i="17"/>
  <c r="O87" i="14"/>
  <c r="X305" i="14"/>
  <c r="L635" i="13"/>
  <c r="J635" i="13"/>
  <c r="Q635" i="13"/>
  <c r="U635" i="13"/>
  <c r="R635" i="13"/>
  <c r="X635" i="13"/>
  <c r="S34" i="14"/>
  <c r="M34" i="14"/>
  <c r="U34" i="14"/>
  <c r="O34" i="14"/>
  <c r="L34" i="14"/>
  <c r="N34" i="14"/>
  <c r="R34" i="14"/>
  <c r="K34" i="14"/>
  <c r="M57" i="18"/>
  <c r="J57" i="18"/>
  <c r="L57" i="18"/>
  <c r="N57" i="18"/>
  <c r="P57" i="18"/>
  <c r="X57" i="18"/>
  <c r="U57" i="18"/>
  <c r="W57" i="18"/>
  <c r="T57" i="18"/>
  <c r="N93" i="17"/>
  <c r="X93" i="17"/>
  <c r="R93" i="17"/>
  <c r="U93" i="17"/>
  <c r="S93" i="17"/>
  <c r="W93" i="17"/>
  <c r="J93" i="17"/>
  <c r="L93" i="17"/>
  <c r="T93" i="17"/>
  <c r="V93" i="17"/>
  <c r="M93" i="17"/>
  <c r="W424" i="17"/>
  <c r="U424" i="17"/>
  <c r="N424" i="17"/>
  <c r="V424" i="17"/>
  <c r="S424" i="17"/>
  <c r="R424" i="17"/>
  <c r="Q424" i="17"/>
  <c r="P424" i="17"/>
  <c r="M424" i="17"/>
  <c r="I402" i="17"/>
  <c r="K402" i="17" s="1"/>
  <c r="M74" i="8"/>
  <c r="Q609" i="13"/>
  <c r="W609" i="13"/>
  <c r="Q57" i="18"/>
  <c r="S87" i="18"/>
  <c r="R57" i="18"/>
  <c r="N254" i="17"/>
  <c r="P34" i="14"/>
  <c r="T305" i="14"/>
  <c r="L357" i="14"/>
  <c r="O357" i="14"/>
  <c r="X357" i="14"/>
  <c r="N357" i="14"/>
  <c r="M357" i="14"/>
  <c r="W357" i="14"/>
  <c r="P357" i="14"/>
  <c r="Q357" i="14"/>
  <c r="K39" i="14"/>
  <c r="O39" i="14"/>
  <c r="U39" i="14"/>
  <c r="W39" i="14"/>
  <c r="M39" i="14"/>
  <c r="L39" i="14"/>
  <c r="P39" i="14"/>
  <c r="R39" i="14"/>
  <c r="X39" i="14"/>
  <c r="V39" i="14"/>
  <c r="Q39" i="14"/>
  <c r="T39" i="14"/>
  <c r="I47" i="17"/>
  <c r="K47" i="17" s="1"/>
  <c r="R91" i="14"/>
  <c r="Q91" i="14"/>
  <c r="X91" i="14"/>
  <c r="K91" i="14"/>
  <c r="W91" i="14"/>
  <c r="S91" i="14"/>
  <c r="J91" i="14"/>
  <c r="U91" i="14"/>
  <c r="O91" i="14"/>
  <c r="I39" i="13"/>
  <c r="M39" i="5"/>
  <c r="W50" i="13"/>
  <c r="V50" i="13"/>
  <c r="K50" i="13"/>
  <c r="M50" i="13"/>
  <c r="L50" i="13"/>
  <c r="S50" i="13"/>
  <c r="P50" i="13"/>
  <c r="J50" i="13"/>
  <c r="N50" i="13"/>
  <c r="W313" i="13"/>
  <c r="U313" i="13"/>
  <c r="X313" i="13"/>
  <c r="Q313" i="13"/>
  <c r="M313" i="13"/>
  <c r="X312" i="13"/>
  <c r="T312" i="13"/>
  <c r="U312" i="13"/>
  <c r="H34" i="15"/>
  <c r="V34" i="15" s="1"/>
  <c r="V157" i="15" s="1"/>
  <c r="L34" i="7"/>
  <c r="M89" i="10"/>
  <c r="I358" i="18"/>
  <c r="M358" i="18" s="1"/>
  <c r="I90" i="13"/>
  <c r="S90" i="13" s="1"/>
  <c r="M90" i="5"/>
  <c r="I88" i="14"/>
  <c r="N88" i="14" s="1"/>
  <c r="M88" i="6"/>
  <c r="X337" i="13"/>
  <c r="N337" i="13"/>
  <c r="T337" i="13"/>
  <c r="X364" i="13"/>
  <c r="R364" i="13"/>
  <c r="U364" i="13"/>
  <c r="V364" i="13"/>
  <c r="P364" i="13"/>
  <c r="T364" i="13"/>
  <c r="J364" i="13"/>
  <c r="N364" i="13"/>
  <c r="O364" i="13"/>
  <c r="M364" i="13"/>
  <c r="N59" i="14"/>
  <c r="J59" i="14"/>
  <c r="O59" i="14"/>
  <c r="V59" i="14"/>
  <c r="S59" i="14"/>
  <c r="U59" i="14"/>
  <c r="M59" i="14"/>
  <c r="I395" i="17"/>
  <c r="L395" i="17" s="1"/>
  <c r="M79" i="8"/>
  <c r="I407" i="17"/>
  <c r="P407" i="17" s="1"/>
  <c r="W596" i="14"/>
  <c r="V596" i="14"/>
  <c r="X596" i="14"/>
  <c r="U596" i="14"/>
  <c r="K596" i="14"/>
  <c r="Q596" i="14"/>
  <c r="J596" i="14"/>
  <c r="T596" i="14"/>
  <c r="M596" i="14"/>
  <c r="R596" i="14"/>
  <c r="I576" i="18"/>
  <c r="L576" i="18" s="1"/>
  <c r="J592" i="14"/>
  <c r="P592" i="14"/>
  <c r="R592" i="14"/>
  <c r="X592" i="14"/>
  <c r="K592" i="14"/>
  <c r="M592" i="14"/>
  <c r="V592" i="14"/>
  <c r="Q592" i="14"/>
  <c r="W592" i="14"/>
  <c r="O592" i="14"/>
  <c r="I583" i="18"/>
  <c r="L583" i="18" s="1"/>
  <c r="I390" i="17"/>
  <c r="N390" i="17" s="1"/>
  <c r="V577" i="18"/>
  <c r="K577" i="18"/>
  <c r="S577" i="18"/>
  <c r="O577" i="18"/>
  <c r="W577" i="18"/>
  <c r="X577" i="18"/>
  <c r="J577" i="18"/>
  <c r="P577" i="18"/>
  <c r="T577" i="18"/>
  <c r="I400" i="17"/>
  <c r="L400" i="17" s="1"/>
  <c r="M72" i="8"/>
  <c r="W589" i="13"/>
  <c r="T589" i="13"/>
  <c r="X589" i="13"/>
  <c r="V589" i="13"/>
  <c r="J589" i="13"/>
  <c r="O589" i="13"/>
  <c r="R589" i="13"/>
  <c r="U589" i="13"/>
  <c r="S51" i="17"/>
  <c r="W51" i="17"/>
  <c r="J51" i="17"/>
  <c r="K45" i="14"/>
  <c r="O45" i="14"/>
  <c r="P45" i="14"/>
  <c r="U45" i="14"/>
  <c r="L45" i="14"/>
  <c r="X45" i="14"/>
  <c r="R45" i="14"/>
  <c r="Q45" i="14"/>
  <c r="J45" i="14"/>
  <c r="V45" i="14"/>
  <c r="X332" i="13"/>
  <c r="N332" i="13"/>
  <c r="W332" i="13"/>
  <c r="U332" i="13"/>
  <c r="M393" i="17"/>
  <c r="K393" i="17"/>
  <c r="Q393" i="17"/>
  <c r="U393" i="17"/>
  <c r="W393" i="17"/>
  <c r="X393" i="17"/>
  <c r="J393" i="17"/>
  <c r="R393" i="17"/>
  <c r="N393" i="17"/>
  <c r="X606" i="13"/>
  <c r="J606" i="13"/>
  <c r="K606" i="13"/>
  <c r="L606" i="13"/>
  <c r="O606" i="13"/>
  <c r="W606" i="13"/>
  <c r="R606" i="13"/>
  <c r="M606" i="13"/>
  <c r="N606" i="13"/>
  <c r="O586" i="13"/>
  <c r="R586" i="13"/>
  <c r="S586" i="13"/>
  <c r="K586" i="13"/>
  <c r="Q586" i="13"/>
  <c r="V635" i="13"/>
  <c r="T635" i="13"/>
  <c r="S606" i="13"/>
  <c r="T609" i="13"/>
  <c r="O57" i="18"/>
  <c r="I367" i="17"/>
  <c r="W367" i="17" s="1"/>
  <c r="I38" i="13"/>
  <c r="L38" i="13" s="1"/>
  <c r="W635" i="13"/>
  <c r="U586" i="13"/>
  <c r="T45" i="14"/>
  <c r="Q34" i="14"/>
  <c r="U601" i="18"/>
  <c r="P635" i="13"/>
  <c r="Q606" i="13"/>
  <c r="O393" i="17"/>
  <c r="J424" i="17"/>
  <c r="L609" i="13"/>
  <c r="S57" i="18"/>
  <c r="Q254" i="17"/>
  <c r="X254" i="17"/>
  <c r="K57" i="18"/>
  <c r="S635" i="13"/>
  <c r="M87" i="5"/>
  <c r="V586" i="13"/>
  <c r="S45" i="14"/>
  <c r="X601" i="18"/>
  <c r="J34" i="14"/>
  <c r="O601" i="18"/>
  <c r="N39" i="14"/>
  <c r="L577" i="18"/>
  <c r="M87" i="14"/>
  <c r="S87" i="14"/>
  <c r="W305" i="14"/>
  <c r="Q305" i="14"/>
  <c r="U305" i="14"/>
  <c r="V305" i="14"/>
  <c r="N305" i="14"/>
  <c r="V87" i="18"/>
  <c r="O87" i="18"/>
  <c r="X87" i="18"/>
  <c r="J87" i="18"/>
  <c r="M87" i="18"/>
  <c r="U87" i="18"/>
  <c r="R87" i="18"/>
  <c r="V356" i="14"/>
  <c r="J356" i="14"/>
  <c r="L356" i="14"/>
  <c r="O356" i="14"/>
  <c r="R356" i="14"/>
  <c r="Q356" i="14"/>
  <c r="K356" i="14"/>
  <c r="S356" i="14"/>
  <c r="W601" i="18"/>
  <c r="M601" i="18"/>
  <c r="N601" i="18"/>
  <c r="J601" i="18"/>
  <c r="K601" i="18"/>
  <c r="R601" i="18"/>
  <c r="S601" i="18"/>
  <c r="Q601" i="18"/>
  <c r="T591" i="13"/>
  <c r="X591" i="13"/>
  <c r="W591" i="13"/>
  <c r="U591" i="13"/>
  <c r="P591" i="13"/>
  <c r="M591" i="13"/>
  <c r="R591" i="13"/>
  <c r="N635" i="13"/>
  <c r="V606" i="13"/>
  <c r="S393" i="17"/>
  <c r="Q93" i="17"/>
  <c r="T424" i="17"/>
  <c r="M87" i="10"/>
  <c r="O635" i="13"/>
  <c r="W254" i="17"/>
  <c r="M45" i="14"/>
  <c r="L601" i="18"/>
  <c r="M356" i="14"/>
  <c r="X424" i="17"/>
  <c r="J583" i="13"/>
  <c r="J572" i="14"/>
  <c r="S593" i="13"/>
  <c r="L579" i="14"/>
  <c r="T583" i="13"/>
  <c r="Q579" i="14"/>
  <c r="K583" i="13"/>
  <c r="V579" i="14"/>
  <c r="W583" i="13"/>
  <c r="R572" i="14"/>
  <c r="N301" i="17"/>
  <c r="L52" i="5"/>
  <c r="I600" i="13" s="1"/>
  <c r="U593" i="13"/>
  <c r="O583" i="13"/>
  <c r="U572" i="14"/>
  <c r="O579" i="14"/>
  <c r="P572" i="14"/>
  <c r="R593" i="13"/>
  <c r="M572" i="14"/>
  <c r="O593" i="13"/>
  <c r="S583" i="13"/>
  <c r="S572" i="14"/>
  <c r="X583" i="13"/>
  <c r="L91" i="14"/>
  <c r="P593" i="13"/>
  <c r="M583" i="13"/>
  <c r="Q583" i="13"/>
  <c r="M43" i="6"/>
  <c r="X576" i="14"/>
  <c r="W576" i="14"/>
  <c r="T576" i="14"/>
  <c r="J576" i="14"/>
  <c r="K576" i="14"/>
  <c r="S576" i="14"/>
  <c r="Q576" i="14"/>
  <c r="V576" i="14"/>
  <c r="R576" i="14"/>
  <c r="U576" i="14"/>
  <c r="P576" i="14"/>
  <c r="O576" i="14"/>
  <c r="I288" i="17"/>
  <c r="I48" i="13"/>
  <c r="I50" i="14"/>
  <c r="M50" i="6"/>
  <c r="I43" i="13"/>
  <c r="M43" i="5"/>
  <c r="I308" i="14"/>
  <c r="M40" i="6"/>
  <c r="I447" i="17"/>
  <c r="I130" i="17"/>
  <c r="M130" i="8"/>
  <c r="J134" i="8"/>
  <c r="I134" i="17" s="1"/>
  <c r="M146" i="8"/>
  <c r="I146" i="17"/>
  <c r="M146" i="17" s="1"/>
  <c r="I244" i="17"/>
  <c r="M80" i="8"/>
  <c r="I87" i="17"/>
  <c r="M87" i="8"/>
  <c r="L27" i="5"/>
  <c r="I575" i="13" s="1"/>
  <c r="L28" i="5"/>
  <c r="I576" i="13" s="1"/>
  <c r="L16" i="5"/>
  <c r="I564" i="13" s="1"/>
  <c r="L23" i="6"/>
  <c r="I559" i="14" s="1"/>
  <c r="L28" i="6"/>
  <c r="I564" i="14" s="1"/>
  <c r="T564" i="14" s="1"/>
  <c r="L21" i="8"/>
  <c r="I349" i="17" s="1"/>
  <c r="L30" i="8"/>
  <c r="I358" i="17" s="1"/>
  <c r="L28" i="10"/>
  <c r="I566" i="18" s="1"/>
  <c r="L23" i="5"/>
  <c r="I571" i="13" s="1"/>
  <c r="L26" i="6"/>
  <c r="I562" i="14" s="1"/>
  <c r="Q562" i="14" s="1"/>
  <c r="L16" i="8"/>
  <c r="I344" i="17" s="1"/>
  <c r="L25" i="8"/>
  <c r="I353" i="17" s="1"/>
  <c r="L25" i="10"/>
  <c r="I563" i="18" s="1"/>
  <c r="L16" i="10"/>
  <c r="I554" i="18" s="1"/>
  <c r="L24" i="5"/>
  <c r="I572" i="13" s="1"/>
  <c r="L17" i="8"/>
  <c r="I345" i="17" s="1"/>
  <c r="L26" i="8"/>
  <c r="I354" i="17" s="1"/>
  <c r="L22" i="5"/>
  <c r="L25" i="6"/>
  <c r="I561" i="14" s="1"/>
  <c r="L15" i="8"/>
  <c r="I343" i="17" s="1"/>
  <c r="T343" i="17" s="1"/>
  <c r="L29" i="8"/>
  <c r="I357" i="17" s="1"/>
  <c r="L26" i="10"/>
  <c r="I564" i="18" s="1"/>
  <c r="V564" i="18" s="1"/>
  <c r="L25" i="5"/>
  <c r="I573" i="13" s="1"/>
  <c r="L18" i="8"/>
  <c r="I346" i="17" s="1"/>
  <c r="L24" i="10"/>
  <c r="I562" i="18" s="1"/>
  <c r="K23" i="11"/>
  <c r="H82" i="19" s="1"/>
  <c r="L23" i="8"/>
  <c r="I351" i="17" s="1"/>
  <c r="L26" i="5"/>
  <c r="I574" i="13" s="1"/>
  <c r="L19" i="8"/>
  <c r="I347" i="17" s="1"/>
  <c r="X347" i="17" s="1"/>
  <c r="L23" i="10"/>
  <c r="I561" i="18" s="1"/>
  <c r="L20" i="8"/>
  <c r="I348" i="17" s="1"/>
  <c r="U348" i="17" s="1"/>
  <c r="L27" i="6"/>
  <c r="I563" i="14" s="1"/>
  <c r="P563" i="14" s="1"/>
  <c r="L22" i="10"/>
  <c r="K22" i="11"/>
  <c r="L92" i="5"/>
  <c r="I640" i="13" s="1"/>
  <c r="L16" i="6"/>
  <c r="I552" i="14" s="1"/>
  <c r="P552" i="14" s="1"/>
  <c r="L14" i="8"/>
  <c r="L92" i="10"/>
  <c r="I630" i="18" s="1"/>
  <c r="L24" i="8"/>
  <c r="I352" i="17" s="1"/>
  <c r="L27" i="8"/>
  <c r="I355" i="17" s="1"/>
  <c r="L27" i="10"/>
  <c r="I565" i="18" s="1"/>
  <c r="L22" i="6"/>
  <c r="L28" i="8"/>
  <c r="I356" i="17" s="1"/>
  <c r="L92" i="6"/>
  <c r="I628" i="14" s="1"/>
  <c r="L24" i="6"/>
  <c r="I560" i="14" s="1"/>
  <c r="L15" i="10"/>
  <c r="I553" i="18" s="1"/>
  <c r="Q553" i="18" s="1"/>
  <c r="L14" i="10"/>
  <c r="I421" i="17"/>
  <c r="M93" i="8"/>
  <c r="I574" i="18"/>
  <c r="N574" i="18" s="1"/>
  <c r="I593" i="14"/>
  <c r="M57" i="6"/>
  <c r="L66" i="6"/>
  <c r="I582" i="14"/>
  <c r="I580" i="18"/>
  <c r="L580" i="18" s="1"/>
  <c r="I310" i="13"/>
  <c r="M36" i="5"/>
  <c r="I42" i="14"/>
  <c r="M42" i="6"/>
  <c r="I329" i="18"/>
  <c r="M60" i="10"/>
  <c r="M90" i="10"/>
  <c r="I90" i="18"/>
  <c r="P90" i="18" s="1"/>
  <c r="P897" i="18" s="1"/>
  <c r="I333" i="13"/>
  <c r="M59" i="5"/>
  <c r="I60" i="13"/>
  <c r="M60" i="5"/>
  <c r="J16" i="5"/>
  <c r="J24" i="6"/>
  <c r="J22" i="5"/>
  <c r="J25" i="6"/>
  <c r="J23" i="8"/>
  <c r="J23" i="5"/>
  <c r="J25" i="5"/>
  <c r="J92" i="6"/>
  <c r="J28" i="6"/>
  <c r="J28" i="8"/>
  <c r="J22" i="10"/>
  <c r="J26" i="5"/>
  <c r="J92" i="5"/>
  <c r="J16" i="6"/>
  <c r="J29" i="8"/>
  <c r="J23" i="6"/>
  <c r="J24" i="8"/>
  <c r="J24" i="10"/>
  <c r="J15" i="10"/>
  <c r="J24" i="5"/>
  <c r="J26" i="6"/>
  <c r="J27" i="8"/>
  <c r="J14" i="8"/>
  <c r="J15" i="8"/>
  <c r="J26" i="10"/>
  <c r="J26" i="8"/>
  <c r="J27" i="5"/>
  <c r="J27" i="6"/>
  <c r="E55" i="23"/>
  <c r="J23" i="10"/>
  <c r="J28" i="5"/>
  <c r="J27" i="10"/>
  <c r="J20" i="8"/>
  <c r="J25" i="10"/>
  <c r="J21" i="8"/>
  <c r="J22" i="6"/>
  <c r="J17" i="8"/>
  <c r="J18" i="8"/>
  <c r="J16" i="8"/>
  <c r="J19" i="8"/>
  <c r="J28" i="10"/>
  <c r="J14" i="10"/>
  <c r="I22" i="11"/>
  <c r="J92" i="10"/>
  <c r="I23" i="11"/>
  <c r="J16" i="10"/>
  <c r="J25" i="8"/>
  <c r="J30" i="8"/>
  <c r="M599" i="14"/>
  <c r="X599" i="14"/>
  <c r="P599" i="14"/>
  <c r="V599" i="14"/>
  <c r="W599" i="14"/>
  <c r="J599" i="14"/>
  <c r="Q599" i="14"/>
  <c r="S599" i="14"/>
  <c r="L599" i="14"/>
  <c r="O599" i="14"/>
  <c r="R599" i="14"/>
  <c r="K599" i="14"/>
  <c r="N599" i="14"/>
  <c r="U599" i="14"/>
  <c r="T599" i="14"/>
  <c r="I585" i="14"/>
  <c r="M49" i="6"/>
  <c r="I587" i="18"/>
  <c r="N587" i="18" s="1"/>
  <c r="M49" i="10"/>
  <c r="I584" i="14"/>
  <c r="L584" i="14" s="1"/>
  <c r="M48" i="6"/>
  <c r="I623" i="14"/>
  <c r="M87" i="6"/>
  <c r="I49" i="13"/>
  <c r="M49" i="5"/>
  <c r="I58" i="13"/>
  <c r="M58" i="5"/>
  <c r="I35" i="13"/>
  <c r="M35" i="5"/>
  <c r="J52" i="5"/>
  <c r="I52" i="13" s="1"/>
  <c r="M45" i="6"/>
  <c r="I313" i="14"/>
  <c r="I249" i="17"/>
  <c r="M85" i="8"/>
  <c r="I325" i="18"/>
  <c r="M325" i="18" s="1"/>
  <c r="K66" i="10"/>
  <c r="I335" i="18" s="1"/>
  <c r="I594" i="18"/>
  <c r="L66" i="10"/>
  <c r="I604" i="18" s="1"/>
  <c r="K385" i="17"/>
  <c r="M385" i="17"/>
  <c r="X385" i="17"/>
  <c r="P385" i="17"/>
  <c r="Q385" i="17"/>
  <c r="O385" i="17"/>
  <c r="U385" i="17"/>
  <c r="T385" i="17"/>
  <c r="W385" i="17"/>
  <c r="R385" i="17"/>
  <c r="I570" i="14"/>
  <c r="Q570" i="14" s="1"/>
  <c r="M34" i="6"/>
  <c r="I580" i="14"/>
  <c r="N580" i="14" s="1"/>
  <c r="J66" i="5"/>
  <c r="M57" i="8"/>
  <c r="J385" i="17"/>
  <c r="X232" i="17"/>
  <c r="V232" i="17"/>
  <c r="Q232" i="17"/>
  <c r="N232" i="17"/>
  <c r="T232" i="17"/>
  <c r="W232" i="17"/>
  <c r="U232" i="17"/>
  <c r="U250" i="17"/>
  <c r="N250" i="17"/>
  <c r="X250" i="17"/>
  <c r="T250" i="17"/>
  <c r="W250" i="17"/>
  <c r="I41" i="14"/>
  <c r="Q41" i="14" s="1"/>
  <c r="M41" i="6"/>
  <c r="X309" i="14"/>
  <c r="W309" i="14"/>
  <c r="N309" i="14"/>
  <c r="T309" i="14"/>
  <c r="U309" i="14"/>
  <c r="I224" i="17"/>
  <c r="M60" i="8"/>
  <c r="H46" i="15"/>
  <c r="L46" i="7"/>
  <c r="J141" i="8"/>
  <c r="I141" i="17" s="1"/>
  <c r="I137" i="17"/>
  <c r="T137" i="17" s="1"/>
  <c r="M137" i="8"/>
  <c r="I327" i="14"/>
  <c r="M59" i="6"/>
  <c r="K66" i="6"/>
  <c r="I334" i="14" s="1"/>
  <c r="U87" i="15"/>
  <c r="P87" i="15"/>
  <c r="M87" i="15"/>
  <c r="T87" i="15"/>
  <c r="V87" i="15"/>
  <c r="W87" i="15"/>
  <c r="S87" i="15"/>
  <c r="I56" i="14"/>
  <c r="M56" i="6"/>
  <c r="J66" i="6"/>
  <c r="I66" i="14" s="1"/>
  <c r="O598" i="18"/>
  <c r="N598" i="18"/>
  <c r="T598" i="18"/>
  <c r="J598" i="18"/>
  <c r="M598" i="18"/>
  <c r="W598" i="18"/>
  <c r="V598" i="18"/>
  <c r="R598" i="18"/>
  <c r="L598" i="18"/>
  <c r="S598" i="18"/>
  <c r="Q598" i="18"/>
  <c r="U598" i="18"/>
  <c r="I594" i="14"/>
  <c r="M58" i="6"/>
  <c r="I595" i="18"/>
  <c r="M57" i="10"/>
  <c r="I386" i="17"/>
  <c r="N386" i="17" s="1"/>
  <c r="I583" i="14"/>
  <c r="O583" i="14" s="1"/>
  <c r="M47" i="6"/>
  <c r="I61" i="17"/>
  <c r="M46" i="5"/>
  <c r="I46" i="13"/>
  <c r="R46" i="13" s="1"/>
  <c r="I324" i="13"/>
  <c r="M50" i="5"/>
  <c r="I365" i="17"/>
  <c r="H31" i="15"/>
  <c r="L31" i="7"/>
  <c r="I326" i="17"/>
  <c r="M162" i="8"/>
  <c r="I56" i="18"/>
  <c r="M56" i="10"/>
  <c r="J66" i="10"/>
  <c r="I411" i="17"/>
  <c r="M83" i="8"/>
  <c r="I611" i="13"/>
  <c r="M63" i="5"/>
  <c r="L66" i="5"/>
  <c r="I614" i="13" s="1"/>
  <c r="M35" i="10"/>
  <c r="I573" i="18"/>
  <c r="U573" i="18" s="1"/>
  <c r="I575" i="14"/>
  <c r="N575" i="14" s="1"/>
  <c r="M39" i="6"/>
  <c r="K66" i="5"/>
  <c r="I340" i="13" s="1"/>
  <c r="K598" i="18"/>
  <c r="S385" i="17"/>
  <c r="P598" i="18"/>
  <c r="I637" i="13"/>
  <c r="M89" i="5"/>
  <c r="J90" i="14"/>
  <c r="R90" i="14"/>
  <c r="O90" i="14"/>
  <c r="S90" i="14"/>
  <c r="Q90" i="14"/>
  <c r="W90" i="14"/>
  <c r="V90" i="14"/>
  <c r="X90" i="14"/>
  <c r="U90" i="14"/>
  <c r="M90" i="14"/>
  <c r="L90" i="14"/>
  <c r="X317" i="13"/>
  <c r="W317" i="13"/>
  <c r="U317" i="13"/>
  <c r="P317" i="13"/>
  <c r="X44" i="13"/>
  <c r="K44" i="13"/>
  <c r="V44" i="13"/>
  <c r="U44" i="13"/>
  <c r="W44" i="13"/>
  <c r="T44" i="13"/>
  <c r="N44" i="13"/>
  <c r="M44" i="13"/>
  <c r="J44" i="13"/>
  <c r="R44" i="13"/>
  <c r="L44" i="13"/>
  <c r="O44" i="13"/>
  <c r="I308" i="13"/>
  <c r="M34" i="5"/>
  <c r="W320" i="13"/>
  <c r="X320" i="13"/>
  <c r="I92" i="17"/>
  <c r="M92" i="8"/>
  <c r="I88" i="13"/>
  <c r="M88" i="5"/>
  <c r="V73" i="15"/>
  <c r="L73" i="15"/>
  <c r="I73" i="15"/>
  <c r="Q73" i="15"/>
  <c r="R73" i="15"/>
  <c r="K73" i="15"/>
  <c r="N73" i="15"/>
  <c r="M73" i="15"/>
  <c r="T73" i="15"/>
  <c r="J73" i="15"/>
  <c r="S73" i="15"/>
  <c r="M91" i="5"/>
  <c r="I365" i="13"/>
  <c r="M365" i="13" s="1"/>
  <c r="I56" i="13"/>
  <c r="W56" i="13" s="1"/>
  <c r="M56" i="5"/>
  <c r="P413" i="17"/>
  <c r="N413" i="17"/>
  <c r="X413" i="17"/>
  <c r="V413" i="17"/>
  <c r="O413" i="17"/>
  <c r="M413" i="17"/>
  <c r="U413" i="17"/>
  <c r="Q413" i="17"/>
  <c r="R413" i="17"/>
  <c r="W413" i="17"/>
  <c r="X577" i="14"/>
  <c r="T577" i="14"/>
  <c r="W577" i="14"/>
  <c r="S577" i="14"/>
  <c r="R577" i="14"/>
  <c r="U577" i="14"/>
  <c r="N577" i="14"/>
  <c r="O577" i="14"/>
  <c r="K577" i="14"/>
  <c r="M577" i="14"/>
  <c r="J577" i="14"/>
  <c r="P577" i="14"/>
  <c r="X594" i="13"/>
  <c r="W594" i="13"/>
  <c r="R594" i="13"/>
  <c r="S594" i="13"/>
  <c r="Q594" i="13"/>
  <c r="M594" i="13"/>
  <c r="T594" i="13"/>
  <c r="V594" i="13"/>
  <c r="J594" i="13"/>
  <c r="O594" i="13"/>
  <c r="P594" i="13"/>
  <c r="I582" i="18"/>
  <c r="N582" i="18" s="1"/>
  <c r="M44" i="10"/>
  <c r="R585" i="13"/>
  <c r="T597" i="13"/>
  <c r="O597" i="13"/>
  <c r="M37" i="5"/>
  <c r="K594" i="13"/>
  <c r="L32" i="7"/>
  <c r="J413" i="17"/>
  <c r="I36" i="14"/>
  <c r="M36" i="6"/>
  <c r="J52" i="6"/>
  <c r="I47" i="13"/>
  <c r="M47" i="5"/>
  <c r="I37" i="14"/>
  <c r="Q321" i="13"/>
  <c r="X321" i="13"/>
  <c r="T321" i="13"/>
  <c r="W321" i="13"/>
  <c r="I379" i="17"/>
  <c r="M379" i="17" s="1"/>
  <c r="I61" i="13"/>
  <c r="M61" i="5"/>
  <c r="I331" i="14"/>
  <c r="M63" i="6"/>
  <c r="I359" i="14"/>
  <c r="M91" i="6"/>
  <c r="M97" i="8"/>
  <c r="I97" i="17"/>
  <c r="O97" i="17" s="1"/>
  <c r="I417" i="17"/>
  <c r="M89" i="8"/>
  <c r="W608" i="13"/>
  <c r="M608" i="13"/>
  <c r="X608" i="13"/>
  <c r="T608" i="13"/>
  <c r="L608" i="13"/>
  <c r="N608" i="13"/>
  <c r="Q608" i="13"/>
  <c r="S608" i="13"/>
  <c r="K608" i="13"/>
  <c r="P608" i="13"/>
  <c r="S602" i="18"/>
  <c r="T602" i="18"/>
  <c r="O602" i="18"/>
  <c r="M602" i="18"/>
  <c r="R602" i="18"/>
  <c r="L602" i="18"/>
  <c r="L75" i="5"/>
  <c r="I623" i="13" s="1"/>
  <c r="O623" i="13" s="1"/>
  <c r="L85" i="5"/>
  <c r="I633" i="13" s="1"/>
  <c r="J633" i="13" s="1"/>
  <c r="L76" i="5"/>
  <c r="I624" i="13" s="1"/>
  <c r="U624" i="13" s="1"/>
  <c r="L77" i="6"/>
  <c r="I613" i="14" s="1"/>
  <c r="O613" i="14" s="1"/>
  <c r="L71" i="10"/>
  <c r="I609" i="18" s="1"/>
  <c r="Q609" i="18" s="1"/>
  <c r="L77" i="5"/>
  <c r="I625" i="13" s="1"/>
  <c r="L625" i="13" s="1"/>
  <c r="L71" i="5"/>
  <c r="I619" i="13" s="1"/>
  <c r="S619" i="13" s="1"/>
  <c r="L79" i="5"/>
  <c r="I627" i="13" s="1"/>
  <c r="O627" i="13" s="1"/>
  <c r="L72" i="6"/>
  <c r="I608" i="14" s="1"/>
  <c r="O608" i="14" s="1"/>
  <c r="L80" i="6"/>
  <c r="I616" i="14" s="1"/>
  <c r="R616" i="14" s="1"/>
  <c r="L83" i="10"/>
  <c r="I621" i="18" s="1"/>
  <c r="S621" i="18" s="1"/>
  <c r="L72" i="5"/>
  <c r="I620" i="13" s="1"/>
  <c r="S620" i="13" s="1"/>
  <c r="L80" i="5"/>
  <c r="I628" i="13" s="1"/>
  <c r="O628" i="13" s="1"/>
  <c r="L73" i="6"/>
  <c r="I609" i="14" s="1"/>
  <c r="S609" i="14" s="1"/>
  <c r="L83" i="6"/>
  <c r="I619" i="14" s="1"/>
  <c r="L83" i="5"/>
  <c r="I631" i="13" s="1"/>
  <c r="L84" i="6"/>
  <c r="I620" i="14" s="1"/>
  <c r="L84" i="5"/>
  <c r="I632" i="13" s="1"/>
  <c r="L70" i="6"/>
  <c r="L85" i="6"/>
  <c r="I621" i="14" s="1"/>
  <c r="S621" i="14" s="1"/>
  <c r="L85" i="10"/>
  <c r="I623" i="18" s="1"/>
  <c r="L623" i="18" s="1"/>
  <c r="L71" i="6"/>
  <c r="I607" i="14" s="1"/>
  <c r="L80" i="10"/>
  <c r="I618" i="18" s="1"/>
  <c r="V618" i="18" s="1"/>
  <c r="L74" i="6"/>
  <c r="I610" i="14" s="1"/>
  <c r="L70" i="5"/>
  <c r="L75" i="6"/>
  <c r="I611" i="14" s="1"/>
  <c r="J611" i="14" s="1"/>
  <c r="L74" i="10"/>
  <c r="I612" i="18" s="1"/>
  <c r="O612" i="18" s="1"/>
  <c r="L76" i="10"/>
  <c r="I614" i="18" s="1"/>
  <c r="V614" i="18" s="1"/>
  <c r="L78" i="10"/>
  <c r="I616" i="18" s="1"/>
  <c r="O616" i="18" s="1"/>
  <c r="L73" i="10"/>
  <c r="I611" i="18" s="1"/>
  <c r="L78" i="5"/>
  <c r="L79" i="6"/>
  <c r="I615" i="14" s="1"/>
  <c r="L75" i="10"/>
  <c r="I613" i="18" s="1"/>
  <c r="O613" i="18" s="1"/>
  <c r="L78" i="6"/>
  <c r="I614" i="14" s="1"/>
  <c r="J614" i="14" s="1"/>
  <c r="L70" i="10"/>
  <c r="L79" i="10"/>
  <c r="I617" i="18" s="1"/>
  <c r="R617" i="18" s="1"/>
  <c r="L77" i="10"/>
  <c r="I615" i="18" s="1"/>
  <c r="O615" i="18" s="1"/>
  <c r="L72" i="10"/>
  <c r="I610" i="18" s="1"/>
  <c r="P610" i="18" s="1"/>
  <c r="L84" i="10"/>
  <c r="I622" i="18" s="1"/>
  <c r="O622" i="18" s="1"/>
  <c r="L73" i="5"/>
  <c r="I621" i="13" s="1"/>
  <c r="L76" i="6"/>
  <c r="I612" i="14" s="1"/>
  <c r="S612" i="14" s="1"/>
  <c r="L74" i="5"/>
  <c r="I622" i="13" s="1"/>
  <c r="I391" i="17"/>
  <c r="N391" i="17" s="1"/>
  <c r="I399" i="17"/>
  <c r="L399" i="17" s="1"/>
  <c r="J585" i="13"/>
  <c r="U585" i="13"/>
  <c r="S585" i="13"/>
  <c r="O585" i="13"/>
  <c r="Q585" i="13"/>
  <c r="W585" i="13"/>
  <c r="P585" i="13"/>
  <c r="V597" i="13"/>
  <c r="M597" i="13"/>
  <c r="J602" i="18"/>
  <c r="T413" i="17"/>
  <c r="W602" i="18"/>
  <c r="U594" i="13"/>
  <c r="I145" i="17"/>
  <c r="M145" i="8"/>
  <c r="J148" i="8"/>
  <c r="I148" i="17" s="1"/>
  <c r="Q320" i="13"/>
  <c r="N317" i="13"/>
  <c r="L585" i="13"/>
  <c r="P597" i="13"/>
  <c r="K597" i="13"/>
  <c r="N602" i="18"/>
  <c r="I584" i="13"/>
  <c r="Q584" i="13" s="1"/>
  <c r="L413" i="17"/>
  <c r="X602" i="18"/>
  <c r="Q577" i="14"/>
  <c r="P73" i="15"/>
  <c r="V320" i="13"/>
  <c r="N321" i="13"/>
  <c r="R597" i="13"/>
  <c r="U602" i="18"/>
  <c r="S413" i="17"/>
  <c r="O73" i="15"/>
  <c r="R608" i="13"/>
  <c r="W73" i="15"/>
  <c r="L87" i="14"/>
  <c r="V87" i="14"/>
  <c r="W87" i="14"/>
  <c r="X87" i="14"/>
  <c r="U87" i="14"/>
  <c r="K87" i="14"/>
  <c r="R87" i="14"/>
  <c r="V51" i="17"/>
  <c r="O51" i="17"/>
  <c r="M51" i="17"/>
  <c r="T51" i="17"/>
  <c r="L51" i="17"/>
  <c r="P51" i="17"/>
  <c r="K51" i="17"/>
  <c r="V34" i="14"/>
  <c r="W34" i="14"/>
  <c r="X34" i="14"/>
  <c r="W45" i="14"/>
  <c r="N45" i="14"/>
  <c r="L87" i="18"/>
  <c r="Q87" i="18"/>
  <c r="I89" i="14"/>
  <c r="M89" i="6"/>
  <c r="X356" i="14"/>
  <c r="T356" i="14"/>
  <c r="N356" i="14"/>
  <c r="W356" i="14"/>
  <c r="I60" i="14"/>
  <c r="M60" i="6"/>
  <c r="M586" i="13"/>
  <c r="X586" i="13"/>
  <c r="W586" i="13"/>
  <c r="W579" i="14"/>
  <c r="S579" i="14"/>
  <c r="X579" i="14"/>
  <c r="W593" i="13"/>
  <c r="K593" i="13"/>
  <c r="X593" i="13"/>
  <c r="N87" i="18"/>
  <c r="T90" i="14"/>
  <c r="M576" i="14"/>
  <c r="K90" i="14"/>
  <c r="K72" i="5"/>
  <c r="I346" i="13" s="1"/>
  <c r="K80" i="5"/>
  <c r="K73" i="5"/>
  <c r="I347" i="13" s="1"/>
  <c r="K83" i="5"/>
  <c r="I357" i="13" s="1"/>
  <c r="K70" i="6"/>
  <c r="K78" i="6"/>
  <c r="I346" i="14" s="1"/>
  <c r="K74" i="5"/>
  <c r="I348" i="13" s="1"/>
  <c r="K84" i="5"/>
  <c r="I358" i="13" s="1"/>
  <c r="K76" i="5"/>
  <c r="I350" i="13" s="1"/>
  <c r="K73" i="6"/>
  <c r="I341" i="14" s="1"/>
  <c r="T341" i="14" s="1"/>
  <c r="K83" i="6"/>
  <c r="I351" i="14" s="1"/>
  <c r="K77" i="5"/>
  <c r="I351" i="13" s="1"/>
  <c r="K74" i="6"/>
  <c r="I342" i="14" s="1"/>
  <c r="K84" i="6"/>
  <c r="I352" i="14" s="1"/>
  <c r="K70" i="5"/>
  <c r="K75" i="6"/>
  <c r="I343" i="14" s="1"/>
  <c r="K70" i="10"/>
  <c r="K74" i="10"/>
  <c r="I343" i="18" s="1"/>
  <c r="V343" i="18" s="1"/>
  <c r="K71" i="10"/>
  <c r="I340" i="18" s="1"/>
  <c r="K71" i="5"/>
  <c r="I345" i="13" s="1"/>
  <c r="N345" i="13" s="1"/>
  <c r="K76" i="6"/>
  <c r="I344" i="14" s="1"/>
  <c r="K84" i="10"/>
  <c r="I353" i="18" s="1"/>
  <c r="K80" i="10"/>
  <c r="I349" i="18" s="1"/>
  <c r="K75" i="5"/>
  <c r="I349" i="13" s="1"/>
  <c r="K77" i="6"/>
  <c r="I345" i="14" s="1"/>
  <c r="K73" i="10"/>
  <c r="I342" i="18" s="1"/>
  <c r="T342" i="18" s="1"/>
  <c r="K78" i="5"/>
  <c r="K79" i="6"/>
  <c r="I347" i="14" s="1"/>
  <c r="K77" i="10"/>
  <c r="I346" i="18" s="1"/>
  <c r="K79" i="5"/>
  <c r="I353" i="13" s="1"/>
  <c r="K80" i="6"/>
  <c r="I348" i="14" s="1"/>
  <c r="K85" i="5"/>
  <c r="I359" i="13" s="1"/>
  <c r="K85" i="10"/>
  <c r="I354" i="18" s="1"/>
  <c r="K78" i="10"/>
  <c r="I347" i="18" s="1"/>
  <c r="V347" i="18" s="1"/>
  <c r="K76" i="10"/>
  <c r="I345" i="18" s="1"/>
  <c r="K75" i="10"/>
  <c r="I344" i="18" s="1"/>
  <c r="K71" i="6"/>
  <c r="I339" i="14" s="1"/>
  <c r="K83" i="10"/>
  <c r="I352" i="18" s="1"/>
  <c r="K72" i="6"/>
  <c r="I340" i="14" s="1"/>
  <c r="K72" i="10"/>
  <c r="I341" i="18" s="1"/>
  <c r="K85" i="6"/>
  <c r="I353" i="14" s="1"/>
  <c r="K79" i="10"/>
  <c r="I348" i="18" s="1"/>
  <c r="J77" i="5"/>
  <c r="J70" i="6"/>
  <c r="J78" i="6"/>
  <c r="J70" i="5"/>
  <c r="J78" i="5"/>
  <c r="J71" i="6"/>
  <c r="J79" i="6"/>
  <c r="J84" i="10"/>
  <c r="J74" i="10"/>
  <c r="J71" i="5"/>
  <c r="J79" i="5"/>
  <c r="J72" i="6"/>
  <c r="J73" i="5"/>
  <c r="J83" i="5"/>
  <c r="J74" i="6"/>
  <c r="J84" i="6"/>
  <c r="J79" i="10"/>
  <c r="J71" i="10"/>
  <c r="J74" i="5"/>
  <c r="J84" i="5"/>
  <c r="J75" i="6"/>
  <c r="J85" i="6"/>
  <c r="J80" i="5"/>
  <c r="J83" i="10"/>
  <c r="J70" i="10"/>
  <c r="J76" i="10"/>
  <c r="J85" i="5"/>
  <c r="J80" i="10"/>
  <c r="J73" i="6"/>
  <c r="J78" i="10"/>
  <c r="J76" i="6"/>
  <c r="J77" i="6"/>
  <c r="E25" i="23"/>
  <c r="J77" i="10"/>
  <c r="J72" i="10"/>
  <c r="J83" i="6"/>
  <c r="J75" i="10"/>
  <c r="J76" i="5"/>
  <c r="J72" i="5"/>
  <c r="J85" i="10"/>
  <c r="J75" i="5"/>
  <c r="J80" i="6"/>
  <c r="J73" i="10"/>
  <c r="K24" i="5"/>
  <c r="I298" i="13" s="1"/>
  <c r="K25" i="5"/>
  <c r="I299" i="13" s="1"/>
  <c r="K24" i="6"/>
  <c r="I292" i="14" s="1"/>
  <c r="K15" i="8"/>
  <c r="I179" i="17" s="1"/>
  <c r="Q179" i="17" s="1"/>
  <c r="K25" i="8"/>
  <c r="I189" i="17" s="1"/>
  <c r="K24" i="10"/>
  <c r="I293" i="18" s="1"/>
  <c r="K26" i="5"/>
  <c r="I300" i="13" s="1"/>
  <c r="K92" i="5"/>
  <c r="I366" i="13" s="1"/>
  <c r="O366" i="13" s="1"/>
  <c r="K28" i="5"/>
  <c r="I302" i="13" s="1"/>
  <c r="K27" i="6"/>
  <c r="I295" i="14" s="1"/>
  <c r="K18" i="8"/>
  <c r="I182" i="17" s="1"/>
  <c r="K28" i="8"/>
  <c r="I192" i="17" s="1"/>
  <c r="Q192" i="17" s="1"/>
  <c r="K16" i="10"/>
  <c r="I285" i="18" s="1"/>
  <c r="J22" i="11"/>
  <c r="K15" i="10"/>
  <c r="I284" i="18" s="1"/>
  <c r="K284" i="18" s="1"/>
  <c r="K92" i="6"/>
  <c r="I360" i="14" s="1"/>
  <c r="K28" i="6"/>
  <c r="I296" i="14" s="1"/>
  <c r="K20" i="8"/>
  <c r="I184" i="17" s="1"/>
  <c r="K29" i="8"/>
  <c r="I193" i="17" s="1"/>
  <c r="K23" i="8"/>
  <c r="I187" i="17" s="1"/>
  <c r="K25" i="10"/>
  <c r="I294" i="18" s="1"/>
  <c r="J23" i="11"/>
  <c r="H52" i="19" s="1"/>
  <c r="S52" i="19" s="1"/>
  <c r="K24" i="8"/>
  <c r="I188" i="17" s="1"/>
  <c r="W188" i="17" s="1"/>
  <c r="K23" i="10"/>
  <c r="I292" i="18" s="1"/>
  <c r="K30" i="8"/>
  <c r="I194" i="17" s="1"/>
  <c r="K22" i="6"/>
  <c r="K26" i="8"/>
  <c r="I190" i="17" s="1"/>
  <c r="K22" i="10"/>
  <c r="K23" i="6"/>
  <c r="I291" i="14" s="1"/>
  <c r="T291" i="14" s="1"/>
  <c r="K27" i="8"/>
  <c r="I191" i="17" s="1"/>
  <c r="K14" i="10"/>
  <c r="K22" i="5"/>
  <c r="K25" i="6"/>
  <c r="I293" i="14" s="1"/>
  <c r="K14" i="8"/>
  <c r="K23" i="5"/>
  <c r="I297" i="13" s="1"/>
  <c r="K26" i="10"/>
  <c r="I295" i="18" s="1"/>
  <c r="K28" i="10"/>
  <c r="I297" i="18" s="1"/>
  <c r="M297" i="18" s="1"/>
  <c r="K27" i="5"/>
  <c r="I301" i="13" s="1"/>
  <c r="K19" i="8"/>
  <c r="I183" i="17" s="1"/>
  <c r="K26" i="6"/>
  <c r="I294" i="14" s="1"/>
  <c r="K16" i="5"/>
  <c r="I290" i="13" s="1"/>
  <c r="P290" i="13" s="1"/>
  <c r="K16" i="6"/>
  <c r="I284" i="14" s="1"/>
  <c r="K16" i="8"/>
  <c r="I180" i="17" s="1"/>
  <c r="K17" i="8"/>
  <c r="I181" i="17" s="1"/>
  <c r="K21" i="8"/>
  <c r="I185" i="17" s="1"/>
  <c r="K92" i="10"/>
  <c r="I361" i="18" s="1"/>
  <c r="K27" i="10"/>
  <c r="I296" i="18" s="1"/>
  <c r="W418" i="17"/>
  <c r="M26" i="20"/>
  <c r="A48" i="1"/>
  <c r="A49" i="1" s="1"/>
  <c r="A50" i="1" s="1"/>
  <c r="A51" i="1" s="1"/>
  <c r="J28" i="20"/>
  <c r="A32" i="20"/>
  <c r="G42" i="24"/>
  <c r="E40" i="21"/>
  <c r="E31" i="21"/>
  <c r="P87" i="18"/>
  <c r="N90" i="14"/>
  <c r="P90" i="14"/>
  <c r="T87" i="14"/>
  <c r="P87" i="14"/>
  <c r="M330" i="13"/>
  <c r="M324" i="14"/>
  <c r="M304" i="18"/>
  <c r="M332" i="13"/>
  <c r="M326" i="14"/>
  <c r="M303" i="14"/>
  <c r="M302" i="14"/>
  <c r="U318" i="14"/>
  <c r="M309" i="14"/>
  <c r="M310" i="14"/>
  <c r="M331" i="13"/>
  <c r="M253" i="17"/>
  <c r="N328" i="18"/>
  <c r="M316" i="14"/>
  <c r="M304" i="14"/>
  <c r="M243" i="17"/>
  <c r="L91" i="13"/>
  <c r="L109" i="17"/>
  <c r="L133" i="17"/>
  <c r="E25" i="21"/>
  <c r="L160" i="17"/>
  <c r="T138" i="17"/>
  <c r="E22" i="21"/>
  <c r="N591" i="13"/>
  <c r="L597" i="13"/>
  <c r="L584" i="18"/>
  <c r="L591" i="13"/>
  <c r="L574" i="14"/>
  <c r="L577" i="14"/>
  <c r="L398" i="17"/>
  <c r="N385" i="17"/>
  <c r="N387" i="17"/>
  <c r="N585" i="13"/>
  <c r="L393" i="17"/>
  <c r="L583" i="13"/>
  <c r="L576" i="14"/>
  <c r="N398" i="17"/>
  <c r="L575" i="18"/>
  <c r="N586" i="13"/>
  <c r="L587" i="13"/>
  <c r="N594" i="13"/>
  <c r="V577" i="14"/>
  <c r="N572" i="14"/>
  <c r="N576" i="14"/>
  <c r="N587" i="13"/>
  <c r="L389" i="17"/>
  <c r="N593" i="13"/>
  <c r="N588" i="13"/>
  <c r="N595" i="13"/>
  <c r="N579" i="14"/>
  <c r="L596" i="13"/>
  <c r="N596" i="13"/>
  <c r="L387" i="17"/>
  <c r="N578" i="14"/>
  <c r="V398" i="17"/>
  <c r="L593" i="13"/>
  <c r="L572" i="14"/>
  <c r="N574" i="14"/>
  <c r="N589" i="13"/>
  <c r="L388" i="17"/>
  <c r="L586" i="13"/>
  <c r="N586" i="14"/>
  <c r="N581" i="14"/>
  <c r="N389" i="17"/>
  <c r="L581" i="14"/>
  <c r="N388" i="17"/>
  <c r="K575" i="18"/>
  <c r="N583" i="13"/>
  <c r="L385" i="17"/>
  <c r="N584" i="18"/>
  <c r="N577" i="18"/>
  <c r="L594" i="13"/>
  <c r="E13" i="21"/>
  <c r="E16" i="21"/>
  <c r="K166" i="2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U303" i="17"/>
  <c r="O303" i="17"/>
  <c r="S418" i="17"/>
  <c r="K141" i="8"/>
  <c r="I305" i="17" s="1"/>
  <c r="K73" i="17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J418" i="17"/>
  <c r="M418" i="17"/>
  <c r="T460" i="17"/>
  <c r="O418" i="17"/>
  <c r="X409" i="17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U401" i="17"/>
  <c r="M68" i="8"/>
  <c r="W213" i="17"/>
  <c r="S396" i="17"/>
  <c r="K212" i="17"/>
  <c r="S204" i="17"/>
  <c r="M401" i="17"/>
  <c r="M396" i="17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X376" i="17"/>
  <c r="J467" i="17"/>
  <c r="P237" i="17"/>
  <c r="X467" i="17"/>
  <c r="M73" i="8"/>
  <c r="S467" i="17"/>
  <c r="O467" i="17"/>
  <c r="R467" i="17"/>
  <c r="T467" i="17"/>
  <c r="Q237" i="17"/>
  <c r="Q467" i="17"/>
  <c r="W467" i="17"/>
  <c r="W237" i="17"/>
  <c r="N467" i="17"/>
  <c r="K467" i="17"/>
  <c r="N237" i="17"/>
  <c r="U237" i="17"/>
  <c r="V467" i="17"/>
  <c r="T237" i="17"/>
  <c r="M467" i="17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U262" i="17"/>
  <c r="L99" i="8"/>
  <c r="I427" i="17" s="1"/>
  <c r="W262" i="17"/>
  <c r="K99" i="8"/>
  <c r="I263" i="17" s="1"/>
  <c r="X262" i="17"/>
  <c r="L205" i="17"/>
  <c r="K205" i="17"/>
  <c r="M98" i="8"/>
  <c r="U205" i="17"/>
  <c r="T262" i="17"/>
  <c r="N262" i="17"/>
  <c r="J205" i="17"/>
  <c r="X205" i="17"/>
  <c r="R205" i="17"/>
  <c r="M205" i="17"/>
  <c r="T205" i="17"/>
  <c r="O205" i="17"/>
  <c r="V205" i="17"/>
  <c r="N205" i="17"/>
  <c r="P205" i="17"/>
  <c r="Q205" i="17"/>
  <c r="W205" i="17"/>
  <c r="I659" i="17"/>
  <c r="I544" i="17"/>
  <c r="G169" i="8"/>
  <c r="G137" i="6"/>
  <c r="I941" i="14" s="1"/>
  <c r="W245" i="17"/>
  <c r="M489" i="17"/>
  <c r="P131" i="17"/>
  <c r="P623" i="17" s="1"/>
  <c r="N476" i="17"/>
  <c r="T426" i="17"/>
  <c r="P80" i="17"/>
  <c r="R898" i="18"/>
  <c r="N80" i="17"/>
  <c r="M80" i="17"/>
  <c r="V49" i="17"/>
  <c r="Q36" i="18"/>
  <c r="O36" i="18"/>
  <c r="S49" i="17"/>
  <c r="J59" i="13"/>
  <c r="S360" i="13"/>
  <c r="W595" i="14"/>
  <c r="J360" i="13"/>
  <c r="V595" i="14"/>
  <c r="V139" i="17"/>
  <c r="R595" i="14"/>
  <c r="T595" i="14"/>
  <c r="N360" i="13"/>
  <c r="O595" i="14"/>
  <c r="O121" i="17"/>
  <c r="M360" i="13"/>
  <c r="R360" i="13"/>
  <c r="T360" i="13"/>
  <c r="L360" i="13"/>
  <c r="L458" i="17"/>
  <c r="U80" i="17"/>
  <c r="S139" i="17"/>
  <c r="P360" i="13"/>
  <c r="O360" i="13"/>
  <c r="W639" i="17"/>
  <c r="Q80" i="17"/>
  <c r="R49" i="14"/>
  <c r="R334" i="13"/>
  <c r="T325" i="14"/>
  <c r="P49" i="14"/>
  <c r="V325" i="14"/>
  <c r="N325" i="14"/>
  <c r="O49" i="14"/>
  <c r="W325" i="14"/>
  <c r="N49" i="17"/>
  <c r="W112" i="17"/>
  <c r="S36" i="18"/>
  <c r="M36" i="18"/>
  <c r="P49" i="17"/>
  <c r="Q325" i="14"/>
  <c r="J898" i="18"/>
  <c r="J49" i="17"/>
  <c r="X49" i="17"/>
  <c r="T652" i="17"/>
  <c r="U325" i="14"/>
  <c r="T476" i="17"/>
  <c r="U49" i="17"/>
  <c r="W287" i="17"/>
  <c r="J476" i="17"/>
  <c r="Q49" i="17"/>
  <c r="W49" i="17"/>
  <c r="O49" i="17"/>
  <c r="M49" i="17"/>
  <c r="X652" i="17"/>
  <c r="S582" i="13"/>
  <c r="U49" i="18"/>
  <c r="R83" i="17"/>
  <c r="S49" i="14"/>
  <c r="J49" i="18"/>
  <c r="J458" i="17"/>
  <c r="L639" i="17"/>
  <c r="V49" i="14"/>
  <c r="O458" i="17"/>
  <c r="L49" i="14"/>
  <c r="Q49" i="18"/>
  <c r="W458" i="17"/>
  <c r="Q49" i="14"/>
  <c r="N49" i="18"/>
  <c r="P458" i="17"/>
  <c r="K49" i="14"/>
  <c r="V49" i="18"/>
  <c r="K898" i="18"/>
  <c r="Q458" i="17"/>
  <c r="J49" i="14"/>
  <c r="W49" i="14"/>
  <c r="X49" i="14"/>
  <c r="N49" i="14"/>
  <c r="U49" i="14"/>
  <c r="M49" i="14"/>
  <c r="Q476" i="17"/>
  <c r="S476" i="17"/>
  <c r="U59" i="13"/>
  <c r="R121" i="17"/>
  <c r="X116" i="15"/>
  <c r="S59" i="13"/>
  <c r="U57" i="13"/>
  <c r="X615" i="17"/>
  <c r="Q59" i="13"/>
  <c r="J57" i="13"/>
  <c r="X489" i="17"/>
  <c r="X653" i="17" s="1"/>
  <c r="O59" i="13"/>
  <c r="M59" i="13"/>
  <c r="T489" i="17"/>
  <c r="T653" i="17" s="1"/>
  <c r="Q639" i="17"/>
  <c r="P489" i="17"/>
  <c r="P653" i="17" s="1"/>
  <c r="N121" i="17"/>
  <c r="M121" i="17"/>
  <c r="M613" i="17" s="1"/>
  <c r="L121" i="17"/>
  <c r="U121" i="17"/>
  <c r="V121" i="17"/>
  <c r="Q121" i="17"/>
  <c r="S121" i="17"/>
  <c r="K121" i="17"/>
  <c r="P121" i="17"/>
  <c r="W121" i="17"/>
  <c r="T121" i="17"/>
  <c r="P139" i="17"/>
  <c r="U139" i="17"/>
  <c r="T139" i="17"/>
  <c r="L139" i="17"/>
  <c r="M139" i="17"/>
  <c r="N139" i="17"/>
  <c r="K139" i="17"/>
  <c r="X139" i="17"/>
  <c r="J139" i="17"/>
  <c r="W306" i="14"/>
  <c r="Q306" i="14"/>
  <c r="X306" i="14"/>
  <c r="N306" i="14"/>
  <c r="T306" i="14"/>
  <c r="U306" i="14"/>
  <c r="W898" i="18"/>
  <c r="N43" i="14"/>
  <c r="J43" i="14"/>
  <c r="S80" i="17"/>
  <c r="L80" i="17"/>
  <c r="X80" i="17"/>
  <c r="J80" i="17"/>
  <c r="R80" i="17"/>
  <c r="W80" i="17"/>
  <c r="O80" i="17"/>
  <c r="V80" i="17"/>
  <c r="K80" i="17"/>
  <c r="P34" i="18"/>
  <c r="O34" i="18"/>
  <c r="N323" i="13"/>
  <c r="P323" i="13"/>
  <c r="X639" i="17"/>
  <c r="M43" i="14"/>
  <c r="J121" i="17"/>
  <c r="P328" i="14"/>
  <c r="U328" i="14"/>
  <c r="V328" i="14"/>
  <c r="Q328" i="14"/>
  <c r="T328" i="14"/>
  <c r="W328" i="14"/>
  <c r="N328" i="14"/>
  <c r="X328" i="14"/>
  <c r="M90" i="17"/>
  <c r="J90" i="17"/>
  <c r="R90" i="17"/>
  <c r="O90" i="17"/>
  <c r="P90" i="17"/>
  <c r="K90" i="17"/>
  <c r="U90" i="17"/>
  <c r="V90" i="17"/>
  <c r="N90" i="17"/>
  <c r="T90" i="17"/>
  <c r="W90" i="17"/>
  <c r="X90" i="17"/>
  <c r="W652" i="17"/>
  <c r="O49" i="18"/>
  <c r="X49" i="18"/>
  <c r="W49" i="18"/>
  <c r="R49" i="18"/>
  <c r="M49" i="18"/>
  <c r="K49" i="18"/>
  <c r="P49" i="18"/>
  <c r="T49" i="18"/>
  <c r="U315" i="13"/>
  <c r="L49" i="18"/>
  <c r="L90" i="17"/>
  <c r="X85" i="17"/>
  <c r="R85" i="17"/>
  <c r="Q90" i="17"/>
  <c r="Y425" i="17"/>
  <c r="X43" i="14"/>
  <c r="T43" i="14"/>
  <c r="Q43" i="14"/>
  <c r="S43" i="14"/>
  <c r="L43" i="14"/>
  <c r="O43" i="14"/>
  <c r="P43" i="14"/>
  <c r="R43" i="14"/>
  <c r="U43" i="14"/>
  <c r="V43" i="14"/>
  <c r="W43" i="14"/>
  <c r="P652" i="17"/>
  <c r="Y48" i="18"/>
  <c r="X466" i="17"/>
  <c r="J466" i="17"/>
  <c r="Q466" i="17"/>
  <c r="R466" i="17"/>
  <c r="K466" i="17"/>
  <c r="V83" i="17"/>
  <c r="W466" i="17"/>
  <c r="Y47" i="14"/>
  <c r="J36" i="18"/>
  <c r="X36" i="18"/>
  <c r="P36" i="18"/>
  <c r="T36" i="18"/>
  <c r="V36" i="18"/>
  <c r="N36" i="18"/>
  <c r="W36" i="18"/>
  <c r="S83" i="17"/>
  <c r="X83" i="17"/>
  <c r="Q293" i="17"/>
  <c r="N83" i="17"/>
  <c r="S639" i="17"/>
  <c r="K458" i="17"/>
  <c r="R458" i="17"/>
  <c r="X458" i="17"/>
  <c r="S458" i="17"/>
  <c r="V458" i="17"/>
  <c r="T458" i="17"/>
  <c r="M458" i="17"/>
  <c r="M462" i="17" s="1"/>
  <c r="U458" i="17"/>
  <c r="T898" i="18"/>
  <c r="T639" i="17"/>
  <c r="W623" i="17"/>
  <c r="Y65" i="17"/>
  <c r="P898" i="18"/>
  <c r="M639" i="17"/>
  <c r="W275" i="17"/>
  <c r="W603" i="17" s="1"/>
  <c r="X275" i="17"/>
  <c r="X603" i="17" s="1"/>
  <c r="N42" i="18"/>
  <c r="X42" i="18"/>
  <c r="P42" i="18"/>
  <c r="J42" i="18"/>
  <c r="R42" i="18"/>
  <c r="L42" i="18"/>
  <c r="W42" i="18"/>
  <c r="Q42" i="18"/>
  <c r="S42" i="18"/>
  <c r="T42" i="18"/>
  <c r="O42" i="18"/>
  <c r="K42" i="18"/>
  <c r="M42" i="18"/>
  <c r="V42" i="18"/>
  <c r="U42" i="18"/>
  <c r="N898" i="18"/>
  <c r="O139" i="17"/>
  <c r="Q139" i="17"/>
  <c r="R139" i="17"/>
  <c r="Y47" i="18"/>
  <c r="V32" i="15"/>
  <c r="W32" i="15"/>
  <c r="K32" i="15"/>
  <c r="J32" i="15"/>
  <c r="I32" i="15"/>
  <c r="O32" i="15"/>
  <c r="M32" i="15"/>
  <c r="S32" i="15"/>
  <c r="U32" i="15"/>
  <c r="U155" i="15" s="1"/>
  <c r="Q32" i="15"/>
  <c r="T32" i="15"/>
  <c r="P32" i="15"/>
  <c r="L32" i="15"/>
  <c r="R32" i="15"/>
  <c r="N32" i="15"/>
  <c r="Y465" i="17"/>
  <c r="K49" i="17"/>
  <c r="L49" i="17"/>
  <c r="T49" i="17"/>
  <c r="V112" i="17"/>
  <c r="T112" i="17"/>
  <c r="O112" i="17"/>
  <c r="N112" i="17"/>
  <c r="K112" i="17"/>
  <c r="M112" i="17"/>
  <c r="J112" i="17"/>
  <c r="S112" i="17"/>
  <c r="U112" i="17"/>
  <c r="L112" i="17"/>
  <c r="P112" i="17"/>
  <c r="R112" i="17"/>
  <c r="Q112" i="17"/>
  <c r="Y50" i="18"/>
  <c r="I958" i="13"/>
  <c r="G277" i="5"/>
  <c r="U36" i="18"/>
  <c r="K36" i="18"/>
  <c r="L36" i="18"/>
  <c r="J63" i="14"/>
  <c r="K63" i="14"/>
  <c r="U63" i="14"/>
  <c r="M63" i="14"/>
  <c r="Q63" i="14"/>
  <c r="O63" i="14"/>
  <c r="N63" i="14"/>
  <c r="R63" i="14"/>
  <c r="L63" i="14"/>
  <c r="P63" i="14"/>
  <c r="S63" i="14"/>
  <c r="W63" i="14"/>
  <c r="V63" i="14"/>
  <c r="T63" i="14"/>
  <c r="X63" i="14"/>
  <c r="N34" i="18"/>
  <c r="R34" i="18"/>
  <c r="Q34" i="18"/>
  <c r="S34" i="18"/>
  <c r="J34" i="18"/>
  <c r="V34" i="18"/>
  <c r="K34" i="18"/>
  <c r="X34" i="18"/>
  <c r="L34" i="18"/>
  <c r="U34" i="18"/>
  <c r="W34" i="18"/>
  <c r="M34" i="18"/>
  <c r="T34" i="18"/>
  <c r="S131" i="17"/>
  <c r="S623" i="17" s="1"/>
  <c r="R131" i="17"/>
  <c r="R623" i="17" s="1"/>
  <c r="T131" i="17"/>
  <c r="T623" i="17" s="1"/>
  <c r="M131" i="17"/>
  <c r="M623" i="17" s="1"/>
  <c r="L131" i="17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V476" i="17"/>
  <c r="Y70" i="17"/>
  <c r="M426" i="17"/>
  <c r="N426" i="17"/>
  <c r="W426" i="17"/>
  <c r="U360" i="13"/>
  <c r="V360" i="13"/>
  <c r="K360" i="13"/>
  <c r="X360" i="13"/>
  <c r="W360" i="13"/>
  <c r="N595" i="14"/>
  <c r="X595" i="14"/>
  <c r="Y44" i="18"/>
  <c r="Y59" i="17"/>
  <c r="Y627" i="18"/>
  <c r="V426" i="17"/>
  <c r="L426" i="17"/>
  <c r="Y423" i="17"/>
  <c r="X426" i="17"/>
  <c r="R426" i="17"/>
  <c r="O315" i="13"/>
  <c r="M315" i="13"/>
  <c r="P315" i="13"/>
  <c r="X315" i="13"/>
  <c r="N315" i="13"/>
  <c r="W315" i="13"/>
  <c r="Q595" i="14"/>
  <c r="M595" i="14"/>
  <c r="Y449" i="17"/>
  <c r="K426" i="17"/>
  <c r="J426" i="17"/>
  <c r="R59" i="13"/>
  <c r="T59" i="13"/>
  <c r="P59" i="13"/>
  <c r="N59" i="13"/>
  <c r="V59" i="13"/>
  <c r="L59" i="13"/>
  <c r="X59" i="13"/>
  <c r="W59" i="13"/>
  <c r="P595" i="14"/>
  <c r="L595" i="14"/>
  <c r="U426" i="17"/>
  <c r="Q426" i="17"/>
  <c r="U323" i="13"/>
  <c r="T323" i="13"/>
  <c r="X323" i="13"/>
  <c r="W323" i="13"/>
  <c r="S595" i="14"/>
  <c r="J595" i="14"/>
  <c r="P426" i="17"/>
  <c r="U595" i="14"/>
  <c r="Y88" i="18"/>
  <c r="S426" i="17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9" i="13"/>
  <c r="V89" i="13"/>
  <c r="J89" i="13"/>
  <c r="P89" i="13"/>
  <c r="T89" i="13"/>
  <c r="N89" i="13"/>
  <c r="Q89" i="13"/>
  <c r="M89" i="13"/>
  <c r="R89" i="13"/>
  <c r="S89" i="13"/>
  <c r="L89" i="13"/>
  <c r="U89" i="13"/>
  <c r="K89" i="13"/>
  <c r="X89" i="13"/>
  <c r="W89" i="13"/>
  <c r="Q582" i="13"/>
  <c r="J63" i="18"/>
  <c r="W63" i="18"/>
  <c r="L63" i="18"/>
  <c r="M63" i="18"/>
  <c r="K63" i="18"/>
  <c r="U63" i="18"/>
  <c r="N63" i="18"/>
  <c r="T63" i="18"/>
  <c r="V63" i="18"/>
  <c r="Q63" i="18"/>
  <c r="O63" i="18"/>
  <c r="S63" i="18"/>
  <c r="R63" i="18"/>
  <c r="X63" i="18"/>
  <c r="P63" i="18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K57" i="13"/>
  <c r="V582" i="13"/>
  <c r="O582" i="13"/>
  <c r="O898" i="18"/>
  <c r="S466" i="17"/>
  <c r="Y628" i="18"/>
  <c r="R57" i="13"/>
  <c r="P582" i="13"/>
  <c r="M582" i="13"/>
  <c r="Q898" i="18"/>
  <c r="Q85" i="17"/>
  <c r="P639" i="17"/>
  <c r="M466" i="17"/>
  <c r="N85" i="17"/>
  <c r="V85" i="17"/>
  <c r="N236" i="17"/>
  <c r="P236" i="17"/>
  <c r="T236" i="17"/>
  <c r="U236" i="17"/>
  <c r="M236" i="17"/>
  <c r="P57" i="13"/>
  <c r="P466" i="17"/>
  <c r="P469" i="17" s="1"/>
  <c r="U85" i="17"/>
  <c r="J85" i="17"/>
  <c r="S489" i="17"/>
  <c r="W489" i="17"/>
  <c r="W653" i="17" s="1"/>
  <c r="K489" i="17"/>
  <c r="L489" i="17"/>
  <c r="N489" i="17"/>
  <c r="J397" i="17"/>
  <c r="L397" i="17"/>
  <c r="W397" i="17"/>
  <c r="S397" i="17"/>
  <c r="O397" i="17"/>
  <c r="V397" i="17"/>
  <c r="R397" i="17"/>
  <c r="Q397" i="17"/>
  <c r="P397" i="17"/>
  <c r="K397" i="17"/>
  <c r="U397" i="17"/>
  <c r="X397" i="17"/>
  <c r="T397" i="17"/>
  <c r="M397" i="17"/>
  <c r="N397" i="17"/>
  <c r="N334" i="13"/>
  <c r="T334" i="13"/>
  <c r="V334" i="13"/>
  <c r="X334" i="13"/>
  <c r="W334" i="13"/>
  <c r="N590" i="13"/>
  <c r="L590" i="13"/>
  <c r="P590" i="13"/>
  <c r="J590" i="13"/>
  <c r="R590" i="13"/>
  <c r="T590" i="13"/>
  <c r="K590" i="13"/>
  <c r="M590" i="13"/>
  <c r="S590" i="13"/>
  <c r="U590" i="13"/>
  <c r="O590" i="13"/>
  <c r="Q590" i="13"/>
  <c r="W590" i="13"/>
  <c r="X590" i="13"/>
  <c r="V590" i="13"/>
  <c r="M334" i="13"/>
  <c r="L582" i="13"/>
  <c r="K582" i="13"/>
  <c r="J489" i="17"/>
  <c r="X236" i="17"/>
  <c r="O466" i="17"/>
  <c r="P85" i="17"/>
  <c r="Y71" i="17"/>
  <c r="X86" i="18"/>
  <c r="X893" i="18" s="1"/>
  <c r="W86" i="18"/>
  <c r="W893" i="18" s="1"/>
  <c r="S86" i="18"/>
  <c r="S893" i="18" s="1"/>
  <c r="R86" i="18"/>
  <c r="R893" i="18" s="1"/>
  <c r="L86" i="18"/>
  <c r="L893" i="18" s="1"/>
  <c r="M86" i="18"/>
  <c r="M893" i="18" s="1"/>
  <c r="T86" i="18"/>
  <c r="T893" i="18" s="1"/>
  <c r="U86" i="18"/>
  <c r="U893" i="18" s="1"/>
  <c r="P86" i="18"/>
  <c r="P893" i="18" s="1"/>
  <c r="V86" i="18"/>
  <c r="V893" i="18" s="1"/>
  <c r="K86" i="18"/>
  <c r="K893" i="18" s="1"/>
  <c r="O86" i="18"/>
  <c r="O893" i="18" s="1"/>
  <c r="N86" i="18"/>
  <c r="N893" i="18" s="1"/>
  <c r="Q86" i="18"/>
  <c r="Q893" i="18" s="1"/>
  <c r="J86" i="18"/>
  <c r="T57" i="13"/>
  <c r="L57" i="13"/>
  <c r="S57" i="13"/>
  <c r="W57" i="13"/>
  <c r="X57" i="13"/>
  <c r="L85" i="17"/>
  <c r="T63" i="17"/>
  <c r="W63" i="17"/>
  <c r="R63" i="17"/>
  <c r="K63" i="17"/>
  <c r="U63" i="17"/>
  <c r="S63" i="17"/>
  <c r="O63" i="17"/>
  <c r="L63" i="17"/>
  <c r="V63" i="17"/>
  <c r="N63" i="17"/>
  <c r="X63" i="17"/>
  <c r="Q63" i="17"/>
  <c r="J63" i="17"/>
  <c r="M63" i="17"/>
  <c r="P63" i="17"/>
  <c r="Y360" i="18"/>
  <c r="O57" i="13"/>
  <c r="M57" i="13"/>
  <c r="S85" i="17"/>
  <c r="V466" i="17"/>
  <c r="K85" i="17"/>
  <c r="R489" i="17"/>
  <c r="V489" i="17"/>
  <c r="O85" i="17"/>
  <c r="W85" i="17"/>
  <c r="M85" i="17"/>
  <c r="J293" i="17"/>
  <c r="U293" i="17"/>
  <c r="U621" i="17" s="1"/>
  <c r="K293" i="17"/>
  <c r="P293" i="17"/>
  <c r="M293" i="17"/>
  <c r="M621" i="17" s="1"/>
  <c r="N293" i="17"/>
  <c r="O293" i="17"/>
  <c r="S293" i="17"/>
  <c r="S621" i="17" s="1"/>
  <c r="T293" i="17"/>
  <c r="T621" i="17" s="1"/>
  <c r="R293" i="17"/>
  <c r="L293" i="17"/>
  <c r="L621" i="17" s="1"/>
  <c r="N582" i="13"/>
  <c r="X582" i="13"/>
  <c r="W582" i="13"/>
  <c r="W293" i="17"/>
  <c r="X898" i="18"/>
  <c r="N466" i="17"/>
  <c r="L466" i="17"/>
  <c r="T582" i="13"/>
  <c r="J582" i="13"/>
  <c r="M898" i="18"/>
  <c r="U466" i="17"/>
  <c r="Q311" i="13"/>
  <c r="P311" i="13"/>
  <c r="U311" i="13"/>
  <c r="T311" i="13"/>
  <c r="W311" i="13"/>
  <c r="N311" i="13"/>
  <c r="X311" i="13"/>
  <c r="V57" i="13"/>
  <c r="Q57" i="13"/>
  <c r="U582" i="13"/>
  <c r="V293" i="17"/>
  <c r="Q489" i="17"/>
  <c r="O489" i="17"/>
  <c r="O653" i="17" s="1"/>
  <c r="T466" i="17"/>
  <c r="T85" i="17"/>
  <c r="V245" i="17"/>
  <c r="T245" i="17"/>
  <c r="U245" i="17"/>
  <c r="N245" i="17"/>
  <c r="O420" i="17"/>
  <c r="W420" i="17"/>
  <c r="S420" i="17"/>
  <c r="M420" i="17"/>
  <c r="X420" i="17"/>
  <c r="N420" i="17"/>
  <c r="J420" i="17"/>
  <c r="Q420" i="17"/>
  <c r="R420" i="17"/>
  <c r="U420" i="17"/>
  <c r="P420" i="17"/>
  <c r="V420" i="17"/>
  <c r="K420" i="17"/>
  <c r="L420" i="17"/>
  <c r="T420" i="17"/>
  <c r="M60" i="17"/>
  <c r="T60" i="17"/>
  <c r="K60" i="17"/>
  <c r="W60" i="17"/>
  <c r="U60" i="17"/>
  <c r="X60" i="17"/>
  <c r="R60" i="17"/>
  <c r="N60" i="17"/>
  <c r="S60" i="17"/>
  <c r="P60" i="17"/>
  <c r="L60" i="17"/>
  <c r="Q60" i="17"/>
  <c r="V60" i="17"/>
  <c r="J60" i="17"/>
  <c r="O60" i="17"/>
  <c r="X330" i="18"/>
  <c r="W330" i="18"/>
  <c r="N330" i="18"/>
  <c r="T330" i="18"/>
  <c r="V330" i="18"/>
  <c r="U330" i="18"/>
  <c r="V598" i="13"/>
  <c r="O598" i="13"/>
  <c r="U598" i="13"/>
  <c r="J598" i="13"/>
  <c r="M598" i="13"/>
  <c r="S598" i="13"/>
  <c r="L598" i="13"/>
  <c r="P598" i="13"/>
  <c r="R598" i="13"/>
  <c r="T598" i="13"/>
  <c r="K598" i="13"/>
  <c r="N598" i="13"/>
  <c r="W598" i="13"/>
  <c r="X598" i="13"/>
  <c r="Q598" i="13"/>
  <c r="J571" i="14"/>
  <c r="N571" i="14"/>
  <c r="U571" i="14"/>
  <c r="W571" i="14"/>
  <c r="M571" i="14"/>
  <c r="Q571" i="14"/>
  <c r="T571" i="14"/>
  <c r="L571" i="14"/>
  <c r="K571" i="14"/>
  <c r="R571" i="14"/>
  <c r="O571" i="14"/>
  <c r="S571" i="14"/>
  <c r="X571" i="14"/>
  <c r="P571" i="14"/>
  <c r="V571" i="14"/>
  <c r="J626" i="14"/>
  <c r="P626" i="14"/>
  <c r="M626" i="14"/>
  <c r="S626" i="14"/>
  <c r="O626" i="14"/>
  <c r="R626" i="14"/>
  <c r="V626" i="14"/>
  <c r="L626" i="14"/>
  <c r="N626" i="14"/>
  <c r="Q626" i="14"/>
  <c r="U626" i="14"/>
  <c r="X626" i="14"/>
  <c r="T626" i="14"/>
  <c r="K626" i="14"/>
  <c r="W626" i="14"/>
  <c r="N307" i="14"/>
  <c r="T307" i="14"/>
  <c r="P307" i="14"/>
  <c r="R307" i="14"/>
  <c r="W307" i="14"/>
  <c r="U307" i="14"/>
  <c r="X307" i="14"/>
  <c r="W368" i="17"/>
  <c r="X368" i="17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J627" i="14"/>
  <c r="N627" i="14"/>
  <c r="K627" i="14"/>
  <c r="T627" i="14"/>
  <c r="P627" i="14"/>
  <c r="M627" i="14"/>
  <c r="S627" i="14"/>
  <c r="L627" i="14"/>
  <c r="W627" i="14"/>
  <c r="O627" i="14"/>
  <c r="R627" i="14"/>
  <c r="U627" i="14"/>
  <c r="Q627" i="14"/>
  <c r="V627" i="14"/>
  <c r="X627" i="14"/>
  <c r="J83" i="17"/>
  <c r="M83" i="17"/>
  <c r="U83" i="17"/>
  <c r="O83" i="17"/>
  <c r="T83" i="17"/>
  <c r="P83" i="17"/>
  <c r="Q83" i="17"/>
  <c r="K83" i="17"/>
  <c r="W83" i="17"/>
  <c r="W58" i="1"/>
  <c r="M169" i="21"/>
  <c r="O163" i="21"/>
  <c r="K163" i="21"/>
  <c r="I163" i="21"/>
  <c r="R163" i="21"/>
  <c r="L163" i="21"/>
  <c r="M166" i="21"/>
  <c r="F169" i="21"/>
  <c r="G169" i="21"/>
  <c r="P166" i="21"/>
  <c r="T368" i="17" s="1"/>
  <c r="F166" i="21"/>
  <c r="J366" i="17" s="1"/>
  <c r="Q163" i="21"/>
  <c r="M163" i="21"/>
  <c r="N169" i="21"/>
  <c r="K169" i="21"/>
  <c r="R166" i="21"/>
  <c r="J166" i="21"/>
  <c r="N368" i="17" s="1"/>
  <c r="N163" i="21"/>
  <c r="J163" i="21"/>
  <c r="U59" i="1"/>
  <c r="Q169" i="21"/>
  <c r="O166" i="21"/>
  <c r="N166" i="21"/>
  <c r="U63" i="1"/>
  <c r="L169" i="21"/>
  <c r="H166" i="21"/>
  <c r="Q166" i="21"/>
  <c r="G163" i="21"/>
  <c r="J169" i="21"/>
  <c r="L166" i="21"/>
  <c r="G166" i="21"/>
  <c r="H163" i="21"/>
  <c r="R169" i="21"/>
  <c r="P169" i="21"/>
  <c r="O169" i="21"/>
  <c r="P163" i="21"/>
  <c r="H169" i="21"/>
  <c r="M25" i="20"/>
  <c r="M368" i="17"/>
  <c r="M374" i="17"/>
  <c r="M366" i="17"/>
  <c r="M376" i="17"/>
  <c r="J27" i="20"/>
  <c r="Y461" i="17"/>
  <c r="I941" i="18"/>
  <c r="Y437" i="17"/>
  <c r="Y626" i="18"/>
  <c r="Y468" i="17"/>
  <c r="G18" i="24"/>
  <c r="Y309" i="17"/>
  <c r="Y439" i="17"/>
  <c r="V59" i="1"/>
  <c r="V63" i="1"/>
  <c r="V52" i="1"/>
  <c r="Y482" i="17"/>
  <c r="Q652" i="17"/>
  <c r="X114" i="15"/>
  <c r="O476" i="17"/>
  <c r="K46" i="18"/>
  <c r="W46" i="18"/>
  <c r="S46" i="18"/>
  <c r="R46" i="18"/>
  <c r="U46" i="18"/>
  <c r="L46" i="18"/>
  <c r="N46" i="18"/>
  <c r="P46" i="18"/>
  <c r="V46" i="18"/>
  <c r="X46" i="18"/>
  <c r="O46" i="18"/>
  <c r="Q46" i="18"/>
  <c r="M46" i="18"/>
  <c r="T46" i="18"/>
  <c r="J46" i="18"/>
  <c r="V898" i="18"/>
  <c r="X88" i="17"/>
  <c r="P88" i="17"/>
  <c r="L88" i="17"/>
  <c r="N88" i="17"/>
  <c r="V88" i="17"/>
  <c r="U88" i="17"/>
  <c r="S88" i="17"/>
  <c r="Q88" i="17"/>
  <c r="W88" i="17"/>
  <c r="K88" i="17"/>
  <c r="R88" i="17"/>
  <c r="T88" i="17"/>
  <c r="M88" i="17"/>
  <c r="O88" i="17"/>
  <c r="J88" i="17"/>
  <c r="Q310" i="17"/>
  <c r="V310" i="17"/>
  <c r="P310" i="17"/>
  <c r="U310" i="17"/>
  <c r="O310" i="17"/>
  <c r="S310" i="17"/>
  <c r="T310" i="17"/>
  <c r="N310" i="17"/>
  <c r="R310" i="17"/>
  <c r="K310" i="17"/>
  <c r="J310" i="17"/>
  <c r="X310" i="17"/>
  <c r="M310" i="17"/>
  <c r="L310" i="17"/>
  <c r="W310" i="17"/>
  <c r="M592" i="13"/>
  <c r="O592" i="13"/>
  <c r="K592" i="13"/>
  <c r="N592" i="13"/>
  <c r="U592" i="13"/>
  <c r="S592" i="13"/>
  <c r="Q592" i="13"/>
  <c r="R592" i="13"/>
  <c r="T592" i="13"/>
  <c r="J592" i="13"/>
  <c r="V592" i="13"/>
  <c r="P592" i="13"/>
  <c r="L592" i="13"/>
  <c r="X592" i="13"/>
  <c r="W592" i="13"/>
  <c r="V59" i="18"/>
  <c r="P59" i="18"/>
  <c r="R59" i="18"/>
  <c r="O59" i="18"/>
  <c r="J59" i="18"/>
  <c r="U59" i="18"/>
  <c r="M59" i="18"/>
  <c r="K59" i="18"/>
  <c r="S59" i="18"/>
  <c r="N59" i="18"/>
  <c r="Q59" i="18"/>
  <c r="X59" i="18"/>
  <c r="L59" i="18"/>
  <c r="T59" i="18"/>
  <c r="W59" i="18"/>
  <c r="Y45" i="18"/>
  <c r="W221" i="17"/>
  <c r="X221" i="17"/>
  <c r="Q221" i="17"/>
  <c r="R221" i="17"/>
  <c r="N221" i="17"/>
  <c r="T221" i="17"/>
  <c r="P221" i="17"/>
  <c r="U221" i="17"/>
  <c r="M221" i="17"/>
  <c r="W238" i="17"/>
  <c r="X238" i="17"/>
  <c r="N238" i="17"/>
  <c r="T238" i="17"/>
  <c r="Q238" i="17"/>
  <c r="P238" i="17"/>
  <c r="U238" i="17"/>
  <c r="Y62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X476" i="17"/>
  <c r="Y473" i="17"/>
  <c r="L476" i="17"/>
  <c r="L898" i="18"/>
  <c r="Y325" i="17"/>
  <c r="Y91" i="18"/>
  <c r="V490" i="17"/>
  <c r="J490" i="17"/>
  <c r="W490" i="17"/>
  <c r="N490" i="17"/>
  <c r="P490" i="17"/>
  <c r="R490" i="17"/>
  <c r="K490" i="17"/>
  <c r="X490" i="17"/>
  <c r="M490" i="17"/>
  <c r="O490" i="17"/>
  <c r="L490" i="17"/>
  <c r="T490" i="17"/>
  <c r="Q490" i="17"/>
  <c r="S490" i="17"/>
  <c r="U490" i="17"/>
  <c r="Y41" i="18"/>
  <c r="K476" i="17"/>
  <c r="L586" i="18"/>
  <c r="W586" i="18"/>
  <c r="M586" i="18"/>
  <c r="V586" i="18"/>
  <c r="N586" i="18"/>
  <c r="X586" i="18"/>
  <c r="R586" i="18"/>
  <c r="U586" i="18"/>
  <c r="K586" i="18"/>
  <c r="O586" i="18"/>
  <c r="P586" i="18"/>
  <c r="S586" i="18"/>
  <c r="J586" i="18"/>
  <c r="Q586" i="18"/>
  <c r="T586" i="18"/>
  <c r="Y294" i="17"/>
  <c r="Y457" i="17"/>
  <c r="X115" i="15"/>
  <c r="R476" i="17"/>
  <c r="W246" i="17"/>
  <c r="X246" i="17"/>
  <c r="T246" i="17"/>
  <c r="P246" i="17"/>
  <c r="N246" i="17"/>
  <c r="U246" i="17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W128" i="15"/>
  <c r="L128" i="15"/>
  <c r="I128" i="15"/>
  <c r="V128" i="15"/>
  <c r="O128" i="15"/>
  <c r="Q128" i="15"/>
  <c r="P128" i="15"/>
  <c r="U128" i="15"/>
  <c r="R128" i="15"/>
  <c r="N128" i="15"/>
  <c r="S128" i="15"/>
  <c r="T128" i="15"/>
  <c r="J128" i="15"/>
  <c r="M128" i="15"/>
  <c r="Y625" i="18"/>
  <c r="X258" i="17"/>
  <c r="W258" i="17"/>
  <c r="U258" i="17"/>
  <c r="T258" i="17"/>
  <c r="N258" i="17"/>
  <c r="M258" i="17"/>
  <c r="Q258" i="17"/>
  <c r="Y311" i="17"/>
  <c r="Y295" i="17"/>
  <c r="M86" i="17"/>
  <c r="V86" i="17"/>
  <c r="U86" i="17"/>
  <c r="K86" i="17"/>
  <c r="L86" i="17"/>
  <c r="P86" i="17"/>
  <c r="T86" i="17"/>
  <c r="R86" i="17"/>
  <c r="J86" i="17"/>
  <c r="X86" i="17"/>
  <c r="N86" i="17"/>
  <c r="O86" i="17"/>
  <c r="Q86" i="17"/>
  <c r="S86" i="17"/>
  <c r="W86" i="17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4" i="18"/>
  <c r="P64" i="18"/>
  <c r="V64" i="18"/>
  <c r="U64" i="18"/>
  <c r="X64" i="18"/>
  <c r="K64" i="18"/>
  <c r="L64" i="18"/>
  <c r="Q64" i="18"/>
  <c r="M64" i="18"/>
  <c r="S64" i="18"/>
  <c r="N64" i="18"/>
  <c r="W64" i="18"/>
  <c r="T64" i="18"/>
  <c r="O64" i="18"/>
  <c r="J64" i="18"/>
  <c r="W476" i="17"/>
  <c r="Y72" i="17"/>
  <c r="Y355" i="18"/>
  <c r="R392" i="17"/>
  <c r="K392" i="17"/>
  <c r="S392" i="17"/>
  <c r="L392" i="17"/>
  <c r="T392" i="17"/>
  <c r="M392" i="17"/>
  <c r="U392" i="17"/>
  <c r="Q392" i="17"/>
  <c r="W392" i="17"/>
  <c r="V392" i="17"/>
  <c r="X392" i="17"/>
  <c r="J392" i="17"/>
  <c r="N392" i="17"/>
  <c r="O392" i="17"/>
  <c r="P392" i="17"/>
  <c r="Y624" i="18"/>
  <c r="Y58" i="17"/>
  <c r="Y440" i="17"/>
  <c r="Y67" i="17"/>
  <c r="O72" i="15"/>
  <c r="U72" i="15"/>
  <c r="V72" i="15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T304" i="17"/>
  <c r="W304" i="17"/>
  <c r="Q304" i="17"/>
  <c r="J304" i="17"/>
  <c r="X304" i="17"/>
  <c r="K304" i="17"/>
  <c r="N304" i="17"/>
  <c r="P304" i="17"/>
  <c r="R304" i="17"/>
  <c r="V304" i="17"/>
  <c r="M304" i="17"/>
  <c r="U304" i="17"/>
  <c r="O304" i="17"/>
  <c r="S304" i="17"/>
  <c r="L304" i="17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J318" i="17"/>
  <c r="P318" i="17"/>
  <c r="P646" i="17" s="1"/>
  <c r="R318" i="17"/>
  <c r="O318" i="17"/>
  <c r="W318" i="17"/>
  <c r="W646" i="17" s="1"/>
  <c r="U318" i="17"/>
  <c r="U646" i="17" s="1"/>
  <c r="N318" i="17"/>
  <c r="V318" i="17"/>
  <c r="M318" i="17"/>
  <c r="M646" i="17" s="1"/>
  <c r="W326" i="18"/>
  <c r="V326" i="18"/>
  <c r="N326" i="18"/>
  <c r="U326" i="18"/>
  <c r="X326" i="18"/>
  <c r="Q326" i="18"/>
  <c r="T326" i="18"/>
  <c r="Y324" i="17"/>
  <c r="X113" i="15"/>
  <c r="Q304" i="18" l="1"/>
  <c r="Y60" i="18"/>
  <c r="R323" i="13"/>
  <c r="R236" i="17"/>
  <c r="Q87" i="15"/>
  <c r="N304" i="14"/>
  <c r="L246" i="17"/>
  <c r="R315" i="13"/>
  <c r="R250" i="17"/>
  <c r="N252" i="17"/>
  <c r="R238" i="17"/>
  <c r="R262" i="17"/>
  <c r="S253" i="17"/>
  <c r="N316" i="14"/>
  <c r="N310" i="14"/>
  <c r="K326" i="18"/>
  <c r="U332" i="18"/>
  <c r="K330" i="18"/>
  <c r="T349" i="14"/>
  <c r="P304" i="18"/>
  <c r="P318" i="18"/>
  <c r="N332" i="18"/>
  <c r="U330" i="13"/>
  <c r="T351" i="18"/>
  <c r="H65" i="23"/>
  <c r="F65" i="23"/>
  <c r="G65" i="23"/>
  <c r="N261" i="17"/>
  <c r="N260" i="17"/>
  <c r="T618" i="14"/>
  <c r="N330" i="13"/>
  <c r="N314" i="14"/>
  <c r="R332" i="13"/>
  <c r="R317" i="14"/>
  <c r="R328" i="18"/>
  <c r="L653" i="17"/>
  <c r="R138" i="17"/>
  <c r="K138" i="17"/>
  <c r="O618" i="14"/>
  <c r="K618" i="14"/>
  <c r="V618" i="14"/>
  <c r="M618" i="14"/>
  <c r="Q618" i="14"/>
  <c r="U618" i="14"/>
  <c r="J618" i="14"/>
  <c r="P618" i="14"/>
  <c r="U617" i="14"/>
  <c r="Q617" i="14"/>
  <c r="P617" i="14"/>
  <c r="K617" i="14"/>
  <c r="M653" i="17"/>
  <c r="T617" i="14"/>
  <c r="V617" i="14"/>
  <c r="J617" i="14"/>
  <c r="O617" i="14"/>
  <c r="L617" i="14"/>
  <c r="R617" i="14"/>
  <c r="M617" i="14"/>
  <c r="L630" i="13"/>
  <c r="U630" i="13"/>
  <c r="Q621" i="17"/>
  <c r="M630" i="13"/>
  <c r="V630" i="13"/>
  <c r="O630" i="13"/>
  <c r="Q630" i="13"/>
  <c r="V629" i="13"/>
  <c r="U629" i="13"/>
  <c r="P629" i="13"/>
  <c r="M629" i="13"/>
  <c r="R629" i="13"/>
  <c r="O629" i="13"/>
  <c r="T619" i="18"/>
  <c r="S619" i="18"/>
  <c r="L613" i="17"/>
  <c r="R619" i="18"/>
  <c r="Q619" i="18"/>
  <c r="P619" i="18"/>
  <c r="K619" i="18"/>
  <c r="L619" i="18"/>
  <c r="V619" i="18"/>
  <c r="U619" i="18"/>
  <c r="O619" i="18"/>
  <c r="M619" i="18"/>
  <c r="J630" i="13"/>
  <c r="R630" i="13"/>
  <c r="S630" i="13"/>
  <c r="K629" i="13"/>
  <c r="K630" i="13"/>
  <c r="L618" i="14"/>
  <c r="Q629" i="13"/>
  <c r="T629" i="13"/>
  <c r="P630" i="13"/>
  <c r="L629" i="13"/>
  <c r="S629" i="13"/>
  <c r="X620" i="18"/>
  <c r="W620" i="18"/>
  <c r="N620" i="18"/>
  <c r="I82" i="14"/>
  <c r="P82" i="14" s="1"/>
  <c r="M82" i="6"/>
  <c r="V620" i="18"/>
  <c r="M620" i="18"/>
  <c r="Q620" i="18"/>
  <c r="X629" i="13"/>
  <c r="W629" i="13"/>
  <c r="N629" i="13"/>
  <c r="I82" i="13"/>
  <c r="M82" i="5"/>
  <c r="R620" i="18"/>
  <c r="S620" i="18"/>
  <c r="W618" i="14"/>
  <c r="X618" i="14"/>
  <c r="N618" i="14"/>
  <c r="J620" i="18"/>
  <c r="X619" i="18"/>
  <c r="W619" i="18"/>
  <c r="N619" i="18"/>
  <c r="W349" i="14"/>
  <c r="X349" i="14"/>
  <c r="U620" i="18"/>
  <c r="L620" i="18"/>
  <c r="I81" i="18"/>
  <c r="M81" i="10"/>
  <c r="X351" i="18"/>
  <c r="W351" i="18"/>
  <c r="O620" i="18"/>
  <c r="P620" i="18"/>
  <c r="I81" i="14"/>
  <c r="P81" i="14" s="1"/>
  <c r="M81" i="6"/>
  <c r="W630" i="13"/>
  <c r="X630" i="13"/>
  <c r="N630" i="13"/>
  <c r="M82" i="10"/>
  <c r="I82" i="18"/>
  <c r="W350" i="14"/>
  <c r="X350" i="14"/>
  <c r="T620" i="18"/>
  <c r="X617" i="14"/>
  <c r="W617" i="14"/>
  <c r="N617" i="14"/>
  <c r="I81" i="13"/>
  <c r="M81" i="5"/>
  <c r="W350" i="18"/>
  <c r="X350" i="18"/>
  <c r="Y44" i="14"/>
  <c r="Y35" i="14"/>
  <c r="U639" i="17"/>
  <c r="N256" i="17"/>
  <c r="N311" i="14"/>
  <c r="N847" i="14" s="1"/>
  <c r="N259" i="17"/>
  <c r="N587" i="17" s="1"/>
  <c r="N331" i="13"/>
  <c r="N879" i="13" s="1"/>
  <c r="N302" i="14"/>
  <c r="T869" i="18"/>
  <c r="Y109" i="17"/>
  <c r="T884" i="13"/>
  <c r="Y600" i="18"/>
  <c r="Y598" i="14"/>
  <c r="N229" i="17"/>
  <c r="N557" i="17" s="1"/>
  <c r="N312" i="14"/>
  <c r="N848" i="14" s="1"/>
  <c r="R349" i="14"/>
  <c r="R351" i="18"/>
  <c r="R350" i="14"/>
  <c r="R330" i="14"/>
  <c r="R336" i="13"/>
  <c r="R884" i="13" s="1"/>
  <c r="R331" i="18"/>
  <c r="R869" i="18" s="1"/>
  <c r="R350" i="18"/>
  <c r="L336" i="13"/>
  <c r="L884" i="13" s="1"/>
  <c r="L350" i="14"/>
  <c r="L331" i="18"/>
  <c r="L869" i="18" s="1"/>
  <c r="L330" i="14"/>
  <c r="L350" i="18"/>
  <c r="L349" i="14"/>
  <c r="L351" i="18"/>
  <c r="Q324" i="14"/>
  <c r="Q330" i="14"/>
  <c r="Q350" i="18"/>
  <c r="Q331" i="18"/>
  <c r="Q869" i="18" s="1"/>
  <c r="Q350" i="14"/>
  <c r="Q349" i="14"/>
  <c r="Q336" i="13"/>
  <c r="Q884" i="13" s="1"/>
  <c r="Q351" i="18"/>
  <c r="V351" i="18"/>
  <c r="V350" i="18"/>
  <c r="V330" i="14"/>
  <c r="V349" i="14"/>
  <c r="V331" i="18"/>
  <c r="V869" i="18" s="1"/>
  <c r="V336" i="13"/>
  <c r="V884" i="13" s="1"/>
  <c r="V350" i="14"/>
  <c r="N315" i="14"/>
  <c r="N351" i="18"/>
  <c r="N350" i="14"/>
  <c r="N330" i="14"/>
  <c r="N350" i="18"/>
  <c r="N349" i="14"/>
  <c r="N331" i="18"/>
  <c r="N869" i="18" s="1"/>
  <c r="N336" i="13"/>
  <c r="N884" i="13" s="1"/>
  <c r="O306" i="18"/>
  <c r="O844" i="18" s="1"/>
  <c r="N322" i="13"/>
  <c r="P350" i="18"/>
  <c r="P331" i="18"/>
  <c r="P869" i="18" s="1"/>
  <c r="P349" i="14"/>
  <c r="P330" i="14"/>
  <c r="P350" i="14"/>
  <c r="P351" i="18"/>
  <c r="P336" i="13"/>
  <c r="P884" i="13" s="1"/>
  <c r="U310" i="14"/>
  <c r="U351" i="18"/>
  <c r="U350" i="14"/>
  <c r="U350" i="18"/>
  <c r="U330" i="14"/>
  <c r="U349" i="14"/>
  <c r="U331" i="18"/>
  <c r="U869" i="18" s="1"/>
  <c r="U336" i="13"/>
  <c r="U884" i="13" s="1"/>
  <c r="U315" i="18"/>
  <c r="U853" i="18" s="1"/>
  <c r="O317" i="14"/>
  <c r="O331" i="18"/>
  <c r="O869" i="18" s="1"/>
  <c r="O349" i="14"/>
  <c r="O330" i="14"/>
  <c r="O350" i="18"/>
  <c r="O350" i="14"/>
  <c r="O336" i="13"/>
  <c r="O884" i="13" s="1"/>
  <c r="O351" i="18"/>
  <c r="J337" i="13"/>
  <c r="J330" i="14"/>
  <c r="J336" i="13"/>
  <c r="J884" i="13" s="1"/>
  <c r="J351" i="18"/>
  <c r="J350" i="14"/>
  <c r="J331" i="18"/>
  <c r="J869" i="18" s="1"/>
  <c r="J350" i="18"/>
  <c r="J349" i="14"/>
  <c r="U233" i="17"/>
  <c r="U561" i="17" s="1"/>
  <c r="M331" i="18"/>
  <c r="M869" i="18" s="1"/>
  <c r="M351" i="18"/>
  <c r="M349" i="14"/>
  <c r="M350" i="18"/>
  <c r="M330" i="14"/>
  <c r="M350" i="14"/>
  <c r="M336" i="13"/>
  <c r="M884" i="13" s="1"/>
  <c r="S316" i="14"/>
  <c r="S351" i="18"/>
  <c r="S331" i="18"/>
  <c r="S869" i="18" s="1"/>
  <c r="S350" i="14"/>
  <c r="S336" i="13"/>
  <c r="S884" i="13" s="1"/>
  <c r="S330" i="14"/>
  <c r="S349" i="14"/>
  <c r="S350" i="18"/>
  <c r="N234" i="17"/>
  <c r="N562" i="17" s="1"/>
  <c r="Q220" i="17"/>
  <c r="R313" i="18"/>
  <c r="R319" i="13"/>
  <c r="R867" i="13" s="1"/>
  <c r="K319" i="13"/>
  <c r="K867" i="13" s="1"/>
  <c r="K351" i="18"/>
  <c r="K331" i="18"/>
  <c r="K869" i="18" s="1"/>
  <c r="K350" i="14"/>
  <c r="K336" i="13"/>
  <c r="K884" i="13" s="1"/>
  <c r="K350" i="18"/>
  <c r="K349" i="14"/>
  <c r="K330" i="14"/>
  <c r="P357" i="18"/>
  <c r="P895" i="18" s="1"/>
  <c r="V357" i="18"/>
  <c r="V895" i="18" s="1"/>
  <c r="K357" i="18"/>
  <c r="K895" i="18" s="1"/>
  <c r="T357" i="18"/>
  <c r="T895" i="18" s="1"/>
  <c r="X357" i="18"/>
  <c r="X895" i="18" s="1"/>
  <c r="N357" i="18"/>
  <c r="N895" i="18" s="1"/>
  <c r="O357" i="18"/>
  <c r="O895" i="18" s="1"/>
  <c r="W357" i="18"/>
  <c r="W895" i="18" s="1"/>
  <c r="J357" i="18"/>
  <c r="J895" i="18" s="1"/>
  <c r="M357" i="18"/>
  <c r="M895" i="18" s="1"/>
  <c r="Q357" i="18"/>
  <c r="Q895" i="18" s="1"/>
  <c r="R357" i="18"/>
  <c r="R895" i="18" s="1"/>
  <c r="S357" i="18"/>
  <c r="S895" i="18" s="1"/>
  <c r="L357" i="18"/>
  <c r="L895" i="18" s="1"/>
  <c r="A354" i="18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Y62" i="18"/>
  <c r="Q61" i="14"/>
  <c r="Y475" i="17"/>
  <c r="W307" i="18"/>
  <c r="X307" i="18"/>
  <c r="U476" i="17"/>
  <c r="K35" i="17"/>
  <c r="J433" i="17"/>
  <c r="U307" i="18"/>
  <c r="L317" i="18"/>
  <c r="L855" i="18" s="1"/>
  <c r="N307" i="18"/>
  <c r="M317" i="18"/>
  <c r="M855" i="18" s="1"/>
  <c r="Q307" i="18"/>
  <c r="P307" i="18"/>
  <c r="U898" i="18"/>
  <c r="Y898" i="18" s="1"/>
  <c r="X839" i="14"/>
  <c r="A354" i="14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S61" i="14"/>
  <c r="R61" i="14"/>
  <c r="K61" i="14"/>
  <c r="X61" i="14"/>
  <c r="N61" i="14"/>
  <c r="W61" i="14"/>
  <c r="V61" i="14"/>
  <c r="U61" i="14"/>
  <c r="L61" i="14"/>
  <c r="O61" i="14"/>
  <c r="M61" i="14"/>
  <c r="P61" i="14"/>
  <c r="J61" i="14"/>
  <c r="S81" i="14"/>
  <c r="X62" i="14"/>
  <c r="X866" i="14" s="1"/>
  <c r="P62" i="14"/>
  <c r="U62" i="14"/>
  <c r="M62" i="14"/>
  <c r="W62" i="14"/>
  <c r="W866" i="14" s="1"/>
  <c r="O62" i="14"/>
  <c r="T62" i="14"/>
  <c r="T866" i="14" s="1"/>
  <c r="L62" i="14"/>
  <c r="K62" i="14"/>
  <c r="J62" i="14"/>
  <c r="Q62" i="14"/>
  <c r="S62" i="14"/>
  <c r="R62" i="14"/>
  <c r="V62" i="14"/>
  <c r="N62" i="14"/>
  <c r="A361" i="13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I354" i="13"/>
  <c r="M354" i="13" s="1"/>
  <c r="L144" i="21"/>
  <c r="L623" i="17"/>
  <c r="Y623" i="17" s="1"/>
  <c r="N144" i="21"/>
  <c r="W576" i="17"/>
  <c r="Q144" i="21"/>
  <c r="J144" i="21"/>
  <c r="K144" i="21"/>
  <c r="L573" i="14"/>
  <c r="H144" i="21"/>
  <c r="O144" i="21"/>
  <c r="N578" i="18"/>
  <c r="N306" i="18"/>
  <c r="N844" i="18" s="1"/>
  <c r="W578" i="18"/>
  <c r="R144" i="21"/>
  <c r="Y622" i="14"/>
  <c r="I144" i="21"/>
  <c r="G144" i="21"/>
  <c r="P144" i="21"/>
  <c r="J61" i="18"/>
  <c r="F144" i="21"/>
  <c r="Y355" i="14"/>
  <c r="Y89" i="17"/>
  <c r="Y624" i="14"/>
  <c r="Y82" i="17"/>
  <c r="M61" i="18"/>
  <c r="L61" i="18"/>
  <c r="K61" i="18"/>
  <c r="S61" i="18"/>
  <c r="W61" i="18"/>
  <c r="W868" i="18" s="1"/>
  <c r="R61" i="18"/>
  <c r="V61" i="18"/>
  <c r="V868" i="18" s="1"/>
  <c r="P61" i="18"/>
  <c r="U61" i="18"/>
  <c r="U868" i="18" s="1"/>
  <c r="N61" i="18"/>
  <c r="N868" i="18" s="1"/>
  <c r="X573" i="17"/>
  <c r="X61" i="18"/>
  <c r="X868" i="18" s="1"/>
  <c r="Q61" i="18"/>
  <c r="T61" i="18"/>
  <c r="T868" i="18" s="1"/>
  <c r="Y79" i="17"/>
  <c r="M38" i="10"/>
  <c r="S35" i="17"/>
  <c r="X35" i="17"/>
  <c r="M70" i="8"/>
  <c r="U587" i="17"/>
  <c r="P35" i="17"/>
  <c r="J35" i="17"/>
  <c r="Y639" i="13"/>
  <c r="Y81" i="17"/>
  <c r="R40" i="17"/>
  <c r="M310" i="18"/>
  <c r="M314" i="14"/>
  <c r="L581" i="18"/>
  <c r="M42" i="10"/>
  <c r="X865" i="18"/>
  <c r="M46" i="6"/>
  <c r="Y625" i="14"/>
  <c r="M306" i="18"/>
  <c r="M844" i="18" s="1"/>
  <c r="X322" i="13"/>
  <c r="X578" i="18"/>
  <c r="J578" i="18"/>
  <c r="M49" i="8"/>
  <c r="K578" i="18"/>
  <c r="M48" i="5"/>
  <c r="U322" i="13"/>
  <c r="L578" i="18"/>
  <c r="X377" i="17"/>
  <c r="X541" i="17" s="1"/>
  <c r="M58" i="8"/>
  <c r="M37" i="10"/>
  <c r="Q306" i="18"/>
  <c r="Q844" i="18" s="1"/>
  <c r="V306" i="18"/>
  <c r="V844" i="18" s="1"/>
  <c r="W306" i="18"/>
  <c r="W844" i="18" s="1"/>
  <c r="T306" i="18"/>
  <c r="T844" i="18" s="1"/>
  <c r="J306" i="18"/>
  <c r="J844" i="18" s="1"/>
  <c r="T322" i="13"/>
  <c r="V578" i="18"/>
  <c r="S578" i="18"/>
  <c r="Q578" i="18"/>
  <c r="W322" i="13"/>
  <c r="U306" i="18"/>
  <c r="U844" i="18" s="1"/>
  <c r="X306" i="18"/>
  <c r="X844" i="18" s="1"/>
  <c r="P322" i="13"/>
  <c r="U578" i="18"/>
  <c r="W615" i="17"/>
  <c r="T578" i="18"/>
  <c r="M377" i="17"/>
  <c r="M541" i="17" s="1"/>
  <c r="R578" i="18"/>
  <c r="P578" i="18"/>
  <c r="O578" i="18"/>
  <c r="N48" i="17"/>
  <c r="T48" i="17"/>
  <c r="P48" i="17"/>
  <c r="K52" i="6"/>
  <c r="I320" i="14" s="1"/>
  <c r="L48" i="17"/>
  <c r="N588" i="18"/>
  <c r="M65" i="8"/>
  <c r="W867" i="13"/>
  <c r="U314" i="14"/>
  <c r="N572" i="18"/>
  <c r="T41" i="17"/>
  <c r="N222" i="17"/>
  <c r="N550" i="17" s="1"/>
  <c r="Q653" i="17"/>
  <c r="V41" i="17"/>
  <c r="X220" i="17"/>
  <c r="X548" i="17" s="1"/>
  <c r="X75" i="15"/>
  <c r="T220" i="17"/>
  <c r="S370" i="17"/>
  <c r="K41" i="17"/>
  <c r="K52" i="5"/>
  <c r="I326" i="13" s="1"/>
  <c r="M44" i="5"/>
  <c r="N231" i="17"/>
  <c r="N318" i="13"/>
  <c r="N866" i="13" s="1"/>
  <c r="Y41" i="13"/>
  <c r="W220" i="17"/>
  <c r="O41" i="17"/>
  <c r="J41" i="17"/>
  <c r="L572" i="18"/>
  <c r="U231" i="17"/>
  <c r="U220" i="17"/>
  <c r="S41" i="17"/>
  <c r="W41" i="17"/>
  <c r="M220" i="17"/>
  <c r="N41" i="17"/>
  <c r="L41" i="17"/>
  <c r="U318" i="13"/>
  <c r="U866" i="13" s="1"/>
  <c r="N220" i="17"/>
  <c r="U41" i="17"/>
  <c r="Q41" i="17"/>
  <c r="M67" i="8"/>
  <c r="X41" i="17"/>
  <c r="M41" i="17"/>
  <c r="M533" i="17" s="1"/>
  <c r="P220" i="17"/>
  <c r="P41" i="17"/>
  <c r="Q235" i="17"/>
  <c r="P316" i="18"/>
  <c r="P854" i="18" s="1"/>
  <c r="S653" i="17"/>
  <c r="Q372" i="17"/>
  <c r="R310" i="18"/>
  <c r="M36" i="10"/>
  <c r="N310" i="18"/>
  <c r="N848" i="18" s="1"/>
  <c r="J354" i="14"/>
  <c r="F141" i="21" s="1"/>
  <c r="O363" i="17"/>
  <c r="W310" i="18"/>
  <c r="U363" i="17"/>
  <c r="M40" i="17"/>
  <c r="M532" i="17" s="1"/>
  <c r="U310" i="18"/>
  <c r="M40" i="8"/>
  <c r="V40" i="17"/>
  <c r="T310" i="18"/>
  <c r="X40" i="17"/>
  <c r="X532" i="17" s="1"/>
  <c r="J40" i="17"/>
  <c r="L40" i="17"/>
  <c r="M46" i="10"/>
  <c r="M37" i="6"/>
  <c r="P40" i="17"/>
  <c r="T40" i="17"/>
  <c r="T532" i="17" s="1"/>
  <c r="M64" i="8"/>
  <c r="O40" i="17"/>
  <c r="N40" i="17"/>
  <c r="N532" i="17" s="1"/>
  <c r="N228" i="17"/>
  <c r="N556" i="17" s="1"/>
  <c r="W40" i="17"/>
  <c r="W532" i="17" s="1"/>
  <c r="M41" i="10"/>
  <c r="L52" i="6"/>
  <c r="I588" i="14" s="1"/>
  <c r="K40" i="17"/>
  <c r="Q40" i="17"/>
  <c r="U40" i="17"/>
  <c r="W865" i="18"/>
  <c r="O35" i="17"/>
  <c r="W35" i="17"/>
  <c r="U317" i="18"/>
  <c r="U855" i="18" s="1"/>
  <c r="T35" i="17"/>
  <c r="L35" i="17"/>
  <c r="M48" i="10"/>
  <c r="V35" i="17"/>
  <c r="U35" i="17"/>
  <c r="M48" i="17"/>
  <c r="M540" i="17" s="1"/>
  <c r="R48" i="17"/>
  <c r="U312" i="14"/>
  <c r="Q48" i="17"/>
  <c r="W48" i="17"/>
  <c r="W540" i="17" s="1"/>
  <c r="S48" i="17"/>
  <c r="M588" i="18"/>
  <c r="M44" i="6"/>
  <c r="V48" i="17"/>
  <c r="U48" i="17"/>
  <c r="K48" i="17"/>
  <c r="M39" i="10"/>
  <c r="T587" i="17"/>
  <c r="P631" i="17"/>
  <c r="J48" i="17"/>
  <c r="X48" i="17"/>
  <c r="X540" i="17" s="1"/>
  <c r="M229" i="17"/>
  <c r="M557" i="17" s="1"/>
  <c r="M48" i="8"/>
  <c r="Y84" i="17"/>
  <c r="R38" i="13"/>
  <c r="X38" i="13"/>
  <c r="X860" i="13" s="1"/>
  <c r="M45" i="10"/>
  <c r="S46" i="17"/>
  <c r="L52" i="10"/>
  <c r="I590" i="18" s="1"/>
  <c r="O646" i="17"/>
  <c r="K75" i="8"/>
  <c r="I239" i="17" s="1"/>
  <c r="P46" i="17"/>
  <c r="X46" i="17"/>
  <c r="X538" i="17" s="1"/>
  <c r="Q314" i="18"/>
  <c r="M63" i="8"/>
  <c r="T46" i="17"/>
  <c r="V46" i="17"/>
  <c r="T314" i="18"/>
  <c r="T315" i="18"/>
  <c r="T853" i="18" s="1"/>
  <c r="K46" i="17"/>
  <c r="O46" i="17"/>
  <c r="N314" i="18"/>
  <c r="U46" i="17"/>
  <c r="W46" i="17"/>
  <c r="W538" i="17" s="1"/>
  <c r="U314" i="18"/>
  <c r="M61" i="8"/>
  <c r="Y94" i="17"/>
  <c r="M314" i="18"/>
  <c r="Y58" i="18"/>
  <c r="Y95" i="17"/>
  <c r="N586" i="17"/>
  <c r="T855" i="18"/>
  <c r="L46" i="17"/>
  <c r="Q46" i="17"/>
  <c r="X314" i="18"/>
  <c r="T846" i="18"/>
  <c r="M46" i="17"/>
  <c r="M538" i="17" s="1"/>
  <c r="R46" i="17"/>
  <c r="N46" i="17"/>
  <c r="T297" i="17"/>
  <c r="T625" i="17" s="1"/>
  <c r="M46" i="8"/>
  <c r="T316" i="18"/>
  <c r="T854" i="18" s="1"/>
  <c r="R235" i="17"/>
  <c r="T233" i="17"/>
  <c r="T561" i="17" s="1"/>
  <c r="U316" i="18"/>
  <c r="U854" i="18" s="1"/>
  <c r="P235" i="17"/>
  <c r="V316" i="18"/>
  <c r="V854" i="18" s="1"/>
  <c r="N235" i="17"/>
  <c r="Q316" i="18"/>
  <c r="Q854" i="18" s="1"/>
  <c r="U235" i="17"/>
  <c r="K52" i="10"/>
  <c r="I321" i="18" s="1"/>
  <c r="M69" i="8"/>
  <c r="N226" i="17"/>
  <c r="N554" i="17" s="1"/>
  <c r="N316" i="18"/>
  <c r="N854" i="18" s="1"/>
  <c r="W235" i="17"/>
  <c r="X854" i="18"/>
  <c r="T235" i="17"/>
  <c r="M71" i="8"/>
  <c r="M47" i="10"/>
  <c r="W316" i="18"/>
  <c r="W854" i="18" s="1"/>
  <c r="M62" i="8"/>
  <c r="Q315" i="14"/>
  <c r="X573" i="14"/>
  <c r="W573" i="14"/>
  <c r="R573" i="14"/>
  <c r="P573" i="14"/>
  <c r="S573" i="14"/>
  <c r="Q573" i="14"/>
  <c r="T573" i="14"/>
  <c r="V573" i="14"/>
  <c r="J573" i="14"/>
  <c r="O573" i="14"/>
  <c r="K573" i="14"/>
  <c r="U573" i="14"/>
  <c r="M573" i="14"/>
  <c r="W229" i="17"/>
  <c r="W557" i="17" s="1"/>
  <c r="X229" i="17"/>
  <c r="X557" i="17" s="1"/>
  <c r="X308" i="18"/>
  <c r="X846" i="18" s="1"/>
  <c r="W308" i="18"/>
  <c r="W846" i="18" s="1"/>
  <c r="X312" i="14"/>
  <c r="W312" i="14"/>
  <c r="U226" i="17"/>
  <c r="U243" i="17"/>
  <c r="N257" i="17"/>
  <c r="U227" i="17"/>
  <c r="U311" i="14"/>
  <c r="U847" i="14" s="1"/>
  <c r="U302" i="14"/>
  <c r="N327" i="18"/>
  <c r="N865" i="18" s="1"/>
  <c r="U308" i="18"/>
  <c r="U846" i="18" s="1"/>
  <c r="U311" i="18"/>
  <c r="T312" i="14"/>
  <c r="M56" i="8"/>
  <c r="W222" i="17"/>
  <c r="X222" i="17"/>
  <c r="N233" i="17"/>
  <c r="N561" i="17" s="1"/>
  <c r="U234" i="17"/>
  <c r="U562" i="17" s="1"/>
  <c r="U331" i="13"/>
  <c r="U879" i="13" s="1"/>
  <c r="U335" i="13"/>
  <c r="N326" i="14"/>
  <c r="N315" i="18"/>
  <c r="N853" i="18" s="1"/>
  <c r="T229" i="17"/>
  <c r="T557" i="17" s="1"/>
  <c r="X315" i="18"/>
  <c r="X853" i="18" s="1"/>
  <c r="W315" i="18"/>
  <c r="W853" i="18" s="1"/>
  <c r="X228" i="17"/>
  <c r="X556" i="17" s="1"/>
  <c r="W228" i="17"/>
  <c r="W556" i="17" s="1"/>
  <c r="X305" i="18"/>
  <c r="W305" i="18"/>
  <c r="U261" i="17"/>
  <c r="U253" i="17"/>
  <c r="N335" i="13"/>
  <c r="U309" i="13"/>
  <c r="U222" i="17"/>
  <c r="N243" i="17"/>
  <c r="M50" i="10"/>
  <c r="I319" i="18"/>
  <c r="K319" i="18" s="1"/>
  <c r="I309" i="18"/>
  <c r="L309" i="18" s="1"/>
  <c r="M40" i="10"/>
  <c r="W314" i="14"/>
  <c r="X314" i="14"/>
  <c r="X311" i="18"/>
  <c r="W311" i="18"/>
  <c r="T572" i="18"/>
  <c r="K572" i="18"/>
  <c r="Q572" i="18"/>
  <c r="P572" i="18"/>
  <c r="S572" i="18"/>
  <c r="R572" i="18"/>
  <c r="W572" i="18"/>
  <c r="U572" i="18"/>
  <c r="V572" i="18"/>
  <c r="X572" i="18"/>
  <c r="J572" i="18"/>
  <c r="O572" i="18"/>
  <c r="X233" i="17"/>
  <c r="X561" i="17" s="1"/>
  <c r="W233" i="17"/>
  <c r="W561" i="17" s="1"/>
  <c r="W226" i="17"/>
  <c r="X226" i="17"/>
  <c r="K581" i="18"/>
  <c r="W581" i="18"/>
  <c r="M581" i="18"/>
  <c r="X581" i="18"/>
  <c r="U581" i="18"/>
  <c r="V581" i="18"/>
  <c r="T581" i="18"/>
  <c r="R581" i="18"/>
  <c r="S581" i="18"/>
  <c r="Q581" i="18"/>
  <c r="J581" i="18"/>
  <c r="P581" i="18"/>
  <c r="O581" i="18"/>
  <c r="W234" i="17"/>
  <c r="W562" i="17" s="1"/>
  <c r="X234" i="17"/>
  <c r="X562" i="17" s="1"/>
  <c r="I303" i="18"/>
  <c r="R303" i="18" s="1"/>
  <c r="M34" i="10"/>
  <c r="W317" i="18"/>
  <c r="W855" i="18" s="1"/>
  <c r="X317" i="18"/>
  <c r="X855" i="18" s="1"/>
  <c r="M35" i="17"/>
  <c r="Q35" i="17"/>
  <c r="N35" i="17"/>
  <c r="Q588" i="18"/>
  <c r="X588" i="18"/>
  <c r="T588" i="18"/>
  <c r="K588" i="18"/>
  <c r="W588" i="18"/>
  <c r="U588" i="18"/>
  <c r="R588" i="18"/>
  <c r="O588" i="18"/>
  <c r="S588" i="18"/>
  <c r="P588" i="18"/>
  <c r="V588" i="18"/>
  <c r="J588" i="18"/>
  <c r="W231" i="17"/>
  <c r="X231" i="17"/>
  <c r="I312" i="18"/>
  <c r="L312" i="18" s="1"/>
  <c r="M43" i="10"/>
  <c r="W318" i="13"/>
  <c r="W866" i="13" s="1"/>
  <c r="X318" i="13"/>
  <c r="X866" i="13" s="1"/>
  <c r="U229" i="17"/>
  <c r="U557" i="17" s="1"/>
  <c r="U257" i="17"/>
  <c r="T234" i="17"/>
  <c r="T562" i="17" s="1"/>
  <c r="M59" i="8"/>
  <c r="I223" i="17"/>
  <c r="S223" i="17" s="1"/>
  <c r="S551" i="17" s="1"/>
  <c r="W225" i="17"/>
  <c r="X225" i="17"/>
  <c r="X227" i="17"/>
  <c r="W227" i="17"/>
  <c r="Y45" i="13"/>
  <c r="K238" i="17"/>
  <c r="K566" i="17" s="1"/>
  <c r="U208" i="17"/>
  <c r="K322" i="13"/>
  <c r="I83" i="19"/>
  <c r="S247" i="17"/>
  <c r="T863" i="13"/>
  <c r="Y636" i="13"/>
  <c r="Y472" i="17"/>
  <c r="L617" i="18"/>
  <c r="S226" i="17"/>
  <c r="K328" i="18"/>
  <c r="K866" i="18" s="1"/>
  <c r="S208" i="17"/>
  <c r="S318" i="13"/>
  <c r="S866" i="13" s="1"/>
  <c r="M41" i="8"/>
  <c r="K262" i="17"/>
  <c r="K590" i="17" s="1"/>
  <c r="S231" i="17"/>
  <c r="S328" i="18"/>
  <c r="S866" i="18" s="1"/>
  <c r="S246" i="17"/>
  <c r="S574" i="17" s="1"/>
  <c r="K306" i="14"/>
  <c r="S305" i="14"/>
  <c r="K321" i="13"/>
  <c r="W201" i="17"/>
  <c r="J201" i="17"/>
  <c r="K201" i="17"/>
  <c r="L201" i="17"/>
  <c r="R201" i="17"/>
  <c r="S313" i="18"/>
  <c r="S315" i="14"/>
  <c r="S252" i="17"/>
  <c r="S580" i="17" s="1"/>
  <c r="S312" i="13"/>
  <c r="S308" i="18"/>
  <c r="S846" i="18" s="1"/>
  <c r="S260" i="17"/>
  <c r="S232" i="17"/>
  <c r="S306" i="14"/>
  <c r="S254" i="17"/>
  <c r="S582" i="17" s="1"/>
  <c r="S318" i="18"/>
  <c r="S225" i="17"/>
  <c r="S221" i="17"/>
  <c r="S549" i="17" s="1"/>
  <c r="S220" i="17"/>
  <c r="S315" i="13"/>
  <c r="S863" i="13" s="1"/>
  <c r="S316" i="18"/>
  <c r="S854" i="18" s="1"/>
  <c r="S306" i="18"/>
  <c r="S844" i="18" s="1"/>
  <c r="S317" i="13"/>
  <c r="S302" i="14"/>
  <c r="S228" i="17"/>
  <c r="S556" i="17" s="1"/>
  <c r="S314" i="18"/>
  <c r="O208" i="17"/>
  <c r="S256" i="17"/>
  <c r="S329" i="18"/>
  <c r="S867" i="18" s="1"/>
  <c r="Y363" i="13"/>
  <c r="S258" i="17"/>
  <c r="S586" i="17" s="1"/>
  <c r="S201" i="17"/>
  <c r="K323" i="13"/>
  <c r="K304" i="18"/>
  <c r="R337" i="13"/>
  <c r="R253" i="17"/>
  <c r="R324" i="14"/>
  <c r="R312" i="13"/>
  <c r="R305" i="14"/>
  <c r="R309" i="14"/>
  <c r="R316" i="18"/>
  <c r="R854" i="18" s="1"/>
  <c r="R245" i="17"/>
  <c r="R573" i="17" s="1"/>
  <c r="R322" i="13"/>
  <c r="R220" i="17"/>
  <c r="R258" i="17"/>
  <c r="R586" i="17" s="1"/>
  <c r="R252" i="17"/>
  <c r="R580" i="17" s="1"/>
  <c r="R232" i="17"/>
  <c r="R306" i="14"/>
  <c r="R307" i="18"/>
  <c r="R246" i="17"/>
  <c r="R574" i="17" s="1"/>
  <c r="R318" i="14"/>
  <c r="R303" i="14"/>
  <c r="R839" i="14" s="1"/>
  <c r="R328" i="14"/>
  <c r="R311" i="13"/>
  <c r="R859" i="13" s="1"/>
  <c r="R316" i="14"/>
  <c r="R315" i="14"/>
  <c r="M233" i="17"/>
  <c r="M561" i="17" s="1"/>
  <c r="L87" i="15"/>
  <c r="M320" i="13"/>
  <c r="M313" i="18"/>
  <c r="M318" i="13"/>
  <c r="M866" i="13" s="1"/>
  <c r="M305" i="18"/>
  <c r="M238" i="17"/>
  <c r="M307" i="18"/>
  <c r="M290" i="18"/>
  <c r="M828" i="18" s="1"/>
  <c r="M225" i="17"/>
  <c r="M321" i="13"/>
  <c r="M231" i="17"/>
  <c r="M247" i="17"/>
  <c r="M260" i="17"/>
  <c r="M306" i="14"/>
  <c r="M328" i="14"/>
  <c r="M235" i="17"/>
  <c r="M311" i="13"/>
  <c r="M859" i="13" s="1"/>
  <c r="M245" i="17"/>
  <c r="M573" i="17" s="1"/>
  <c r="M307" i="14"/>
  <c r="M337" i="13"/>
  <c r="M317" i="13"/>
  <c r="M256" i="17"/>
  <c r="M333" i="18"/>
  <c r="M871" i="18" s="1"/>
  <c r="M251" i="17"/>
  <c r="M248" i="17"/>
  <c r="M576" i="17" s="1"/>
  <c r="M311" i="14"/>
  <c r="M847" i="14" s="1"/>
  <c r="M325" i="14"/>
  <c r="M323" i="13"/>
  <c r="M246" i="17"/>
  <c r="M574" i="17" s="1"/>
  <c r="M254" i="17"/>
  <c r="M582" i="17" s="1"/>
  <c r="L227" i="17"/>
  <c r="L315" i="13"/>
  <c r="L863" i="13" s="1"/>
  <c r="L332" i="18"/>
  <c r="L870" i="18" s="1"/>
  <c r="L306" i="14"/>
  <c r="L221" i="17"/>
  <c r="L261" i="17"/>
  <c r="V253" i="17"/>
  <c r="V304" i="14"/>
  <c r="V321" i="13"/>
  <c r="V236" i="17"/>
  <c r="V238" i="17"/>
  <c r="V307" i="18"/>
  <c r="V315" i="14"/>
  <c r="V316" i="14"/>
  <c r="V328" i="18"/>
  <c r="V866" i="18" s="1"/>
  <c r="V229" i="17"/>
  <c r="V557" i="17" s="1"/>
  <c r="V323" i="13"/>
  <c r="V311" i="13"/>
  <c r="V859" i="13" s="1"/>
  <c r="V307" i="14"/>
  <c r="V322" i="13"/>
  <c r="V252" i="17"/>
  <c r="V580" i="17" s="1"/>
  <c r="V235" i="17"/>
  <c r="Y48" i="14"/>
  <c r="M326" i="18"/>
  <c r="R326" i="18"/>
  <c r="R306" i="18"/>
  <c r="R844" i="18" s="1"/>
  <c r="K246" i="17"/>
  <c r="K574" i="17" s="1"/>
  <c r="Q201" i="17"/>
  <c r="M322" i="13"/>
  <c r="R330" i="18"/>
  <c r="K311" i="13"/>
  <c r="K859" i="13" s="1"/>
  <c r="M316" i="18"/>
  <c r="M854" i="18" s="1"/>
  <c r="S334" i="13"/>
  <c r="S236" i="17"/>
  <c r="K354" i="14"/>
  <c r="G141" i="21" s="1"/>
  <c r="K235" i="17"/>
  <c r="R314" i="18"/>
  <c r="V315" i="13"/>
  <c r="V863" i="13" s="1"/>
  <c r="M262" i="17"/>
  <c r="M590" i="17" s="1"/>
  <c r="M222" i="17"/>
  <c r="M312" i="13"/>
  <c r="S234" i="17"/>
  <c r="S562" i="17" s="1"/>
  <c r="M319" i="13"/>
  <c r="M867" i="13" s="1"/>
  <c r="M234" i="17"/>
  <c r="M562" i="17" s="1"/>
  <c r="S294" i="14"/>
  <c r="S292" i="18"/>
  <c r="M339" i="14"/>
  <c r="M346" i="18"/>
  <c r="S344" i="14"/>
  <c r="M342" i="14"/>
  <c r="K254" i="17"/>
  <c r="K582" i="17" s="1"/>
  <c r="R320" i="13"/>
  <c r="R868" i="13" s="1"/>
  <c r="V309" i="14"/>
  <c r="K337" i="13"/>
  <c r="R313" i="13"/>
  <c r="R304" i="18"/>
  <c r="Q337" i="13"/>
  <c r="Q315" i="13"/>
  <c r="Q863" i="13" s="1"/>
  <c r="Q307" i="14"/>
  <c r="Q318" i="14"/>
  <c r="Q319" i="13"/>
  <c r="Q867" i="13" s="1"/>
  <c r="Q328" i="18"/>
  <c r="Q866" i="18" s="1"/>
  <c r="Q318" i="18"/>
  <c r="Q253" i="17"/>
  <c r="Q312" i="13"/>
  <c r="Q334" i="13"/>
  <c r="Q245" i="17"/>
  <c r="Q573" i="17" s="1"/>
  <c r="Q310" i="18"/>
  <c r="Q246" i="17"/>
  <c r="Q574" i="17" s="1"/>
  <c r="Q323" i="13"/>
  <c r="Q236" i="17"/>
  <c r="Q330" i="18"/>
  <c r="Q322" i="13"/>
  <c r="Q313" i="18"/>
  <c r="Q309" i="14"/>
  <c r="Q845" i="14" s="1"/>
  <c r="Q304" i="14"/>
  <c r="Q316" i="14"/>
  <c r="Q317" i="14"/>
  <c r="Q250" i="17"/>
  <c r="Q578" i="17" s="1"/>
  <c r="Q262" i="17"/>
  <c r="Q590" i="17" s="1"/>
  <c r="L208" i="17"/>
  <c r="P208" i="17"/>
  <c r="M208" i="17"/>
  <c r="X201" i="17"/>
  <c r="K312" i="13"/>
  <c r="K313" i="18"/>
  <c r="K252" i="17"/>
  <c r="K580" i="17" s="1"/>
  <c r="K318" i="18"/>
  <c r="K324" i="14"/>
  <c r="K318" i="14"/>
  <c r="K332" i="13"/>
  <c r="K237" i="17"/>
  <c r="K565" i="17" s="1"/>
  <c r="K334" i="13"/>
  <c r="K328" i="14"/>
  <c r="K315" i="13"/>
  <c r="K863" i="13" s="1"/>
  <c r="K236" i="17"/>
  <c r="K221" i="17"/>
  <c r="K549" i="17" s="1"/>
  <c r="K303" i="14"/>
  <c r="K839" i="14" s="1"/>
  <c r="K250" i="17"/>
  <c r="K578" i="17" s="1"/>
  <c r="K304" i="14"/>
  <c r="K309" i="14"/>
  <c r="K317" i="13"/>
  <c r="K325" i="14"/>
  <c r="K307" i="14"/>
  <c r="K220" i="17"/>
  <c r="K258" i="17"/>
  <c r="K586" i="17" s="1"/>
  <c r="K232" i="17"/>
  <c r="K560" i="17" s="1"/>
  <c r="K317" i="14"/>
  <c r="K320" i="13"/>
  <c r="J87" i="15"/>
  <c r="K305" i="14"/>
  <c r="K306" i="18"/>
  <c r="K844" i="18" s="1"/>
  <c r="M38" i="8"/>
  <c r="S335" i="13"/>
  <c r="K245" i="17"/>
  <c r="K573" i="17" s="1"/>
  <c r="V354" i="14"/>
  <c r="R141" i="21" s="1"/>
  <c r="V237" i="17"/>
  <c r="V565" i="17" s="1"/>
  <c r="M237" i="17"/>
  <c r="M565" i="17" s="1"/>
  <c r="M327" i="18"/>
  <c r="M865" i="18" s="1"/>
  <c r="M328" i="18"/>
  <c r="M866" i="18" s="1"/>
  <c r="S319" i="13"/>
  <c r="S867" i="13" s="1"/>
  <c r="M305" i="14"/>
  <c r="M317" i="14"/>
  <c r="M347" i="14"/>
  <c r="M351" i="13"/>
  <c r="R317" i="13"/>
  <c r="M331" i="14"/>
  <c r="M867" i="14" s="1"/>
  <c r="V317" i="13"/>
  <c r="M250" i="17"/>
  <c r="M578" i="17" s="1"/>
  <c r="M232" i="17"/>
  <c r="I199" i="17"/>
  <c r="M35" i="8"/>
  <c r="P330" i="18"/>
  <c r="P332" i="13"/>
  <c r="P314" i="18"/>
  <c r="P306" i="18"/>
  <c r="P844" i="18" s="1"/>
  <c r="P326" i="18"/>
  <c r="P310" i="18"/>
  <c r="P262" i="17"/>
  <c r="P590" i="17" s="1"/>
  <c r="P325" i="14"/>
  <c r="P313" i="13"/>
  <c r="O201" i="17"/>
  <c r="N208" i="17"/>
  <c r="V201" i="17"/>
  <c r="S326" i="18"/>
  <c r="R208" i="17"/>
  <c r="K316" i="18"/>
  <c r="K854" i="18" s="1"/>
  <c r="K307" i="18"/>
  <c r="M201" i="17"/>
  <c r="W208" i="17"/>
  <c r="K310" i="18"/>
  <c r="M330" i="18"/>
  <c r="S311" i="13"/>
  <c r="S859" i="13" s="1"/>
  <c r="V314" i="18"/>
  <c r="V258" i="17"/>
  <c r="V586" i="17" s="1"/>
  <c r="V246" i="17"/>
  <c r="V574" i="17" s="1"/>
  <c r="V220" i="17"/>
  <c r="U201" i="17"/>
  <c r="V221" i="17"/>
  <c r="V549" i="17" s="1"/>
  <c r="Q208" i="17"/>
  <c r="V310" i="18"/>
  <c r="L354" i="14"/>
  <c r="L890" i="14" s="1"/>
  <c r="S235" i="17"/>
  <c r="K314" i="18"/>
  <c r="S328" i="14"/>
  <c r="R325" i="14"/>
  <c r="V262" i="17"/>
  <c r="V590" i="17" s="1"/>
  <c r="M329" i="14"/>
  <c r="M261" i="17"/>
  <c r="M315" i="14"/>
  <c r="K301" i="13"/>
  <c r="M345" i="18"/>
  <c r="M351" i="14"/>
  <c r="V250" i="17"/>
  <c r="V578" i="17" s="1"/>
  <c r="V332" i="13"/>
  <c r="V312" i="13"/>
  <c r="K316" i="14"/>
  <c r="R304" i="14"/>
  <c r="Q341" i="18"/>
  <c r="K359" i="13"/>
  <c r="M349" i="13"/>
  <c r="M343" i="14"/>
  <c r="M308" i="14"/>
  <c r="M844" i="14" s="1"/>
  <c r="U576" i="17"/>
  <c r="Y362" i="13"/>
  <c r="M295" i="14"/>
  <c r="S299" i="13"/>
  <c r="S340" i="14"/>
  <c r="S348" i="14"/>
  <c r="V349" i="18"/>
  <c r="R348" i="13"/>
  <c r="O318" i="18"/>
  <c r="M224" i="17"/>
  <c r="M552" i="17" s="1"/>
  <c r="R369" i="17"/>
  <c r="R533" i="17" s="1"/>
  <c r="S293" i="14"/>
  <c r="S296" i="14"/>
  <c r="M302" i="13"/>
  <c r="S298" i="13"/>
  <c r="V352" i="18"/>
  <c r="M353" i="13"/>
  <c r="S353" i="18"/>
  <c r="M352" i="14"/>
  <c r="K346" i="14"/>
  <c r="L18" i="7"/>
  <c r="U865" i="18"/>
  <c r="J220" i="17"/>
  <c r="V86" i="13"/>
  <c r="V908" i="13" s="1"/>
  <c r="T865" i="18"/>
  <c r="T870" i="18"/>
  <c r="J304" i="14"/>
  <c r="V304" i="18"/>
  <c r="J330" i="18"/>
  <c r="M119" i="8"/>
  <c r="V310" i="14"/>
  <c r="V331" i="13"/>
  <c r="V879" i="13" s="1"/>
  <c r="J258" i="17"/>
  <c r="J586" i="17" s="1"/>
  <c r="K52" i="8"/>
  <c r="I216" i="17" s="1"/>
  <c r="U290" i="18"/>
  <c r="U828" i="18" s="1"/>
  <c r="U256" i="17"/>
  <c r="U305" i="18"/>
  <c r="U228" i="17"/>
  <c r="U556" i="17" s="1"/>
  <c r="U225" i="17"/>
  <c r="U251" i="17"/>
  <c r="U329" i="14"/>
  <c r="J307" i="14"/>
  <c r="J310" i="18"/>
  <c r="J232" i="17"/>
  <c r="Y40" i="13"/>
  <c r="W86" i="13"/>
  <c r="W908" i="13" s="1"/>
  <c r="Y37" i="13"/>
  <c r="N290" i="18"/>
  <c r="N828" i="18" s="1"/>
  <c r="N248" i="17"/>
  <c r="N576" i="17" s="1"/>
  <c r="N333" i="18"/>
  <c r="N871" i="18" s="1"/>
  <c r="N309" i="13"/>
  <c r="N251" i="17"/>
  <c r="N305" i="18"/>
  <c r="N843" i="18" s="1"/>
  <c r="N308" i="18"/>
  <c r="N846" i="18" s="1"/>
  <c r="N225" i="17"/>
  <c r="N317" i="18"/>
  <c r="N855" i="18" s="1"/>
  <c r="N311" i="18"/>
  <c r="N329" i="14"/>
  <c r="N227" i="17"/>
  <c r="N555" i="17" s="1"/>
  <c r="R433" i="17"/>
  <c r="U433" i="17"/>
  <c r="X433" i="17"/>
  <c r="V433" i="17"/>
  <c r="Q433" i="17"/>
  <c r="T433" i="17"/>
  <c r="X373" i="17"/>
  <c r="M373" i="17"/>
  <c r="J307" i="18"/>
  <c r="O220" i="17"/>
  <c r="L307" i="14"/>
  <c r="L433" i="17"/>
  <c r="O621" i="17"/>
  <c r="O334" i="13"/>
  <c r="W354" i="14"/>
  <c r="W890" i="14" s="1"/>
  <c r="L235" i="17"/>
  <c r="L563" i="17" s="1"/>
  <c r="O250" i="17"/>
  <c r="O578" i="17" s="1"/>
  <c r="O337" i="13"/>
  <c r="L315" i="14"/>
  <c r="L231" i="17"/>
  <c r="L559" i="17" s="1"/>
  <c r="O304" i="18"/>
  <c r="O316" i="14"/>
  <c r="O313" i="13"/>
  <c r="N87" i="15"/>
  <c r="O321" i="13"/>
  <c r="O235" i="17"/>
  <c r="O328" i="14"/>
  <c r="O319" i="13"/>
  <c r="O867" i="13" s="1"/>
  <c r="O328" i="18"/>
  <c r="O866" i="18" s="1"/>
  <c r="O232" i="17"/>
  <c r="O312" i="13"/>
  <c r="O309" i="14"/>
  <c r="O306" i="14"/>
  <c r="O303" i="14"/>
  <c r="O839" i="14" s="1"/>
  <c r="O313" i="18"/>
  <c r="O253" i="17"/>
  <c r="O318" i="14"/>
  <c r="O332" i="13"/>
  <c r="O317" i="13"/>
  <c r="O325" i="14"/>
  <c r="O316" i="18"/>
  <c r="O854" i="18" s="1"/>
  <c r="O310" i="18"/>
  <c r="O307" i="14"/>
  <c r="O221" i="17"/>
  <c r="O549" i="17" s="1"/>
  <c r="O304" i="14"/>
  <c r="O315" i="14"/>
  <c r="O851" i="14" s="1"/>
  <c r="O307" i="18"/>
  <c r="V371" i="17"/>
  <c r="S433" i="17"/>
  <c r="J245" i="17"/>
  <c r="J573" i="17" s="1"/>
  <c r="L334" i="13"/>
  <c r="J236" i="17"/>
  <c r="L314" i="18"/>
  <c r="L852" i="18" s="1"/>
  <c r="L325" i="14"/>
  <c r="O262" i="17"/>
  <c r="O590" i="17" s="1"/>
  <c r="L237" i="17"/>
  <c r="L565" i="17" s="1"/>
  <c r="J309" i="14"/>
  <c r="J332" i="13"/>
  <c r="L337" i="13"/>
  <c r="O305" i="14"/>
  <c r="L318" i="14"/>
  <c r="I215" i="17"/>
  <c r="M51" i="8"/>
  <c r="Y634" i="13"/>
  <c r="J262" i="17"/>
  <c r="J590" i="17" s="1"/>
  <c r="J304" i="18"/>
  <c r="J328" i="18"/>
  <c r="J866" i="18" s="1"/>
  <c r="J328" i="14"/>
  <c r="J315" i="13"/>
  <c r="J863" i="13" s="1"/>
  <c r="J314" i="18"/>
  <c r="J316" i="18"/>
  <c r="J322" i="13"/>
  <c r="J317" i="13"/>
  <c r="J324" i="14"/>
  <c r="J315" i="14"/>
  <c r="J250" i="17"/>
  <c r="J578" i="17" s="1"/>
  <c r="J325" i="14"/>
  <c r="J305" i="14"/>
  <c r="J313" i="13"/>
  <c r="J319" i="13"/>
  <c r="J318" i="14"/>
  <c r="J252" i="17"/>
  <c r="J580" i="17" s="1"/>
  <c r="J321" i="13"/>
  <c r="J237" i="17"/>
  <c r="J565" i="17" s="1"/>
  <c r="J316" i="14"/>
  <c r="J313" i="18"/>
  <c r="J303" i="14"/>
  <c r="J839" i="14" s="1"/>
  <c r="J312" i="13"/>
  <c r="J320" i="13"/>
  <c r="J254" i="17"/>
  <c r="J582" i="17" s="1"/>
  <c r="E28" i="21"/>
  <c r="J323" i="13"/>
  <c r="J235" i="17"/>
  <c r="J246" i="17"/>
  <c r="J574" i="17" s="1"/>
  <c r="O324" i="14"/>
  <c r="L290" i="18"/>
  <c r="L828" i="18" s="1"/>
  <c r="L317" i="13"/>
  <c r="L312" i="14"/>
  <c r="L314" i="14"/>
  <c r="L228" i="17"/>
  <c r="L556" i="17" s="1"/>
  <c r="L302" i="14"/>
  <c r="L315" i="18"/>
  <c r="L853" i="18" s="1"/>
  <c r="L257" i="17"/>
  <c r="L251" i="17"/>
  <c r="L305" i="18"/>
  <c r="L311" i="18"/>
  <c r="L849" i="18" s="1"/>
  <c r="L303" i="14"/>
  <c r="L839" i="14" s="1"/>
  <c r="L331" i="13"/>
  <c r="L879" i="13" s="1"/>
  <c r="L248" i="17"/>
  <c r="L576" i="17" s="1"/>
  <c r="L309" i="13"/>
  <c r="L234" i="17"/>
  <c r="L562" i="17" s="1"/>
  <c r="L226" i="17"/>
  <c r="L229" i="17"/>
  <c r="L557" i="17" s="1"/>
  <c r="L233" i="17"/>
  <c r="L561" i="17" s="1"/>
  <c r="L311" i="14"/>
  <c r="L847" i="14" s="1"/>
  <c r="L318" i="13"/>
  <c r="L866" i="13" s="1"/>
  <c r="L333" i="18"/>
  <c r="L871" i="18" s="1"/>
  <c r="L330" i="13"/>
  <c r="L259" i="17"/>
  <c r="L587" i="17" s="1"/>
  <c r="L326" i="14"/>
  <c r="L256" i="17"/>
  <c r="L335" i="13"/>
  <c r="L304" i="14"/>
  <c r="L320" i="13"/>
  <c r="L327" i="18"/>
  <c r="L865" i="18" s="1"/>
  <c r="L328" i="14"/>
  <c r="L236" i="17"/>
  <c r="L564" i="17" s="1"/>
  <c r="L316" i="18"/>
  <c r="L854" i="18" s="1"/>
  <c r="L318" i="18"/>
  <c r="L324" i="14"/>
  <c r="L253" i="17"/>
  <c r="L305" i="14"/>
  <c r="L310" i="14"/>
  <c r="L260" i="17"/>
  <c r="L225" i="17"/>
  <c r="L317" i="14"/>
  <c r="L222" i="17"/>
  <c r="L247" i="17"/>
  <c r="L312" i="13"/>
  <c r="L860" i="13" s="1"/>
  <c r="L252" i="17"/>
  <c r="L232" i="17"/>
  <c r="L308" i="18"/>
  <c r="L846" i="18" s="1"/>
  <c r="L262" i="17"/>
  <c r="L313" i="18"/>
  <c r="L313" i="13"/>
  <c r="L250" i="17"/>
  <c r="L578" i="17" s="1"/>
  <c r="L309" i="14"/>
  <c r="K87" i="15"/>
  <c r="L321" i="13"/>
  <c r="L243" i="17"/>
  <c r="L311" i="13"/>
  <c r="L330" i="18"/>
  <c r="L238" i="17"/>
  <c r="L220" i="17"/>
  <c r="M354" i="14"/>
  <c r="I141" i="21" s="1"/>
  <c r="P354" i="14"/>
  <c r="L141" i="21" s="1"/>
  <c r="R354" i="14"/>
  <c r="N141" i="21" s="1"/>
  <c r="T354" i="14"/>
  <c r="T890" i="14" s="1"/>
  <c r="O354" i="14"/>
  <c r="O890" i="14" s="1"/>
  <c r="X354" i="14"/>
  <c r="X890" i="14" s="1"/>
  <c r="L326" i="18"/>
  <c r="O258" i="17"/>
  <c r="O586" i="17" s="1"/>
  <c r="O246" i="17"/>
  <c r="O574" i="17" s="1"/>
  <c r="L322" i="13"/>
  <c r="O330" i="18"/>
  <c r="O868" i="18" s="1"/>
  <c r="O433" i="17"/>
  <c r="N354" i="14"/>
  <c r="J141" i="21" s="1"/>
  <c r="J306" i="14"/>
  <c r="L52" i="8"/>
  <c r="I380" i="17" s="1"/>
  <c r="L254" i="17"/>
  <c r="L582" i="17" s="1"/>
  <c r="T201" i="17"/>
  <c r="P201" i="17"/>
  <c r="L329" i="14"/>
  <c r="J238" i="17"/>
  <c r="M433" i="17"/>
  <c r="J326" i="18"/>
  <c r="O236" i="17"/>
  <c r="Q354" i="14"/>
  <c r="Q890" i="14" s="1"/>
  <c r="M47" i="8"/>
  <c r="L332" i="13"/>
  <c r="O254" i="17"/>
  <c r="O582" i="17" s="1"/>
  <c r="Y474" i="17"/>
  <c r="M476" i="17"/>
  <c r="T208" i="17"/>
  <c r="X208" i="17"/>
  <c r="K208" i="17"/>
  <c r="V208" i="17"/>
  <c r="S290" i="18"/>
  <c r="S828" i="18" s="1"/>
  <c r="S309" i="13"/>
  <c r="S327" i="18"/>
  <c r="S865" i="18" s="1"/>
  <c r="S333" i="18"/>
  <c r="S871" i="18" s="1"/>
  <c r="S227" i="17"/>
  <c r="S330" i="13"/>
  <c r="S303" i="14"/>
  <c r="S839" i="14" s="1"/>
  <c r="S248" i="17"/>
  <c r="S576" i="17" s="1"/>
  <c r="S304" i="18"/>
  <c r="S326" i="14"/>
  <c r="S320" i="13"/>
  <c r="S259" i="17"/>
  <c r="S587" i="17" s="1"/>
  <c r="S314" i="14"/>
  <c r="S222" i="17"/>
  <c r="S325" i="14"/>
  <c r="S245" i="17"/>
  <c r="S573" i="17" s="1"/>
  <c r="S330" i="18"/>
  <c r="S324" i="14"/>
  <c r="S315" i="18"/>
  <c r="S853" i="18" s="1"/>
  <c r="S337" i="13"/>
  <c r="S233" i="17"/>
  <c r="S561" i="17" s="1"/>
  <c r="S311" i="18"/>
  <c r="S311" i="14"/>
  <c r="S847" i="14" s="1"/>
  <c r="S332" i="18"/>
  <c r="S870" i="18" s="1"/>
  <c r="S331" i="13"/>
  <c r="S879" i="13" s="1"/>
  <c r="S317" i="14"/>
  <c r="S323" i="13"/>
  <c r="S322" i="13"/>
  <c r="S329" i="14"/>
  <c r="S304" i="14"/>
  <c r="S318" i="14"/>
  <c r="S310" i="14"/>
  <c r="S229" i="17"/>
  <c r="S557" i="17" s="1"/>
  <c r="R87" i="15"/>
  <c r="S237" i="17"/>
  <c r="S321" i="13"/>
  <c r="S332" i="13"/>
  <c r="S224" i="17"/>
  <c r="S552" i="17" s="1"/>
  <c r="S312" i="14"/>
  <c r="S257" i="17"/>
  <c r="S313" i="13"/>
  <c r="S309" i="14"/>
  <c r="S243" i="17"/>
  <c r="S250" i="17"/>
  <c r="S578" i="17" s="1"/>
  <c r="S251" i="17"/>
  <c r="S317" i="18"/>
  <c r="S855" i="18" s="1"/>
  <c r="S305" i="18"/>
  <c r="S262" i="17"/>
  <c r="S590" i="17" s="1"/>
  <c r="S310" i="18"/>
  <c r="S307" i="14"/>
  <c r="S238" i="17"/>
  <c r="S307" i="18"/>
  <c r="O238" i="17"/>
  <c r="O245" i="17"/>
  <c r="O573" i="17" s="1"/>
  <c r="J432" i="17"/>
  <c r="O432" i="17"/>
  <c r="O326" i="18"/>
  <c r="O237" i="17"/>
  <c r="O565" i="17" s="1"/>
  <c r="O320" i="13"/>
  <c r="M37" i="8"/>
  <c r="J317" i="14"/>
  <c r="W433" i="17"/>
  <c r="L245" i="17"/>
  <c r="L573" i="17" s="1"/>
  <c r="J311" i="13"/>
  <c r="J859" i="13" s="1"/>
  <c r="O323" i="13"/>
  <c r="O314" i="18"/>
  <c r="T556" i="17"/>
  <c r="L306" i="18"/>
  <c r="L844" i="18" s="1"/>
  <c r="L258" i="17"/>
  <c r="L586" i="17" s="1"/>
  <c r="L307" i="18"/>
  <c r="J221" i="17"/>
  <c r="J549" i="17" s="1"/>
  <c r="O322" i="13"/>
  <c r="L310" i="18"/>
  <c r="P433" i="17"/>
  <c r="N433" i="17"/>
  <c r="O311" i="13"/>
  <c r="O859" i="13" s="1"/>
  <c r="J334" i="13"/>
  <c r="U354" i="14"/>
  <c r="U890" i="14" s="1"/>
  <c r="L323" i="13"/>
  <c r="I87" i="15"/>
  <c r="J253" i="17"/>
  <c r="J318" i="18"/>
  <c r="L316" i="14"/>
  <c r="L852" i="14" s="1"/>
  <c r="L304" i="18"/>
  <c r="I36" i="17"/>
  <c r="J52" i="8"/>
  <c r="I52" i="17" s="1"/>
  <c r="M36" i="8"/>
  <c r="P315" i="14"/>
  <c r="P319" i="13"/>
  <c r="P867" i="13" s="1"/>
  <c r="P254" i="17"/>
  <c r="P582" i="17" s="1"/>
  <c r="P309" i="14"/>
  <c r="P334" i="13"/>
  <c r="P321" i="13"/>
  <c r="P337" i="13"/>
  <c r="P313" i="18"/>
  <c r="P317" i="14"/>
  <c r="P312" i="13"/>
  <c r="P305" i="14"/>
  <c r="P250" i="17"/>
  <c r="P578" i="17" s="1"/>
  <c r="O87" i="15"/>
  <c r="P318" i="14"/>
  <c r="P306" i="14"/>
  <c r="P232" i="17"/>
  <c r="P245" i="17"/>
  <c r="P573" i="17" s="1"/>
  <c r="P258" i="17"/>
  <c r="P586" i="17" s="1"/>
  <c r="L328" i="18"/>
  <c r="L866" i="18" s="1"/>
  <c r="S296" i="18"/>
  <c r="S300" i="13"/>
  <c r="L344" i="18"/>
  <c r="S357" i="13"/>
  <c r="S308" i="13"/>
  <c r="S856" i="13" s="1"/>
  <c r="T576" i="17"/>
  <c r="V324" i="14"/>
  <c r="M228" i="17"/>
  <c r="M556" i="17" s="1"/>
  <c r="V306" i="14"/>
  <c r="S340" i="18"/>
  <c r="S333" i="13"/>
  <c r="S881" i="13" s="1"/>
  <c r="S310" i="13"/>
  <c r="M257" i="17"/>
  <c r="M227" i="17"/>
  <c r="M312" i="14"/>
  <c r="M311" i="18"/>
  <c r="M309" i="13"/>
  <c r="M308" i="18"/>
  <c r="M846" i="18" s="1"/>
  <c r="V290" i="18"/>
  <c r="V828" i="18" s="1"/>
  <c r="V318" i="13"/>
  <c r="V866" i="13" s="1"/>
  <c r="V234" i="17"/>
  <c r="V562" i="17" s="1"/>
  <c r="V333" i="18"/>
  <c r="V871" i="18" s="1"/>
  <c r="V243" i="17"/>
  <c r="V228" i="17"/>
  <c r="V556" i="17" s="1"/>
  <c r="V260" i="17"/>
  <c r="V261" i="17"/>
  <c r="V317" i="18"/>
  <c r="V855" i="18" s="1"/>
  <c r="V311" i="14"/>
  <c r="V847" i="14" s="1"/>
  <c r="V319" i="13"/>
  <c r="V867" i="13" s="1"/>
  <c r="V312" i="14"/>
  <c r="V226" i="17"/>
  <c r="V308" i="18"/>
  <c r="V846" i="18" s="1"/>
  <c r="V332" i="18"/>
  <c r="V870" i="18" s="1"/>
  <c r="V257" i="17"/>
  <c r="V259" i="17"/>
  <c r="V587" i="17" s="1"/>
  <c r="V248" i="17"/>
  <c r="V576" i="17" s="1"/>
  <c r="V314" i="14"/>
  <c r="V256" i="17"/>
  <c r="V222" i="17"/>
  <c r="V327" i="18"/>
  <c r="V865" i="18" s="1"/>
  <c r="V231" i="17"/>
  <c r="V302" i="14"/>
  <c r="V326" i="14"/>
  <c r="V309" i="13"/>
  <c r="V251" i="17"/>
  <c r="V227" i="17"/>
  <c r="V225" i="17"/>
  <c r="V330" i="13"/>
  <c r="V247" i="17"/>
  <c r="V305" i="18"/>
  <c r="V315" i="18"/>
  <c r="V853" i="18" s="1"/>
  <c r="V233" i="17"/>
  <c r="V561" i="17" s="1"/>
  <c r="V329" i="14"/>
  <c r="V311" i="18"/>
  <c r="J332" i="14"/>
  <c r="J868" i="14" s="1"/>
  <c r="M335" i="13"/>
  <c r="V318" i="18"/>
  <c r="M252" i="17"/>
  <c r="M580" i="17" s="1"/>
  <c r="M315" i="18"/>
  <c r="M853" i="18" s="1"/>
  <c r="M259" i="17"/>
  <c r="M587" i="17" s="1"/>
  <c r="P292" i="14"/>
  <c r="S327" i="14"/>
  <c r="S863" i="14" s="1"/>
  <c r="V303" i="14"/>
  <c r="V839" i="14" s="1"/>
  <c r="M332" i="18"/>
  <c r="M870" i="18" s="1"/>
  <c r="M226" i="17"/>
  <c r="V335" i="13"/>
  <c r="N37" i="17"/>
  <c r="T37" i="17"/>
  <c r="U37" i="17"/>
  <c r="R37" i="17"/>
  <c r="J37" i="17"/>
  <c r="M37" i="17"/>
  <c r="X37" i="17"/>
  <c r="V37" i="17"/>
  <c r="S37" i="17"/>
  <c r="O37" i="17"/>
  <c r="W37" i="17"/>
  <c r="L37" i="17"/>
  <c r="K37" i="17"/>
  <c r="Q37" i="17"/>
  <c r="P37" i="17"/>
  <c r="N207" i="17"/>
  <c r="J207" i="17"/>
  <c r="X207" i="17"/>
  <c r="W207" i="17"/>
  <c r="K207" i="17"/>
  <c r="T207" i="17"/>
  <c r="M207" i="17"/>
  <c r="Q207" i="17"/>
  <c r="S207" i="17"/>
  <c r="L207" i="17"/>
  <c r="O207" i="17"/>
  <c r="P207" i="17"/>
  <c r="V207" i="17"/>
  <c r="U207" i="17"/>
  <c r="R207" i="17"/>
  <c r="R268" i="17"/>
  <c r="X268" i="17"/>
  <c r="U268" i="17"/>
  <c r="K268" i="17"/>
  <c r="V268" i="17"/>
  <c r="M268" i="17"/>
  <c r="S268" i="17"/>
  <c r="W268" i="17"/>
  <c r="J268" i="17"/>
  <c r="T268" i="17"/>
  <c r="P268" i="17"/>
  <c r="L268" i="17"/>
  <c r="Q268" i="17"/>
  <c r="N268" i="17"/>
  <c r="O268" i="17"/>
  <c r="K147" i="17"/>
  <c r="K639" i="17" s="1"/>
  <c r="K133" i="17"/>
  <c r="K86" i="14"/>
  <c r="K154" i="17"/>
  <c r="K646" i="17" s="1"/>
  <c r="K161" i="17"/>
  <c r="K653" i="17" s="1"/>
  <c r="K160" i="17"/>
  <c r="K652" i="17" s="1"/>
  <c r="K144" i="17"/>
  <c r="K129" i="17"/>
  <c r="K621" i="17" s="1"/>
  <c r="K290" i="18"/>
  <c r="K828" i="18" s="1"/>
  <c r="K226" i="17"/>
  <c r="K310" i="14"/>
  <c r="K260" i="17"/>
  <c r="K588" i="17" s="1"/>
  <c r="K332" i="18"/>
  <c r="K870" i="18" s="1"/>
  <c r="K243" i="17"/>
  <c r="K253" i="17"/>
  <c r="K259" i="17"/>
  <c r="K587" i="17" s="1"/>
  <c r="K302" i="14"/>
  <c r="K314" i="14"/>
  <c r="K234" i="17"/>
  <c r="K562" i="17" s="1"/>
  <c r="K311" i="18"/>
  <c r="K326" i="14"/>
  <c r="K229" i="17"/>
  <c r="K557" i="17" s="1"/>
  <c r="K248" i="17"/>
  <c r="K576" i="17" s="1"/>
  <c r="K227" i="17"/>
  <c r="K311" i="14"/>
  <c r="K847" i="14" s="1"/>
  <c r="K317" i="18"/>
  <c r="K855" i="18" s="1"/>
  <c r="K231" i="17"/>
  <c r="K251" i="17"/>
  <c r="K308" i="18"/>
  <c r="K846" i="18" s="1"/>
  <c r="K331" i="13"/>
  <c r="K879" i="13" s="1"/>
  <c r="K327" i="18"/>
  <c r="K865" i="18" s="1"/>
  <c r="K233" i="17"/>
  <c r="K561" i="17" s="1"/>
  <c r="K318" i="13"/>
  <c r="K866" i="13" s="1"/>
  <c r="K313" i="13"/>
  <c r="K330" i="13"/>
  <c r="K315" i="18"/>
  <c r="K853" i="18" s="1"/>
  <c r="K225" i="17"/>
  <c r="K329" i="14"/>
  <c r="K335" i="13"/>
  <c r="K261" i="17"/>
  <c r="K228" i="17"/>
  <c r="K556" i="17" s="1"/>
  <c r="K333" i="18"/>
  <c r="K871" i="18" s="1"/>
  <c r="K312" i="14"/>
  <c r="K309" i="13"/>
  <c r="K305" i="18"/>
  <c r="K222" i="17"/>
  <c r="K257" i="17"/>
  <c r="K256" i="17"/>
  <c r="K247" i="17"/>
  <c r="X375" i="17"/>
  <c r="W375" i="17"/>
  <c r="P39" i="17"/>
  <c r="W39" i="17"/>
  <c r="N39" i="17"/>
  <c r="O39" i="17"/>
  <c r="M39" i="17"/>
  <c r="K39" i="17"/>
  <c r="L39" i="17"/>
  <c r="T39" i="17"/>
  <c r="U39" i="17"/>
  <c r="R39" i="17"/>
  <c r="S39" i="17"/>
  <c r="J39" i="17"/>
  <c r="X39" i="17"/>
  <c r="V39" i="17"/>
  <c r="Q39" i="17"/>
  <c r="I104" i="17"/>
  <c r="M104" i="8"/>
  <c r="W59" i="15"/>
  <c r="S59" i="15"/>
  <c r="V59" i="15"/>
  <c r="L59" i="15"/>
  <c r="R59" i="15"/>
  <c r="O59" i="15"/>
  <c r="U59" i="15"/>
  <c r="I59" i="15"/>
  <c r="K59" i="15"/>
  <c r="Q59" i="15"/>
  <c r="M59" i="15"/>
  <c r="J59" i="15"/>
  <c r="N59" i="15"/>
  <c r="T59" i="15"/>
  <c r="P59" i="15"/>
  <c r="L211" i="17"/>
  <c r="R211" i="17"/>
  <c r="P211" i="17"/>
  <c r="O211" i="17"/>
  <c r="X211" i="17"/>
  <c r="M211" i="17"/>
  <c r="T211" i="17"/>
  <c r="S211" i="17"/>
  <c r="K211" i="17"/>
  <c r="J211" i="17"/>
  <c r="N211" i="17"/>
  <c r="U211" i="17"/>
  <c r="Q211" i="17"/>
  <c r="W211" i="17"/>
  <c r="V211" i="17"/>
  <c r="J147" i="17"/>
  <c r="J86" i="14"/>
  <c r="J154" i="17"/>
  <c r="J133" i="17"/>
  <c r="J144" i="17"/>
  <c r="J129" i="17"/>
  <c r="J621" i="17" s="1"/>
  <c r="J161" i="17"/>
  <c r="J653" i="17" s="1"/>
  <c r="J160" i="17"/>
  <c r="J652" i="17" s="1"/>
  <c r="R290" i="18"/>
  <c r="R828" i="18" s="1"/>
  <c r="R305" i="18"/>
  <c r="R261" i="17"/>
  <c r="R251" i="17"/>
  <c r="R326" i="14"/>
  <c r="R302" i="14"/>
  <c r="R227" i="17"/>
  <c r="R330" i="13"/>
  <c r="R311" i="18"/>
  <c r="R231" i="17"/>
  <c r="R333" i="18"/>
  <c r="R871" i="18" s="1"/>
  <c r="R318" i="13"/>
  <c r="R866" i="13" s="1"/>
  <c r="R256" i="17"/>
  <c r="R234" i="17"/>
  <c r="R562" i="17" s="1"/>
  <c r="R228" i="17"/>
  <c r="R556" i="17" s="1"/>
  <c r="R222" i="17"/>
  <c r="R225" i="17"/>
  <c r="R243" i="17"/>
  <c r="R314" i="14"/>
  <c r="R309" i="13"/>
  <c r="R233" i="17"/>
  <c r="R561" i="17" s="1"/>
  <c r="R248" i="17"/>
  <c r="R576" i="17" s="1"/>
  <c r="R335" i="13"/>
  <c r="R308" i="18"/>
  <c r="R846" i="18" s="1"/>
  <c r="R331" i="13"/>
  <c r="R879" i="13" s="1"/>
  <c r="R247" i="17"/>
  <c r="R260" i="17"/>
  <c r="R315" i="18"/>
  <c r="R853" i="18" s="1"/>
  <c r="R329" i="14"/>
  <c r="R257" i="17"/>
  <c r="R310" i="14"/>
  <c r="R332" i="18"/>
  <c r="R870" i="18" s="1"/>
  <c r="R327" i="18"/>
  <c r="R865" i="18" s="1"/>
  <c r="R317" i="18"/>
  <c r="R855" i="18" s="1"/>
  <c r="R226" i="17"/>
  <c r="R259" i="17"/>
  <c r="R587" i="17" s="1"/>
  <c r="R229" i="17"/>
  <c r="R557" i="17" s="1"/>
  <c r="R311" i="14"/>
  <c r="R847" i="14" s="1"/>
  <c r="R312" i="14"/>
  <c r="W372" i="17"/>
  <c r="X372" i="17"/>
  <c r="W363" i="17"/>
  <c r="X363" i="17"/>
  <c r="K119" i="17"/>
  <c r="U119" i="17"/>
  <c r="L119" i="17"/>
  <c r="W119" i="17"/>
  <c r="S119" i="17"/>
  <c r="V119" i="17"/>
  <c r="N119" i="17"/>
  <c r="P119" i="17"/>
  <c r="X119" i="17"/>
  <c r="Q119" i="17"/>
  <c r="O119" i="17"/>
  <c r="J119" i="17"/>
  <c r="R119" i="17"/>
  <c r="T119" i="17"/>
  <c r="M119" i="17"/>
  <c r="I45" i="17"/>
  <c r="M45" i="8"/>
  <c r="O203" i="17"/>
  <c r="N203" i="17"/>
  <c r="K203" i="17"/>
  <c r="W203" i="17"/>
  <c r="J203" i="17"/>
  <c r="X203" i="17"/>
  <c r="S203" i="17"/>
  <c r="Q203" i="17"/>
  <c r="P203" i="17"/>
  <c r="R203" i="17"/>
  <c r="V203" i="17"/>
  <c r="M203" i="17"/>
  <c r="T203" i="17"/>
  <c r="L203" i="17"/>
  <c r="U203" i="17"/>
  <c r="U283" i="17"/>
  <c r="K283" i="17"/>
  <c r="M283" i="17"/>
  <c r="L283" i="17"/>
  <c r="J283" i="17"/>
  <c r="N283" i="17"/>
  <c r="Q283" i="17"/>
  <c r="P283" i="17"/>
  <c r="S283" i="17"/>
  <c r="R283" i="17"/>
  <c r="X283" i="17"/>
  <c r="W283" i="17"/>
  <c r="T283" i="17"/>
  <c r="O283" i="17"/>
  <c r="V283" i="17"/>
  <c r="V133" i="17"/>
  <c r="V129" i="17"/>
  <c r="V621" i="17" s="1"/>
  <c r="V147" i="17"/>
  <c r="V639" i="17" s="1"/>
  <c r="V86" i="14"/>
  <c r="V160" i="17"/>
  <c r="V652" i="17" s="1"/>
  <c r="V144" i="17"/>
  <c r="V154" i="17"/>
  <c r="V646" i="17" s="1"/>
  <c r="V161" i="17"/>
  <c r="V653" i="17" s="1"/>
  <c r="Q290" i="18"/>
  <c r="Q828" i="18" s="1"/>
  <c r="Q327" i="18"/>
  <c r="Q865" i="18" s="1"/>
  <c r="Q332" i="18"/>
  <c r="Q870" i="18" s="1"/>
  <c r="Q314" i="14"/>
  <c r="Q311" i="18"/>
  <c r="Q256" i="17"/>
  <c r="Q305" i="18"/>
  <c r="Q333" i="18"/>
  <c r="Q871" i="18" s="1"/>
  <c r="Q303" i="14"/>
  <c r="Q839" i="14" s="1"/>
  <c r="Q233" i="17"/>
  <c r="Q561" i="17" s="1"/>
  <c r="Q329" i="14"/>
  <c r="Q311" i="14"/>
  <c r="Q847" i="14" s="1"/>
  <c r="Q234" i="17"/>
  <c r="Q562" i="17" s="1"/>
  <c r="Q261" i="17"/>
  <c r="Q317" i="18"/>
  <c r="Q855" i="18" s="1"/>
  <c r="Q228" i="17"/>
  <c r="Q556" i="17" s="1"/>
  <c r="Q251" i="17"/>
  <c r="Q335" i="13"/>
  <c r="Q330" i="13"/>
  <c r="Q317" i="13"/>
  <c r="Q225" i="17"/>
  <c r="Q248" i="17"/>
  <c r="Q576" i="17" s="1"/>
  <c r="Q326" i="14"/>
  <c r="Q227" i="17"/>
  <c r="Q243" i="17"/>
  <c r="Q315" i="18"/>
  <c r="Q853" i="18" s="1"/>
  <c r="Q309" i="13"/>
  <c r="Q247" i="17"/>
  <c r="Q318" i="13"/>
  <c r="Q866" i="13" s="1"/>
  <c r="Q229" i="17"/>
  <c r="Q557" i="17" s="1"/>
  <c r="Q302" i="14"/>
  <c r="Q838" i="14" s="1"/>
  <c r="Q226" i="17"/>
  <c r="Q260" i="17"/>
  <c r="Q259" i="17"/>
  <c r="Q587" i="17" s="1"/>
  <c r="Q222" i="17"/>
  <c r="Q231" i="17"/>
  <c r="Q257" i="17"/>
  <c r="Q308" i="18"/>
  <c r="Q846" i="18" s="1"/>
  <c r="Q312" i="14"/>
  <c r="Q310" i="14"/>
  <c r="Q331" i="13"/>
  <c r="Q879" i="13" s="1"/>
  <c r="W434" i="17"/>
  <c r="N434" i="17"/>
  <c r="Q434" i="17"/>
  <c r="M434" i="17"/>
  <c r="R434" i="17"/>
  <c r="X434" i="17"/>
  <c r="O434" i="17"/>
  <c r="T434" i="17"/>
  <c r="L434" i="17"/>
  <c r="U434" i="17"/>
  <c r="J434" i="17"/>
  <c r="P434" i="17"/>
  <c r="V434" i="17"/>
  <c r="S434" i="17"/>
  <c r="K434" i="17"/>
  <c r="I100" i="15"/>
  <c r="V100" i="15"/>
  <c r="N100" i="15"/>
  <c r="M100" i="15"/>
  <c r="Q100" i="15"/>
  <c r="O100" i="15"/>
  <c r="U100" i="15"/>
  <c r="K100" i="15"/>
  <c r="P100" i="15"/>
  <c r="L100" i="15"/>
  <c r="S100" i="15"/>
  <c r="T100" i="15"/>
  <c r="W100" i="15"/>
  <c r="J100" i="15"/>
  <c r="M43" i="8"/>
  <c r="I43" i="17"/>
  <c r="H23" i="19"/>
  <c r="L24" i="11"/>
  <c r="P202" i="17"/>
  <c r="Q202" i="17"/>
  <c r="O202" i="17"/>
  <c r="N202" i="17"/>
  <c r="U202" i="17"/>
  <c r="X202" i="17"/>
  <c r="R202" i="17"/>
  <c r="L202" i="17"/>
  <c r="K202" i="17"/>
  <c r="V202" i="17"/>
  <c r="S202" i="17"/>
  <c r="T202" i="17"/>
  <c r="M202" i="17"/>
  <c r="J202" i="17"/>
  <c r="W202" i="17"/>
  <c r="V269" i="17"/>
  <c r="W269" i="17"/>
  <c r="N269" i="17"/>
  <c r="S269" i="17"/>
  <c r="L269" i="17"/>
  <c r="U269" i="17"/>
  <c r="X269" i="17"/>
  <c r="K269" i="17"/>
  <c r="R269" i="17"/>
  <c r="O269" i="17"/>
  <c r="T269" i="17"/>
  <c r="J269" i="17"/>
  <c r="Q269" i="17"/>
  <c r="M269" i="17"/>
  <c r="P269" i="17"/>
  <c r="N160" i="17"/>
  <c r="N652" i="17" s="1"/>
  <c r="N129" i="17"/>
  <c r="N621" i="17" s="1"/>
  <c r="N147" i="17"/>
  <c r="N639" i="17" s="1"/>
  <c r="N86" i="14"/>
  <c r="N144" i="17"/>
  <c r="N154" i="17"/>
  <c r="N646" i="17" s="1"/>
  <c r="N133" i="17"/>
  <c r="N161" i="17"/>
  <c r="N653" i="17" s="1"/>
  <c r="P290" i="18"/>
  <c r="P828" i="18" s="1"/>
  <c r="P327" i="18"/>
  <c r="P865" i="18" s="1"/>
  <c r="P247" i="17"/>
  <c r="P253" i="17"/>
  <c r="P248" i="17"/>
  <c r="P576" i="17" s="1"/>
  <c r="P329" i="14"/>
  <c r="P308" i="18"/>
  <c r="P846" i="18" s="1"/>
  <c r="P318" i="13"/>
  <c r="P866" i="13" s="1"/>
  <c r="P317" i="18"/>
  <c r="P855" i="18" s="1"/>
  <c r="P256" i="17"/>
  <c r="P229" i="17"/>
  <c r="P557" i="17" s="1"/>
  <c r="P228" i="17"/>
  <c r="P556" i="17" s="1"/>
  <c r="P326" i="14"/>
  <c r="P305" i="18"/>
  <c r="P233" i="17"/>
  <c r="P561" i="17" s="1"/>
  <c r="P311" i="14"/>
  <c r="P847" i="14" s="1"/>
  <c r="P310" i="14"/>
  <c r="P333" i="18"/>
  <c r="P871" i="18" s="1"/>
  <c r="P320" i="13"/>
  <c r="P260" i="17"/>
  <c r="P302" i="14"/>
  <c r="P335" i="13"/>
  <c r="P312" i="14"/>
  <c r="P309" i="13"/>
  <c r="P257" i="17"/>
  <c r="P330" i="13"/>
  <c r="P234" i="17"/>
  <c r="P562" i="17" s="1"/>
  <c r="P243" i="17"/>
  <c r="P571" i="17" s="1"/>
  <c r="P225" i="17"/>
  <c r="P231" i="17"/>
  <c r="P331" i="13"/>
  <c r="P879" i="13" s="1"/>
  <c r="P315" i="18"/>
  <c r="P853" i="18" s="1"/>
  <c r="P259" i="17"/>
  <c r="P587" i="17" s="1"/>
  <c r="P226" i="17"/>
  <c r="P251" i="17"/>
  <c r="P314" i="14"/>
  <c r="P222" i="17"/>
  <c r="P332" i="18"/>
  <c r="P870" i="18" s="1"/>
  <c r="P261" i="17"/>
  <c r="P227" i="17"/>
  <c r="P311" i="18"/>
  <c r="P304" i="14"/>
  <c r="W369" i="17"/>
  <c r="X369" i="17"/>
  <c r="Y559" i="18"/>
  <c r="R38" i="17"/>
  <c r="Q38" i="17"/>
  <c r="J38" i="17"/>
  <c r="W38" i="17"/>
  <c r="N38" i="17"/>
  <c r="X38" i="17"/>
  <c r="T38" i="17"/>
  <c r="P38" i="17"/>
  <c r="L38" i="17"/>
  <c r="S38" i="17"/>
  <c r="U38" i="17"/>
  <c r="V38" i="17"/>
  <c r="O38" i="17"/>
  <c r="M38" i="17"/>
  <c r="K38" i="17"/>
  <c r="I106" i="17"/>
  <c r="M106" i="8"/>
  <c r="I53" i="19"/>
  <c r="Q53" i="19"/>
  <c r="V53" i="19"/>
  <c r="O53" i="19"/>
  <c r="U53" i="19"/>
  <c r="L53" i="19"/>
  <c r="K53" i="19"/>
  <c r="R53" i="19"/>
  <c r="S53" i="19"/>
  <c r="N53" i="19"/>
  <c r="W53" i="19"/>
  <c r="P53" i="19"/>
  <c r="T53" i="19"/>
  <c r="J53" i="19"/>
  <c r="M53" i="19"/>
  <c r="Q200" i="17"/>
  <c r="L200" i="17"/>
  <c r="O200" i="17"/>
  <c r="V200" i="17"/>
  <c r="J200" i="17"/>
  <c r="P200" i="17"/>
  <c r="N200" i="17"/>
  <c r="T200" i="17"/>
  <c r="X200" i="17"/>
  <c r="W200" i="17"/>
  <c r="S200" i="17"/>
  <c r="M200" i="17"/>
  <c r="R200" i="17"/>
  <c r="K200" i="17"/>
  <c r="U200" i="17"/>
  <c r="R321" i="13"/>
  <c r="Q332" i="13"/>
  <c r="R154" i="17"/>
  <c r="R646" i="17" s="1"/>
  <c r="R161" i="17"/>
  <c r="R653" i="17" s="1"/>
  <c r="R160" i="17"/>
  <c r="R652" i="17" s="1"/>
  <c r="R86" i="14"/>
  <c r="R144" i="17"/>
  <c r="R129" i="17"/>
  <c r="R621" i="17" s="1"/>
  <c r="R147" i="17"/>
  <c r="R639" i="17" s="1"/>
  <c r="R133" i="17"/>
  <c r="O290" i="18"/>
  <c r="O828" i="18" s="1"/>
  <c r="O332" i="18"/>
  <c r="O870" i="18" s="1"/>
  <c r="O317" i="18"/>
  <c r="O855" i="18" s="1"/>
  <c r="O305" i="18"/>
  <c r="O331" i="13"/>
  <c r="O879" i="13" s="1"/>
  <c r="O327" i="18"/>
  <c r="O865" i="18" s="1"/>
  <c r="O247" i="17"/>
  <c r="O229" i="17"/>
  <c r="O557" i="17" s="1"/>
  <c r="O248" i="17"/>
  <c r="O576" i="17" s="1"/>
  <c r="O311" i="14"/>
  <c r="O847" i="14" s="1"/>
  <c r="O227" i="17"/>
  <c r="O315" i="18"/>
  <c r="O853" i="18" s="1"/>
  <c r="O243" i="17"/>
  <c r="O234" i="17"/>
  <c r="O562" i="17" s="1"/>
  <c r="O309" i="13"/>
  <c r="O311" i="18"/>
  <c r="O225" i="17"/>
  <c r="O222" i="17"/>
  <c r="O259" i="17"/>
  <c r="O587" i="17" s="1"/>
  <c r="O257" i="17"/>
  <c r="O326" i="14"/>
  <c r="O260" i="17"/>
  <c r="O231" i="17"/>
  <c r="O226" i="17"/>
  <c r="O251" i="17"/>
  <c r="O310" i="14"/>
  <c r="O314" i="14"/>
  <c r="O312" i="14"/>
  <c r="O335" i="13"/>
  <c r="O330" i="13"/>
  <c r="O333" i="18"/>
  <c r="O871" i="18" s="1"/>
  <c r="O308" i="18"/>
  <c r="O846" i="18" s="1"/>
  <c r="O228" i="17"/>
  <c r="O556" i="17" s="1"/>
  <c r="O233" i="17"/>
  <c r="O561" i="17" s="1"/>
  <c r="O329" i="14"/>
  <c r="O318" i="13"/>
  <c r="O866" i="13" s="1"/>
  <c r="O256" i="17"/>
  <c r="O261" i="17"/>
  <c r="O589" i="17" s="1"/>
  <c r="O302" i="14"/>
  <c r="P83" i="19"/>
  <c r="O83" i="19"/>
  <c r="T83" i="19"/>
  <c r="K83" i="19"/>
  <c r="Q83" i="19"/>
  <c r="R83" i="19"/>
  <c r="S83" i="19"/>
  <c r="W83" i="19"/>
  <c r="U83" i="19"/>
  <c r="M83" i="19"/>
  <c r="J83" i="19"/>
  <c r="L83" i="19"/>
  <c r="V83" i="19"/>
  <c r="I105" i="17"/>
  <c r="M105" i="8"/>
  <c r="I44" i="17"/>
  <c r="M44" i="8"/>
  <c r="T209" i="17"/>
  <c r="K209" i="17"/>
  <c r="U209" i="17"/>
  <c r="P209" i="17"/>
  <c r="W209" i="17"/>
  <c r="Q209" i="17"/>
  <c r="S209" i="17"/>
  <c r="V209" i="17"/>
  <c r="O209" i="17"/>
  <c r="R209" i="17"/>
  <c r="J209" i="17"/>
  <c r="M209" i="17"/>
  <c r="L209" i="17"/>
  <c r="N209" i="17"/>
  <c r="X209" i="17"/>
  <c r="J259" i="17"/>
  <c r="J587" i="17" s="1"/>
  <c r="J302" i="14"/>
  <c r="J327" i="18"/>
  <c r="J865" i="18" s="1"/>
  <c r="J226" i="17"/>
  <c r="J311" i="14"/>
  <c r="J847" i="14" s="1"/>
  <c r="J290" i="18"/>
  <c r="J828" i="18" s="1"/>
  <c r="J229" i="17"/>
  <c r="J557" i="17" s="1"/>
  <c r="J326" i="14"/>
  <c r="J331" i="13"/>
  <c r="J234" i="17"/>
  <c r="J562" i="17" s="1"/>
  <c r="J317" i="18"/>
  <c r="J855" i="18" s="1"/>
  <c r="J261" i="17"/>
  <c r="J305" i="18"/>
  <c r="J228" i="17"/>
  <c r="J556" i="17" s="1"/>
  <c r="J257" i="17"/>
  <c r="J308" i="18"/>
  <c r="J846" i="18" s="1"/>
  <c r="J225" i="17"/>
  <c r="J312" i="14"/>
  <c r="J329" i="14"/>
  <c r="J335" i="13"/>
  <c r="J318" i="13"/>
  <c r="J866" i="13" s="1"/>
  <c r="J311" i="18"/>
  <c r="J260" i="17"/>
  <c r="J309" i="13"/>
  <c r="J251" i="17"/>
  <c r="J222" i="17"/>
  <c r="J231" i="17"/>
  <c r="J333" i="18"/>
  <c r="J871" i="18" s="1"/>
  <c r="J248" i="17"/>
  <c r="J576" i="17" s="1"/>
  <c r="J233" i="17"/>
  <c r="J256" i="17"/>
  <c r="J314" i="14"/>
  <c r="J247" i="17"/>
  <c r="J243" i="17"/>
  <c r="J315" i="18"/>
  <c r="J853" i="18" s="1"/>
  <c r="J332" i="18"/>
  <c r="J310" i="14"/>
  <c r="J330" i="13"/>
  <c r="J227" i="17"/>
  <c r="R318" i="18"/>
  <c r="X370" i="17"/>
  <c r="W370" i="17"/>
  <c r="Y21" i="18"/>
  <c r="M42" i="8"/>
  <c r="I42" i="17"/>
  <c r="W270" i="17"/>
  <c r="X270" i="17"/>
  <c r="R237" i="17"/>
  <c r="R565" i="17" s="1"/>
  <c r="M39" i="8"/>
  <c r="X371" i="17"/>
  <c r="W371" i="17"/>
  <c r="V206" i="17"/>
  <c r="X206" i="17"/>
  <c r="P206" i="17"/>
  <c r="R206" i="17"/>
  <c r="K206" i="17"/>
  <c r="S206" i="17"/>
  <c r="U206" i="17"/>
  <c r="N206" i="17"/>
  <c r="M206" i="17"/>
  <c r="O206" i="17"/>
  <c r="L206" i="17"/>
  <c r="J206" i="17"/>
  <c r="W206" i="17"/>
  <c r="T206" i="17"/>
  <c r="Q206" i="17"/>
  <c r="P432" i="17"/>
  <c r="W432" i="17"/>
  <c r="V432" i="17"/>
  <c r="K432" i="17"/>
  <c r="Q432" i="17"/>
  <c r="T432" i="17"/>
  <c r="M432" i="17"/>
  <c r="R432" i="17"/>
  <c r="X432" i="17"/>
  <c r="U432" i="17"/>
  <c r="N432" i="17"/>
  <c r="L432" i="17"/>
  <c r="O155" i="15"/>
  <c r="N297" i="17"/>
  <c r="N298" i="17" s="1"/>
  <c r="S332" i="14"/>
  <c r="S868" i="14" s="1"/>
  <c r="O297" i="17"/>
  <c r="O625" i="17" s="1"/>
  <c r="U332" i="14"/>
  <c r="U868" i="14" s="1"/>
  <c r="S894" i="18"/>
  <c r="R613" i="17"/>
  <c r="X586" i="17"/>
  <c r="S367" i="17"/>
  <c r="S377" i="17"/>
  <c r="S541" i="17" s="1"/>
  <c r="S369" i="17"/>
  <c r="O364" i="17"/>
  <c r="R376" i="17"/>
  <c r="J623" i="18"/>
  <c r="P332" i="14"/>
  <c r="P868" i="14" s="1"/>
  <c r="T41" i="14"/>
  <c r="T845" i="14" s="1"/>
  <c r="S372" i="17"/>
  <c r="S363" i="17"/>
  <c r="J38" i="13"/>
  <c r="Q90" i="13"/>
  <c r="Q912" i="13" s="1"/>
  <c r="W297" i="17"/>
  <c r="W625" i="17" s="1"/>
  <c r="N614" i="18"/>
  <c r="Q297" i="17"/>
  <c r="Q625" i="17" s="1"/>
  <c r="T909" i="13"/>
  <c r="U297" i="17"/>
  <c r="U625" i="17" s="1"/>
  <c r="V297" i="17"/>
  <c r="X614" i="18"/>
  <c r="R576" i="18"/>
  <c r="U86" i="13"/>
  <c r="Q138" i="21" s="1"/>
  <c r="U839" i="14"/>
  <c r="J90" i="13"/>
  <c r="J912" i="13" s="1"/>
  <c r="P297" i="17"/>
  <c r="P625" i="17" s="1"/>
  <c r="M297" i="17"/>
  <c r="M625" i="17" s="1"/>
  <c r="U90" i="18"/>
  <c r="U897" i="18" s="1"/>
  <c r="Q549" i="17"/>
  <c r="U90" i="13"/>
  <c r="U912" i="13" s="1"/>
  <c r="K297" i="17"/>
  <c r="R332" i="14"/>
  <c r="R868" i="14" s="1"/>
  <c r="M623" i="18"/>
  <c r="V41" i="14"/>
  <c r="R90" i="13"/>
  <c r="R912" i="13" s="1"/>
  <c r="O90" i="13"/>
  <c r="O912" i="13" s="1"/>
  <c r="R297" i="17"/>
  <c r="T614" i="18"/>
  <c r="L297" i="17"/>
  <c r="L625" i="17" s="1"/>
  <c r="J41" i="14"/>
  <c r="M586" i="17"/>
  <c r="W38" i="13"/>
  <c r="W860" i="13" s="1"/>
  <c r="J297" i="17"/>
  <c r="N617" i="18"/>
  <c r="J621" i="14"/>
  <c r="M148" i="8"/>
  <c r="Q38" i="13"/>
  <c r="S297" i="17"/>
  <c r="S625" i="17" s="1"/>
  <c r="O863" i="13"/>
  <c r="S617" i="18"/>
  <c r="X332" i="14"/>
  <c r="X868" i="14" s="1"/>
  <c r="O613" i="17"/>
  <c r="J613" i="14"/>
  <c r="S613" i="14"/>
  <c r="N580" i="18"/>
  <c r="N576" i="18"/>
  <c r="T549" i="17"/>
  <c r="N90" i="18"/>
  <c r="N897" i="18" s="1"/>
  <c r="N38" i="13"/>
  <c r="N860" i="13" s="1"/>
  <c r="S614" i="18"/>
  <c r="W332" i="14"/>
  <c r="W868" i="14" s="1"/>
  <c r="T617" i="18"/>
  <c r="O332" i="14"/>
  <c r="O868" i="14" s="1"/>
  <c r="X90" i="18"/>
  <c r="X897" i="18" s="1"/>
  <c r="V384" i="17"/>
  <c r="K332" i="14"/>
  <c r="K868" i="14" s="1"/>
  <c r="S41" i="14"/>
  <c r="Q894" i="18"/>
  <c r="W90" i="18"/>
  <c r="W897" i="18" s="1"/>
  <c r="T384" i="17"/>
  <c r="U609" i="18"/>
  <c r="P617" i="18"/>
  <c r="L332" i="14"/>
  <c r="L868" i="14" s="1"/>
  <c r="M896" i="18"/>
  <c r="U909" i="13"/>
  <c r="S609" i="18"/>
  <c r="V609" i="18"/>
  <c r="K617" i="18"/>
  <c r="T332" i="14"/>
  <c r="T868" i="14" s="1"/>
  <c r="V332" i="14"/>
  <c r="V868" i="14" s="1"/>
  <c r="P41" i="14"/>
  <c r="O614" i="18"/>
  <c r="N400" i="17"/>
  <c r="N564" i="17" s="1"/>
  <c r="N894" i="18"/>
  <c r="P129" i="21"/>
  <c r="M909" i="13"/>
  <c r="U623" i="18"/>
  <c r="M332" i="14"/>
  <c r="M868" i="14" s="1"/>
  <c r="Q332" i="14"/>
  <c r="Q868" i="14" s="1"/>
  <c r="N332" i="14"/>
  <c r="N868" i="14" s="1"/>
  <c r="K614" i="18"/>
  <c r="L582" i="18"/>
  <c r="T586" i="17"/>
  <c r="R129" i="21"/>
  <c r="R894" i="18"/>
  <c r="V909" i="13"/>
  <c r="W574" i="17"/>
  <c r="O384" i="17"/>
  <c r="P839" i="14"/>
  <c r="L867" i="13"/>
  <c r="O894" i="18"/>
  <c r="Y607" i="13"/>
  <c r="Q580" i="17"/>
  <c r="Q384" i="17"/>
  <c r="M364" i="17"/>
  <c r="T867" i="13"/>
  <c r="K613" i="17"/>
  <c r="Q586" i="17"/>
  <c r="T580" i="17"/>
  <c r="N384" i="17"/>
  <c r="S384" i="17"/>
  <c r="M894" i="14"/>
  <c r="S616" i="18"/>
  <c r="U894" i="18"/>
  <c r="N867" i="13"/>
  <c r="W580" i="17"/>
  <c r="K384" i="17"/>
  <c r="P613" i="17"/>
  <c r="N613" i="17"/>
  <c r="L579" i="18"/>
  <c r="X909" i="13"/>
  <c r="W586" i="17"/>
  <c r="X574" i="17"/>
  <c r="R384" i="17"/>
  <c r="U384" i="17"/>
  <c r="L610" i="18"/>
  <c r="O580" i="17"/>
  <c r="L384" i="17"/>
  <c r="M384" i="17"/>
  <c r="X624" i="13"/>
  <c r="R290" i="13"/>
  <c r="Q613" i="17"/>
  <c r="M894" i="18"/>
  <c r="Q909" i="13"/>
  <c r="Q862" i="13"/>
  <c r="P384" i="17"/>
  <c r="J384" i="17"/>
  <c r="L364" i="17"/>
  <c r="M346" i="14"/>
  <c r="T839" i="14"/>
  <c r="S155" i="15"/>
  <c r="V613" i="17"/>
  <c r="Y358" i="14"/>
  <c r="Y599" i="18"/>
  <c r="Y64" i="13"/>
  <c r="T578" i="17"/>
  <c r="N580" i="17"/>
  <c r="W384" i="17"/>
  <c r="U46" i="13"/>
  <c r="U868" i="13" s="1"/>
  <c r="X894" i="18"/>
  <c r="Y361" i="13"/>
  <c r="W879" i="13"/>
  <c r="Y597" i="18"/>
  <c r="Y89" i="18"/>
  <c r="Y356" i="18"/>
  <c r="Y416" i="17"/>
  <c r="Y46" i="14"/>
  <c r="Y414" i="17"/>
  <c r="Y408" i="17"/>
  <c r="R909" i="13"/>
  <c r="Y412" i="17"/>
  <c r="X867" i="13"/>
  <c r="U96" i="17"/>
  <c r="U588" i="17" s="1"/>
  <c r="W839" i="14"/>
  <c r="V146" i="17"/>
  <c r="V638" i="17" s="1"/>
  <c r="K909" i="13"/>
  <c r="Y612" i="13"/>
  <c r="Y63" i="13"/>
  <c r="Y34" i="13"/>
  <c r="Y162" i="17"/>
  <c r="Y422" i="17"/>
  <c r="N839" i="14"/>
  <c r="S623" i="13"/>
  <c r="N851" i="18"/>
  <c r="Y604" i="13"/>
  <c r="Y600" i="14"/>
  <c r="Y638" i="13"/>
  <c r="P580" i="17"/>
  <c r="Y585" i="18"/>
  <c r="W866" i="18"/>
  <c r="U586" i="17"/>
  <c r="W613" i="17"/>
  <c r="L894" i="18"/>
  <c r="L909" i="13"/>
  <c r="Y410" i="17"/>
  <c r="Q284" i="18"/>
  <c r="W284" i="18"/>
  <c r="Y40" i="14"/>
  <c r="L140" i="17"/>
  <c r="L632" i="17" s="1"/>
  <c r="S140" i="17"/>
  <c r="S632" i="17" s="1"/>
  <c r="J140" i="17"/>
  <c r="X140" i="17"/>
  <c r="X632" i="17" s="1"/>
  <c r="Q140" i="17"/>
  <c r="Q632" i="17" s="1"/>
  <c r="O140" i="17"/>
  <c r="O632" i="17" s="1"/>
  <c r="M140" i="17"/>
  <c r="M632" i="17" s="1"/>
  <c r="U140" i="17"/>
  <c r="U632" i="17" s="1"/>
  <c r="R140" i="17"/>
  <c r="R632" i="17" s="1"/>
  <c r="P140" i="17"/>
  <c r="P632" i="17" s="1"/>
  <c r="W140" i="17"/>
  <c r="W632" i="17" s="1"/>
  <c r="V140" i="17"/>
  <c r="V632" i="17" s="1"/>
  <c r="N140" i="17"/>
  <c r="N632" i="17" s="1"/>
  <c r="K140" i="17"/>
  <c r="K632" i="17" s="1"/>
  <c r="T140" i="17"/>
  <c r="T141" i="17" s="1"/>
  <c r="U38" i="14"/>
  <c r="U842" i="14" s="1"/>
  <c r="O38" i="14"/>
  <c r="P38" i="14"/>
  <c r="R38" i="14"/>
  <c r="S38" i="14"/>
  <c r="J38" i="14"/>
  <c r="K38" i="14"/>
  <c r="T38" i="14"/>
  <c r="T842" i="14" s="1"/>
  <c r="W38" i="14"/>
  <c r="W842" i="14" s="1"/>
  <c r="V38" i="14"/>
  <c r="Q38" i="14"/>
  <c r="Q842" i="14" s="1"/>
  <c r="X38" i="14"/>
  <c r="X842" i="14" s="1"/>
  <c r="M38" i="14"/>
  <c r="N38" i="14"/>
  <c r="N842" i="14" s="1"/>
  <c r="L38" i="14"/>
  <c r="O376" i="17"/>
  <c r="O540" i="17" s="1"/>
  <c r="J33" i="15"/>
  <c r="J156" i="15" s="1"/>
  <c r="T33" i="15"/>
  <c r="T156" i="15" s="1"/>
  <c r="P33" i="15"/>
  <c r="P156" i="15" s="1"/>
  <c r="L33" i="15"/>
  <c r="L156" i="15" s="1"/>
  <c r="V33" i="15"/>
  <c r="V156" i="15" s="1"/>
  <c r="Q33" i="15"/>
  <c r="Q156" i="15" s="1"/>
  <c r="S33" i="15"/>
  <c r="S156" i="15" s="1"/>
  <c r="W33" i="15"/>
  <c r="W156" i="15" s="1"/>
  <c r="O33" i="15"/>
  <c r="O156" i="15" s="1"/>
  <c r="R33" i="15"/>
  <c r="R156" i="15" s="1"/>
  <c r="U33" i="15"/>
  <c r="U156" i="15" s="1"/>
  <c r="N33" i="15"/>
  <c r="N156" i="15" s="1"/>
  <c r="K33" i="15"/>
  <c r="K156" i="15" s="1"/>
  <c r="I33" i="15"/>
  <c r="M33" i="15"/>
  <c r="M156" i="15" s="1"/>
  <c r="N343" i="18"/>
  <c r="O374" i="17"/>
  <c r="O372" i="17"/>
  <c r="P343" i="17"/>
  <c r="U276" i="17"/>
  <c r="U604" i="17" s="1"/>
  <c r="L276" i="17"/>
  <c r="L604" i="17" s="1"/>
  <c r="S276" i="17"/>
  <c r="S604" i="17" s="1"/>
  <c r="O276" i="17"/>
  <c r="O604" i="17" s="1"/>
  <c r="K276" i="17"/>
  <c r="K604" i="17" s="1"/>
  <c r="M276" i="17"/>
  <c r="M604" i="17" s="1"/>
  <c r="Q276" i="17"/>
  <c r="Q604" i="17" s="1"/>
  <c r="V276" i="17"/>
  <c r="V604" i="17" s="1"/>
  <c r="N276" i="17"/>
  <c r="N604" i="17" s="1"/>
  <c r="P276" i="17"/>
  <c r="P604" i="17" s="1"/>
  <c r="R276" i="17"/>
  <c r="R604" i="17" s="1"/>
  <c r="J276" i="17"/>
  <c r="W276" i="17"/>
  <c r="W604" i="17" s="1"/>
  <c r="X276" i="17"/>
  <c r="X604" i="17" s="1"/>
  <c r="T276" i="17"/>
  <c r="T604" i="17" s="1"/>
  <c r="R146" i="17"/>
  <c r="R638" i="17" s="1"/>
  <c r="O375" i="17"/>
  <c r="V894" i="18"/>
  <c r="W364" i="17"/>
  <c r="X364" i="17"/>
  <c r="X580" i="17"/>
  <c r="O370" i="17"/>
  <c r="O377" i="17"/>
  <c r="O541" i="17" s="1"/>
  <c r="K364" i="17"/>
  <c r="N870" i="18"/>
  <c r="R343" i="17"/>
  <c r="M597" i="14"/>
  <c r="O129" i="21"/>
  <c r="K894" i="18"/>
  <c r="O373" i="17"/>
  <c r="P894" i="18"/>
  <c r="X866" i="18"/>
  <c r="O371" i="17"/>
  <c r="O369" i="17"/>
  <c r="S364" i="17"/>
  <c r="P597" i="14"/>
  <c r="S909" i="13"/>
  <c r="L129" i="21"/>
  <c r="P579" i="18"/>
  <c r="Q579" i="18"/>
  <c r="K579" i="18"/>
  <c r="S579" i="18"/>
  <c r="R579" i="18"/>
  <c r="U579" i="18"/>
  <c r="M579" i="18"/>
  <c r="X579" i="18"/>
  <c r="X848" i="18" s="1"/>
  <c r="W579" i="18"/>
  <c r="O579" i="18"/>
  <c r="T579" i="18"/>
  <c r="V579" i="18"/>
  <c r="J579" i="18"/>
  <c r="O366" i="17"/>
  <c r="O368" i="17"/>
  <c r="Y586" i="14"/>
  <c r="Y588" i="13"/>
  <c r="P909" i="13"/>
  <c r="X308" i="17"/>
  <c r="X636" i="17" s="1"/>
  <c r="O308" i="17"/>
  <c r="O636" i="17" s="1"/>
  <c r="U308" i="17"/>
  <c r="U636" i="17" s="1"/>
  <c r="Q308" i="17"/>
  <c r="Q636" i="17" s="1"/>
  <c r="N308" i="17"/>
  <c r="J308" i="17"/>
  <c r="T308" i="17"/>
  <c r="T636" i="17" s="1"/>
  <c r="M308" i="17"/>
  <c r="M636" i="17" s="1"/>
  <c r="P308" i="17"/>
  <c r="P636" i="17" s="1"/>
  <c r="S308" i="17"/>
  <c r="S636" i="17" s="1"/>
  <c r="L308" i="17"/>
  <c r="L636" i="17" s="1"/>
  <c r="R308" i="17"/>
  <c r="K308" i="17"/>
  <c r="V308" i="17"/>
  <c r="W308" i="17"/>
  <c r="W636" i="17" s="1"/>
  <c r="U580" i="17"/>
  <c r="Y578" i="14"/>
  <c r="J894" i="18"/>
  <c r="J909" i="13"/>
  <c r="N909" i="13"/>
  <c r="W338" i="13"/>
  <c r="W886" i="13" s="1"/>
  <c r="N338" i="13"/>
  <c r="N886" i="13" s="1"/>
  <c r="Q338" i="13"/>
  <c r="Q886" i="13" s="1"/>
  <c r="P338" i="13"/>
  <c r="P886" i="13" s="1"/>
  <c r="S338" i="13"/>
  <c r="S886" i="13" s="1"/>
  <c r="X338" i="13"/>
  <c r="X886" i="13" s="1"/>
  <c r="L338" i="13"/>
  <c r="L886" i="13" s="1"/>
  <c r="T338" i="13"/>
  <c r="T886" i="13" s="1"/>
  <c r="R338" i="13"/>
  <c r="R886" i="13" s="1"/>
  <c r="K338" i="13"/>
  <c r="K886" i="13" s="1"/>
  <c r="V338" i="13"/>
  <c r="V886" i="13" s="1"/>
  <c r="J338" i="13"/>
  <c r="J886" i="13" s="1"/>
  <c r="O338" i="13"/>
  <c r="O886" i="13" s="1"/>
  <c r="U338" i="13"/>
  <c r="U886" i="13" s="1"/>
  <c r="N129" i="21"/>
  <c r="Y605" i="13"/>
  <c r="X343" i="18"/>
  <c r="Y596" i="18"/>
  <c r="T34" i="15"/>
  <c r="T157" i="15" s="1"/>
  <c r="N284" i="18"/>
  <c r="R597" i="14"/>
  <c r="Q155" i="15"/>
  <c r="X597" i="14"/>
  <c r="N597" i="14"/>
  <c r="S597" i="14"/>
  <c r="K868" i="18"/>
  <c r="O341" i="14"/>
  <c r="L342" i="18"/>
  <c r="W597" i="14"/>
  <c r="K597" i="14"/>
  <c r="P584" i="13"/>
  <c r="P600" i="13" s="1"/>
  <c r="O584" i="13"/>
  <c r="O600" i="13" s="1"/>
  <c r="Q341" i="14"/>
  <c r="Q597" i="14"/>
  <c r="V597" i="14"/>
  <c r="T597" i="14"/>
  <c r="T865" i="14" s="1"/>
  <c r="M308" i="13"/>
  <c r="M856" i="13" s="1"/>
  <c r="M863" i="13"/>
  <c r="J597" i="14"/>
  <c r="L597" i="14"/>
  <c r="O597" i="14"/>
  <c r="W909" i="13"/>
  <c r="Y64" i="14"/>
  <c r="M96" i="17"/>
  <c r="V96" i="17"/>
  <c r="R47" i="17"/>
  <c r="Q47" i="17"/>
  <c r="P96" i="17"/>
  <c r="L47" i="17"/>
  <c r="V344" i="18"/>
  <c r="Q129" i="21"/>
  <c r="T96" i="17"/>
  <c r="T588" i="17" s="1"/>
  <c r="U344" i="18"/>
  <c r="W96" i="17"/>
  <c r="W588" i="17" s="1"/>
  <c r="T407" i="17"/>
  <c r="T571" i="17" s="1"/>
  <c r="T859" i="13"/>
  <c r="O909" i="13"/>
  <c r="Y38" i="18"/>
  <c r="K366" i="13"/>
  <c r="T188" i="17"/>
  <c r="P367" i="17"/>
  <c r="L366" i="13"/>
  <c r="M47" i="17"/>
  <c r="R188" i="17"/>
  <c r="X908" i="13"/>
  <c r="V188" i="17"/>
  <c r="L284" i="18"/>
  <c r="V294" i="14"/>
  <c r="T553" i="18"/>
  <c r="R578" i="17"/>
  <c r="Q96" i="17"/>
  <c r="J366" i="13"/>
  <c r="X879" i="13"/>
  <c r="O344" i="18"/>
  <c r="U870" i="18"/>
  <c r="J188" i="17"/>
  <c r="V358" i="18"/>
  <c r="V896" i="18" s="1"/>
  <c r="S613" i="17"/>
  <c r="L294" i="14"/>
  <c r="J402" i="17"/>
  <c r="S284" i="18"/>
  <c r="X96" i="17"/>
  <c r="X588" i="17" s="1"/>
  <c r="O96" i="17"/>
  <c r="S96" i="17"/>
  <c r="R96" i="17"/>
  <c r="S570" i="14"/>
  <c r="R344" i="18"/>
  <c r="J294" i="14"/>
  <c r="O294" i="14"/>
  <c r="S912" i="13"/>
  <c r="Y57" i="14"/>
  <c r="Y415" i="17"/>
  <c r="V407" i="17"/>
  <c r="J96" i="17"/>
  <c r="N96" i="17"/>
  <c r="N588" i="17" s="1"/>
  <c r="P358" i="18"/>
  <c r="P896" i="18" s="1"/>
  <c r="M570" i="14"/>
  <c r="M838" i="14" s="1"/>
  <c r="T344" i="18"/>
  <c r="Q294" i="14"/>
  <c r="T624" i="13"/>
  <c r="Q366" i="13"/>
  <c r="M407" i="17"/>
  <c r="M571" i="17" s="1"/>
  <c r="L96" i="17"/>
  <c r="X301" i="13"/>
  <c r="W52" i="19"/>
  <c r="J344" i="18"/>
  <c r="J613" i="17"/>
  <c r="O563" i="14"/>
  <c r="P343" i="18"/>
  <c r="K341" i="14"/>
  <c r="T609" i="14"/>
  <c r="T623" i="18"/>
  <c r="S347" i="18"/>
  <c r="U41" i="14"/>
  <c r="U845" i="14" s="1"/>
  <c r="J609" i="18"/>
  <c r="R52" i="19"/>
  <c r="K90" i="13"/>
  <c r="K912" i="13" s="1"/>
  <c r="X341" i="14"/>
  <c r="M625" i="13"/>
  <c r="R609" i="14"/>
  <c r="X617" i="18"/>
  <c r="U617" i="18"/>
  <c r="S623" i="18"/>
  <c r="L155" i="15"/>
  <c r="J342" i="18"/>
  <c r="V623" i="18"/>
  <c r="P342" i="18"/>
  <c r="Q347" i="18"/>
  <c r="R347" i="18"/>
  <c r="V625" i="13"/>
  <c r="Q614" i="18"/>
  <c r="L614" i="18"/>
  <c r="O41" i="14"/>
  <c r="O273" i="17"/>
  <c r="O601" i="17" s="1"/>
  <c r="G129" i="21"/>
  <c r="Y42" i="13"/>
  <c r="Q625" i="13"/>
  <c r="R41" i="14"/>
  <c r="L894" i="14"/>
  <c r="S97" i="17"/>
  <c r="S589" i="17" s="1"/>
  <c r="M343" i="18"/>
  <c r="M609" i="18"/>
  <c r="N609" i="18"/>
  <c r="N97" i="17"/>
  <c r="N589" i="17" s="1"/>
  <c r="N52" i="19"/>
  <c r="P90" i="13"/>
  <c r="P912" i="13" s="1"/>
  <c r="V341" i="14"/>
  <c r="M38" i="13"/>
  <c r="O38" i="13"/>
  <c r="W90" i="13"/>
  <c r="W912" i="13" s="1"/>
  <c r="Q46" i="13"/>
  <c r="Q868" i="13" s="1"/>
  <c r="J614" i="18"/>
  <c r="U625" i="13"/>
  <c r="Q609" i="14"/>
  <c r="O617" i="18"/>
  <c r="V617" i="18"/>
  <c r="O623" i="18"/>
  <c r="J155" i="15"/>
  <c r="O342" i="18"/>
  <c r="U291" i="14"/>
  <c r="R863" i="13"/>
  <c r="X74" i="15"/>
  <c r="N90" i="13"/>
  <c r="N912" i="13" s="1"/>
  <c r="L41" i="14"/>
  <c r="O621" i="14"/>
  <c r="S316" i="13"/>
  <c r="S864" i="13" s="1"/>
  <c r="P273" i="17"/>
  <c r="P601" i="17" s="1"/>
  <c r="M129" i="21"/>
  <c r="F129" i="21"/>
  <c r="U867" i="13"/>
  <c r="Y285" i="17"/>
  <c r="V610" i="18"/>
  <c r="W301" i="13"/>
  <c r="L46" i="13"/>
  <c r="X609" i="14"/>
  <c r="T97" i="17"/>
  <c r="T589" i="17" s="1"/>
  <c r="K46" i="13"/>
  <c r="W342" i="18"/>
  <c r="J628" i="13"/>
  <c r="J90" i="18"/>
  <c r="J897" i="18" s="1"/>
  <c r="V46" i="13"/>
  <c r="V868" i="13" s="1"/>
  <c r="W614" i="18"/>
  <c r="K90" i="18"/>
  <c r="K897" i="18" s="1"/>
  <c r="U610" i="18"/>
  <c r="K343" i="18"/>
  <c r="R90" i="18"/>
  <c r="R897" i="18" s="1"/>
  <c r="S90" i="18"/>
  <c r="S897" i="18" s="1"/>
  <c r="S610" i="18"/>
  <c r="O343" i="18"/>
  <c r="U343" i="18"/>
  <c r="J379" i="17"/>
  <c r="T609" i="18"/>
  <c r="X609" i="18"/>
  <c r="R894" i="14"/>
  <c r="L97" i="17"/>
  <c r="Q52" i="19"/>
  <c r="U341" i="14"/>
  <c r="W859" i="13"/>
  <c r="P859" i="13"/>
  <c r="K38" i="13"/>
  <c r="V38" i="13"/>
  <c r="X90" i="13"/>
  <c r="X912" i="13" s="1"/>
  <c r="P46" i="13"/>
  <c r="R614" i="18"/>
  <c r="M609" i="14"/>
  <c r="M617" i="18"/>
  <c r="N623" i="18"/>
  <c r="T155" i="15"/>
  <c r="U342" i="18"/>
  <c r="R623" i="18"/>
  <c r="L90" i="13"/>
  <c r="L912" i="13" s="1"/>
  <c r="Q291" i="14"/>
  <c r="T613" i="17"/>
  <c r="N41" i="14"/>
  <c r="N845" i="14" s="1"/>
  <c r="P614" i="18"/>
  <c r="M41" i="14"/>
  <c r="M845" i="14" s="1"/>
  <c r="M347" i="18"/>
  <c r="Q617" i="18"/>
  <c r="W623" i="18"/>
  <c r="S615" i="18"/>
  <c r="J612" i="18"/>
  <c r="N584" i="14"/>
  <c r="N852" i="14" s="1"/>
  <c r="S325" i="18"/>
  <c r="K273" i="17"/>
  <c r="K601" i="17" s="1"/>
  <c r="S308" i="14"/>
  <c r="S844" i="14" s="1"/>
  <c r="V90" i="18"/>
  <c r="V897" i="18" s="1"/>
  <c r="R301" i="13"/>
  <c r="T871" i="18"/>
  <c r="L301" i="13"/>
  <c r="S38" i="13"/>
  <c r="P38" i="13"/>
  <c r="O90" i="18"/>
  <c r="O897" i="18" s="1"/>
  <c r="Q90" i="18"/>
  <c r="Q897" i="18" s="1"/>
  <c r="T90" i="18"/>
  <c r="T897" i="18" s="1"/>
  <c r="N610" i="18"/>
  <c r="S343" i="18"/>
  <c r="T343" i="18"/>
  <c r="S379" i="17"/>
  <c r="O379" i="17"/>
  <c r="P609" i="18"/>
  <c r="K609" i="18"/>
  <c r="M97" i="17"/>
  <c r="O52" i="19"/>
  <c r="R341" i="14"/>
  <c r="U38" i="13"/>
  <c r="U860" i="13" s="1"/>
  <c r="T38" i="13"/>
  <c r="T860" i="13" s="1"/>
  <c r="T90" i="13"/>
  <c r="T912" i="13" s="1"/>
  <c r="N609" i="14"/>
  <c r="J617" i="18"/>
  <c r="X623" i="18"/>
  <c r="W155" i="15"/>
  <c r="M342" i="18"/>
  <c r="Q623" i="18"/>
  <c r="S563" i="14"/>
  <c r="P291" i="14"/>
  <c r="I52" i="19"/>
  <c r="W41" i="14"/>
  <c r="W845" i="14" s="1"/>
  <c r="U614" i="18"/>
  <c r="M614" i="18"/>
  <c r="P347" i="18"/>
  <c r="M291" i="14"/>
  <c r="K129" i="21"/>
  <c r="K610" i="18"/>
  <c r="R609" i="18"/>
  <c r="L609" i="18"/>
  <c r="L90" i="18"/>
  <c r="L897" i="18" s="1"/>
  <c r="Q610" i="18"/>
  <c r="R343" i="18"/>
  <c r="W343" i="18"/>
  <c r="O609" i="18"/>
  <c r="M90" i="18"/>
  <c r="M897" i="18" s="1"/>
  <c r="M610" i="18"/>
  <c r="W609" i="18"/>
  <c r="R97" i="17"/>
  <c r="M90" i="13"/>
  <c r="M912" i="13" s="1"/>
  <c r="V90" i="13"/>
  <c r="V912" i="13" s="1"/>
  <c r="W870" i="18"/>
  <c r="W617" i="18"/>
  <c r="P623" i="18"/>
  <c r="V155" i="15"/>
  <c r="K623" i="18"/>
  <c r="X41" i="14"/>
  <c r="X845" i="14" s="1"/>
  <c r="K41" i="14"/>
  <c r="R625" i="13"/>
  <c r="Q563" i="14"/>
  <c r="L580" i="14"/>
  <c r="H129" i="21"/>
  <c r="R570" i="14"/>
  <c r="Q358" i="18"/>
  <c r="Q896" i="18" s="1"/>
  <c r="O570" i="14"/>
  <c r="N570" i="14"/>
  <c r="Q859" i="13"/>
  <c r="N624" i="13"/>
  <c r="M624" i="13"/>
  <c r="P155" i="15"/>
  <c r="J563" i="14"/>
  <c r="N563" i="14"/>
  <c r="X367" i="17"/>
  <c r="S612" i="18"/>
  <c r="L391" i="17"/>
  <c r="O358" i="18"/>
  <c r="O896" i="18" s="1"/>
  <c r="J621" i="18"/>
  <c r="L587" i="18"/>
  <c r="Y301" i="17"/>
  <c r="P549" i="17"/>
  <c r="K358" i="18"/>
  <c r="K896" i="18" s="1"/>
  <c r="K570" i="14"/>
  <c r="J570" i="14"/>
  <c r="W624" i="13"/>
  <c r="S624" i="13"/>
  <c r="Y87" i="13"/>
  <c r="P348" i="13"/>
  <c r="R358" i="18"/>
  <c r="R896" i="18" s="1"/>
  <c r="W290" i="13"/>
  <c r="U582" i="17"/>
  <c r="T563" i="14"/>
  <c r="U563" i="14"/>
  <c r="Y601" i="18"/>
  <c r="T358" i="18"/>
  <c r="T896" i="18" s="1"/>
  <c r="U570" i="14"/>
  <c r="Q624" i="13"/>
  <c r="S358" i="18"/>
  <c r="S896" i="18" s="1"/>
  <c r="W563" i="14"/>
  <c r="N358" i="18"/>
  <c r="N896" i="18" s="1"/>
  <c r="L570" i="14"/>
  <c r="O624" i="13"/>
  <c r="R624" i="13"/>
  <c r="V348" i="13"/>
  <c r="U358" i="18"/>
  <c r="U896" i="18" s="1"/>
  <c r="V563" i="14"/>
  <c r="U613" i="17"/>
  <c r="S351" i="13"/>
  <c r="M66" i="5"/>
  <c r="O367" i="17"/>
  <c r="K563" i="14"/>
  <c r="M367" i="17"/>
  <c r="J358" i="18"/>
  <c r="J896" i="18" s="1"/>
  <c r="U894" i="14"/>
  <c r="W570" i="14"/>
  <c r="W838" i="14" s="1"/>
  <c r="P570" i="14"/>
  <c r="M314" i="13"/>
  <c r="M862" i="13" s="1"/>
  <c r="K624" i="13"/>
  <c r="P624" i="13"/>
  <c r="K348" i="13"/>
  <c r="U348" i="13"/>
  <c r="L563" i="14"/>
  <c r="O621" i="18"/>
  <c r="T347" i="14"/>
  <c r="M327" i="14"/>
  <c r="M863" i="14" s="1"/>
  <c r="X578" i="17"/>
  <c r="X570" i="14"/>
  <c r="X838" i="14" s="1"/>
  <c r="T570" i="14"/>
  <c r="T838" i="14" s="1"/>
  <c r="J314" i="13"/>
  <c r="J862" i="13" s="1"/>
  <c r="V624" i="13"/>
  <c r="J624" i="13"/>
  <c r="T352" i="18"/>
  <c r="M348" i="13"/>
  <c r="X563" i="14"/>
  <c r="M563" i="14"/>
  <c r="X358" i="18"/>
  <c r="X896" i="18" s="1"/>
  <c r="M296" i="18"/>
  <c r="S295" i="14"/>
  <c r="L624" i="13"/>
  <c r="N402" i="17"/>
  <c r="N566" i="17" s="1"/>
  <c r="L358" i="18"/>
  <c r="L896" i="18" s="1"/>
  <c r="Q346" i="14"/>
  <c r="V570" i="14"/>
  <c r="N352" i="18"/>
  <c r="M155" i="15"/>
  <c r="J348" i="13"/>
  <c r="W358" i="18"/>
  <c r="W896" i="18" s="1"/>
  <c r="R563" i="14"/>
  <c r="Y597" i="13"/>
  <c r="Y91" i="13"/>
  <c r="S349" i="18"/>
  <c r="L346" i="14"/>
  <c r="P346" i="14"/>
  <c r="L352" i="18"/>
  <c r="J352" i="18"/>
  <c r="T294" i="14"/>
  <c r="Y357" i="14"/>
  <c r="Y609" i="13"/>
  <c r="N407" i="17"/>
  <c r="R407" i="17"/>
  <c r="V553" i="18"/>
  <c r="V346" i="14"/>
  <c r="V894" i="14"/>
  <c r="U366" i="13"/>
  <c r="P366" i="13"/>
  <c r="X314" i="13"/>
  <c r="X862" i="13" s="1"/>
  <c r="K314" i="13"/>
  <c r="K862" i="13" s="1"/>
  <c r="P47" i="17"/>
  <c r="U47" i="17"/>
  <c r="P344" i="18"/>
  <c r="K344" i="18"/>
  <c r="M352" i="18"/>
  <c r="K352" i="18"/>
  <c r="K188" i="17"/>
  <c r="V290" i="13"/>
  <c r="U290" i="13"/>
  <c r="W582" i="17"/>
  <c r="X294" i="14"/>
  <c r="V284" i="18"/>
  <c r="T284" i="18"/>
  <c r="O616" i="14"/>
  <c r="O612" i="14"/>
  <c r="N346" i="18"/>
  <c r="Y606" i="13"/>
  <c r="Y592" i="14"/>
  <c r="Y93" i="17"/>
  <c r="Y57" i="18"/>
  <c r="U346" i="14"/>
  <c r="U314" i="13"/>
  <c r="U862" i="13" s="1"/>
  <c r="X553" i="18"/>
  <c r="V366" i="13"/>
  <c r="J47" i="17"/>
  <c r="Y45" i="14"/>
  <c r="Y596" i="14"/>
  <c r="K407" i="17"/>
  <c r="J407" i="17"/>
  <c r="R553" i="18"/>
  <c r="X346" i="14"/>
  <c r="R346" i="14"/>
  <c r="W366" i="13"/>
  <c r="T366" i="13"/>
  <c r="P314" i="13"/>
  <c r="P862" i="13" s="1"/>
  <c r="S314" i="13"/>
  <c r="S862" i="13" s="1"/>
  <c r="W47" i="17"/>
  <c r="V47" i="17"/>
  <c r="W344" i="18"/>
  <c r="S344" i="18"/>
  <c r="Q352" i="18"/>
  <c r="X352" i="18"/>
  <c r="U188" i="17"/>
  <c r="S290" i="13"/>
  <c r="X290" i="13"/>
  <c r="K294" i="14"/>
  <c r="U294" i="14"/>
  <c r="P284" i="18"/>
  <c r="O284" i="18"/>
  <c r="T616" i="14"/>
  <c r="M292" i="18"/>
  <c r="S342" i="14"/>
  <c r="M344" i="14"/>
  <c r="S302" i="13"/>
  <c r="I129" i="21"/>
  <c r="N892" i="14"/>
  <c r="Y91" i="14"/>
  <c r="S407" i="17"/>
  <c r="L407" i="17"/>
  <c r="J346" i="14"/>
  <c r="T314" i="13"/>
  <c r="T862" i="13" s="1"/>
  <c r="Y59" i="14"/>
  <c r="Y424" i="17"/>
  <c r="W346" i="14"/>
  <c r="S346" i="14"/>
  <c r="T894" i="14"/>
  <c r="X366" i="13"/>
  <c r="M366" i="13"/>
  <c r="V314" i="13"/>
  <c r="V862" i="13" s="1"/>
  <c r="R314" i="13"/>
  <c r="R862" i="13" s="1"/>
  <c r="T47" i="17"/>
  <c r="X47" i="17"/>
  <c r="P352" i="18"/>
  <c r="N344" i="18"/>
  <c r="Q344" i="18"/>
  <c r="S352" i="18"/>
  <c r="O137" i="17"/>
  <c r="O629" i="17" s="1"/>
  <c r="M188" i="17"/>
  <c r="X863" i="13"/>
  <c r="N290" i="13"/>
  <c r="L290" i="13"/>
  <c r="X188" i="17"/>
  <c r="R294" i="14"/>
  <c r="M284" i="18"/>
  <c r="L188" i="17"/>
  <c r="X284" i="18"/>
  <c r="S352" i="14"/>
  <c r="M345" i="13"/>
  <c r="W314" i="13"/>
  <c r="W862" i="13" s="1"/>
  <c r="N47" i="17"/>
  <c r="M290" i="13"/>
  <c r="S353" i="13"/>
  <c r="Y413" i="17"/>
  <c r="Y364" i="13"/>
  <c r="Y39" i="14"/>
  <c r="X407" i="17"/>
  <c r="X571" i="17" s="1"/>
  <c r="Q407" i="17"/>
  <c r="O407" i="17"/>
  <c r="W407" i="17"/>
  <c r="W571" i="17" s="1"/>
  <c r="W578" i="17"/>
  <c r="S573" i="18"/>
  <c r="O346" i="14"/>
  <c r="N346" i="14"/>
  <c r="S366" i="13"/>
  <c r="N366" i="13"/>
  <c r="N314" i="13"/>
  <c r="N862" i="13" s="1"/>
  <c r="O314" i="13"/>
  <c r="O862" i="13" s="1"/>
  <c r="O47" i="17"/>
  <c r="W564" i="18"/>
  <c r="M344" i="18"/>
  <c r="O352" i="18"/>
  <c r="M137" i="17"/>
  <c r="N188" i="17"/>
  <c r="P863" i="13"/>
  <c r="U284" i="18"/>
  <c r="J290" i="13"/>
  <c r="Q290" i="13"/>
  <c r="P188" i="17"/>
  <c r="P294" i="14"/>
  <c r="S345" i="13"/>
  <c r="U352" i="18"/>
  <c r="R352" i="18"/>
  <c r="T290" i="13"/>
  <c r="Y50" i="13"/>
  <c r="U407" i="17"/>
  <c r="M549" i="17"/>
  <c r="T346" i="14"/>
  <c r="R366" i="13"/>
  <c r="L314" i="13"/>
  <c r="L862" i="13" s="1"/>
  <c r="S47" i="17"/>
  <c r="X344" i="18"/>
  <c r="W352" i="18"/>
  <c r="O188" i="17"/>
  <c r="S188" i="17"/>
  <c r="R284" i="18"/>
  <c r="K290" i="13"/>
  <c r="O290" i="13"/>
  <c r="Q188" i="17"/>
  <c r="M294" i="14"/>
  <c r="W294" i="14"/>
  <c r="N294" i="14"/>
  <c r="J284" i="18"/>
  <c r="J129" i="21"/>
  <c r="V584" i="13"/>
  <c r="L34" i="15"/>
  <c r="L157" i="15" s="1"/>
  <c r="P34" i="15"/>
  <c r="P157" i="15" s="1"/>
  <c r="R179" i="17"/>
  <c r="R573" i="18"/>
  <c r="M584" i="13"/>
  <c r="O610" i="18"/>
  <c r="W610" i="18"/>
  <c r="Y635" i="13"/>
  <c r="K146" i="17"/>
  <c r="K638" i="17" s="1"/>
  <c r="L573" i="18"/>
  <c r="S34" i="15"/>
  <c r="S157" i="15" s="1"/>
  <c r="Q97" i="17"/>
  <c r="U97" i="17"/>
  <c r="X46" i="13"/>
  <c r="X868" i="13" s="1"/>
  <c r="M46" i="13"/>
  <c r="K365" i="13"/>
  <c r="K913" i="13" s="1"/>
  <c r="S625" i="13"/>
  <c r="O348" i="13"/>
  <c r="W609" i="14"/>
  <c r="V609" i="14"/>
  <c r="L348" i="13"/>
  <c r="I52" i="14"/>
  <c r="U552" i="14"/>
  <c r="P625" i="13"/>
  <c r="T625" i="13"/>
  <c r="O618" i="18"/>
  <c r="K88" i="14"/>
  <c r="K892" i="14" s="1"/>
  <c r="Y608" i="13"/>
  <c r="X73" i="15"/>
  <c r="M66" i="10"/>
  <c r="Q34" i="15"/>
  <c r="Q157" i="15" s="1"/>
  <c r="U34" i="15"/>
  <c r="U157" i="15" s="1"/>
  <c r="K564" i="14"/>
  <c r="M343" i="17"/>
  <c r="T292" i="14"/>
  <c r="O619" i="13"/>
  <c r="Y34" i="14"/>
  <c r="X610" i="18"/>
  <c r="I66" i="13"/>
  <c r="J34" i="15"/>
  <c r="J157" i="15" s="1"/>
  <c r="O34" i="15"/>
  <c r="O157" i="15" s="1"/>
  <c r="X97" i="17"/>
  <c r="X589" i="17" s="1"/>
  <c r="J97" i="17"/>
  <c r="W864" i="13"/>
  <c r="T46" i="13"/>
  <c r="T868" i="13" s="1"/>
  <c r="O46" i="13"/>
  <c r="K625" i="13"/>
  <c r="W863" i="13"/>
  <c r="Q348" i="13"/>
  <c r="U609" i="14"/>
  <c r="L609" i="14"/>
  <c r="W348" i="13"/>
  <c r="X359" i="13"/>
  <c r="N341" i="18"/>
  <c r="M552" i="14"/>
  <c r="X400" i="17"/>
  <c r="X564" i="17" s="1"/>
  <c r="T400" i="17"/>
  <c r="T564" i="17" s="1"/>
  <c r="J400" i="17"/>
  <c r="O400" i="17"/>
  <c r="S400" i="17"/>
  <c r="V400" i="17"/>
  <c r="R400" i="17"/>
  <c r="R564" i="17" s="1"/>
  <c r="U400" i="17"/>
  <c r="U564" i="17" s="1"/>
  <c r="P400" i="17"/>
  <c r="M400" i="17"/>
  <c r="M564" i="17" s="1"/>
  <c r="K400" i="17"/>
  <c r="Q400" i="17"/>
  <c r="W400" i="17"/>
  <c r="W564" i="17" s="1"/>
  <c r="N273" i="17"/>
  <c r="N601" i="17" s="1"/>
  <c r="T273" i="17"/>
  <c r="T601" i="17" s="1"/>
  <c r="V273" i="17"/>
  <c r="V601" i="17" s="1"/>
  <c r="Q273" i="17"/>
  <c r="Q601" i="17" s="1"/>
  <c r="M273" i="17"/>
  <c r="M601" i="17" s="1"/>
  <c r="R273" i="17"/>
  <c r="R601" i="17" s="1"/>
  <c r="X273" i="17"/>
  <c r="X601" i="17" s="1"/>
  <c r="S273" i="17"/>
  <c r="S601" i="17" s="1"/>
  <c r="W273" i="17"/>
  <c r="W601" i="17" s="1"/>
  <c r="L273" i="17"/>
  <c r="L601" i="17" s="1"/>
  <c r="J273" i="17"/>
  <c r="J601" i="17" s="1"/>
  <c r="V583" i="18"/>
  <c r="U583" i="18"/>
  <c r="R583" i="18"/>
  <c r="W583" i="18"/>
  <c r="W852" i="18" s="1"/>
  <c r="M583" i="18"/>
  <c r="J583" i="18"/>
  <c r="S583" i="18"/>
  <c r="K583" i="18"/>
  <c r="X583" i="18"/>
  <c r="Q583" i="18"/>
  <c r="O583" i="18"/>
  <c r="P583" i="18"/>
  <c r="T583" i="18"/>
  <c r="T573" i="18"/>
  <c r="T842" i="18" s="1"/>
  <c r="Y599" i="14"/>
  <c r="O359" i="13"/>
  <c r="N564" i="14"/>
  <c r="W341" i="18"/>
  <c r="Y579" i="14"/>
  <c r="L584" i="13"/>
  <c r="L600" i="13" s="1"/>
  <c r="O573" i="18"/>
  <c r="U549" i="17"/>
  <c r="U584" i="13"/>
  <c r="U600" i="13" s="1"/>
  <c r="T610" i="18"/>
  <c r="J610" i="18"/>
  <c r="X146" i="17"/>
  <c r="X638" i="17" s="1"/>
  <c r="I34" i="15"/>
  <c r="I157" i="15" s="1"/>
  <c r="R34" i="15"/>
  <c r="R157" i="15" s="1"/>
  <c r="P97" i="17"/>
  <c r="S365" i="13"/>
  <c r="S913" i="13" s="1"/>
  <c r="J46" i="13"/>
  <c r="N46" i="13"/>
  <c r="N868" i="13" s="1"/>
  <c r="X625" i="13"/>
  <c r="J625" i="13"/>
  <c r="T348" i="13"/>
  <c r="N348" i="13"/>
  <c r="P609" i="14"/>
  <c r="K609" i="14"/>
  <c r="U863" i="13"/>
  <c r="L341" i="18"/>
  <c r="N625" i="13"/>
  <c r="Y589" i="13"/>
  <c r="M298" i="13"/>
  <c r="V576" i="18"/>
  <c r="O576" i="18"/>
  <c r="U576" i="18"/>
  <c r="W576" i="18"/>
  <c r="J576" i="18"/>
  <c r="T576" i="18"/>
  <c r="T845" i="18" s="1"/>
  <c r="Q576" i="18"/>
  <c r="S576" i="18"/>
  <c r="K576" i="18"/>
  <c r="M576" i="18"/>
  <c r="X576" i="18"/>
  <c r="P576" i="18"/>
  <c r="P39" i="13"/>
  <c r="N39" i="13"/>
  <c r="N861" i="13" s="1"/>
  <c r="U39" i="13"/>
  <c r="U861" i="13" s="1"/>
  <c r="J39" i="13"/>
  <c r="X39" i="13"/>
  <c r="X861" i="13" s="1"/>
  <c r="V39" i="13"/>
  <c r="V861" i="13" s="1"/>
  <c r="M39" i="13"/>
  <c r="M861" i="13" s="1"/>
  <c r="L39" i="13"/>
  <c r="S39" i="13"/>
  <c r="T39" i="13"/>
  <c r="T861" i="13" s="1"/>
  <c r="W39" i="13"/>
  <c r="W861" i="13" s="1"/>
  <c r="K39" i="13"/>
  <c r="O39" i="13"/>
  <c r="Q39" i="13"/>
  <c r="Q861" i="13" s="1"/>
  <c r="R39" i="13"/>
  <c r="P86" i="13"/>
  <c r="L138" i="21" s="1"/>
  <c r="J86" i="13"/>
  <c r="R86" i="13"/>
  <c r="M86" i="13"/>
  <c r="I138" i="21" s="1"/>
  <c r="N86" i="13"/>
  <c r="S86" i="13"/>
  <c r="O138" i="21" s="1"/>
  <c r="Q86" i="13"/>
  <c r="O86" i="13"/>
  <c r="K138" i="21" s="1"/>
  <c r="K86" i="13"/>
  <c r="L86" i="13"/>
  <c r="H138" i="21" s="1"/>
  <c r="T86" i="13"/>
  <c r="P138" i="21" s="1"/>
  <c r="T146" i="17"/>
  <c r="T638" i="17" s="1"/>
  <c r="X870" i="18"/>
  <c r="K395" i="17"/>
  <c r="S395" i="17"/>
  <c r="O395" i="17"/>
  <c r="T395" i="17"/>
  <c r="T559" i="17" s="1"/>
  <c r="W395" i="17"/>
  <c r="R395" i="17"/>
  <c r="V395" i="17"/>
  <c r="M395" i="17"/>
  <c r="P395" i="17"/>
  <c r="U395" i="17"/>
  <c r="Q395" i="17"/>
  <c r="J395" i="17"/>
  <c r="X395" i="17"/>
  <c r="Q88" i="14"/>
  <c r="Q892" i="14" s="1"/>
  <c r="S88" i="14"/>
  <c r="S892" i="14" s="1"/>
  <c r="R88" i="14"/>
  <c r="R892" i="14" s="1"/>
  <c r="V88" i="14"/>
  <c r="V892" i="14" s="1"/>
  <c r="X88" i="14"/>
  <c r="X892" i="14" s="1"/>
  <c r="L88" i="14"/>
  <c r="L892" i="14" s="1"/>
  <c r="O88" i="14"/>
  <c r="O892" i="14" s="1"/>
  <c r="M88" i="14"/>
  <c r="M892" i="14" s="1"/>
  <c r="W88" i="14"/>
  <c r="W892" i="14" s="1"/>
  <c r="J88" i="14"/>
  <c r="J892" i="14" s="1"/>
  <c r="U88" i="14"/>
  <c r="U892" i="14" s="1"/>
  <c r="N316" i="13"/>
  <c r="N864" i="13" s="1"/>
  <c r="K316" i="13"/>
  <c r="K864" i="13" s="1"/>
  <c r="V316" i="13"/>
  <c r="V864" i="13" s="1"/>
  <c r="T316" i="13"/>
  <c r="T864" i="13" s="1"/>
  <c r="Q316" i="13"/>
  <c r="Q864" i="13" s="1"/>
  <c r="J316" i="13"/>
  <c r="J864" i="13" s="1"/>
  <c r="R316" i="13"/>
  <c r="R864" i="13" s="1"/>
  <c r="L316" i="13"/>
  <c r="L864" i="13" s="1"/>
  <c r="P316" i="13"/>
  <c r="P864" i="13" s="1"/>
  <c r="U316" i="13"/>
  <c r="U864" i="13" s="1"/>
  <c r="O316" i="13"/>
  <c r="R610" i="18"/>
  <c r="J146" i="17"/>
  <c r="J638" i="17" s="1"/>
  <c r="N584" i="13"/>
  <c r="N600" i="13" s="1"/>
  <c r="S894" i="14"/>
  <c r="M34" i="15"/>
  <c r="M157" i="15" s="1"/>
  <c r="W34" i="15"/>
  <c r="W157" i="15" s="1"/>
  <c r="K97" i="17"/>
  <c r="V97" i="17"/>
  <c r="W365" i="13"/>
  <c r="W913" i="13" s="1"/>
  <c r="S46" i="13"/>
  <c r="W625" i="13"/>
  <c r="S348" i="13"/>
  <c r="X348" i="13"/>
  <c r="O609" i="14"/>
  <c r="J609" i="14"/>
  <c r="K34" i="15"/>
  <c r="K157" i="15" s="1"/>
  <c r="Y577" i="18"/>
  <c r="Y393" i="17"/>
  <c r="P88" i="14"/>
  <c r="P892" i="14" s="1"/>
  <c r="X316" i="13"/>
  <c r="X864" i="13" s="1"/>
  <c r="X402" i="17"/>
  <c r="X566" i="17" s="1"/>
  <c r="S402" i="17"/>
  <c r="L402" i="17"/>
  <c r="M402" i="17"/>
  <c r="T402" i="17"/>
  <c r="T566" i="17" s="1"/>
  <c r="V402" i="17"/>
  <c r="Q402" i="17"/>
  <c r="Q566" i="17" s="1"/>
  <c r="P402" i="17"/>
  <c r="P566" i="17" s="1"/>
  <c r="W402" i="17"/>
  <c r="W566" i="17" s="1"/>
  <c r="U402" i="17"/>
  <c r="U566" i="17" s="1"/>
  <c r="R402" i="17"/>
  <c r="R566" i="17" s="1"/>
  <c r="O402" i="17"/>
  <c r="K584" i="13"/>
  <c r="K600" i="13" s="1"/>
  <c r="O347" i="17"/>
  <c r="N34" i="15"/>
  <c r="N157" i="15" s="1"/>
  <c r="W97" i="17"/>
  <c r="W589" i="17" s="1"/>
  <c r="R365" i="13"/>
  <c r="R913" i="13" s="1"/>
  <c r="W46" i="13"/>
  <c r="W868" i="13" s="1"/>
  <c r="O625" i="13"/>
  <c r="N583" i="18"/>
  <c r="N395" i="17"/>
  <c r="M316" i="13"/>
  <c r="M864" i="13" s="1"/>
  <c r="T88" i="14"/>
  <c r="T892" i="14" s="1"/>
  <c r="Y44" i="13"/>
  <c r="Y598" i="18"/>
  <c r="K390" i="17"/>
  <c r="V390" i="17"/>
  <c r="Q390" i="17"/>
  <c r="X390" i="17"/>
  <c r="U390" i="17"/>
  <c r="J390" i="17"/>
  <c r="L390" i="17"/>
  <c r="P390" i="17"/>
  <c r="T390" i="17"/>
  <c r="T554" i="17" s="1"/>
  <c r="M390" i="17"/>
  <c r="R390" i="17"/>
  <c r="S390" i="17"/>
  <c r="W390" i="17"/>
  <c r="O390" i="17"/>
  <c r="O187" i="17"/>
  <c r="T187" i="17"/>
  <c r="R187" i="17"/>
  <c r="K187" i="17"/>
  <c r="Q187" i="17"/>
  <c r="J187" i="17"/>
  <c r="P187" i="17"/>
  <c r="X187" i="17"/>
  <c r="N187" i="17"/>
  <c r="M187" i="17"/>
  <c r="W187" i="17"/>
  <c r="U187" i="17"/>
  <c r="V187" i="17"/>
  <c r="S187" i="17"/>
  <c r="L187" i="17"/>
  <c r="I76" i="14"/>
  <c r="M76" i="6"/>
  <c r="X614" i="14"/>
  <c r="K614" i="14"/>
  <c r="W614" i="14"/>
  <c r="R614" i="14"/>
  <c r="T614" i="14"/>
  <c r="Q614" i="14"/>
  <c r="U614" i="14"/>
  <c r="S614" i="14"/>
  <c r="M614" i="14"/>
  <c r="L614" i="14"/>
  <c r="V614" i="14"/>
  <c r="N614" i="14"/>
  <c r="P614" i="14"/>
  <c r="O614" i="14"/>
  <c r="X632" i="13"/>
  <c r="W632" i="13"/>
  <c r="S632" i="13"/>
  <c r="R632" i="13"/>
  <c r="U632" i="13"/>
  <c r="V632" i="13"/>
  <c r="N632" i="13"/>
  <c r="T632" i="13"/>
  <c r="L632" i="13"/>
  <c r="Q632" i="13"/>
  <c r="K632" i="13"/>
  <c r="M632" i="13"/>
  <c r="P632" i="13"/>
  <c r="O632" i="13"/>
  <c r="J249" i="17"/>
  <c r="P249" i="17"/>
  <c r="P577" i="17" s="1"/>
  <c r="Q249" i="17"/>
  <c r="U249" i="17"/>
  <c r="U577" i="17" s="1"/>
  <c r="O249" i="17"/>
  <c r="O577" i="17" s="1"/>
  <c r="S249" i="17"/>
  <c r="S577" i="17" s="1"/>
  <c r="R249" i="17"/>
  <c r="K249" i="17"/>
  <c r="K577" i="17" s="1"/>
  <c r="T249" i="17"/>
  <c r="T577" i="17" s="1"/>
  <c r="N249" i="17"/>
  <c r="N577" i="17" s="1"/>
  <c r="W249" i="17"/>
  <c r="W577" i="17" s="1"/>
  <c r="V249" i="17"/>
  <c r="V577" i="17" s="1"/>
  <c r="X249" i="17"/>
  <c r="X577" i="17" s="1"/>
  <c r="M249" i="17"/>
  <c r="M577" i="17" s="1"/>
  <c r="L249" i="17"/>
  <c r="L577" i="17" s="1"/>
  <c r="I20" i="17"/>
  <c r="M20" i="8"/>
  <c r="I28" i="14"/>
  <c r="M28" i="6"/>
  <c r="J352" i="17"/>
  <c r="M352" i="17"/>
  <c r="T352" i="17"/>
  <c r="K352" i="17"/>
  <c r="V352" i="17"/>
  <c r="L352" i="17"/>
  <c r="S352" i="17"/>
  <c r="R352" i="17"/>
  <c r="W352" i="17"/>
  <c r="O352" i="17"/>
  <c r="P352" i="17"/>
  <c r="U352" i="17"/>
  <c r="N352" i="17"/>
  <c r="Q352" i="17"/>
  <c r="X352" i="17"/>
  <c r="T50" i="14"/>
  <c r="T854" i="14" s="1"/>
  <c r="W50" i="14"/>
  <c r="W854" i="14" s="1"/>
  <c r="U50" i="14"/>
  <c r="U854" i="14" s="1"/>
  <c r="S50" i="14"/>
  <c r="R50" i="14"/>
  <c r="X50" i="14"/>
  <c r="X854" i="14" s="1"/>
  <c r="O50" i="14"/>
  <c r="Q50" i="14"/>
  <c r="L50" i="14"/>
  <c r="K50" i="14"/>
  <c r="J50" i="14"/>
  <c r="M50" i="14"/>
  <c r="M854" i="14" s="1"/>
  <c r="N50" i="14"/>
  <c r="N854" i="14" s="1"/>
  <c r="V50" i="14"/>
  <c r="V854" i="14" s="1"/>
  <c r="P50" i="14"/>
  <c r="X616" i="14"/>
  <c r="O611" i="14"/>
  <c r="W190" i="17"/>
  <c r="T190" i="17"/>
  <c r="O190" i="17"/>
  <c r="S190" i="17"/>
  <c r="L190" i="17"/>
  <c r="N190" i="17"/>
  <c r="M190" i="17"/>
  <c r="Q190" i="17"/>
  <c r="X190" i="17"/>
  <c r="U190" i="17"/>
  <c r="P190" i="17"/>
  <c r="R190" i="17"/>
  <c r="J190" i="17"/>
  <c r="K190" i="17"/>
  <c r="V190" i="17"/>
  <c r="I76" i="13"/>
  <c r="M76" i="5"/>
  <c r="I71" i="14"/>
  <c r="M71" i="6"/>
  <c r="V331" i="14"/>
  <c r="Q331" i="14"/>
  <c r="Q867" i="14" s="1"/>
  <c r="N331" i="14"/>
  <c r="N867" i="14" s="1"/>
  <c r="X331" i="14"/>
  <c r="X867" i="14" s="1"/>
  <c r="P331" i="14"/>
  <c r="P867" i="14" s="1"/>
  <c r="W331" i="14"/>
  <c r="W867" i="14" s="1"/>
  <c r="O331" i="14"/>
  <c r="O867" i="14" s="1"/>
  <c r="J331" i="14"/>
  <c r="K331" i="14"/>
  <c r="U331" i="14"/>
  <c r="U867" i="14" s="1"/>
  <c r="S331" i="14"/>
  <c r="L331" i="14"/>
  <c r="L867" i="14" s="1"/>
  <c r="T331" i="14"/>
  <c r="T867" i="14" s="1"/>
  <c r="R331" i="14"/>
  <c r="R867" i="14" s="1"/>
  <c r="N637" i="13"/>
  <c r="N911" i="13" s="1"/>
  <c r="K637" i="13"/>
  <c r="K911" i="13" s="1"/>
  <c r="S637" i="13"/>
  <c r="U637" i="13"/>
  <c r="Q637" i="13"/>
  <c r="M637" i="13"/>
  <c r="M911" i="13" s="1"/>
  <c r="L637" i="13"/>
  <c r="L911" i="13" s="1"/>
  <c r="O637" i="13"/>
  <c r="O911" i="13" s="1"/>
  <c r="V637" i="13"/>
  <c r="V911" i="13" s="1"/>
  <c r="T637" i="13"/>
  <c r="T911" i="13" s="1"/>
  <c r="P637" i="13"/>
  <c r="R637" i="13"/>
  <c r="J637" i="13"/>
  <c r="J911" i="13" s="1"/>
  <c r="W637" i="13"/>
  <c r="W911" i="13" s="1"/>
  <c r="X637" i="13"/>
  <c r="X911" i="13" s="1"/>
  <c r="R583" i="14"/>
  <c r="V583" i="14"/>
  <c r="J583" i="14"/>
  <c r="T583" i="14"/>
  <c r="T851" i="14" s="1"/>
  <c r="S583" i="14"/>
  <c r="M583" i="14"/>
  <c r="W583" i="14"/>
  <c r="W851" i="14" s="1"/>
  <c r="L583" i="14"/>
  <c r="J313" i="14"/>
  <c r="J849" i="14" s="1"/>
  <c r="R313" i="14"/>
  <c r="R849" i="14" s="1"/>
  <c r="P313" i="14"/>
  <c r="P849" i="14" s="1"/>
  <c r="V313" i="14"/>
  <c r="V849" i="14" s="1"/>
  <c r="O313" i="14"/>
  <c r="L313" i="14"/>
  <c r="S313" i="14"/>
  <c r="S849" i="14" s="1"/>
  <c r="U313" i="14"/>
  <c r="U849" i="14" s="1"/>
  <c r="K313" i="14"/>
  <c r="K849" i="14" s="1"/>
  <c r="X313" i="14"/>
  <c r="X849" i="14" s="1"/>
  <c r="M313" i="14"/>
  <c r="M849" i="14" s="1"/>
  <c r="P49" i="13"/>
  <c r="P871" i="13" s="1"/>
  <c r="W49" i="13"/>
  <c r="W871" i="13" s="1"/>
  <c r="X49" i="13"/>
  <c r="X871" i="13" s="1"/>
  <c r="N49" i="13"/>
  <c r="N871" i="13" s="1"/>
  <c r="M49" i="13"/>
  <c r="K49" i="13"/>
  <c r="U49" i="13"/>
  <c r="U871" i="13" s="1"/>
  <c r="L49" i="13"/>
  <c r="S49" i="13"/>
  <c r="J49" i="13"/>
  <c r="O49" i="13"/>
  <c r="V49" i="13"/>
  <c r="Q49" i="13"/>
  <c r="T49" i="13"/>
  <c r="T871" i="13" s="1"/>
  <c r="R49" i="13"/>
  <c r="R871" i="13" s="1"/>
  <c r="X585" i="14"/>
  <c r="X853" i="14" s="1"/>
  <c r="W585" i="14"/>
  <c r="W853" i="14" s="1"/>
  <c r="U585" i="14"/>
  <c r="U853" i="14" s="1"/>
  <c r="O585" i="14"/>
  <c r="V585" i="14"/>
  <c r="V853" i="14" s="1"/>
  <c r="M585" i="14"/>
  <c r="S585" i="14"/>
  <c r="J585" i="14"/>
  <c r="Q585" i="14"/>
  <c r="L585" i="14"/>
  <c r="T585" i="14"/>
  <c r="T853" i="14" s="1"/>
  <c r="P585" i="14"/>
  <c r="K585" i="14"/>
  <c r="R585" i="14"/>
  <c r="R853" i="14" s="1"/>
  <c r="I27" i="18"/>
  <c r="M27" i="10"/>
  <c r="I23" i="14"/>
  <c r="M23" i="6"/>
  <c r="M630" i="18"/>
  <c r="L630" i="18"/>
  <c r="X630" i="18"/>
  <c r="W630" i="18"/>
  <c r="T630" i="18"/>
  <c r="O630" i="18"/>
  <c r="K630" i="18"/>
  <c r="V630" i="18"/>
  <c r="Q630" i="18"/>
  <c r="P630" i="18"/>
  <c r="S630" i="18"/>
  <c r="N630" i="18"/>
  <c r="R630" i="18"/>
  <c r="U630" i="18"/>
  <c r="J630" i="18"/>
  <c r="J564" i="18"/>
  <c r="X564" i="18"/>
  <c r="T564" i="18"/>
  <c r="P564" i="18"/>
  <c r="Q564" i="18"/>
  <c r="K564" i="18"/>
  <c r="U564" i="18"/>
  <c r="T349" i="17"/>
  <c r="O349" i="17"/>
  <c r="L349" i="17"/>
  <c r="J349" i="17"/>
  <c r="K349" i="17"/>
  <c r="Q349" i="17"/>
  <c r="W349" i="17"/>
  <c r="U349" i="17"/>
  <c r="N349" i="17"/>
  <c r="S349" i="17"/>
  <c r="V349" i="17"/>
  <c r="M349" i="17"/>
  <c r="X349" i="17"/>
  <c r="R349" i="17"/>
  <c r="P349" i="17"/>
  <c r="T447" i="17"/>
  <c r="N447" i="17"/>
  <c r="Q447" i="17"/>
  <c r="P447" i="17"/>
  <c r="M447" i="17"/>
  <c r="U447" i="17"/>
  <c r="L447" i="17"/>
  <c r="K447" i="17"/>
  <c r="X447" i="17"/>
  <c r="R447" i="17"/>
  <c r="W447" i="17"/>
  <c r="V447" i="17"/>
  <c r="S447" i="17"/>
  <c r="J447" i="17"/>
  <c r="T48" i="13"/>
  <c r="V48" i="13"/>
  <c r="X48" i="13"/>
  <c r="W48" i="13"/>
  <c r="J48" i="13"/>
  <c r="M48" i="13"/>
  <c r="R48" i="13"/>
  <c r="O48" i="13"/>
  <c r="Q48" i="13"/>
  <c r="S48" i="13"/>
  <c r="K48" i="13"/>
  <c r="U48" i="13"/>
  <c r="L48" i="13"/>
  <c r="P48" i="13"/>
  <c r="N48" i="13"/>
  <c r="S292" i="14"/>
  <c r="J359" i="13"/>
  <c r="S341" i="18"/>
  <c r="X89" i="14"/>
  <c r="X893" i="14" s="1"/>
  <c r="M89" i="14"/>
  <c r="M893" i="14" s="1"/>
  <c r="V89" i="14"/>
  <c r="V893" i="14" s="1"/>
  <c r="W89" i="14"/>
  <c r="W893" i="14" s="1"/>
  <c r="J89" i="14"/>
  <c r="O89" i="14"/>
  <c r="S89" i="14"/>
  <c r="S893" i="14" s="1"/>
  <c r="R89" i="14"/>
  <c r="R893" i="14" s="1"/>
  <c r="L89" i="14"/>
  <c r="L893" i="14" s="1"/>
  <c r="U89" i="14"/>
  <c r="U893" i="14" s="1"/>
  <c r="Q89" i="14"/>
  <c r="Q893" i="14" s="1"/>
  <c r="N89" i="14"/>
  <c r="N893" i="14" s="1"/>
  <c r="T89" i="14"/>
  <c r="T893" i="14" s="1"/>
  <c r="P89" i="14"/>
  <c r="K89" i="14"/>
  <c r="K893" i="14" s="1"/>
  <c r="Y602" i="18"/>
  <c r="X615" i="14"/>
  <c r="W615" i="14"/>
  <c r="Q615" i="14"/>
  <c r="U615" i="14"/>
  <c r="T615" i="14"/>
  <c r="P615" i="14"/>
  <c r="M615" i="14"/>
  <c r="N615" i="14"/>
  <c r="R615" i="14"/>
  <c r="L615" i="14"/>
  <c r="V615" i="14"/>
  <c r="K615" i="14"/>
  <c r="J615" i="14"/>
  <c r="O615" i="14"/>
  <c r="P631" i="13"/>
  <c r="X631" i="13"/>
  <c r="W631" i="13"/>
  <c r="S631" i="13"/>
  <c r="U631" i="13"/>
  <c r="N631" i="13"/>
  <c r="L631" i="13"/>
  <c r="V631" i="13"/>
  <c r="Q631" i="13"/>
  <c r="T631" i="13"/>
  <c r="K631" i="13"/>
  <c r="R631" i="13"/>
  <c r="J631" i="13"/>
  <c r="M631" i="13"/>
  <c r="O631" i="13"/>
  <c r="P365" i="13"/>
  <c r="P913" i="13" s="1"/>
  <c r="O365" i="13"/>
  <c r="O913" i="13" s="1"/>
  <c r="V365" i="13"/>
  <c r="V913" i="13" s="1"/>
  <c r="Q365" i="13"/>
  <c r="Q913" i="13" s="1"/>
  <c r="X365" i="13"/>
  <c r="X913" i="13" s="1"/>
  <c r="J365" i="13"/>
  <c r="J913" i="13" s="1"/>
  <c r="T365" i="13"/>
  <c r="T913" i="13" s="1"/>
  <c r="U365" i="13"/>
  <c r="U913" i="13" s="1"/>
  <c r="V573" i="18"/>
  <c r="K573" i="18"/>
  <c r="P573" i="18"/>
  <c r="P842" i="18" s="1"/>
  <c r="N573" i="18"/>
  <c r="N842" i="18" s="1"/>
  <c r="I28" i="13"/>
  <c r="M28" i="5"/>
  <c r="I29" i="17"/>
  <c r="M29" i="8"/>
  <c r="T560" i="14"/>
  <c r="S560" i="14"/>
  <c r="X560" i="14"/>
  <c r="W560" i="14"/>
  <c r="P560" i="14"/>
  <c r="O560" i="14"/>
  <c r="N560" i="14"/>
  <c r="R560" i="14"/>
  <c r="V560" i="14"/>
  <c r="K560" i="14"/>
  <c r="U560" i="14"/>
  <c r="L560" i="14"/>
  <c r="M560" i="14"/>
  <c r="Q560" i="14"/>
  <c r="J560" i="14"/>
  <c r="S563" i="18"/>
  <c r="Q563" i="18"/>
  <c r="T563" i="18"/>
  <c r="X563" i="18"/>
  <c r="M563" i="18"/>
  <c r="J563" i="18"/>
  <c r="L563" i="18"/>
  <c r="P563" i="18"/>
  <c r="N563" i="18"/>
  <c r="O563" i="18"/>
  <c r="U563" i="18"/>
  <c r="V563" i="18"/>
  <c r="W563" i="18"/>
  <c r="R563" i="18"/>
  <c r="K563" i="18"/>
  <c r="J292" i="14"/>
  <c r="U583" i="14"/>
  <c r="U851" i="14" s="1"/>
  <c r="I626" i="13"/>
  <c r="H27" i="23"/>
  <c r="Q619" i="14"/>
  <c r="L619" i="14"/>
  <c r="W619" i="14"/>
  <c r="M619" i="14"/>
  <c r="N619" i="14"/>
  <c r="U619" i="14"/>
  <c r="P619" i="14"/>
  <c r="R619" i="14"/>
  <c r="X619" i="14"/>
  <c r="T619" i="14"/>
  <c r="K619" i="14"/>
  <c r="V619" i="14"/>
  <c r="J619" i="14"/>
  <c r="S619" i="14"/>
  <c r="I27" i="17"/>
  <c r="M27" i="8"/>
  <c r="R593" i="14"/>
  <c r="V593" i="14"/>
  <c r="J593" i="14"/>
  <c r="U593" i="14"/>
  <c r="U861" i="14" s="1"/>
  <c r="Q593" i="14"/>
  <c r="Q861" i="14" s="1"/>
  <c r="W593" i="14"/>
  <c r="P593" i="14"/>
  <c r="N593" i="14"/>
  <c r="X593" i="14"/>
  <c r="X861" i="14" s="1"/>
  <c r="S593" i="14"/>
  <c r="O593" i="14"/>
  <c r="K593" i="14"/>
  <c r="L593" i="14"/>
  <c r="T593" i="14"/>
  <c r="T861" i="14" s="1"/>
  <c r="M593" i="14"/>
  <c r="S552" i="14"/>
  <c r="O552" i="14"/>
  <c r="L552" i="14"/>
  <c r="R552" i="14"/>
  <c r="J552" i="14"/>
  <c r="X552" i="14"/>
  <c r="V552" i="14"/>
  <c r="Q552" i="14"/>
  <c r="N552" i="14"/>
  <c r="Q353" i="17"/>
  <c r="M353" i="17"/>
  <c r="N353" i="17"/>
  <c r="X353" i="17"/>
  <c r="T353" i="17"/>
  <c r="P353" i="17"/>
  <c r="L353" i="17"/>
  <c r="R353" i="17"/>
  <c r="O353" i="17"/>
  <c r="U353" i="17"/>
  <c r="S353" i="17"/>
  <c r="W353" i="17"/>
  <c r="J353" i="17"/>
  <c r="V353" i="17"/>
  <c r="K353" i="17"/>
  <c r="T866" i="13"/>
  <c r="X56" i="13"/>
  <c r="X878" i="13" s="1"/>
  <c r="S564" i="18"/>
  <c r="L365" i="13"/>
  <c r="L913" i="13" s="1"/>
  <c r="N343" i="17"/>
  <c r="N313" i="14"/>
  <c r="N849" i="14" s="1"/>
  <c r="R292" i="14"/>
  <c r="K292" i="14"/>
  <c r="K583" i="14"/>
  <c r="K851" i="14" s="1"/>
  <c r="J56" i="13"/>
  <c r="K348" i="17"/>
  <c r="T552" i="14"/>
  <c r="S633" i="13"/>
  <c r="O619" i="14"/>
  <c r="S343" i="14"/>
  <c r="Y87" i="18"/>
  <c r="T181" i="17"/>
  <c r="L181" i="17"/>
  <c r="M181" i="17"/>
  <c r="U181" i="17"/>
  <c r="R181" i="17"/>
  <c r="P181" i="17"/>
  <c r="S181" i="17"/>
  <c r="O181" i="17"/>
  <c r="J181" i="17"/>
  <c r="N181" i="17"/>
  <c r="Q181" i="17"/>
  <c r="K181" i="17"/>
  <c r="V181" i="17"/>
  <c r="W181" i="17"/>
  <c r="X181" i="17"/>
  <c r="U192" i="17"/>
  <c r="X192" i="17"/>
  <c r="T192" i="17"/>
  <c r="N192" i="17"/>
  <c r="V192" i="17"/>
  <c r="M192" i="17"/>
  <c r="L192" i="17"/>
  <c r="I74" i="14"/>
  <c r="M74" i="6"/>
  <c r="W88" i="13"/>
  <c r="W910" i="13" s="1"/>
  <c r="X88" i="13"/>
  <c r="X910" i="13" s="1"/>
  <c r="U88" i="13"/>
  <c r="U910" i="13" s="1"/>
  <c r="J88" i="13"/>
  <c r="M88" i="13"/>
  <c r="M910" i="13" s="1"/>
  <c r="S88" i="13"/>
  <c r="S910" i="13" s="1"/>
  <c r="R88" i="13"/>
  <c r="T88" i="13"/>
  <c r="N88" i="13"/>
  <c r="K88" i="13"/>
  <c r="K910" i="13" s="1"/>
  <c r="L88" i="13"/>
  <c r="L910" i="13" s="1"/>
  <c r="P88" i="13"/>
  <c r="P910" i="13" s="1"/>
  <c r="O88" i="13"/>
  <c r="O910" i="13" s="1"/>
  <c r="V88" i="13"/>
  <c r="V910" i="13" s="1"/>
  <c r="Q88" i="13"/>
  <c r="Q910" i="13" s="1"/>
  <c r="W411" i="17"/>
  <c r="W575" i="17" s="1"/>
  <c r="T411" i="17"/>
  <c r="T575" i="17" s="1"/>
  <c r="J411" i="17"/>
  <c r="N411" i="17"/>
  <c r="N575" i="17" s="1"/>
  <c r="O411" i="17"/>
  <c r="M411" i="17"/>
  <c r="P411" i="17"/>
  <c r="S411" i="17"/>
  <c r="Q411" i="17"/>
  <c r="K411" i="17"/>
  <c r="V411" i="17"/>
  <c r="U411" i="17"/>
  <c r="U575" i="17" s="1"/>
  <c r="X411" i="17"/>
  <c r="X575" i="17" s="1"/>
  <c r="L411" i="17"/>
  <c r="R411" i="17"/>
  <c r="M28" i="10"/>
  <c r="I28" i="18"/>
  <c r="I24" i="17"/>
  <c r="M24" i="8"/>
  <c r="I552" i="18"/>
  <c r="L18" i="10"/>
  <c r="K573" i="13"/>
  <c r="X573" i="13"/>
  <c r="L573" i="13"/>
  <c r="O573" i="13"/>
  <c r="M573" i="13"/>
  <c r="N573" i="13"/>
  <c r="T573" i="13"/>
  <c r="W573" i="13"/>
  <c r="J573" i="13"/>
  <c r="U573" i="13"/>
  <c r="S573" i="13"/>
  <c r="R573" i="13"/>
  <c r="Q573" i="13"/>
  <c r="P573" i="13"/>
  <c r="V573" i="13"/>
  <c r="W572" i="13"/>
  <c r="X572" i="13"/>
  <c r="O572" i="13"/>
  <c r="U572" i="13"/>
  <c r="M572" i="13"/>
  <c r="V572" i="13"/>
  <c r="Q572" i="13"/>
  <c r="S572" i="13"/>
  <c r="L572" i="13"/>
  <c r="K572" i="13"/>
  <c r="T572" i="13"/>
  <c r="J572" i="13"/>
  <c r="R572" i="13"/>
  <c r="N572" i="13"/>
  <c r="P572" i="13"/>
  <c r="N179" i="17"/>
  <c r="R192" i="17"/>
  <c r="S192" i="17"/>
  <c r="W297" i="13"/>
  <c r="U297" i="13"/>
  <c r="X297" i="13"/>
  <c r="P297" i="13"/>
  <c r="S297" i="13"/>
  <c r="N297" i="13"/>
  <c r="V297" i="13"/>
  <c r="J297" i="13"/>
  <c r="Q297" i="13"/>
  <c r="L297" i="13"/>
  <c r="T297" i="13"/>
  <c r="O297" i="13"/>
  <c r="R297" i="13"/>
  <c r="K297" i="13"/>
  <c r="O292" i="14"/>
  <c r="W292" i="14"/>
  <c r="X292" i="14"/>
  <c r="M292" i="14"/>
  <c r="Q292" i="14"/>
  <c r="U292" i="14"/>
  <c r="V292" i="14"/>
  <c r="I83" i="13"/>
  <c r="M83" i="5"/>
  <c r="T359" i="13"/>
  <c r="U359" i="13"/>
  <c r="M359" i="13"/>
  <c r="N359" i="13"/>
  <c r="L359" i="13"/>
  <c r="R359" i="13"/>
  <c r="V343" i="14"/>
  <c r="R343" i="14"/>
  <c r="K343" i="14"/>
  <c r="W343" i="14"/>
  <c r="T343" i="14"/>
  <c r="X343" i="14"/>
  <c r="J343" i="14"/>
  <c r="U343" i="14"/>
  <c r="P343" i="14"/>
  <c r="O343" i="14"/>
  <c r="L343" i="14"/>
  <c r="Q343" i="14"/>
  <c r="N343" i="14"/>
  <c r="X365" i="17"/>
  <c r="W365" i="17"/>
  <c r="M365" i="17"/>
  <c r="O365" i="17"/>
  <c r="K137" i="17"/>
  <c r="K629" i="17" s="1"/>
  <c r="V137" i="17"/>
  <c r="P137" i="17"/>
  <c r="P629" i="17" s="1"/>
  <c r="X137" i="17"/>
  <c r="X629" i="17" s="1"/>
  <c r="L137" i="17"/>
  <c r="N137" i="17"/>
  <c r="S137" i="17"/>
  <c r="S629" i="17" s="1"/>
  <c r="I30" i="17"/>
  <c r="M30" i="8"/>
  <c r="K894" i="14"/>
  <c r="J137" i="17"/>
  <c r="T179" i="17"/>
  <c r="W359" i="13"/>
  <c r="X621" i="13"/>
  <c r="W621" i="13"/>
  <c r="P621" i="13"/>
  <c r="J621" i="13"/>
  <c r="V621" i="13"/>
  <c r="N621" i="13"/>
  <c r="L621" i="13"/>
  <c r="R621" i="13"/>
  <c r="T621" i="13"/>
  <c r="U621" i="13"/>
  <c r="M621" i="13"/>
  <c r="Q621" i="13"/>
  <c r="K621" i="13"/>
  <c r="J610" i="14"/>
  <c r="W610" i="14"/>
  <c r="U610" i="14"/>
  <c r="Q610" i="14"/>
  <c r="X610" i="14"/>
  <c r="P610" i="14"/>
  <c r="V610" i="14"/>
  <c r="L610" i="14"/>
  <c r="T610" i="14"/>
  <c r="R610" i="14"/>
  <c r="N610" i="14"/>
  <c r="S610" i="14"/>
  <c r="M610" i="14"/>
  <c r="O610" i="14"/>
  <c r="K610" i="14"/>
  <c r="P627" i="13"/>
  <c r="X627" i="13"/>
  <c r="V627" i="13"/>
  <c r="T627" i="13"/>
  <c r="R627" i="13"/>
  <c r="W627" i="13"/>
  <c r="L627" i="13"/>
  <c r="N627" i="13"/>
  <c r="Q627" i="13"/>
  <c r="U627" i="13"/>
  <c r="M627" i="13"/>
  <c r="K627" i="13"/>
  <c r="S627" i="13"/>
  <c r="M25" i="8"/>
  <c r="I25" i="17"/>
  <c r="I14" i="17"/>
  <c r="M14" i="8"/>
  <c r="J31" i="8"/>
  <c r="X60" i="13"/>
  <c r="X882" i="13" s="1"/>
  <c r="T60" i="13"/>
  <c r="T882" i="13" s="1"/>
  <c r="W60" i="13"/>
  <c r="W882" i="13" s="1"/>
  <c r="V60" i="13"/>
  <c r="V882" i="13" s="1"/>
  <c r="Q60" i="13"/>
  <c r="S60" i="13"/>
  <c r="U60" i="13"/>
  <c r="U882" i="13" s="1"/>
  <c r="J60" i="13"/>
  <c r="O60" i="13"/>
  <c r="L60" i="13"/>
  <c r="M60" i="13"/>
  <c r="M882" i="13" s="1"/>
  <c r="N60" i="13"/>
  <c r="N882" i="13" s="1"/>
  <c r="R60" i="13"/>
  <c r="R882" i="13" s="1"/>
  <c r="K60" i="13"/>
  <c r="P60" i="13"/>
  <c r="I342" i="17"/>
  <c r="L31" i="8"/>
  <c r="I359" i="17" s="1"/>
  <c r="U357" i="17"/>
  <c r="O357" i="17"/>
  <c r="R357" i="17"/>
  <c r="M357" i="17"/>
  <c r="Q357" i="17"/>
  <c r="L357" i="17"/>
  <c r="P357" i="17"/>
  <c r="W357" i="17"/>
  <c r="S357" i="17"/>
  <c r="T357" i="17"/>
  <c r="N357" i="17"/>
  <c r="J357" i="17"/>
  <c r="V357" i="17"/>
  <c r="X357" i="17"/>
  <c r="K357" i="17"/>
  <c r="J564" i="14"/>
  <c r="U564" i="14"/>
  <c r="P564" i="14"/>
  <c r="X564" i="14"/>
  <c r="R564" i="14"/>
  <c r="L244" i="17"/>
  <c r="U244" i="17"/>
  <c r="U572" i="17" s="1"/>
  <c r="M244" i="17"/>
  <c r="O244" i="17"/>
  <c r="R244" i="17"/>
  <c r="R572" i="17" s="1"/>
  <c r="Q244" i="17"/>
  <c r="Q572" i="17" s="1"/>
  <c r="K244" i="17"/>
  <c r="K572" i="17" s="1"/>
  <c r="T244" i="17"/>
  <c r="P244" i="17"/>
  <c r="P572" i="17" s="1"/>
  <c r="X244" i="17"/>
  <c r="V244" i="17"/>
  <c r="V572" i="17" s="1"/>
  <c r="J244" i="17"/>
  <c r="J572" i="17" s="1"/>
  <c r="W244" i="17"/>
  <c r="W572" i="17" s="1"/>
  <c r="N244" i="17"/>
  <c r="N572" i="17" s="1"/>
  <c r="W288" i="17"/>
  <c r="W616" i="17" s="1"/>
  <c r="X288" i="17"/>
  <c r="X616" i="17" s="1"/>
  <c r="J573" i="18"/>
  <c r="S365" i="17"/>
  <c r="N365" i="13"/>
  <c r="N913" i="13" s="1"/>
  <c r="W192" i="17"/>
  <c r="J632" i="13"/>
  <c r="M297" i="13"/>
  <c r="U417" i="17"/>
  <c r="S417" i="17"/>
  <c r="S581" i="17" s="1"/>
  <c r="T417" i="17"/>
  <c r="T581" i="17" s="1"/>
  <c r="M417" i="17"/>
  <c r="M581" i="17" s="1"/>
  <c r="K417" i="17"/>
  <c r="L417" i="17"/>
  <c r="Q417" i="17"/>
  <c r="W417" i="17"/>
  <c r="W581" i="17" s="1"/>
  <c r="J417" i="17"/>
  <c r="R417" i="17"/>
  <c r="X417" i="17"/>
  <c r="X581" i="17" s="1"/>
  <c r="O417" i="17"/>
  <c r="P417" i="17"/>
  <c r="N417" i="17"/>
  <c r="N581" i="17" s="1"/>
  <c r="V417" i="17"/>
  <c r="X61" i="13"/>
  <c r="X883" i="13" s="1"/>
  <c r="W61" i="13"/>
  <c r="R61" i="13"/>
  <c r="O61" i="13"/>
  <c r="S61" i="13"/>
  <c r="V61" i="13"/>
  <c r="P61" i="13"/>
  <c r="K61" i="13"/>
  <c r="Q61" i="13"/>
  <c r="L61" i="13"/>
  <c r="J61" i="13"/>
  <c r="T61" i="13"/>
  <c r="T883" i="13" s="1"/>
  <c r="M61" i="13"/>
  <c r="N61" i="13"/>
  <c r="U61" i="13"/>
  <c r="K56" i="18"/>
  <c r="R56" i="18"/>
  <c r="Q56" i="18"/>
  <c r="L56" i="18"/>
  <c r="O56" i="18"/>
  <c r="O66" i="18" s="1"/>
  <c r="N56" i="18"/>
  <c r="T56" i="18"/>
  <c r="M56" i="18"/>
  <c r="V56" i="18"/>
  <c r="P56" i="18"/>
  <c r="J56" i="18"/>
  <c r="X56" i="18"/>
  <c r="U56" i="18"/>
  <c r="W56" i="18"/>
  <c r="S56" i="18"/>
  <c r="P386" i="17"/>
  <c r="X386" i="17"/>
  <c r="J386" i="17"/>
  <c r="O386" i="17"/>
  <c r="Q386" i="17"/>
  <c r="W386" i="17"/>
  <c r="M386" i="17"/>
  <c r="U386" i="17"/>
  <c r="V386" i="17"/>
  <c r="R386" i="17"/>
  <c r="K386" i="17"/>
  <c r="S386" i="17"/>
  <c r="L386" i="17"/>
  <c r="T386" i="17"/>
  <c r="T550" i="17" s="1"/>
  <c r="M16" i="10"/>
  <c r="I16" i="18"/>
  <c r="I16" i="14"/>
  <c r="M16" i="6"/>
  <c r="X574" i="13"/>
  <c r="U574" i="13"/>
  <c r="W574" i="13"/>
  <c r="S574" i="13"/>
  <c r="Q574" i="13"/>
  <c r="M574" i="13"/>
  <c r="R574" i="13"/>
  <c r="T574" i="13"/>
  <c r="V574" i="13"/>
  <c r="K574" i="13"/>
  <c r="P574" i="13"/>
  <c r="J574" i="13"/>
  <c r="L574" i="13"/>
  <c r="O574" i="13"/>
  <c r="N574" i="13"/>
  <c r="T584" i="13"/>
  <c r="T600" i="13" s="1"/>
  <c r="O553" i="18"/>
  <c r="N578" i="17"/>
  <c r="Q146" i="17"/>
  <c r="Q638" i="17" s="1"/>
  <c r="W146" i="17"/>
  <c r="W638" i="17" s="1"/>
  <c r="S584" i="13"/>
  <c r="S600" i="13" s="1"/>
  <c r="S553" i="18"/>
  <c r="I66" i="18"/>
  <c r="Q573" i="18"/>
  <c r="Q842" i="18" s="1"/>
  <c r="M564" i="18"/>
  <c r="Q137" i="17"/>
  <c r="O192" i="17"/>
  <c r="W313" i="14"/>
  <c r="W849" i="14" s="1"/>
  <c r="W552" i="14"/>
  <c r="N583" i="14"/>
  <c r="L564" i="14"/>
  <c r="S564" i="14"/>
  <c r="K192" i="17"/>
  <c r="S621" i="13"/>
  <c r="I291" i="18"/>
  <c r="K30" i="10"/>
  <c r="I299" i="18" s="1"/>
  <c r="I72" i="13"/>
  <c r="M72" i="5"/>
  <c r="I79" i="14"/>
  <c r="M79" i="6"/>
  <c r="X354" i="18"/>
  <c r="J354" i="18"/>
  <c r="R354" i="18"/>
  <c r="W354" i="18"/>
  <c r="Q354" i="18"/>
  <c r="U354" i="18"/>
  <c r="T354" i="18"/>
  <c r="O354" i="18"/>
  <c r="N354" i="18"/>
  <c r="K354" i="18"/>
  <c r="V354" i="18"/>
  <c r="L354" i="18"/>
  <c r="P354" i="18"/>
  <c r="S354" i="18"/>
  <c r="M354" i="18"/>
  <c r="I339" i="18"/>
  <c r="K94" i="10"/>
  <c r="I363" i="18" s="1"/>
  <c r="W346" i="13"/>
  <c r="X346" i="13"/>
  <c r="J346" i="13"/>
  <c r="R346" i="13"/>
  <c r="P346" i="13"/>
  <c r="K346" i="13"/>
  <c r="T346" i="13"/>
  <c r="S346" i="13"/>
  <c r="O346" i="13"/>
  <c r="N346" i="13"/>
  <c r="U346" i="13"/>
  <c r="Q346" i="13"/>
  <c r="L346" i="13"/>
  <c r="V346" i="13"/>
  <c r="M346" i="13"/>
  <c r="W622" i="13"/>
  <c r="X622" i="13"/>
  <c r="V622" i="13"/>
  <c r="P622" i="13"/>
  <c r="R622" i="13"/>
  <c r="K622" i="13"/>
  <c r="M622" i="13"/>
  <c r="N622" i="13"/>
  <c r="Q622" i="13"/>
  <c r="T622" i="13"/>
  <c r="S622" i="13"/>
  <c r="U622" i="13"/>
  <c r="L622" i="13"/>
  <c r="J622" i="13"/>
  <c r="W611" i="14"/>
  <c r="M611" i="14"/>
  <c r="X611" i="14"/>
  <c r="V611" i="14"/>
  <c r="Q611" i="14"/>
  <c r="T611" i="14"/>
  <c r="U611" i="14"/>
  <c r="L611" i="14"/>
  <c r="P611" i="14"/>
  <c r="R611" i="14"/>
  <c r="N611" i="14"/>
  <c r="K611" i="14"/>
  <c r="S611" i="14"/>
  <c r="M616" i="14"/>
  <c r="L616" i="14"/>
  <c r="Q616" i="14"/>
  <c r="W616" i="14"/>
  <c r="V616" i="14"/>
  <c r="K616" i="14"/>
  <c r="S616" i="14"/>
  <c r="J616" i="14"/>
  <c r="W633" i="13"/>
  <c r="X633" i="13"/>
  <c r="P633" i="13"/>
  <c r="L633" i="13"/>
  <c r="T633" i="13"/>
  <c r="M633" i="13"/>
  <c r="K633" i="13"/>
  <c r="Q633" i="13"/>
  <c r="N633" i="13"/>
  <c r="R633" i="13"/>
  <c r="V633" i="13"/>
  <c r="U633" i="13"/>
  <c r="O633" i="13"/>
  <c r="I26" i="18"/>
  <c r="M26" i="10"/>
  <c r="I16" i="13"/>
  <c r="M16" i="5"/>
  <c r="O329" i="18"/>
  <c r="O867" i="18" s="1"/>
  <c r="Q329" i="18"/>
  <c r="Q867" i="18" s="1"/>
  <c r="N329" i="18"/>
  <c r="N867" i="18" s="1"/>
  <c r="R329" i="18"/>
  <c r="P329" i="18"/>
  <c r="K329" i="18"/>
  <c r="K867" i="18" s="1"/>
  <c r="L329" i="18"/>
  <c r="L867" i="18" s="1"/>
  <c r="U329" i="18"/>
  <c r="U867" i="18" s="1"/>
  <c r="T329" i="18"/>
  <c r="T867" i="18" s="1"/>
  <c r="X329" i="18"/>
  <c r="X867" i="18" s="1"/>
  <c r="W329" i="18"/>
  <c r="W867" i="18" s="1"/>
  <c r="J329" i="18"/>
  <c r="V329" i="18"/>
  <c r="V867" i="18" s="1"/>
  <c r="W582" i="14"/>
  <c r="M582" i="14"/>
  <c r="X582" i="14"/>
  <c r="T582" i="14"/>
  <c r="T850" i="14" s="1"/>
  <c r="K582" i="14"/>
  <c r="U582" i="14"/>
  <c r="J582" i="14"/>
  <c r="O582" i="14"/>
  <c r="P582" i="14"/>
  <c r="R582" i="14"/>
  <c r="S582" i="14"/>
  <c r="Q582" i="14"/>
  <c r="V582" i="14"/>
  <c r="N582" i="14"/>
  <c r="M348" i="17"/>
  <c r="Q348" i="17"/>
  <c r="R348" i="17"/>
  <c r="S348" i="17"/>
  <c r="X348" i="17"/>
  <c r="V348" i="17"/>
  <c r="J348" i="17"/>
  <c r="P348" i="17"/>
  <c r="O348" i="17"/>
  <c r="O358" i="17"/>
  <c r="M358" i="17"/>
  <c r="N358" i="17"/>
  <c r="Q358" i="17"/>
  <c r="S358" i="17"/>
  <c r="J358" i="17"/>
  <c r="U358" i="17"/>
  <c r="T358" i="17"/>
  <c r="P358" i="17"/>
  <c r="K358" i="17"/>
  <c r="R358" i="17"/>
  <c r="V358" i="17"/>
  <c r="L358" i="17"/>
  <c r="W358" i="17"/>
  <c r="X358" i="17"/>
  <c r="V87" i="17"/>
  <c r="T87" i="17"/>
  <c r="M87" i="17"/>
  <c r="U87" i="17"/>
  <c r="S87" i="17"/>
  <c r="Q87" i="17"/>
  <c r="P87" i="17"/>
  <c r="K87" i="17"/>
  <c r="W87" i="17"/>
  <c r="W579" i="17" s="1"/>
  <c r="X87" i="17"/>
  <c r="X579" i="17" s="1"/>
  <c r="O87" i="17"/>
  <c r="R87" i="17"/>
  <c r="J87" i="17"/>
  <c r="N87" i="17"/>
  <c r="L87" i="17"/>
  <c r="M329" i="18"/>
  <c r="M867" i="18" s="1"/>
  <c r="Q180" i="17"/>
  <c r="W180" i="17"/>
  <c r="V180" i="17"/>
  <c r="X180" i="17"/>
  <c r="S180" i="17"/>
  <c r="R180" i="17"/>
  <c r="T180" i="17"/>
  <c r="U180" i="17"/>
  <c r="P180" i="17"/>
  <c r="M180" i="17"/>
  <c r="J180" i="17"/>
  <c r="K180" i="17"/>
  <c r="O180" i="17"/>
  <c r="L180" i="17"/>
  <c r="N180" i="17"/>
  <c r="T182" i="17"/>
  <c r="J182" i="17"/>
  <c r="W182" i="17"/>
  <c r="R182" i="17"/>
  <c r="M182" i="17"/>
  <c r="X182" i="17"/>
  <c r="N182" i="17"/>
  <c r="S182" i="17"/>
  <c r="O182" i="17"/>
  <c r="K182" i="17"/>
  <c r="L182" i="17"/>
  <c r="Q182" i="17"/>
  <c r="P182" i="17"/>
  <c r="V182" i="17"/>
  <c r="U182" i="17"/>
  <c r="I85" i="14"/>
  <c r="M85" i="6"/>
  <c r="P341" i="18"/>
  <c r="M341" i="18"/>
  <c r="U341" i="18"/>
  <c r="T341" i="18"/>
  <c r="R341" i="18"/>
  <c r="O341" i="18"/>
  <c r="X341" i="18"/>
  <c r="X349" i="13"/>
  <c r="W349" i="13"/>
  <c r="N349" i="13"/>
  <c r="Q349" i="13"/>
  <c r="U349" i="13"/>
  <c r="S349" i="13"/>
  <c r="V349" i="13"/>
  <c r="L349" i="13"/>
  <c r="R349" i="13"/>
  <c r="T349" i="13"/>
  <c r="O349" i="13"/>
  <c r="J349" i="13"/>
  <c r="P349" i="13"/>
  <c r="K349" i="13"/>
  <c r="W358" i="13"/>
  <c r="Q358" i="13"/>
  <c r="L358" i="13"/>
  <c r="P358" i="13"/>
  <c r="U358" i="13"/>
  <c r="R358" i="13"/>
  <c r="V358" i="13"/>
  <c r="N358" i="13"/>
  <c r="X358" i="13"/>
  <c r="J358" i="13"/>
  <c r="K358" i="13"/>
  <c r="O358" i="13"/>
  <c r="T358" i="13"/>
  <c r="S358" i="13"/>
  <c r="M358" i="13"/>
  <c r="M612" i="14"/>
  <c r="X612" i="14"/>
  <c r="V612" i="14"/>
  <c r="J612" i="14"/>
  <c r="W612" i="14"/>
  <c r="L612" i="14"/>
  <c r="P612" i="14"/>
  <c r="N612" i="14"/>
  <c r="R612" i="14"/>
  <c r="K612" i="14"/>
  <c r="U612" i="14"/>
  <c r="Q612" i="14"/>
  <c r="T612" i="14"/>
  <c r="I618" i="13"/>
  <c r="H42" i="23"/>
  <c r="L94" i="5"/>
  <c r="I642" i="13" s="1"/>
  <c r="X608" i="14"/>
  <c r="W608" i="14"/>
  <c r="T608" i="14"/>
  <c r="Q608" i="14"/>
  <c r="U608" i="14"/>
  <c r="N608" i="14"/>
  <c r="S608" i="14"/>
  <c r="M608" i="14"/>
  <c r="R608" i="14"/>
  <c r="K608" i="14"/>
  <c r="V608" i="14"/>
  <c r="L608" i="14"/>
  <c r="P608" i="14"/>
  <c r="J608" i="14"/>
  <c r="R56" i="13"/>
  <c r="Q56" i="13"/>
  <c r="P56" i="13"/>
  <c r="O56" i="13"/>
  <c r="V56" i="13"/>
  <c r="T56" i="13"/>
  <c r="T878" i="13" s="1"/>
  <c r="M56" i="13"/>
  <c r="M878" i="13" s="1"/>
  <c r="N56" i="13"/>
  <c r="N878" i="13" s="1"/>
  <c r="L56" i="13"/>
  <c r="S56" i="13"/>
  <c r="I19" i="17"/>
  <c r="M19" i="8"/>
  <c r="P553" i="18"/>
  <c r="U616" i="14"/>
  <c r="N292" i="14"/>
  <c r="O92" i="17"/>
  <c r="U92" i="17"/>
  <c r="M92" i="17"/>
  <c r="K92" i="17"/>
  <c r="J92" i="17"/>
  <c r="N92" i="17"/>
  <c r="V92" i="17"/>
  <c r="W92" i="17"/>
  <c r="W584" i="17" s="1"/>
  <c r="X92" i="17"/>
  <c r="X584" i="17" s="1"/>
  <c r="L92" i="17"/>
  <c r="S92" i="17"/>
  <c r="T92" i="17"/>
  <c r="T584" i="17" s="1"/>
  <c r="P92" i="17"/>
  <c r="R92" i="17"/>
  <c r="Q92" i="17"/>
  <c r="U553" i="18"/>
  <c r="M347" i="17"/>
  <c r="N564" i="18"/>
  <c r="V359" i="13"/>
  <c r="N616" i="14"/>
  <c r="W347" i="17"/>
  <c r="X308" i="13"/>
  <c r="X856" i="13" s="1"/>
  <c r="P308" i="13"/>
  <c r="P856" i="13" s="1"/>
  <c r="Q308" i="13"/>
  <c r="Q856" i="13" s="1"/>
  <c r="W308" i="13"/>
  <c r="W856" i="13" s="1"/>
  <c r="U308" i="13"/>
  <c r="J308" i="13"/>
  <c r="J856" i="13" s="1"/>
  <c r="V308" i="13"/>
  <c r="V856" i="13" s="1"/>
  <c r="K308" i="13"/>
  <c r="K856" i="13" s="1"/>
  <c r="L308" i="13"/>
  <c r="L856" i="13" s="1"/>
  <c r="T308" i="13"/>
  <c r="T856" i="13" s="1"/>
  <c r="O308" i="13"/>
  <c r="O856" i="13" s="1"/>
  <c r="R308" i="13"/>
  <c r="R856" i="13" s="1"/>
  <c r="N308" i="13"/>
  <c r="X623" i="14"/>
  <c r="X891" i="14" s="1"/>
  <c r="W623" i="14"/>
  <c r="W891" i="14" s="1"/>
  <c r="T623" i="14"/>
  <c r="T891" i="14" s="1"/>
  <c r="P623" i="14"/>
  <c r="P891" i="14" s="1"/>
  <c r="S623" i="14"/>
  <c r="S891" i="14" s="1"/>
  <c r="O623" i="14"/>
  <c r="O891" i="14" s="1"/>
  <c r="M623" i="14"/>
  <c r="M891" i="14" s="1"/>
  <c r="K623" i="14"/>
  <c r="K891" i="14" s="1"/>
  <c r="R623" i="14"/>
  <c r="R891" i="14" s="1"/>
  <c r="V623" i="14"/>
  <c r="V891" i="14" s="1"/>
  <c r="N623" i="14"/>
  <c r="N891" i="14" s="1"/>
  <c r="J623" i="14"/>
  <c r="L623" i="14"/>
  <c r="L891" i="14" s="1"/>
  <c r="Q623" i="14"/>
  <c r="Q891" i="14" s="1"/>
  <c r="U623" i="14"/>
  <c r="U891" i="14" s="1"/>
  <c r="M18" i="8"/>
  <c r="I18" i="17"/>
  <c r="M23" i="5"/>
  <c r="I23" i="13"/>
  <c r="U628" i="14"/>
  <c r="O628" i="14"/>
  <c r="X628" i="14"/>
  <c r="R628" i="14"/>
  <c r="W628" i="14"/>
  <c r="V628" i="14"/>
  <c r="T628" i="14"/>
  <c r="N628" i="14"/>
  <c r="Q628" i="14"/>
  <c r="P628" i="14"/>
  <c r="S628" i="14"/>
  <c r="K628" i="14"/>
  <c r="J628" i="14"/>
  <c r="L628" i="14"/>
  <c r="M628" i="14"/>
  <c r="Q343" i="17"/>
  <c r="U343" i="17"/>
  <c r="S343" i="17"/>
  <c r="L343" i="17"/>
  <c r="W343" i="17"/>
  <c r="O343" i="17"/>
  <c r="K343" i="17"/>
  <c r="J343" i="17"/>
  <c r="S559" i="14"/>
  <c r="W559" i="14"/>
  <c r="X559" i="14"/>
  <c r="M559" i="14"/>
  <c r="Q559" i="14"/>
  <c r="J559" i="14"/>
  <c r="T559" i="14"/>
  <c r="V559" i="14"/>
  <c r="K559" i="14"/>
  <c r="P559" i="14"/>
  <c r="O559" i="14"/>
  <c r="U559" i="14"/>
  <c r="R559" i="14"/>
  <c r="L559" i="14"/>
  <c r="N559" i="14"/>
  <c r="S146" i="17"/>
  <c r="O146" i="17"/>
  <c r="O638" i="17" s="1"/>
  <c r="L146" i="17"/>
  <c r="L638" i="17" s="1"/>
  <c r="U146" i="17"/>
  <c r="U638" i="17" s="1"/>
  <c r="J584" i="13"/>
  <c r="J600" i="13" s="1"/>
  <c r="X871" i="18"/>
  <c r="U578" i="17"/>
  <c r="W573" i="18"/>
  <c r="W842" i="18" s="1"/>
  <c r="X584" i="13"/>
  <c r="X600" i="13" s="1"/>
  <c r="R584" i="13"/>
  <c r="R600" i="13" s="1"/>
  <c r="P146" i="17"/>
  <c r="P638" i="17" s="1"/>
  <c r="X573" i="18"/>
  <c r="X842" i="18" s="1"/>
  <c r="X549" i="17"/>
  <c r="U56" i="13"/>
  <c r="U878" i="13" s="1"/>
  <c r="R564" i="18"/>
  <c r="X343" i="17"/>
  <c r="U137" i="17"/>
  <c r="U629" i="17" s="1"/>
  <c r="J192" i="17"/>
  <c r="T348" i="17"/>
  <c r="Y356" i="14"/>
  <c r="W564" i="14"/>
  <c r="S359" i="13"/>
  <c r="T313" i="14"/>
  <c r="T849" i="14" s="1"/>
  <c r="X583" i="14"/>
  <c r="X851" i="14" s="1"/>
  <c r="J341" i="18"/>
  <c r="M564" i="14"/>
  <c r="V564" i="14"/>
  <c r="K56" i="13"/>
  <c r="K552" i="14"/>
  <c r="P616" i="14"/>
  <c r="O622" i="13"/>
  <c r="O447" i="17"/>
  <c r="J627" i="13"/>
  <c r="S244" i="17"/>
  <c r="S572" i="17" s="1"/>
  <c r="X361" i="18"/>
  <c r="T361" i="18"/>
  <c r="O361" i="18"/>
  <c r="S361" i="18"/>
  <c r="K361" i="18"/>
  <c r="P361" i="18"/>
  <c r="N361" i="18"/>
  <c r="Q361" i="18"/>
  <c r="M361" i="18"/>
  <c r="V361" i="18"/>
  <c r="L361" i="18"/>
  <c r="U361" i="18"/>
  <c r="J361" i="18"/>
  <c r="W361" i="18"/>
  <c r="R361" i="18"/>
  <c r="U301" i="13"/>
  <c r="M301" i="13"/>
  <c r="O301" i="13"/>
  <c r="P301" i="13"/>
  <c r="T301" i="13"/>
  <c r="J301" i="13"/>
  <c r="Q301" i="13"/>
  <c r="S301" i="13"/>
  <c r="N301" i="13"/>
  <c r="V301" i="13"/>
  <c r="P191" i="17"/>
  <c r="L191" i="17"/>
  <c r="T191" i="17"/>
  <c r="K191" i="17"/>
  <c r="Q191" i="17"/>
  <c r="O191" i="17"/>
  <c r="S191" i="17"/>
  <c r="N191" i="17"/>
  <c r="M191" i="17"/>
  <c r="U191" i="17"/>
  <c r="X191" i="17"/>
  <c r="R191" i="17"/>
  <c r="W191" i="17"/>
  <c r="J191" i="17"/>
  <c r="V191" i="17"/>
  <c r="U52" i="19"/>
  <c r="M52" i="19"/>
  <c r="J52" i="19"/>
  <c r="K52" i="19"/>
  <c r="T52" i="19"/>
  <c r="L52" i="19"/>
  <c r="P52" i="19"/>
  <c r="V52" i="19"/>
  <c r="H51" i="19"/>
  <c r="J25" i="11"/>
  <c r="H54" i="19" s="1"/>
  <c r="S293" i="18"/>
  <c r="M293" i="18"/>
  <c r="O293" i="18"/>
  <c r="N293" i="18"/>
  <c r="W293" i="18"/>
  <c r="X293" i="18"/>
  <c r="K293" i="18"/>
  <c r="V293" i="18"/>
  <c r="U293" i="18"/>
  <c r="T293" i="18"/>
  <c r="Q293" i="18"/>
  <c r="J293" i="18"/>
  <c r="P293" i="18"/>
  <c r="R293" i="18"/>
  <c r="L293" i="18"/>
  <c r="I75" i="13"/>
  <c r="M75" i="5"/>
  <c r="M70" i="10"/>
  <c r="I70" i="18"/>
  <c r="J94" i="10"/>
  <c r="I79" i="18"/>
  <c r="M79" i="10"/>
  <c r="I74" i="18"/>
  <c r="M74" i="10"/>
  <c r="I77" i="13"/>
  <c r="M77" i="5"/>
  <c r="R345" i="18"/>
  <c r="U345" i="18"/>
  <c r="S345" i="18"/>
  <c r="N345" i="18"/>
  <c r="J345" i="18"/>
  <c r="Q345" i="18"/>
  <c r="K345" i="18"/>
  <c r="V345" i="18"/>
  <c r="L345" i="18"/>
  <c r="P345" i="18"/>
  <c r="T345" i="18"/>
  <c r="O345" i="18"/>
  <c r="X345" i="18"/>
  <c r="W345" i="18"/>
  <c r="I352" i="13"/>
  <c r="G27" i="23"/>
  <c r="O340" i="18"/>
  <c r="Q340" i="18"/>
  <c r="V340" i="18"/>
  <c r="X340" i="18"/>
  <c r="W340" i="18"/>
  <c r="U340" i="18"/>
  <c r="P340" i="18"/>
  <c r="N340" i="18"/>
  <c r="T340" i="18"/>
  <c r="J340" i="18"/>
  <c r="R340" i="18"/>
  <c r="K340" i="18"/>
  <c r="L340" i="18"/>
  <c r="M340" i="18"/>
  <c r="Q351" i="14"/>
  <c r="R351" i="14"/>
  <c r="W351" i="14"/>
  <c r="U351" i="14"/>
  <c r="O351" i="14"/>
  <c r="T351" i="14"/>
  <c r="N351" i="14"/>
  <c r="L351" i="14"/>
  <c r="X351" i="14"/>
  <c r="P351" i="14"/>
  <c r="S351" i="14"/>
  <c r="K351" i="14"/>
  <c r="J351" i="14"/>
  <c r="V351" i="14"/>
  <c r="W347" i="13"/>
  <c r="T347" i="13"/>
  <c r="X347" i="13"/>
  <c r="O347" i="13"/>
  <c r="V347" i="13"/>
  <c r="N347" i="13"/>
  <c r="R347" i="13"/>
  <c r="J347" i="13"/>
  <c r="U347" i="13"/>
  <c r="P347" i="13"/>
  <c r="K347" i="13"/>
  <c r="Q347" i="13"/>
  <c r="L347" i="13"/>
  <c r="M347" i="13"/>
  <c r="S347" i="13"/>
  <c r="K295" i="18"/>
  <c r="U295" i="18"/>
  <c r="V295" i="18"/>
  <c r="L295" i="18"/>
  <c r="O295" i="18"/>
  <c r="R295" i="18"/>
  <c r="N295" i="18"/>
  <c r="T295" i="18"/>
  <c r="J295" i="18"/>
  <c r="X295" i="18"/>
  <c r="Q295" i="18"/>
  <c r="P295" i="18"/>
  <c r="W295" i="18"/>
  <c r="S295" i="18"/>
  <c r="M295" i="18"/>
  <c r="O179" i="17"/>
  <c r="S179" i="17"/>
  <c r="P179" i="17"/>
  <c r="M179" i="17"/>
  <c r="X179" i="17"/>
  <c r="U179" i="17"/>
  <c r="J179" i="17"/>
  <c r="K179" i="17"/>
  <c r="V179" i="17"/>
  <c r="W179" i="17"/>
  <c r="I80" i="13"/>
  <c r="M80" i="5"/>
  <c r="W353" i="14"/>
  <c r="X353" i="14"/>
  <c r="T353" i="14"/>
  <c r="P353" i="14"/>
  <c r="O353" i="14"/>
  <c r="U353" i="14"/>
  <c r="Q353" i="14"/>
  <c r="K353" i="14"/>
  <c r="J353" i="14"/>
  <c r="L353" i="14"/>
  <c r="R353" i="14"/>
  <c r="V353" i="14"/>
  <c r="N353" i="14"/>
  <c r="S353" i="14"/>
  <c r="M353" i="14"/>
  <c r="X345" i="14"/>
  <c r="N345" i="14"/>
  <c r="S345" i="14"/>
  <c r="T345" i="14"/>
  <c r="P345" i="14"/>
  <c r="J345" i="14"/>
  <c r="K345" i="14"/>
  <c r="L345" i="14"/>
  <c r="M345" i="14"/>
  <c r="R345" i="14"/>
  <c r="W345" i="14"/>
  <c r="O345" i="14"/>
  <c r="Q345" i="14"/>
  <c r="U345" i="14"/>
  <c r="V345" i="14"/>
  <c r="P350" i="13"/>
  <c r="K350" i="13"/>
  <c r="V350" i="13"/>
  <c r="X350" i="13"/>
  <c r="J350" i="13"/>
  <c r="W350" i="13"/>
  <c r="R350" i="13"/>
  <c r="S350" i="13"/>
  <c r="U350" i="13"/>
  <c r="Q350" i="13"/>
  <c r="L350" i="13"/>
  <c r="T350" i="13"/>
  <c r="N350" i="13"/>
  <c r="O350" i="13"/>
  <c r="R47" i="13"/>
  <c r="T47" i="13"/>
  <c r="T869" i="13" s="1"/>
  <c r="N47" i="13"/>
  <c r="N869" i="13" s="1"/>
  <c r="V47" i="13"/>
  <c r="J47" i="13"/>
  <c r="W47" i="13"/>
  <c r="W869" i="13" s="1"/>
  <c r="L47" i="13"/>
  <c r="P47" i="13"/>
  <c r="X47" i="13"/>
  <c r="X869" i="13" s="1"/>
  <c r="M47" i="13"/>
  <c r="O47" i="13"/>
  <c r="Q47" i="13"/>
  <c r="Q869" i="13" s="1"/>
  <c r="S47" i="13"/>
  <c r="U47" i="13"/>
  <c r="U869" i="13" s="1"/>
  <c r="K47" i="13"/>
  <c r="X575" i="14"/>
  <c r="P575" i="14"/>
  <c r="P843" i="14" s="1"/>
  <c r="U575" i="14"/>
  <c r="U843" i="14" s="1"/>
  <c r="S575" i="14"/>
  <c r="O575" i="14"/>
  <c r="J575" i="14"/>
  <c r="Q575" i="14"/>
  <c r="T575" i="14"/>
  <c r="K575" i="14"/>
  <c r="M575" i="14"/>
  <c r="R575" i="14"/>
  <c r="R843" i="14" s="1"/>
  <c r="V575" i="14"/>
  <c r="W575" i="14"/>
  <c r="W843" i="14" s="1"/>
  <c r="L575" i="14"/>
  <c r="L582" i="14"/>
  <c r="X193" i="17"/>
  <c r="J193" i="17"/>
  <c r="V193" i="17"/>
  <c r="T193" i="17"/>
  <c r="P193" i="17"/>
  <c r="U193" i="17"/>
  <c r="K193" i="17"/>
  <c r="W193" i="17"/>
  <c r="S193" i="17"/>
  <c r="N193" i="17"/>
  <c r="M193" i="17"/>
  <c r="R193" i="17"/>
  <c r="L193" i="17"/>
  <c r="O193" i="17"/>
  <c r="Q193" i="17"/>
  <c r="M78" i="10"/>
  <c r="I78" i="18"/>
  <c r="W613" i="18"/>
  <c r="L613" i="18"/>
  <c r="U613" i="18"/>
  <c r="V613" i="18"/>
  <c r="Q613" i="18"/>
  <c r="X613" i="18"/>
  <c r="N613" i="18"/>
  <c r="K613" i="18"/>
  <c r="M613" i="18"/>
  <c r="P613" i="18"/>
  <c r="J613" i="18"/>
  <c r="T613" i="18"/>
  <c r="R613" i="18"/>
  <c r="S613" i="18"/>
  <c r="X620" i="14"/>
  <c r="U620" i="14"/>
  <c r="V620" i="14"/>
  <c r="N620" i="14"/>
  <c r="P620" i="14"/>
  <c r="L620" i="14"/>
  <c r="M620" i="14"/>
  <c r="R620" i="14"/>
  <c r="Q620" i="14"/>
  <c r="T620" i="14"/>
  <c r="W620" i="14"/>
  <c r="K620" i="14"/>
  <c r="O620" i="14"/>
  <c r="J620" i="14"/>
  <c r="S620" i="14"/>
  <c r="X623" i="13"/>
  <c r="N623" i="13"/>
  <c r="V623" i="13"/>
  <c r="K623" i="13"/>
  <c r="R623" i="13"/>
  <c r="T623" i="13"/>
  <c r="U623" i="13"/>
  <c r="P623" i="13"/>
  <c r="W623" i="13"/>
  <c r="M623" i="13"/>
  <c r="Q623" i="13"/>
  <c r="L623" i="13"/>
  <c r="J623" i="13"/>
  <c r="I15" i="17"/>
  <c r="M15" i="8"/>
  <c r="I92" i="14"/>
  <c r="M92" i="6"/>
  <c r="I602" i="14"/>
  <c r="M66" i="6"/>
  <c r="L553" i="18"/>
  <c r="M553" i="18"/>
  <c r="K553" i="18"/>
  <c r="N553" i="18"/>
  <c r="K561" i="18"/>
  <c r="S561" i="18"/>
  <c r="P561" i="18"/>
  <c r="W561" i="18"/>
  <c r="O561" i="18"/>
  <c r="Q561" i="18"/>
  <c r="U561" i="18"/>
  <c r="N561" i="18"/>
  <c r="J561" i="18"/>
  <c r="R561" i="18"/>
  <c r="T561" i="18"/>
  <c r="X561" i="18"/>
  <c r="V561" i="18"/>
  <c r="L561" i="18"/>
  <c r="M561" i="18"/>
  <c r="N554" i="18"/>
  <c r="O554" i="18"/>
  <c r="Q554" i="18"/>
  <c r="L554" i="18"/>
  <c r="J554" i="18"/>
  <c r="X554" i="18"/>
  <c r="R554" i="18"/>
  <c r="W554" i="18"/>
  <c r="M554" i="18"/>
  <c r="T554" i="18"/>
  <c r="K554" i="18"/>
  <c r="P554" i="18"/>
  <c r="S554" i="18"/>
  <c r="U554" i="18"/>
  <c r="V554" i="18"/>
  <c r="O564" i="18"/>
  <c r="N585" i="14"/>
  <c r="N853" i="14" s="1"/>
  <c r="M350" i="13"/>
  <c r="Y51" i="17"/>
  <c r="R18" i="15"/>
  <c r="J18" i="15"/>
  <c r="M18" i="15"/>
  <c r="T18" i="15"/>
  <c r="S18" i="15"/>
  <c r="K18" i="15"/>
  <c r="L18" i="15"/>
  <c r="P18" i="15"/>
  <c r="U18" i="15"/>
  <c r="N18" i="15"/>
  <c r="V18" i="15"/>
  <c r="O18" i="15"/>
  <c r="I18" i="15"/>
  <c r="Q18" i="15"/>
  <c r="W18" i="15"/>
  <c r="I16" i="17"/>
  <c r="M16" i="8"/>
  <c r="I25" i="13"/>
  <c r="M25" i="5"/>
  <c r="P42" i="14"/>
  <c r="R42" i="14"/>
  <c r="W42" i="14"/>
  <c r="W846" i="14" s="1"/>
  <c r="X42" i="14"/>
  <c r="X846" i="14" s="1"/>
  <c r="V42" i="14"/>
  <c r="L42" i="14"/>
  <c r="J42" i="14"/>
  <c r="S42" i="14"/>
  <c r="K42" i="14"/>
  <c r="O42" i="14"/>
  <c r="U42" i="14"/>
  <c r="U846" i="14" s="1"/>
  <c r="N42" i="14"/>
  <c r="N846" i="14" s="1"/>
  <c r="T42" i="14"/>
  <c r="T846" i="14" s="1"/>
  <c r="Q42" i="14"/>
  <c r="M42" i="14"/>
  <c r="M846" i="14" s="1"/>
  <c r="R137" i="17"/>
  <c r="L292" i="14"/>
  <c r="Q583" i="14"/>
  <c r="V622" i="18"/>
  <c r="J622" i="18"/>
  <c r="L622" i="18"/>
  <c r="M622" i="18"/>
  <c r="K622" i="18"/>
  <c r="N622" i="18"/>
  <c r="P622" i="18"/>
  <c r="W622" i="18"/>
  <c r="S622" i="18"/>
  <c r="Q622" i="18"/>
  <c r="U622" i="18"/>
  <c r="R622" i="18"/>
  <c r="X622" i="18"/>
  <c r="T622" i="18"/>
  <c r="Q618" i="18"/>
  <c r="T618" i="18"/>
  <c r="R618" i="18"/>
  <c r="L618" i="18"/>
  <c r="U618" i="18"/>
  <c r="K618" i="18"/>
  <c r="M618" i="18"/>
  <c r="X618" i="18"/>
  <c r="N618" i="18"/>
  <c r="P618" i="18"/>
  <c r="W618" i="18"/>
  <c r="S618" i="18"/>
  <c r="J618" i="18"/>
  <c r="X619" i="13"/>
  <c r="W619" i="13"/>
  <c r="M619" i="13"/>
  <c r="J619" i="13"/>
  <c r="T619" i="13"/>
  <c r="P619" i="13"/>
  <c r="U619" i="13"/>
  <c r="R619" i="13"/>
  <c r="V619" i="13"/>
  <c r="L619" i="13"/>
  <c r="N619" i="13"/>
  <c r="Q619" i="13"/>
  <c r="K619" i="13"/>
  <c r="X324" i="13"/>
  <c r="W324" i="13"/>
  <c r="W872" i="13" s="1"/>
  <c r="V324" i="13"/>
  <c r="V872" i="13" s="1"/>
  <c r="P324" i="13"/>
  <c r="U324" i="13"/>
  <c r="U872" i="13" s="1"/>
  <c r="K324" i="13"/>
  <c r="K872" i="13" s="1"/>
  <c r="L324" i="13"/>
  <c r="L872" i="13" s="1"/>
  <c r="N324" i="13"/>
  <c r="N872" i="13" s="1"/>
  <c r="T324" i="13"/>
  <c r="T872" i="13" s="1"/>
  <c r="O324" i="13"/>
  <c r="O872" i="13" s="1"/>
  <c r="R324" i="13"/>
  <c r="R872" i="13" s="1"/>
  <c r="J324" i="13"/>
  <c r="J872" i="13" s="1"/>
  <c r="Q324" i="13"/>
  <c r="Q872" i="13" s="1"/>
  <c r="S324" i="13"/>
  <c r="I23" i="18"/>
  <c r="M23" i="10"/>
  <c r="W584" i="13"/>
  <c r="J553" i="18"/>
  <c r="W553" i="18"/>
  <c r="N146" i="17"/>
  <c r="N638" i="17" s="1"/>
  <c r="M573" i="18"/>
  <c r="W549" i="17"/>
  <c r="L564" i="18"/>
  <c r="V343" i="17"/>
  <c r="W137" i="17"/>
  <c r="P192" i="17"/>
  <c r="K155" i="15"/>
  <c r="N348" i="17"/>
  <c r="L179" i="17"/>
  <c r="O564" i="14"/>
  <c r="P359" i="13"/>
  <c r="Q359" i="13"/>
  <c r="Q313" i="14"/>
  <c r="Q849" i="14" s="1"/>
  <c r="P583" i="14"/>
  <c r="K341" i="18"/>
  <c r="V341" i="18"/>
  <c r="W348" i="17"/>
  <c r="Q564" i="14"/>
  <c r="L348" i="17"/>
  <c r="O621" i="13"/>
  <c r="S615" i="14"/>
  <c r="M324" i="13"/>
  <c r="M872" i="13" s="1"/>
  <c r="R185" i="17"/>
  <c r="V185" i="17"/>
  <c r="S185" i="17"/>
  <c r="T185" i="17"/>
  <c r="K185" i="17"/>
  <c r="O185" i="17"/>
  <c r="L185" i="17"/>
  <c r="J185" i="17"/>
  <c r="P185" i="17"/>
  <c r="N185" i="17"/>
  <c r="U185" i="17"/>
  <c r="M185" i="17"/>
  <c r="W185" i="17"/>
  <c r="Q185" i="17"/>
  <c r="X185" i="17"/>
  <c r="U297" i="18"/>
  <c r="O297" i="18"/>
  <c r="K297" i="18"/>
  <c r="L297" i="18"/>
  <c r="T297" i="18"/>
  <c r="Q297" i="18"/>
  <c r="V297" i="18"/>
  <c r="J297" i="18"/>
  <c r="R297" i="18"/>
  <c r="X297" i="18"/>
  <c r="P297" i="18"/>
  <c r="N297" i="18"/>
  <c r="W297" i="18"/>
  <c r="S297" i="18"/>
  <c r="L291" i="14"/>
  <c r="V291" i="14"/>
  <c r="W291" i="14"/>
  <c r="J291" i="14"/>
  <c r="R291" i="14"/>
  <c r="O291" i="14"/>
  <c r="N291" i="14"/>
  <c r="X291" i="14"/>
  <c r="K291" i="14"/>
  <c r="S291" i="14"/>
  <c r="K294" i="18"/>
  <c r="N294" i="18"/>
  <c r="P294" i="18"/>
  <c r="U294" i="18"/>
  <c r="R294" i="18"/>
  <c r="T294" i="18"/>
  <c r="V294" i="18"/>
  <c r="M294" i="18"/>
  <c r="L294" i="18"/>
  <c r="O294" i="18"/>
  <c r="Q294" i="18"/>
  <c r="J294" i="18"/>
  <c r="X294" i="18"/>
  <c r="W294" i="18"/>
  <c r="S294" i="18"/>
  <c r="O285" i="18"/>
  <c r="X285" i="18"/>
  <c r="M285" i="18"/>
  <c r="W285" i="18"/>
  <c r="R285" i="18"/>
  <c r="U285" i="18"/>
  <c r="K285" i="18"/>
  <c r="S285" i="18"/>
  <c r="V285" i="18"/>
  <c r="P285" i="18"/>
  <c r="T285" i="18"/>
  <c r="L285" i="18"/>
  <c r="N285" i="18"/>
  <c r="Q285" i="18"/>
  <c r="J285" i="18"/>
  <c r="Q189" i="17"/>
  <c r="V189" i="17"/>
  <c r="P189" i="17"/>
  <c r="U189" i="17"/>
  <c r="K189" i="17"/>
  <c r="L189" i="17"/>
  <c r="N189" i="17"/>
  <c r="X189" i="17"/>
  <c r="M189" i="17"/>
  <c r="O189" i="17"/>
  <c r="W189" i="17"/>
  <c r="T189" i="17"/>
  <c r="S189" i="17"/>
  <c r="R189" i="17"/>
  <c r="J189" i="17"/>
  <c r="I85" i="18"/>
  <c r="M85" i="10"/>
  <c r="I77" i="14"/>
  <c r="M77" i="6"/>
  <c r="I83" i="18"/>
  <c r="M83" i="10"/>
  <c r="I84" i="14"/>
  <c r="M84" i="6"/>
  <c r="I84" i="18"/>
  <c r="M84" i="10"/>
  <c r="V348" i="18"/>
  <c r="S348" i="18"/>
  <c r="N348" i="18"/>
  <c r="L348" i="18"/>
  <c r="T348" i="18"/>
  <c r="O348" i="18"/>
  <c r="U348" i="18"/>
  <c r="R348" i="18"/>
  <c r="K348" i="18"/>
  <c r="Q348" i="18"/>
  <c r="W348" i="18"/>
  <c r="J348" i="18"/>
  <c r="P348" i="18"/>
  <c r="X348" i="18"/>
  <c r="M348" i="18"/>
  <c r="X347" i="18"/>
  <c r="K347" i="18"/>
  <c r="J347" i="18"/>
  <c r="W347" i="18"/>
  <c r="O347" i="18"/>
  <c r="L347" i="18"/>
  <c r="N347" i="18"/>
  <c r="T347" i="18"/>
  <c r="U347" i="18"/>
  <c r="X342" i="18"/>
  <c r="Q342" i="18"/>
  <c r="S342" i="18"/>
  <c r="R342" i="18"/>
  <c r="N342" i="18"/>
  <c r="K342" i="18"/>
  <c r="V342" i="18"/>
  <c r="J343" i="18"/>
  <c r="L343" i="18"/>
  <c r="Q343" i="18"/>
  <c r="P341" i="14"/>
  <c r="W341" i="14"/>
  <c r="L341" i="14"/>
  <c r="M341" i="14"/>
  <c r="N341" i="14"/>
  <c r="J341" i="14"/>
  <c r="S341" i="14"/>
  <c r="X894" i="14"/>
  <c r="W284" i="14"/>
  <c r="Q284" i="14"/>
  <c r="T284" i="14"/>
  <c r="X284" i="14"/>
  <c r="K284" i="14"/>
  <c r="V284" i="14"/>
  <c r="R284" i="14"/>
  <c r="N284" i="14"/>
  <c r="M284" i="14"/>
  <c r="S284" i="14"/>
  <c r="J284" i="14"/>
  <c r="L284" i="14"/>
  <c r="P284" i="14"/>
  <c r="U284" i="14"/>
  <c r="O284" i="14"/>
  <c r="K31" i="8"/>
  <c r="I195" i="17" s="1"/>
  <c r="I178" i="17"/>
  <c r="I290" i="14"/>
  <c r="K30" i="6"/>
  <c r="I298" i="14" s="1"/>
  <c r="R184" i="17"/>
  <c r="Q184" i="17"/>
  <c r="V184" i="17"/>
  <c r="O184" i="17"/>
  <c r="T184" i="17"/>
  <c r="X184" i="17"/>
  <c r="U184" i="17"/>
  <c r="N184" i="17"/>
  <c r="S184" i="17"/>
  <c r="L184" i="17"/>
  <c r="W184" i="17"/>
  <c r="K184" i="17"/>
  <c r="J184" i="17"/>
  <c r="M184" i="17"/>
  <c r="P184" i="17"/>
  <c r="W295" i="14"/>
  <c r="U295" i="14"/>
  <c r="X295" i="14"/>
  <c r="R295" i="14"/>
  <c r="O295" i="14"/>
  <c r="V295" i="14"/>
  <c r="N295" i="14"/>
  <c r="P295" i="14"/>
  <c r="T295" i="14"/>
  <c r="J295" i="14"/>
  <c r="Q295" i="14"/>
  <c r="K295" i="14"/>
  <c r="W299" i="13"/>
  <c r="V299" i="13"/>
  <c r="K299" i="13"/>
  <c r="R299" i="13"/>
  <c r="L299" i="13"/>
  <c r="T299" i="13"/>
  <c r="U299" i="13"/>
  <c r="J299" i="13"/>
  <c r="X299" i="13"/>
  <c r="O299" i="13"/>
  <c r="N299" i="13"/>
  <c r="Q299" i="13"/>
  <c r="M299" i="13"/>
  <c r="P299" i="13"/>
  <c r="I75" i="18"/>
  <c r="M75" i="10"/>
  <c r="I73" i="14"/>
  <c r="M73" i="6"/>
  <c r="I75" i="14"/>
  <c r="M75" i="6"/>
  <c r="I73" i="13"/>
  <c r="M73" i="5"/>
  <c r="I78" i="13"/>
  <c r="M78" i="5"/>
  <c r="F27" i="23"/>
  <c r="X340" i="14"/>
  <c r="P340" i="14"/>
  <c r="J340" i="14"/>
  <c r="W340" i="14"/>
  <c r="V340" i="14"/>
  <c r="Q340" i="14"/>
  <c r="R340" i="14"/>
  <c r="L340" i="14"/>
  <c r="O340" i="14"/>
  <c r="N340" i="14"/>
  <c r="K340" i="14"/>
  <c r="T340" i="14"/>
  <c r="U340" i="14"/>
  <c r="V348" i="14"/>
  <c r="X348" i="14"/>
  <c r="W348" i="14"/>
  <c r="K348" i="14"/>
  <c r="R348" i="14"/>
  <c r="N348" i="14"/>
  <c r="O348" i="14"/>
  <c r="P348" i="14"/>
  <c r="U348" i="14"/>
  <c r="T348" i="14"/>
  <c r="Q348" i="14"/>
  <c r="L348" i="14"/>
  <c r="J348" i="14"/>
  <c r="O349" i="18"/>
  <c r="R349" i="18"/>
  <c r="L349" i="18"/>
  <c r="T349" i="18"/>
  <c r="J349" i="18"/>
  <c r="U349" i="18"/>
  <c r="Q349" i="18"/>
  <c r="X349" i="18"/>
  <c r="P349" i="18"/>
  <c r="K349" i="18"/>
  <c r="N349" i="18"/>
  <c r="W349" i="18"/>
  <c r="I344" i="13"/>
  <c r="G42" i="23"/>
  <c r="K94" i="5"/>
  <c r="I368" i="13" s="1"/>
  <c r="L611" i="18"/>
  <c r="U611" i="18"/>
  <c r="N611" i="18"/>
  <c r="S611" i="18"/>
  <c r="O611" i="18"/>
  <c r="Q611" i="18"/>
  <c r="X611" i="18"/>
  <c r="P611" i="18"/>
  <c r="W611" i="18"/>
  <c r="J611" i="18"/>
  <c r="R611" i="18"/>
  <c r="T611" i="18"/>
  <c r="V611" i="18"/>
  <c r="K611" i="18"/>
  <c r="M611" i="18"/>
  <c r="O607" i="14"/>
  <c r="W607" i="14"/>
  <c r="K607" i="14"/>
  <c r="Q607" i="14"/>
  <c r="L607" i="14"/>
  <c r="T607" i="14"/>
  <c r="J607" i="14"/>
  <c r="R607" i="14"/>
  <c r="V607" i="14"/>
  <c r="P607" i="14"/>
  <c r="U607" i="14"/>
  <c r="M607" i="14"/>
  <c r="X607" i="14"/>
  <c r="N607" i="14"/>
  <c r="S607" i="14"/>
  <c r="T46" i="15"/>
  <c r="T169" i="15" s="1"/>
  <c r="U46" i="15"/>
  <c r="U169" i="15" s="1"/>
  <c r="K46" i="15"/>
  <c r="I46" i="15"/>
  <c r="P46" i="15"/>
  <c r="P169" i="15" s="1"/>
  <c r="L46" i="15"/>
  <c r="V46" i="15"/>
  <c r="V169" i="15" s="1"/>
  <c r="W46" i="15"/>
  <c r="W169" i="15" s="1"/>
  <c r="J46" i="15"/>
  <c r="N46" i="15"/>
  <c r="O46" i="15"/>
  <c r="M46" i="15"/>
  <c r="M169" i="15" s="1"/>
  <c r="S46" i="15"/>
  <c r="S169" i="15" s="1"/>
  <c r="Q46" i="15"/>
  <c r="Q169" i="15" s="1"/>
  <c r="R46" i="15"/>
  <c r="X594" i="18"/>
  <c r="P594" i="18"/>
  <c r="R594" i="18"/>
  <c r="J594" i="18"/>
  <c r="L594" i="18"/>
  <c r="S594" i="18"/>
  <c r="Q594" i="18"/>
  <c r="V594" i="18"/>
  <c r="T594" i="18"/>
  <c r="W594" i="18"/>
  <c r="M594" i="18"/>
  <c r="U594" i="18"/>
  <c r="K594" i="18"/>
  <c r="N594" i="18"/>
  <c r="O594" i="18"/>
  <c r="H22" i="19"/>
  <c r="L23" i="11"/>
  <c r="M17" i="8"/>
  <c r="I17" i="17"/>
  <c r="I26" i="14"/>
  <c r="M26" i="6"/>
  <c r="I92" i="13"/>
  <c r="M92" i="5"/>
  <c r="I23" i="17"/>
  <c r="M23" i="8"/>
  <c r="X333" i="13"/>
  <c r="L333" i="13"/>
  <c r="O333" i="13"/>
  <c r="R333" i="13"/>
  <c r="T333" i="13"/>
  <c r="T881" i="13" s="1"/>
  <c r="W333" i="13"/>
  <c r="W881" i="13" s="1"/>
  <c r="V333" i="13"/>
  <c r="V881" i="13" s="1"/>
  <c r="M333" i="13"/>
  <c r="M881" i="13" s="1"/>
  <c r="U333" i="13"/>
  <c r="P333" i="13"/>
  <c r="P881" i="13" s="1"/>
  <c r="Q333" i="13"/>
  <c r="Q881" i="13" s="1"/>
  <c r="K333" i="13"/>
  <c r="K881" i="13" s="1"/>
  <c r="N333" i="13"/>
  <c r="J333" i="13"/>
  <c r="T310" i="13"/>
  <c r="X310" i="13"/>
  <c r="W310" i="13"/>
  <c r="V310" i="13"/>
  <c r="U310" i="13"/>
  <c r="Q310" i="13"/>
  <c r="Q858" i="13" s="1"/>
  <c r="O310" i="13"/>
  <c r="M310" i="13"/>
  <c r="R310" i="13"/>
  <c r="J310" i="13"/>
  <c r="N310" i="13"/>
  <c r="L310" i="13"/>
  <c r="K310" i="13"/>
  <c r="P310" i="13"/>
  <c r="T356" i="17"/>
  <c r="O356" i="17"/>
  <c r="M356" i="17"/>
  <c r="P356" i="17"/>
  <c r="R356" i="17"/>
  <c r="U356" i="17"/>
  <c r="X356" i="17"/>
  <c r="K356" i="17"/>
  <c r="J356" i="17"/>
  <c r="Q356" i="17"/>
  <c r="S356" i="17"/>
  <c r="L356" i="17"/>
  <c r="V356" i="17"/>
  <c r="W356" i="17"/>
  <c r="N356" i="17"/>
  <c r="W640" i="13"/>
  <c r="X640" i="13"/>
  <c r="S640" i="13"/>
  <c r="V640" i="13"/>
  <c r="U640" i="13"/>
  <c r="L640" i="13"/>
  <c r="R640" i="13"/>
  <c r="J640" i="13"/>
  <c r="Q640" i="13"/>
  <c r="T640" i="13"/>
  <c r="P640" i="13"/>
  <c r="N640" i="13"/>
  <c r="O640" i="13"/>
  <c r="K640" i="13"/>
  <c r="M640" i="13"/>
  <c r="O351" i="17"/>
  <c r="Q351" i="17"/>
  <c r="T351" i="17"/>
  <c r="J351" i="17"/>
  <c r="M351" i="17"/>
  <c r="K351" i="17"/>
  <c r="V351" i="17"/>
  <c r="U351" i="17"/>
  <c r="P351" i="17"/>
  <c r="N351" i="17"/>
  <c r="X351" i="17"/>
  <c r="S351" i="17"/>
  <c r="R351" i="17"/>
  <c r="L351" i="17"/>
  <c r="W351" i="17"/>
  <c r="L561" i="14"/>
  <c r="V561" i="14"/>
  <c r="W561" i="14"/>
  <c r="T561" i="14"/>
  <c r="X561" i="14"/>
  <c r="Q561" i="14"/>
  <c r="S561" i="14"/>
  <c r="N561" i="14"/>
  <c r="M561" i="14"/>
  <c r="J561" i="14"/>
  <c r="P561" i="14"/>
  <c r="O561" i="14"/>
  <c r="U561" i="14"/>
  <c r="K561" i="14"/>
  <c r="R561" i="14"/>
  <c r="S344" i="17"/>
  <c r="L344" i="17"/>
  <c r="P344" i="17"/>
  <c r="Q344" i="17"/>
  <c r="R344" i="17"/>
  <c r="W344" i="17"/>
  <c r="J344" i="17"/>
  <c r="M344" i="17"/>
  <c r="N344" i="17"/>
  <c r="O344" i="17"/>
  <c r="T344" i="17"/>
  <c r="U344" i="17"/>
  <c r="X344" i="17"/>
  <c r="V344" i="17"/>
  <c r="K344" i="17"/>
  <c r="S564" i="13"/>
  <c r="W564" i="13"/>
  <c r="T564" i="13"/>
  <c r="X564" i="13"/>
  <c r="Q564" i="13"/>
  <c r="P564" i="13"/>
  <c r="V564" i="13"/>
  <c r="U564" i="13"/>
  <c r="O564" i="13"/>
  <c r="R564" i="13"/>
  <c r="N564" i="13"/>
  <c r="L564" i="13"/>
  <c r="M564" i="13"/>
  <c r="K564" i="13"/>
  <c r="J564" i="13"/>
  <c r="W308" i="14"/>
  <c r="X308" i="14"/>
  <c r="X844" i="14" s="1"/>
  <c r="K308" i="14"/>
  <c r="K844" i="14" s="1"/>
  <c r="Q308" i="14"/>
  <c r="Q844" i="14" s="1"/>
  <c r="L308" i="14"/>
  <c r="L844" i="14" s="1"/>
  <c r="V308" i="14"/>
  <c r="V844" i="14" s="1"/>
  <c r="P308" i="14"/>
  <c r="R308" i="14"/>
  <c r="J308" i="14"/>
  <c r="U308" i="14"/>
  <c r="U844" i="14" s="1"/>
  <c r="O308" i="14"/>
  <c r="O844" i="14" s="1"/>
  <c r="T308" i="14"/>
  <c r="T844" i="14" s="1"/>
  <c r="N308" i="14"/>
  <c r="N844" i="14" s="1"/>
  <c r="R549" i="17"/>
  <c r="M348" i="14"/>
  <c r="Q293" i="14"/>
  <c r="T293" i="14"/>
  <c r="L293" i="14"/>
  <c r="M293" i="14"/>
  <c r="X293" i="14"/>
  <c r="N293" i="14"/>
  <c r="V293" i="14"/>
  <c r="P293" i="14"/>
  <c r="O293" i="14"/>
  <c r="W293" i="14"/>
  <c r="J293" i="14"/>
  <c r="R293" i="14"/>
  <c r="K293" i="14"/>
  <c r="U293" i="14"/>
  <c r="T194" i="17"/>
  <c r="U194" i="17"/>
  <c r="O194" i="17"/>
  <c r="J194" i="17"/>
  <c r="W194" i="17"/>
  <c r="N194" i="17"/>
  <c r="R194" i="17"/>
  <c r="S194" i="17"/>
  <c r="L194" i="17"/>
  <c r="V194" i="17"/>
  <c r="M194" i="17"/>
  <c r="Q194" i="17"/>
  <c r="P194" i="17"/>
  <c r="K194" i="17"/>
  <c r="X194" i="17"/>
  <c r="V296" i="14"/>
  <c r="U296" i="14"/>
  <c r="T296" i="14"/>
  <c r="W296" i="14"/>
  <c r="X296" i="14"/>
  <c r="L296" i="14"/>
  <c r="R296" i="14"/>
  <c r="O296" i="14"/>
  <c r="Q296" i="14"/>
  <c r="K296" i="14"/>
  <c r="M296" i="14"/>
  <c r="J296" i="14"/>
  <c r="N296" i="14"/>
  <c r="P296" i="14"/>
  <c r="W302" i="13"/>
  <c r="X302" i="13"/>
  <c r="T302" i="13"/>
  <c r="O302" i="13"/>
  <c r="L302" i="13"/>
  <c r="N302" i="13"/>
  <c r="P302" i="13"/>
  <c r="R302" i="13"/>
  <c r="Q302" i="13"/>
  <c r="K302" i="13"/>
  <c r="J302" i="13"/>
  <c r="U302" i="13"/>
  <c r="V302" i="13"/>
  <c r="X298" i="13"/>
  <c r="U298" i="13"/>
  <c r="W298" i="13"/>
  <c r="K298" i="13"/>
  <c r="R298" i="13"/>
  <c r="Q298" i="13"/>
  <c r="V298" i="13"/>
  <c r="P298" i="13"/>
  <c r="T298" i="13"/>
  <c r="J298" i="13"/>
  <c r="O298" i="13"/>
  <c r="L298" i="13"/>
  <c r="N298" i="13"/>
  <c r="M83" i="6"/>
  <c r="I83" i="14"/>
  <c r="I80" i="18"/>
  <c r="M80" i="10"/>
  <c r="I84" i="13"/>
  <c r="M84" i="5"/>
  <c r="M72" i="6"/>
  <c r="I72" i="14"/>
  <c r="M70" i="5"/>
  <c r="F42" i="23"/>
  <c r="J94" i="5"/>
  <c r="I70" i="13"/>
  <c r="W353" i="13"/>
  <c r="U353" i="13"/>
  <c r="X353" i="13"/>
  <c r="P353" i="13"/>
  <c r="T353" i="13"/>
  <c r="V353" i="13"/>
  <c r="L353" i="13"/>
  <c r="O353" i="13"/>
  <c r="J353" i="13"/>
  <c r="K353" i="13"/>
  <c r="Q353" i="13"/>
  <c r="N353" i="13"/>
  <c r="R353" i="13"/>
  <c r="N353" i="18"/>
  <c r="P353" i="18"/>
  <c r="K353" i="18"/>
  <c r="L353" i="18"/>
  <c r="U353" i="18"/>
  <c r="V353" i="18"/>
  <c r="R353" i="18"/>
  <c r="X353" i="18"/>
  <c r="J353" i="18"/>
  <c r="T353" i="18"/>
  <c r="Q353" i="18"/>
  <c r="M353" i="18"/>
  <c r="W353" i="18"/>
  <c r="O353" i="18"/>
  <c r="X352" i="14"/>
  <c r="N352" i="14"/>
  <c r="W352" i="14"/>
  <c r="L352" i="14"/>
  <c r="O352" i="14"/>
  <c r="Q352" i="14"/>
  <c r="U352" i="14"/>
  <c r="K352" i="14"/>
  <c r="R352" i="14"/>
  <c r="P352" i="14"/>
  <c r="J352" i="14"/>
  <c r="V352" i="14"/>
  <c r="T352" i="14"/>
  <c r="T60" i="14"/>
  <c r="T864" i="14" s="1"/>
  <c r="Q60" i="14"/>
  <c r="Q864" i="14" s="1"/>
  <c r="O60" i="14"/>
  <c r="X60" i="14"/>
  <c r="X864" i="14" s="1"/>
  <c r="M60" i="14"/>
  <c r="S60" i="14"/>
  <c r="U60" i="14"/>
  <c r="U864" i="14" s="1"/>
  <c r="V60" i="14"/>
  <c r="V864" i="14" s="1"/>
  <c r="N60" i="14"/>
  <c r="N864" i="14" s="1"/>
  <c r="P60" i="14"/>
  <c r="P864" i="14" s="1"/>
  <c r="R60" i="14"/>
  <c r="J60" i="14"/>
  <c r="L60" i="14"/>
  <c r="W60" i="14"/>
  <c r="W864" i="14" s="1"/>
  <c r="K60" i="14"/>
  <c r="Q145" i="17"/>
  <c r="Q637" i="17" s="1"/>
  <c r="L145" i="17"/>
  <c r="L637" i="17" s="1"/>
  <c r="P145" i="17"/>
  <c r="P637" i="17" s="1"/>
  <c r="N145" i="17"/>
  <c r="N637" i="17" s="1"/>
  <c r="R145" i="17"/>
  <c r="R637" i="17" s="1"/>
  <c r="T145" i="17"/>
  <c r="T637" i="17" s="1"/>
  <c r="M145" i="17"/>
  <c r="M637" i="17" s="1"/>
  <c r="K145" i="17"/>
  <c r="K637" i="17" s="1"/>
  <c r="O145" i="17"/>
  <c r="O637" i="17" s="1"/>
  <c r="V145" i="17"/>
  <c r="V637" i="17" s="1"/>
  <c r="W145" i="17"/>
  <c r="W637" i="17" s="1"/>
  <c r="S145" i="17"/>
  <c r="S637" i="17" s="1"/>
  <c r="J145" i="17"/>
  <c r="U145" i="17"/>
  <c r="U637" i="17" s="1"/>
  <c r="X145" i="17"/>
  <c r="R399" i="17"/>
  <c r="U399" i="17"/>
  <c r="Q399" i="17"/>
  <c r="O399" i="17"/>
  <c r="P399" i="17"/>
  <c r="K399" i="17"/>
  <c r="M399" i="17"/>
  <c r="J399" i="17"/>
  <c r="S399" i="17"/>
  <c r="X399" i="17"/>
  <c r="X563" i="17" s="1"/>
  <c r="N399" i="17"/>
  <c r="W399" i="17"/>
  <c r="T399" i="17"/>
  <c r="V399" i="17"/>
  <c r="W615" i="18"/>
  <c r="Q615" i="18"/>
  <c r="T615" i="18"/>
  <c r="U615" i="18"/>
  <c r="K615" i="18"/>
  <c r="L615" i="18"/>
  <c r="M615" i="18"/>
  <c r="R615" i="18"/>
  <c r="P615" i="18"/>
  <c r="X615" i="18"/>
  <c r="V615" i="18"/>
  <c r="N615" i="18"/>
  <c r="J615" i="18"/>
  <c r="M616" i="18"/>
  <c r="T616" i="18"/>
  <c r="K616" i="18"/>
  <c r="J616" i="18"/>
  <c r="Q616" i="18"/>
  <c r="V616" i="18"/>
  <c r="X616" i="18"/>
  <c r="W616" i="18"/>
  <c r="R616" i="18"/>
  <c r="P616" i="18"/>
  <c r="N616" i="18"/>
  <c r="U616" i="18"/>
  <c r="L616" i="18"/>
  <c r="W628" i="13"/>
  <c r="V628" i="13"/>
  <c r="X628" i="13"/>
  <c r="S628" i="13"/>
  <c r="R628" i="13"/>
  <c r="Q628" i="13"/>
  <c r="K628" i="13"/>
  <c r="P628" i="13"/>
  <c r="U628" i="13"/>
  <c r="T628" i="13"/>
  <c r="M628" i="13"/>
  <c r="L628" i="13"/>
  <c r="N628" i="13"/>
  <c r="W379" i="17"/>
  <c r="X379" i="17"/>
  <c r="O36" i="14"/>
  <c r="W36" i="14"/>
  <c r="Q36" i="14"/>
  <c r="P36" i="14"/>
  <c r="T36" i="14"/>
  <c r="T840" i="14" s="1"/>
  <c r="S36" i="14"/>
  <c r="K36" i="14"/>
  <c r="N36" i="14"/>
  <c r="N840" i="14" s="1"/>
  <c r="M36" i="14"/>
  <c r="M840" i="14" s="1"/>
  <c r="U36" i="14"/>
  <c r="U840" i="14" s="1"/>
  <c r="X36" i="14"/>
  <c r="X840" i="14" s="1"/>
  <c r="V36" i="14"/>
  <c r="R36" i="14"/>
  <c r="J36" i="14"/>
  <c r="L36" i="14"/>
  <c r="P326" i="17"/>
  <c r="P654" i="17" s="1"/>
  <c r="N326" i="17"/>
  <c r="N654" i="17" s="1"/>
  <c r="T326" i="17"/>
  <c r="T654" i="17" s="1"/>
  <c r="V326" i="17"/>
  <c r="V654" i="17" s="1"/>
  <c r="S326" i="17"/>
  <c r="S654" i="17" s="1"/>
  <c r="Q326" i="17"/>
  <c r="Q654" i="17" s="1"/>
  <c r="W326" i="17"/>
  <c r="W654" i="17" s="1"/>
  <c r="J326" i="17"/>
  <c r="J654" i="17" s="1"/>
  <c r="R326" i="17"/>
  <c r="R654" i="17" s="1"/>
  <c r="O326" i="17"/>
  <c r="O654" i="17" s="1"/>
  <c r="X326" i="17"/>
  <c r="X654" i="17" s="1"/>
  <c r="K326" i="17"/>
  <c r="K654" i="17" s="1"/>
  <c r="M326" i="17"/>
  <c r="M654" i="17" s="1"/>
  <c r="L326" i="17"/>
  <c r="L654" i="17" s="1"/>
  <c r="U326" i="17"/>
  <c r="U654" i="17" s="1"/>
  <c r="J595" i="18"/>
  <c r="O595" i="18"/>
  <c r="S595" i="18"/>
  <c r="M595" i="18"/>
  <c r="W595" i="18"/>
  <c r="W864" i="18" s="1"/>
  <c r="L595" i="18"/>
  <c r="K595" i="18"/>
  <c r="K864" i="18" s="1"/>
  <c r="P595" i="18"/>
  <c r="U595" i="18"/>
  <c r="U864" i="18" s="1"/>
  <c r="N595" i="18"/>
  <c r="N864" i="18" s="1"/>
  <c r="R595" i="18"/>
  <c r="V595" i="18"/>
  <c r="V864" i="18" s="1"/>
  <c r="Q595" i="18"/>
  <c r="Q864" i="18" s="1"/>
  <c r="T595" i="18"/>
  <c r="T864" i="18" s="1"/>
  <c r="X595" i="18"/>
  <c r="X864" i="18" s="1"/>
  <c r="X580" i="14"/>
  <c r="W580" i="14"/>
  <c r="T580" i="14"/>
  <c r="Q580" i="14"/>
  <c r="U580" i="14"/>
  <c r="M580" i="14"/>
  <c r="O580" i="14"/>
  <c r="S580" i="14"/>
  <c r="P580" i="14"/>
  <c r="R580" i="14"/>
  <c r="V580" i="14"/>
  <c r="J580" i="14"/>
  <c r="K580" i="14"/>
  <c r="X35" i="13"/>
  <c r="X857" i="13" s="1"/>
  <c r="W35" i="13"/>
  <c r="W857" i="13" s="1"/>
  <c r="O35" i="13"/>
  <c r="S35" i="13"/>
  <c r="K35" i="13"/>
  <c r="M35" i="13"/>
  <c r="R35" i="13"/>
  <c r="T35" i="13"/>
  <c r="V35" i="13"/>
  <c r="J35" i="13"/>
  <c r="L35" i="13"/>
  <c r="U35" i="13"/>
  <c r="Q35" i="13"/>
  <c r="N35" i="13"/>
  <c r="P35" i="13"/>
  <c r="W584" i="14"/>
  <c r="W852" i="14" s="1"/>
  <c r="X584" i="14"/>
  <c r="X852" i="14" s="1"/>
  <c r="Q584" i="14"/>
  <c r="U584" i="14"/>
  <c r="U852" i="14" s="1"/>
  <c r="V584" i="14"/>
  <c r="K584" i="14"/>
  <c r="T584" i="14"/>
  <c r="T852" i="14" s="1"/>
  <c r="O584" i="14"/>
  <c r="J584" i="14"/>
  <c r="P584" i="14"/>
  <c r="P852" i="14" s="1"/>
  <c r="M584" i="14"/>
  <c r="M852" i="14" s="1"/>
  <c r="R584" i="14"/>
  <c r="S584" i="14"/>
  <c r="I92" i="18"/>
  <c r="M92" i="10"/>
  <c r="I22" i="14"/>
  <c r="M22" i="6"/>
  <c r="J30" i="6"/>
  <c r="I27" i="14"/>
  <c r="M27" i="6"/>
  <c r="I24" i="13"/>
  <c r="M24" i="5"/>
  <c r="I26" i="13"/>
  <c r="M26" i="5"/>
  <c r="I25" i="14"/>
  <c r="M25" i="6"/>
  <c r="Q574" i="18"/>
  <c r="W574" i="18"/>
  <c r="M574" i="18"/>
  <c r="K574" i="18"/>
  <c r="T574" i="18"/>
  <c r="T843" i="18" s="1"/>
  <c r="P574" i="18"/>
  <c r="L574" i="18"/>
  <c r="O574" i="18"/>
  <c r="U574" i="18"/>
  <c r="S574" i="18"/>
  <c r="R574" i="18"/>
  <c r="J574" i="18"/>
  <c r="V574" i="18"/>
  <c r="X574" i="18"/>
  <c r="L30" i="6"/>
  <c r="I566" i="14" s="1"/>
  <c r="I558" i="14"/>
  <c r="H81" i="19"/>
  <c r="K25" i="11"/>
  <c r="H84" i="19" s="1"/>
  <c r="O82" i="19"/>
  <c r="K82" i="19"/>
  <c r="T82" i="19"/>
  <c r="S82" i="19"/>
  <c r="V82" i="19"/>
  <c r="W82" i="19"/>
  <c r="M82" i="19"/>
  <c r="L82" i="19"/>
  <c r="R82" i="19"/>
  <c r="J82" i="19"/>
  <c r="N82" i="19"/>
  <c r="Q82" i="19"/>
  <c r="U82" i="19"/>
  <c r="P82" i="19"/>
  <c r="I82" i="19"/>
  <c r="I570" i="13"/>
  <c r="L30" i="5"/>
  <c r="W562" i="14"/>
  <c r="P562" i="14"/>
  <c r="R562" i="14"/>
  <c r="U562" i="14"/>
  <c r="S562" i="14"/>
  <c r="T562" i="14"/>
  <c r="O562" i="14"/>
  <c r="K562" i="14"/>
  <c r="L562" i="14"/>
  <c r="V562" i="14"/>
  <c r="M562" i="14"/>
  <c r="X562" i="14"/>
  <c r="N562" i="14"/>
  <c r="J562" i="14"/>
  <c r="X576" i="13"/>
  <c r="M576" i="13"/>
  <c r="N576" i="13"/>
  <c r="J576" i="13"/>
  <c r="K576" i="13"/>
  <c r="S576" i="13"/>
  <c r="T576" i="13"/>
  <c r="O576" i="13"/>
  <c r="R576" i="13"/>
  <c r="U576" i="13"/>
  <c r="W576" i="13"/>
  <c r="P576" i="13"/>
  <c r="L576" i="13"/>
  <c r="V576" i="13"/>
  <c r="Q576" i="13"/>
  <c r="U859" i="13"/>
  <c r="N155" i="15"/>
  <c r="M340" i="14"/>
  <c r="L295" i="14"/>
  <c r="I296" i="13"/>
  <c r="K30" i="5"/>
  <c r="P292" i="18"/>
  <c r="J292" i="18"/>
  <c r="Q292" i="18"/>
  <c r="V292" i="18"/>
  <c r="L292" i="18"/>
  <c r="R292" i="18"/>
  <c r="N292" i="18"/>
  <c r="U292" i="18"/>
  <c r="T292" i="18"/>
  <c r="K292" i="18"/>
  <c r="O292" i="18"/>
  <c r="W292" i="18"/>
  <c r="X292" i="18"/>
  <c r="T360" i="14"/>
  <c r="O360" i="14"/>
  <c r="W360" i="14"/>
  <c r="Q360" i="14"/>
  <c r="L360" i="14"/>
  <c r="V360" i="14"/>
  <c r="M360" i="14"/>
  <c r="U360" i="14"/>
  <c r="R360" i="14"/>
  <c r="J360" i="14"/>
  <c r="K360" i="14"/>
  <c r="S360" i="14"/>
  <c r="N360" i="14"/>
  <c r="P360" i="14"/>
  <c r="X360" i="14"/>
  <c r="I73" i="18"/>
  <c r="M73" i="10"/>
  <c r="I72" i="18"/>
  <c r="M72" i="10"/>
  <c r="I85" i="13"/>
  <c r="M85" i="5"/>
  <c r="I74" i="13"/>
  <c r="M74" i="5"/>
  <c r="I79" i="13"/>
  <c r="M79" i="5"/>
  <c r="I78" i="14"/>
  <c r="M78" i="6"/>
  <c r="W339" i="14"/>
  <c r="X339" i="14"/>
  <c r="P339" i="14"/>
  <c r="R339" i="14"/>
  <c r="U339" i="14"/>
  <c r="O339" i="14"/>
  <c r="J339" i="14"/>
  <c r="Q339" i="14"/>
  <c r="V339" i="14"/>
  <c r="L339" i="14"/>
  <c r="N339" i="14"/>
  <c r="T339" i="14"/>
  <c r="K339" i="14"/>
  <c r="S339" i="14"/>
  <c r="K346" i="18"/>
  <c r="V346" i="18"/>
  <c r="L346" i="18"/>
  <c r="O346" i="18"/>
  <c r="T346" i="18"/>
  <c r="R346" i="18"/>
  <c r="Q346" i="18"/>
  <c r="J346" i="18"/>
  <c r="P346" i="18"/>
  <c r="U346" i="18"/>
  <c r="W346" i="18"/>
  <c r="X346" i="18"/>
  <c r="S346" i="18"/>
  <c r="X344" i="14"/>
  <c r="N344" i="14"/>
  <c r="T344" i="14"/>
  <c r="P344" i="14"/>
  <c r="U344" i="14"/>
  <c r="O344" i="14"/>
  <c r="Q344" i="14"/>
  <c r="R344" i="14"/>
  <c r="W344" i="14"/>
  <c r="J344" i="14"/>
  <c r="K344" i="14"/>
  <c r="L344" i="14"/>
  <c r="V344" i="14"/>
  <c r="X342" i="14"/>
  <c r="W342" i="14"/>
  <c r="L342" i="14"/>
  <c r="Q342" i="14"/>
  <c r="P342" i="14"/>
  <c r="U342" i="14"/>
  <c r="V342" i="14"/>
  <c r="R342" i="14"/>
  <c r="T342" i="14"/>
  <c r="O342" i="14"/>
  <c r="J342" i="14"/>
  <c r="N342" i="14"/>
  <c r="K342" i="14"/>
  <c r="I338" i="14"/>
  <c r="K94" i="6"/>
  <c r="I362" i="14" s="1"/>
  <c r="X621" i="14"/>
  <c r="U621" i="14"/>
  <c r="M621" i="14"/>
  <c r="N621" i="14"/>
  <c r="P621" i="14"/>
  <c r="W621" i="14"/>
  <c r="R621" i="14"/>
  <c r="T621" i="14"/>
  <c r="Q621" i="14"/>
  <c r="V621" i="14"/>
  <c r="L621" i="14"/>
  <c r="K621" i="14"/>
  <c r="W620" i="13"/>
  <c r="X620" i="13"/>
  <c r="M620" i="13"/>
  <c r="V620" i="13"/>
  <c r="L620" i="13"/>
  <c r="U620" i="13"/>
  <c r="P620" i="13"/>
  <c r="N620" i="13"/>
  <c r="K620" i="13"/>
  <c r="J620" i="13"/>
  <c r="R620" i="13"/>
  <c r="T620" i="13"/>
  <c r="O620" i="13"/>
  <c r="Q620" i="13"/>
  <c r="U613" i="14"/>
  <c r="X613" i="14"/>
  <c r="W613" i="14"/>
  <c r="M613" i="14"/>
  <c r="K613" i="14"/>
  <c r="V613" i="14"/>
  <c r="R613" i="14"/>
  <c r="P613" i="14"/>
  <c r="L613" i="14"/>
  <c r="T613" i="14"/>
  <c r="Q613" i="14"/>
  <c r="N613" i="14"/>
  <c r="Q37" i="14"/>
  <c r="O37" i="14"/>
  <c r="T37" i="14"/>
  <c r="V37" i="14"/>
  <c r="W37" i="14"/>
  <c r="P37" i="14"/>
  <c r="U37" i="14"/>
  <c r="J37" i="14"/>
  <c r="L37" i="14"/>
  <c r="M37" i="14"/>
  <c r="R37" i="14"/>
  <c r="K37" i="14"/>
  <c r="N37" i="14"/>
  <c r="N841" i="14" s="1"/>
  <c r="S37" i="14"/>
  <c r="X37" i="14"/>
  <c r="R582" i="18"/>
  <c r="K582" i="18"/>
  <c r="S582" i="18"/>
  <c r="P582" i="18"/>
  <c r="T582" i="18"/>
  <c r="T851" i="18" s="1"/>
  <c r="Q582" i="18"/>
  <c r="U582" i="18"/>
  <c r="U851" i="18" s="1"/>
  <c r="J582" i="18"/>
  <c r="X582" i="18"/>
  <c r="X851" i="18" s="1"/>
  <c r="M582" i="18"/>
  <c r="V582" i="18"/>
  <c r="V851" i="18" s="1"/>
  <c r="W582" i="18"/>
  <c r="W851" i="18" s="1"/>
  <c r="O582" i="18"/>
  <c r="W611" i="13"/>
  <c r="W885" i="13" s="1"/>
  <c r="X611" i="13"/>
  <c r="R611" i="13"/>
  <c r="V611" i="13"/>
  <c r="T611" i="13"/>
  <c r="L611" i="13"/>
  <c r="N611" i="13"/>
  <c r="P611" i="13"/>
  <c r="K611" i="13"/>
  <c r="M611" i="13"/>
  <c r="O611" i="13"/>
  <c r="Q611" i="13"/>
  <c r="J611" i="13"/>
  <c r="S611" i="13"/>
  <c r="S614" i="13" s="1"/>
  <c r="U611" i="13"/>
  <c r="O56" i="14"/>
  <c r="V56" i="14"/>
  <c r="W56" i="14"/>
  <c r="W860" i="14" s="1"/>
  <c r="M56" i="14"/>
  <c r="M860" i="14" s="1"/>
  <c r="T56" i="14"/>
  <c r="T860" i="14" s="1"/>
  <c r="P56" i="14"/>
  <c r="P860" i="14" s="1"/>
  <c r="U56" i="14"/>
  <c r="U860" i="14" s="1"/>
  <c r="Q56" i="14"/>
  <c r="L56" i="14"/>
  <c r="N56" i="14"/>
  <c r="N860" i="14" s="1"/>
  <c r="S56" i="14"/>
  <c r="K56" i="14"/>
  <c r="J56" i="14"/>
  <c r="R56" i="14"/>
  <c r="X56" i="14"/>
  <c r="X860" i="14" s="1"/>
  <c r="K224" i="17"/>
  <c r="K552" i="17" s="1"/>
  <c r="L224" i="17"/>
  <c r="L552" i="17" s="1"/>
  <c r="N224" i="17"/>
  <c r="P224" i="17"/>
  <c r="O224" i="17"/>
  <c r="O552" i="17" s="1"/>
  <c r="J224" i="17"/>
  <c r="U224" i="17"/>
  <c r="Q224" i="17"/>
  <c r="T224" i="17"/>
  <c r="T552" i="17" s="1"/>
  <c r="R224" i="17"/>
  <c r="R552" i="17" s="1"/>
  <c r="X224" i="17"/>
  <c r="X552" i="17" s="1"/>
  <c r="W224" i="17"/>
  <c r="W552" i="17" s="1"/>
  <c r="V224" i="17"/>
  <c r="J325" i="18"/>
  <c r="N325" i="18"/>
  <c r="R325" i="18"/>
  <c r="K325" i="18"/>
  <c r="U325" i="18"/>
  <c r="O325" i="18"/>
  <c r="T325" i="18"/>
  <c r="L325" i="18"/>
  <c r="Q325" i="18"/>
  <c r="V325" i="18"/>
  <c r="P325" i="18"/>
  <c r="X325" i="18"/>
  <c r="W325" i="18"/>
  <c r="I25" i="11"/>
  <c r="H21" i="19"/>
  <c r="L22" i="11"/>
  <c r="I21" i="17"/>
  <c r="M21" i="8"/>
  <c r="I27" i="13"/>
  <c r="M27" i="5"/>
  <c r="I15" i="18"/>
  <c r="M15" i="10"/>
  <c r="I22" i="18"/>
  <c r="M22" i="10"/>
  <c r="J30" i="10"/>
  <c r="I22" i="13"/>
  <c r="M22" i="5"/>
  <c r="J30" i="5"/>
  <c r="W580" i="18"/>
  <c r="T580" i="18"/>
  <c r="T849" i="18" s="1"/>
  <c r="M580" i="18"/>
  <c r="K580" i="18"/>
  <c r="S580" i="18"/>
  <c r="V580" i="18"/>
  <c r="Q580" i="18"/>
  <c r="X580" i="18"/>
  <c r="O580" i="18"/>
  <c r="U580" i="18"/>
  <c r="J580" i="18"/>
  <c r="R580" i="18"/>
  <c r="P580" i="18"/>
  <c r="U565" i="18"/>
  <c r="T565" i="18"/>
  <c r="J565" i="18"/>
  <c r="P565" i="18"/>
  <c r="O565" i="18"/>
  <c r="K565" i="18"/>
  <c r="S565" i="18"/>
  <c r="N565" i="18"/>
  <c r="X565" i="18"/>
  <c r="R565" i="18"/>
  <c r="M565" i="18"/>
  <c r="W565" i="18"/>
  <c r="V565" i="18"/>
  <c r="L565" i="18"/>
  <c r="Q565" i="18"/>
  <c r="I560" i="18"/>
  <c r="L30" i="10"/>
  <c r="I568" i="18" s="1"/>
  <c r="V562" i="18"/>
  <c r="O562" i="18"/>
  <c r="U562" i="18"/>
  <c r="Q562" i="18"/>
  <c r="X562" i="18"/>
  <c r="M562" i="18"/>
  <c r="S562" i="18"/>
  <c r="T562" i="18"/>
  <c r="K562" i="18"/>
  <c r="L562" i="18"/>
  <c r="R562" i="18"/>
  <c r="J562" i="18"/>
  <c r="W562" i="18"/>
  <c r="N562" i="18"/>
  <c r="P562" i="18"/>
  <c r="V354" i="17"/>
  <c r="J354" i="17"/>
  <c r="T354" i="17"/>
  <c r="S354" i="17"/>
  <c r="L354" i="17"/>
  <c r="M354" i="17"/>
  <c r="U354" i="17"/>
  <c r="P354" i="17"/>
  <c r="R354" i="17"/>
  <c r="Q354" i="17"/>
  <c r="X354" i="17"/>
  <c r="N354" i="17"/>
  <c r="K354" i="17"/>
  <c r="W354" i="17"/>
  <c r="O354" i="17"/>
  <c r="W571" i="13"/>
  <c r="R571" i="13"/>
  <c r="N571" i="13"/>
  <c r="P571" i="13"/>
  <c r="T571" i="13"/>
  <c r="X571" i="13"/>
  <c r="J571" i="13"/>
  <c r="U571" i="13"/>
  <c r="L571" i="13"/>
  <c r="M571" i="13"/>
  <c r="S571" i="13"/>
  <c r="K571" i="13"/>
  <c r="V571" i="13"/>
  <c r="O571" i="13"/>
  <c r="Q571" i="13"/>
  <c r="X575" i="13"/>
  <c r="W575" i="13"/>
  <c r="S575" i="13"/>
  <c r="U575" i="13"/>
  <c r="O575" i="13"/>
  <c r="M575" i="13"/>
  <c r="Q575" i="13"/>
  <c r="V575" i="13"/>
  <c r="K575" i="13"/>
  <c r="T575" i="13"/>
  <c r="L575" i="13"/>
  <c r="J575" i="13"/>
  <c r="R575" i="13"/>
  <c r="P575" i="13"/>
  <c r="N575" i="13"/>
  <c r="W43" i="13"/>
  <c r="W865" i="13" s="1"/>
  <c r="X43" i="13"/>
  <c r="U43" i="13"/>
  <c r="T43" i="13"/>
  <c r="T865" i="13" s="1"/>
  <c r="O43" i="13"/>
  <c r="V43" i="13"/>
  <c r="S43" i="13"/>
  <c r="Q43" i="13"/>
  <c r="K43" i="13"/>
  <c r="J43" i="13"/>
  <c r="M43" i="13"/>
  <c r="R43" i="13"/>
  <c r="L43" i="13"/>
  <c r="P43" i="13"/>
  <c r="P865" i="13" s="1"/>
  <c r="N43" i="13"/>
  <c r="N865" i="13" s="1"/>
  <c r="W871" i="18"/>
  <c r="U871" i="18"/>
  <c r="R155" i="15"/>
  <c r="Y585" i="13"/>
  <c r="M349" i="18"/>
  <c r="R296" i="18"/>
  <c r="V296" i="18"/>
  <c r="K296" i="18"/>
  <c r="P296" i="18"/>
  <c r="U296" i="18"/>
  <c r="O296" i="18"/>
  <c r="L296" i="18"/>
  <c r="T296" i="18"/>
  <c r="J296" i="18"/>
  <c r="N296" i="18"/>
  <c r="Q296" i="18"/>
  <c r="W296" i="18"/>
  <c r="X296" i="18"/>
  <c r="W183" i="17"/>
  <c r="X183" i="17"/>
  <c r="V183" i="17"/>
  <c r="N183" i="17"/>
  <c r="J183" i="17"/>
  <c r="O183" i="17"/>
  <c r="M183" i="17"/>
  <c r="K183" i="17"/>
  <c r="L183" i="17"/>
  <c r="P183" i="17"/>
  <c r="T183" i="17"/>
  <c r="S183" i="17"/>
  <c r="U183" i="17"/>
  <c r="R183" i="17"/>
  <c r="Q183" i="17"/>
  <c r="K18" i="10"/>
  <c r="I287" i="18" s="1"/>
  <c r="I283" i="18"/>
  <c r="X300" i="13"/>
  <c r="W300" i="13"/>
  <c r="U300" i="13"/>
  <c r="T300" i="13"/>
  <c r="M300" i="13"/>
  <c r="J300" i="13"/>
  <c r="P300" i="13"/>
  <c r="K300" i="13"/>
  <c r="N300" i="13"/>
  <c r="V300" i="13"/>
  <c r="R300" i="13"/>
  <c r="Q300" i="13"/>
  <c r="L300" i="13"/>
  <c r="O300" i="13"/>
  <c r="I80" i="14"/>
  <c r="M80" i="6"/>
  <c r="I77" i="18"/>
  <c r="M77" i="10"/>
  <c r="I76" i="18"/>
  <c r="M76" i="10"/>
  <c r="I71" i="18"/>
  <c r="M71" i="10"/>
  <c r="M71" i="5"/>
  <c r="I71" i="13"/>
  <c r="I70" i="14"/>
  <c r="M70" i="6"/>
  <c r="J94" i="6"/>
  <c r="L347" i="14"/>
  <c r="J347" i="14"/>
  <c r="Q347" i="14"/>
  <c r="K347" i="14"/>
  <c r="U347" i="14"/>
  <c r="P347" i="14"/>
  <c r="O347" i="14"/>
  <c r="N347" i="14"/>
  <c r="X347" i="14"/>
  <c r="S347" i="14"/>
  <c r="V347" i="14"/>
  <c r="W347" i="14"/>
  <c r="R347" i="14"/>
  <c r="U345" i="13"/>
  <c r="X345" i="13"/>
  <c r="J345" i="13"/>
  <c r="W345" i="13"/>
  <c r="Q345" i="13"/>
  <c r="P345" i="13"/>
  <c r="V345" i="13"/>
  <c r="L345" i="13"/>
  <c r="O345" i="13"/>
  <c r="T345" i="13"/>
  <c r="K345" i="13"/>
  <c r="R345" i="13"/>
  <c r="W351" i="13"/>
  <c r="X351" i="13"/>
  <c r="N351" i="13"/>
  <c r="K351" i="13"/>
  <c r="V351" i="13"/>
  <c r="J351" i="13"/>
  <c r="Q351" i="13"/>
  <c r="U351" i="13"/>
  <c r="L351" i="13"/>
  <c r="R351" i="13"/>
  <c r="O351" i="13"/>
  <c r="P351" i="13"/>
  <c r="T351" i="13"/>
  <c r="W357" i="13"/>
  <c r="J357" i="13"/>
  <c r="N357" i="13"/>
  <c r="T357" i="13"/>
  <c r="X357" i="13"/>
  <c r="R357" i="13"/>
  <c r="L357" i="13"/>
  <c r="M357" i="13"/>
  <c r="U357" i="13"/>
  <c r="V357" i="13"/>
  <c r="Q357" i="13"/>
  <c r="P357" i="13"/>
  <c r="K357" i="13"/>
  <c r="O357" i="13"/>
  <c r="M391" i="17"/>
  <c r="O391" i="17"/>
  <c r="W391" i="17"/>
  <c r="Q391" i="17"/>
  <c r="P391" i="17"/>
  <c r="U391" i="17"/>
  <c r="T391" i="17"/>
  <c r="T555" i="17" s="1"/>
  <c r="K391" i="17"/>
  <c r="J391" i="17"/>
  <c r="R391" i="17"/>
  <c r="V391" i="17"/>
  <c r="S391" i="17"/>
  <c r="X391" i="17"/>
  <c r="I608" i="18"/>
  <c r="L94" i="10"/>
  <c r="I632" i="18" s="1"/>
  <c r="V612" i="18"/>
  <c r="M612" i="18"/>
  <c r="T612" i="18"/>
  <c r="L612" i="18"/>
  <c r="N612" i="18"/>
  <c r="X612" i="18"/>
  <c r="U612" i="18"/>
  <c r="R612" i="18"/>
  <c r="Q612" i="18"/>
  <c r="K612" i="18"/>
  <c r="P612" i="18"/>
  <c r="W612" i="18"/>
  <c r="I606" i="14"/>
  <c r="L94" i="6"/>
  <c r="I630" i="14" s="1"/>
  <c r="L621" i="18"/>
  <c r="K621" i="18"/>
  <c r="X621" i="18"/>
  <c r="T621" i="18"/>
  <c r="N621" i="18"/>
  <c r="M621" i="18"/>
  <c r="U621" i="18"/>
  <c r="Q621" i="18"/>
  <c r="V621" i="18"/>
  <c r="W621" i="18"/>
  <c r="R621" i="18"/>
  <c r="P621" i="18"/>
  <c r="R359" i="14"/>
  <c r="R895" i="14" s="1"/>
  <c r="W359" i="14"/>
  <c r="W895" i="14" s="1"/>
  <c r="V359" i="14"/>
  <c r="V895" i="14" s="1"/>
  <c r="L359" i="14"/>
  <c r="L895" i="14" s="1"/>
  <c r="U359" i="14"/>
  <c r="U895" i="14" s="1"/>
  <c r="O359" i="14"/>
  <c r="O895" i="14" s="1"/>
  <c r="X359" i="14"/>
  <c r="X895" i="14" s="1"/>
  <c r="K359" i="14"/>
  <c r="K895" i="14" s="1"/>
  <c r="Q359" i="14"/>
  <c r="Q895" i="14" s="1"/>
  <c r="T359" i="14"/>
  <c r="T895" i="14" s="1"/>
  <c r="N359" i="14"/>
  <c r="N895" i="14" s="1"/>
  <c r="J359" i="14"/>
  <c r="J895" i="14" s="1"/>
  <c r="P359" i="14"/>
  <c r="P895" i="14" s="1"/>
  <c r="M359" i="14"/>
  <c r="M895" i="14" s="1"/>
  <c r="S359" i="14"/>
  <c r="S895" i="14" s="1"/>
  <c r="M31" i="15"/>
  <c r="M154" i="15" s="1"/>
  <c r="R31" i="15"/>
  <c r="R154" i="15" s="1"/>
  <c r="N31" i="15"/>
  <c r="N154" i="15" s="1"/>
  <c r="S31" i="15"/>
  <c r="S154" i="15" s="1"/>
  <c r="T31" i="15"/>
  <c r="T154" i="15" s="1"/>
  <c r="K31" i="15"/>
  <c r="K154" i="15" s="1"/>
  <c r="I31" i="15"/>
  <c r="I154" i="15" s="1"/>
  <c r="U31" i="15"/>
  <c r="U154" i="15" s="1"/>
  <c r="P31" i="15"/>
  <c r="P154" i="15" s="1"/>
  <c r="O31" i="15"/>
  <c r="O154" i="15" s="1"/>
  <c r="L31" i="15"/>
  <c r="L154" i="15" s="1"/>
  <c r="J31" i="15"/>
  <c r="J154" i="15" s="1"/>
  <c r="Q31" i="15"/>
  <c r="Q154" i="15" s="1"/>
  <c r="V31" i="15"/>
  <c r="V154" i="15" s="1"/>
  <c r="W31" i="15"/>
  <c r="W154" i="15" s="1"/>
  <c r="O61" i="17"/>
  <c r="J61" i="17"/>
  <c r="X61" i="17"/>
  <c r="T61" i="17"/>
  <c r="T553" i="17" s="1"/>
  <c r="W61" i="17"/>
  <c r="S61" i="17"/>
  <c r="P61" i="17"/>
  <c r="N61" i="17"/>
  <c r="R61" i="17"/>
  <c r="Q61" i="17"/>
  <c r="M61" i="17"/>
  <c r="L61" i="17"/>
  <c r="V61" i="17"/>
  <c r="K61" i="17"/>
  <c r="U61" i="17"/>
  <c r="X594" i="14"/>
  <c r="X862" i="14" s="1"/>
  <c r="V594" i="14"/>
  <c r="W594" i="14"/>
  <c r="W862" i="14" s="1"/>
  <c r="P594" i="14"/>
  <c r="R594" i="14"/>
  <c r="Q594" i="14"/>
  <c r="S594" i="14"/>
  <c r="N594" i="14"/>
  <c r="L594" i="14"/>
  <c r="U594" i="14"/>
  <c r="O594" i="14"/>
  <c r="J594" i="14"/>
  <c r="T594" i="14"/>
  <c r="T862" i="14" s="1"/>
  <c r="M594" i="14"/>
  <c r="K594" i="14"/>
  <c r="K327" i="14"/>
  <c r="K863" i="14" s="1"/>
  <c r="W327" i="14"/>
  <c r="W863" i="14" s="1"/>
  <c r="X327" i="14"/>
  <c r="R327" i="14"/>
  <c r="R863" i="14" s="1"/>
  <c r="Q327" i="14"/>
  <c r="P327" i="14"/>
  <c r="P863" i="14" s="1"/>
  <c r="N327" i="14"/>
  <c r="N863" i="14" s="1"/>
  <c r="T327" i="14"/>
  <c r="T863" i="14" s="1"/>
  <c r="V327" i="14"/>
  <c r="V863" i="14" s="1"/>
  <c r="O327" i="14"/>
  <c r="O863" i="14" s="1"/>
  <c r="U327" i="14"/>
  <c r="U863" i="14" s="1"/>
  <c r="J327" i="14"/>
  <c r="J863" i="14" s="1"/>
  <c r="L327" i="14"/>
  <c r="R58" i="13"/>
  <c r="R880" i="13" s="1"/>
  <c r="O58" i="13"/>
  <c r="P58" i="13"/>
  <c r="Q58" i="13"/>
  <c r="L58" i="13"/>
  <c r="M58" i="13"/>
  <c r="M880" i="13" s="1"/>
  <c r="X58" i="13"/>
  <c r="X880" i="13" s="1"/>
  <c r="N58" i="13"/>
  <c r="U58" i="13"/>
  <c r="U880" i="13" s="1"/>
  <c r="V58" i="13"/>
  <c r="S58" i="13"/>
  <c r="T58" i="13"/>
  <c r="T880" i="13" s="1"/>
  <c r="W58" i="13"/>
  <c r="W880" i="13" s="1"/>
  <c r="J58" i="13"/>
  <c r="K58" i="13"/>
  <c r="P587" i="18"/>
  <c r="P856" i="18" s="1"/>
  <c r="R587" i="18"/>
  <c r="V587" i="18"/>
  <c r="T587" i="18"/>
  <c r="T856" i="18" s="1"/>
  <c r="K587" i="18"/>
  <c r="O587" i="18"/>
  <c r="S587" i="18"/>
  <c r="X587" i="18"/>
  <c r="X856" i="18" s="1"/>
  <c r="U587" i="18"/>
  <c r="U856" i="18" s="1"/>
  <c r="J587" i="18"/>
  <c r="W587" i="18"/>
  <c r="W856" i="18" s="1"/>
  <c r="Q587" i="18"/>
  <c r="M587" i="18"/>
  <c r="M856" i="18" s="1"/>
  <c r="M14" i="10"/>
  <c r="J18" i="10"/>
  <c r="I14" i="18"/>
  <c r="I25" i="18"/>
  <c r="M25" i="10"/>
  <c r="I26" i="17"/>
  <c r="M26" i="8"/>
  <c r="I24" i="18"/>
  <c r="M24" i="10"/>
  <c r="I28" i="17"/>
  <c r="M28" i="8"/>
  <c r="I24" i="14"/>
  <c r="M24" i="6"/>
  <c r="K421" i="17"/>
  <c r="X421" i="17"/>
  <c r="X585" i="17" s="1"/>
  <c r="N421" i="17"/>
  <c r="P421" i="17"/>
  <c r="S421" i="17"/>
  <c r="V421" i="17"/>
  <c r="Q421" i="17"/>
  <c r="J421" i="17"/>
  <c r="O421" i="17"/>
  <c r="T421" i="17"/>
  <c r="T585" i="17" s="1"/>
  <c r="W421" i="17"/>
  <c r="W585" i="17" s="1"/>
  <c r="L421" i="17"/>
  <c r="R421" i="17"/>
  <c r="M421" i="17"/>
  <c r="U421" i="17"/>
  <c r="M355" i="17"/>
  <c r="S355" i="17"/>
  <c r="T355" i="17"/>
  <c r="K355" i="17"/>
  <c r="N355" i="17"/>
  <c r="X355" i="17"/>
  <c r="O355" i="17"/>
  <c r="W355" i="17"/>
  <c r="Q355" i="17"/>
  <c r="P355" i="17"/>
  <c r="R355" i="17"/>
  <c r="V355" i="17"/>
  <c r="J355" i="17"/>
  <c r="L355" i="17"/>
  <c r="U355" i="17"/>
  <c r="Q346" i="17"/>
  <c r="T346" i="17"/>
  <c r="N346" i="17"/>
  <c r="P346" i="17"/>
  <c r="K346" i="17"/>
  <c r="M346" i="17"/>
  <c r="U346" i="17"/>
  <c r="S346" i="17"/>
  <c r="V346" i="17"/>
  <c r="J346" i="17"/>
  <c r="O346" i="17"/>
  <c r="R346" i="17"/>
  <c r="X346" i="17"/>
  <c r="W346" i="17"/>
  <c r="L346" i="17"/>
  <c r="M345" i="17"/>
  <c r="T345" i="17"/>
  <c r="N345" i="17"/>
  <c r="V345" i="17"/>
  <c r="O345" i="17"/>
  <c r="U345" i="17"/>
  <c r="L345" i="17"/>
  <c r="S345" i="17"/>
  <c r="K345" i="17"/>
  <c r="R345" i="17"/>
  <c r="P345" i="17"/>
  <c r="Q345" i="17"/>
  <c r="J345" i="17"/>
  <c r="X345" i="17"/>
  <c r="W345" i="17"/>
  <c r="X566" i="18"/>
  <c r="O566" i="18"/>
  <c r="K566" i="18"/>
  <c r="T566" i="18"/>
  <c r="M566" i="18"/>
  <c r="V566" i="18"/>
  <c r="P566" i="18"/>
  <c r="L566" i="18"/>
  <c r="N566" i="18"/>
  <c r="S566" i="18"/>
  <c r="U566" i="18"/>
  <c r="R566" i="18"/>
  <c r="J566" i="18"/>
  <c r="Q566" i="18"/>
  <c r="W566" i="18"/>
  <c r="J130" i="17"/>
  <c r="J622" i="17" s="1"/>
  <c r="N130" i="17"/>
  <c r="N622" i="17" s="1"/>
  <c r="O130" i="17"/>
  <c r="O622" i="17" s="1"/>
  <c r="X130" i="17"/>
  <c r="X622" i="17" s="1"/>
  <c r="U130" i="17"/>
  <c r="W130" i="17"/>
  <c r="W622" i="17" s="1"/>
  <c r="V130" i="17"/>
  <c r="V622" i="17" s="1"/>
  <c r="L130" i="17"/>
  <c r="L622" i="17" s="1"/>
  <c r="Q130" i="17"/>
  <c r="Q622" i="17" s="1"/>
  <c r="M130" i="17"/>
  <c r="M622" i="17" s="1"/>
  <c r="S130" i="17"/>
  <c r="S134" i="17" s="1"/>
  <c r="K130" i="17"/>
  <c r="R130" i="17"/>
  <c r="R622" i="17" s="1"/>
  <c r="P130" i="17"/>
  <c r="T130" i="17"/>
  <c r="T622" i="17" s="1"/>
  <c r="O25" i="20"/>
  <c r="R26" i="20"/>
  <c r="V26" i="20"/>
  <c r="K25" i="20"/>
  <c r="R379" i="17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586" i="13"/>
  <c r="R25" i="20"/>
  <c r="S373" i="17"/>
  <c r="S368" i="17"/>
  <c r="S532" i="17" s="1"/>
  <c r="R363" i="17"/>
  <c r="S371" i="17"/>
  <c r="Y587" i="13"/>
  <c r="T374" i="17"/>
  <c r="L28" i="20"/>
  <c r="S28" i="20"/>
  <c r="N859" i="13"/>
  <c r="Y389" i="17"/>
  <c r="R27" i="20"/>
  <c r="R28" i="20"/>
  <c r="P28" i="20"/>
  <c r="T462" i="17"/>
  <c r="Y581" i="14"/>
  <c r="Y591" i="13"/>
  <c r="R370" i="17"/>
  <c r="S375" i="17"/>
  <c r="Q28" i="20"/>
  <c r="V28" i="20"/>
  <c r="Y576" i="14"/>
  <c r="N370" i="17"/>
  <c r="K26" i="20"/>
  <c r="T27" i="20"/>
  <c r="T28" i="20"/>
  <c r="K27" i="20"/>
  <c r="K28" i="20"/>
  <c r="U28" i="20"/>
  <c r="M28" i="20"/>
  <c r="Y388" i="17"/>
  <c r="N379" i="17"/>
  <c r="S27" i="20"/>
  <c r="N28" i="20"/>
  <c r="O28" i="20"/>
  <c r="N894" i="14"/>
  <c r="S376" i="17"/>
  <c r="S366" i="17"/>
  <c r="P363" i="17"/>
  <c r="S347" i="17"/>
  <c r="P373" i="17"/>
  <c r="S374" i="17"/>
  <c r="P370" i="17"/>
  <c r="P377" i="17"/>
  <c r="P541" i="17" s="1"/>
  <c r="L652" i="17"/>
  <c r="M886" i="13"/>
  <c r="Y398" i="17"/>
  <c r="Y572" i="14"/>
  <c r="Y87" i="14"/>
  <c r="Y575" i="18"/>
  <c r="Y577" i="14"/>
  <c r="G41" i="24"/>
  <c r="N549" i="17"/>
  <c r="M879" i="13"/>
  <c r="Y387" i="17"/>
  <c r="Y594" i="13"/>
  <c r="Y583" i="13"/>
  <c r="N863" i="13"/>
  <c r="Y385" i="17"/>
  <c r="Y595" i="13"/>
  <c r="Y596" i="13"/>
  <c r="Y584" i="18"/>
  <c r="Y90" i="14"/>
  <c r="Y593" i="13"/>
  <c r="N856" i="18"/>
  <c r="Y574" i="14"/>
  <c r="V366" i="17"/>
  <c r="V367" i="17"/>
  <c r="P375" i="17"/>
  <c r="V372" i="17"/>
  <c r="J25" i="20"/>
  <c r="P379" i="17"/>
  <c r="V370" i="17"/>
  <c r="T372" i="17"/>
  <c r="T25" i="20"/>
  <c r="V363" i="17"/>
  <c r="T373" i="17"/>
  <c r="P364" i="17"/>
  <c r="T376" i="17"/>
  <c r="N25" i="20"/>
  <c r="P366" i="17"/>
  <c r="R374" i="17"/>
  <c r="R371" i="17"/>
  <c r="P368" i="17"/>
  <c r="P347" i="17"/>
  <c r="R366" i="17"/>
  <c r="R373" i="17"/>
  <c r="K373" i="17"/>
  <c r="R364" i="17"/>
  <c r="R365" i="17"/>
  <c r="K368" i="17"/>
  <c r="Q373" i="17"/>
  <c r="R347" i="17"/>
  <c r="R368" i="17"/>
  <c r="K367" i="17"/>
  <c r="U26" i="20"/>
  <c r="R367" i="17"/>
  <c r="R375" i="17"/>
  <c r="K347" i="17"/>
  <c r="U25" i="20"/>
  <c r="P372" i="17"/>
  <c r="Q26" i="20"/>
  <c r="R372" i="17"/>
  <c r="R377" i="17"/>
  <c r="R541" i="17" s="1"/>
  <c r="Q25" i="20"/>
  <c r="N26" i="20"/>
  <c r="O26" i="20"/>
  <c r="V379" i="17"/>
  <c r="J363" i="17"/>
  <c r="Q366" i="17"/>
  <c r="P376" i="17"/>
  <c r="U374" i="17"/>
  <c r="U366" i="17"/>
  <c r="P374" i="17"/>
  <c r="P365" i="17"/>
  <c r="U365" i="17"/>
  <c r="S25" i="20"/>
  <c r="P371" i="17"/>
  <c r="P369" i="17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W462" i="17"/>
  <c r="M141" i="8"/>
  <c r="U631" i="17"/>
  <c r="N573" i="17"/>
  <c r="X582" i="17"/>
  <c r="U469" i="17"/>
  <c r="P565" i="17"/>
  <c r="Y73" i="17"/>
  <c r="X565" i="17"/>
  <c r="M469" i="17"/>
  <c r="R462" i="17"/>
  <c r="N582" i="17"/>
  <c r="O462" i="17"/>
  <c r="J68" i="17"/>
  <c r="P68" i="17"/>
  <c r="W68" i="17"/>
  <c r="W560" i="17" s="1"/>
  <c r="Q68" i="17"/>
  <c r="Q560" i="17" s="1"/>
  <c r="U68" i="17"/>
  <c r="U560" i="17" s="1"/>
  <c r="S68" i="17"/>
  <c r="T68" i="17"/>
  <c r="T560" i="17" s="1"/>
  <c r="L68" i="17"/>
  <c r="N68" i="17"/>
  <c r="N560" i="17" s="1"/>
  <c r="T582" i="17"/>
  <c r="R68" i="17"/>
  <c r="M68" i="17"/>
  <c r="X68" i="17"/>
  <c r="X560" i="17" s="1"/>
  <c r="O68" i="17"/>
  <c r="V68" i="17"/>
  <c r="V560" i="17" s="1"/>
  <c r="Y418" i="17"/>
  <c r="V582" i="17"/>
  <c r="N565" i="17"/>
  <c r="U573" i="17"/>
  <c r="Q565" i="17"/>
  <c r="V573" i="17"/>
  <c r="Q582" i="17"/>
  <c r="R582" i="17"/>
  <c r="R631" i="17"/>
  <c r="K469" i="17"/>
  <c r="W631" i="17"/>
  <c r="R469" i="17"/>
  <c r="N469" i="17"/>
  <c r="W573" i="17"/>
  <c r="R590" i="17"/>
  <c r="K631" i="17"/>
  <c r="W541" i="17"/>
  <c r="X631" i="17"/>
  <c r="W565" i="17"/>
  <c r="T469" i="17"/>
  <c r="T565" i="17"/>
  <c r="Y460" i="17"/>
  <c r="V469" i="17"/>
  <c r="Y409" i="17"/>
  <c r="U565" i="17"/>
  <c r="Y396" i="17"/>
  <c r="Q631" i="17"/>
  <c r="N631" i="17"/>
  <c r="O469" i="17"/>
  <c r="U590" i="17"/>
  <c r="Q469" i="17"/>
  <c r="L631" i="17"/>
  <c r="T573" i="17"/>
  <c r="X469" i="17"/>
  <c r="Y212" i="17"/>
  <c r="Y401" i="17"/>
  <c r="Y204" i="17"/>
  <c r="M631" i="17"/>
  <c r="M134" i="8"/>
  <c r="W469" i="17"/>
  <c r="S631" i="17"/>
  <c r="Y303" i="17"/>
  <c r="Y467" i="17"/>
  <c r="J631" i="17"/>
  <c r="V631" i="17"/>
  <c r="S469" i="17"/>
  <c r="J469" i="17"/>
  <c r="M99" i="8"/>
  <c r="Y213" i="17"/>
  <c r="T631" i="17"/>
  <c r="T590" i="17"/>
  <c r="Y205" i="17"/>
  <c r="Y98" i="17"/>
  <c r="Y210" i="17"/>
  <c r="X590" i="17"/>
  <c r="Y296" i="17"/>
  <c r="W590" i="17"/>
  <c r="N590" i="17"/>
  <c r="F16" i="12"/>
  <c r="I661" i="17"/>
  <c r="G17" i="1" s="1"/>
  <c r="G16" i="24" s="1"/>
  <c r="G273" i="6"/>
  <c r="I1077" i="14" s="1"/>
  <c r="P462" i="17"/>
  <c r="L462" i="17"/>
  <c r="X298" i="17"/>
  <c r="J462" i="17"/>
  <c r="Q462" i="17"/>
  <c r="U462" i="17"/>
  <c r="Y49" i="14"/>
  <c r="Y121" i="17"/>
  <c r="Y80" i="17"/>
  <c r="Y49" i="18"/>
  <c r="V462" i="17"/>
  <c r="Y43" i="14"/>
  <c r="Y139" i="17"/>
  <c r="X847" i="14"/>
  <c r="T847" i="14"/>
  <c r="Y426" i="17"/>
  <c r="Y90" i="17"/>
  <c r="W621" i="17"/>
  <c r="Y49" i="17"/>
  <c r="S462" i="17"/>
  <c r="W847" i="14"/>
  <c r="Y59" i="13"/>
  <c r="O631" i="17"/>
  <c r="Y112" i="17"/>
  <c r="Y42" i="18"/>
  <c r="X462" i="17"/>
  <c r="K462" i="17"/>
  <c r="M913" i="13"/>
  <c r="Y458" i="17"/>
  <c r="Y360" i="13"/>
  <c r="Y36" i="18"/>
  <c r="Y595" i="14"/>
  <c r="Y86" i="18"/>
  <c r="Y131" i="17"/>
  <c r="Y34" i="18"/>
  <c r="I1099" i="13"/>
  <c r="Y63" i="14"/>
  <c r="X32" i="15"/>
  <c r="I155" i="15"/>
  <c r="Y83" i="17"/>
  <c r="Y56" i="17"/>
  <c r="T629" i="17"/>
  <c r="Y85" i="17"/>
  <c r="Y466" i="17"/>
  <c r="Y627" i="14"/>
  <c r="Y626" i="14"/>
  <c r="J894" i="14"/>
  <c r="T879" i="13"/>
  <c r="Y293" i="17"/>
  <c r="Y582" i="13"/>
  <c r="Y57" i="13"/>
  <c r="N843" i="14"/>
  <c r="Y598" i="13"/>
  <c r="L469" i="17"/>
  <c r="P894" i="14"/>
  <c r="Y36" i="13"/>
  <c r="P621" i="17"/>
  <c r="W894" i="14"/>
  <c r="Y420" i="17"/>
  <c r="Y63" i="17"/>
  <c r="M839" i="14"/>
  <c r="Y489" i="17"/>
  <c r="X859" i="13"/>
  <c r="O894" i="14"/>
  <c r="Y571" i="14"/>
  <c r="Y60" i="17"/>
  <c r="S890" i="14"/>
  <c r="O141" i="21"/>
  <c r="Q894" i="14"/>
  <c r="Y89" i="13"/>
  <c r="W878" i="13"/>
  <c r="Y63" i="18"/>
  <c r="J893" i="18"/>
  <c r="Y893" i="18" s="1"/>
  <c r="Y58" i="14"/>
  <c r="Y590" i="13"/>
  <c r="Y397" i="17"/>
  <c r="Q363" i="17"/>
  <c r="U379" i="17"/>
  <c r="Q376" i="17"/>
  <c r="U373" i="17"/>
  <c r="U367" i="17"/>
  <c r="Q368" i="17"/>
  <c r="Q371" i="17"/>
  <c r="Q377" i="17"/>
  <c r="Q541" i="17" s="1"/>
  <c r="U375" i="17"/>
  <c r="U371" i="17"/>
  <c r="Q364" i="17"/>
  <c r="Q369" i="17"/>
  <c r="Q367" i="17"/>
  <c r="U377" i="17"/>
  <c r="U541" i="17" s="1"/>
  <c r="U368" i="17"/>
  <c r="Q374" i="17"/>
  <c r="U376" i="17"/>
  <c r="Q375" i="17"/>
  <c r="Q365" i="17"/>
  <c r="U370" i="17"/>
  <c r="U369" i="17"/>
  <c r="U372" i="17"/>
  <c r="Q370" i="17"/>
  <c r="Q379" i="17"/>
  <c r="U364" i="17"/>
  <c r="T26" i="20"/>
  <c r="Q347" i="17"/>
  <c r="U347" i="17"/>
  <c r="M27" i="20"/>
  <c r="E169" i="21"/>
  <c r="P27" i="20"/>
  <c r="V27" i="20"/>
  <c r="L377" i="17"/>
  <c r="L541" i="17" s="1"/>
  <c r="L363" i="17"/>
  <c r="S26" i="20"/>
  <c r="N366" i="17"/>
  <c r="N374" i="17"/>
  <c r="N367" i="17"/>
  <c r="V376" i="17"/>
  <c r="V365" i="17"/>
  <c r="K379" i="17"/>
  <c r="J365" i="17"/>
  <c r="J369" i="17"/>
  <c r="T369" i="17"/>
  <c r="T375" i="17"/>
  <c r="T371" i="17"/>
  <c r="J374" i="17"/>
  <c r="J538" i="17" s="1"/>
  <c r="N371" i="17"/>
  <c r="N365" i="17"/>
  <c r="V364" i="17"/>
  <c r="V373" i="17"/>
  <c r="K369" i="17"/>
  <c r="K376" i="17"/>
  <c r="J368" i="17"/>
  <c r="J371" i="17"/>
  <c r="T347" i="17"/>
  <c r="T379" i="17"/>
  <c r="E163" i="21"/>
  <c r="N369" i="17"/>
  <c r="J367" i="17"/>
  <c r="N364" i="17"/>
  <c r="N376" i="17"/>
  <c r="V377" i="17"/>
  <c r="V541" i="17" s="1"/>
  <c r="V369" i="17"/>
  <c r="K365" i="17"/>
  <c r="K363" i="17"/>
  <c r="J377" i="17"/>
  <c r="J541" i="17" s="1"/>
  <c r="J373" i="17"/>
  <c r="T370" i="17"/>
  <c r="T363" i="17"/>
  <c r="L27" i="20"/>
  <c r="O27" i="20"/>
  <c r="N377" i="17"/>
  <c r="N541" i="17" s="1"/>
  <c r="N347" i="17"/>
  <c r="V368" i="17"/>
  <c r="V374" i="17"/>
  <c r="K370" i="17"/>
  <c r="K371" i="17"/>
  <c r="K366" i="17"/>
  <c r="J364" i="17"/>
  <c r="J375" i="17"/>
  <c r="T377" i="17"/>
  <c r="T541" i="17" s="1"/>
  <c r="T366" i="17"/>
  <c r="N372" i="17"/>
  <c r="N373" i="17"/>
  <c r="N363" i="17"/>
  <c r="V347" i="17"/>
  <c r="V375" i="17"/>
  <c r="K374" i="17"/>
  <c r="K377" i="17"/>
  <c r="K541" i="17" s="1"/>
  <c r="K375" i="17"/>
  <c r="J370" i="17"/>
  <c r="J347" i="17"/>
  <c r="T364" i="17"/>
  <c r="T367" i="17"/>
  <c r="N375" i="17"/>
  <c r="K372" i="17"/>
  <c r="J376" i="17"/>
  <c r="J372" i="17"/>
  <c r="T365" i="17"/>
  <c r="E166" i="21"/>
  <c r="L372" i="17"/>
  <c r="L371" i="17"/>
  <c r="L373" i="17"/>
  <c r="L374" i="17"/>
  <c r="L365" i="17"/>
  <c r="Q27" i="20"/>
  <c r="P26" i="20"/>
  <c r="L376" i="17"/>
  <c r="L375" i="17"/>
  <c r="L26" i="20"/>
  <c r="L25" i="20"/>
  <c r="P25" i="20"/>
  <c r="L370" i="17"/>
  <c r="L379" i="17"/>
  <c r="N27" i="20"/>
  <c r="U27" i="20"/>
  <c r="L347" i="17"/>
  <c r="L367" i="17"/>
  <c r="V25" i="20"/>
  <c r="L369" i="17"/>
  <c r="L368" i="17"/>
  <c r="L366" i="17"/>
  <c r="I943" i="18"/>
  <c r="X72" i="15"/>
  <c r="Q600" i="13"/>
  <c r="Y132" i="17"/>
  <c r="Y310" i="17"/>
  <c r="Y35" i="18"/>
  <c r="Y46" i="18"/>
  <c r="Y304" i="17"/>
  <c r="Y64" i="18"/>
  <c r="O624" i="17"/>
  <c r="X128" i="15"/>
  <c r="Q52" i="18"/>
  <c r="K52" i="18"/>
  <c r="T574" i="17"/>
  <c r="W630" i="17"/>
  <c r="W305" i="17"/>
  <c r="O630" i="17"/>
  <c r="O305" i="17"/>
  <c r="Y59" i="18"/>
  <c r="U624" i="17"/>
  <c r="K630" i="17"/>
  <c r="K305" i="17"/>
  <c r="N624" i="17"/>
  <c r="Q624" i="17"/>
  <c r="T52" i="18"/>
  <c r="P52" i="18"/>
  <c r="N574" i="17"/>
  <c r="L305" i="17"/>
  <c r="L630" i="17"/>
  <c r="Q305" i="17"/>
  <c r="Q630" i="17"/>
  <c r="R866" i="18"/>
  <c r="Y302" i="17"/>
  <c r="K624" i="17"/>
  <c r="M624" i="17"/>
  <c r="N52" i="18"/>
  <c r="Y490" i="17"/>
  <c r="N630" i="17"/>
  <c r="N305" i="17"/>
  <c r="X305" i="17"/>
  <c r="X630" i="17"/>
  <c r="N866" i="18"/>
  <c r="P866" i="18"/>
  <c r="Y592" i="13"/>
  <c r="V52" i="18"/>
  <c r="R624" i="17"/>
  <c r="T624" i="17"/>
  <c r="Y86" i="17"/>
  <c r="W52" i="18"/>
  <c r="S52" i="18"/>
  <c r="L574" i="17"/>
  <c r="M638" i="17"/>
  <c r="J305" i="17"/>
  <c r="J630" i="17"/>
  <c r="V630" i="17"/>
  <c r="V305" i="17"/>
  <c r="R52" i="18"/>
  <c r="Y392" i="17"/>
  <c r="J624" i="17"/>
  <c r="L624" i="17"/>
  <c r="O52" i="18"/>
  <c r="M52" i="18"/>
  <c r="R630" i="17"/>
  <c r="R305" i="17"/>
  <c r="P305" i="17"/>
  <c r="P630" i="17"/>
  <c r="V624" i="17"/>
  <c r="S624" i="17"/>
  <c r="X624" i="17"/>
  <c r="U52" i="18"/>
  <c r="U842" i="18"/>
  <c r="X52" i="18"/>
  <c r="U574" i="17"/>
  <c r="Y586" i="18"/>
  <c r="T305" i="17"/>
  <c r="T630" i="17"/>
  <c r="S305" i="17"/>
  <c r="S630" i="17"/>
  <c r="T866" i="18"/>
  <c r="Y88" i="17"/>
  <c r="Y318" i="17"/>
  <c r="P624" i="17"/>
  <c r="W624" i="17"/>
  <c r="J52" i="18"/>
  <c r="L52" i="18"/>
  <c r="P574" i="17"/>
  <c r="M305" i="17"/>
  <c r="M630" i="17"/>
  <c r="U305" i="17"/>
  <c r="U630" i="17"/>
  <c r="U866" i="18"/>
  <c r="E65" i="23" l="1"/>
  <c r="Y138" i="17"/>
  <c r="X865" i="14"/>
  <c r="L354" i="13"/>
  <c r="A550" i="18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541" i="18"/>
  <c r="A542" i="18" s="1"/>
  <c r="O82" i="14"/>
  <c r="O886" i="14" s="1"/>
  <c r="X81" i="14"/>
  <c r="X885" i="14" s="1"/>
  <c r="K81" i="14"/>
  <c r="K885" i="14" s="1"/>
  <c r="J81" i="14"/>
  <c r="J885" i="14" s="1"/>
  <c r="O81" i="14"/>
  <c r="O885" i="14" s="1"/>
  <c r="N82" i="14"/>
  <c r="N886" i="14" s="1"/>
  <c r="V82" i="14"/>
  <c r="V886" i="14" s="1"/>
  <c r="L82" i="14"/>
  <c r="L886" i="14" s="1"/>
  <c r="Q82" i="14"/>
  <c r="Q886" i="14" s="1"/>
  <c r="T82" i="14"/>
  <c r="T886" i="14" s="1"/>
  <c r="Q81" i="14"/>
  <c r="Q885" i="14" s="1"/>
  <c r="Y617" i="14"/>
  <c r="Y630" i="13"/>
  <c r="L81" i="14"/>
  <c r="L885" i="14" s="1"/>
  <c r="J82" i="14"/>
  <c r="J886" i="14" s="1"/>
  <c r="T81" i="14"/>
  <c r="T885" i="14" s="1"/>
  <c r="R81" i="14"/>
  <c r="R885" i="14" s="1"/>
  <c r="M82" i="14"/>
  <c r="M886" i="14" s="1"/>
  <c r="N81" i="14"/>
  <c r="N885" i="14" s="1"/>
  <c r="S82" i="14"/>
  <c r="S886" i="14" s="1"/>
  <c r="W82" i="14"/>
  <c r="W886" i="14" s="1"/>
  <c r="V81" i="14"/>
  <c r="V885" i="14" s="1"/>
  <c r="X82" i="14"/>
  <c r="X886" i="14" s="1"/>
  <c r="Y629" i="13"/>
  <c r="R82" i="14"/>
  <c r="R886" i="14" s="1"/>
  <c r="U82" i="14"/>
  <c r="U886" i="14" s="1"/>
  <c r="M81" i="14"/>
  <c r="M885" i="14" s="1"/>
  <c r="W81" i="14"/>
  <c r="W885" i="14" s="1"/>
  <c r="K82" i="14"/>
  <c r="K886" i="14" s="1"/>
  <c r="U81" i="14"/>
  <c r="U885" i="14" s="1"/>
  <c r="Y618" i="14"/>
  <c r="Y620" i="18"/>
  <c r="Y619" i="18"/>
  <c r="N838" i="14"/>
  <c r="S852" i="14"/>
  <c r="R532" i="17"/>
  <c r="N851" i="14"/>
  <c r="U354" i="13"/>
  <c r="O354" i="13"/>
  <c r="X845" i="18"/>
  <c r="Q845" i="18"/>
  <c r="R851" i="18"/>
  <c r="Q548" i="17"/>
  <c r="W845" i="18"/>
  <c r="N870" i="13"/>
  <c r="Q860" i="14"/>
  <c r="M848" i="18"/>
  <c r="R866" i="14"/>
  <c r="P885" i="14"/>
  <c r="O853" i="14"/>
  <c r="J866" i="14"/>
  <c r="P866" i="14"/>
  <c r="V866" i="14"/>
  <c r="O866" i="14"/>
  <c r="N866" i="14"/>
  <c r="L866" i="14"/>
  <c r="S866" i="14"/>
  <c r="M866" i="14"/>
  <c r="Y869" i="18"/>
  <c r="Y884" i="13"/>
  <c r="Q866" i="14"/>
  <c r="U866" i="14"/>
  <c r="S885" i="14"/>
  <c r="Y350" i="14"/>
  <c r="Y351" i="18"/>
  <c r="K866" i="14"/>
  <c r="Y330" i="14"/>
  <c r="P886" i="14"/>
  <c r="Y349" i="14"/>
  <c r="Y350" i="18"/>
  <c r="Y331" i="18"/>
  <c r="Y476" i="17"/>
  <c r="P845" i="18"/>
  <c r="V585" i="17"/>
  <c r="W865" i="14"/>
  <c r="U540" i="17"/>
  <c r="U66" i="18"/>
  <c r="Y895" i="18"/>
  <c r="Y357" i="18"/>
  <c r="W82" i="18"/>
  <c r="W889" i="18" s="1"/>
  <c r="O82" i="18"/>
  <c r="O889" i="18" s="1"/>
  <c r="V82" i="18"/>
  <c r="V889" i="18" s="1"/>
  <c r="N82" i="18"/>
  <c r="N889" i="18" s="1"/>
  <c r="T82" i="18"/>
  <c r="T889" i="18" s="1"/>
  <c r="U82" i="18"/>
  <c r="U889" i="18" s="1"/>
  <c r="M82" i="18"/>
  <c r="M889" i="18" s="1"/>
  <c r="L82" i="18"/>
  <c r="L889" i="18" s="1"/>
  <c r="Q82" i="18"/>
  <c r="Q889" i="18" s="1"/>
  <c r="X82" i="18"/>
  <c r="X889" i="18" s="1"/>
  <c r="P82" i="18"/>
  <c r="P889" i="18" s="1"/>
  <c r="S82" i="18"/>
  <c r="S889" i="18" s="1"/>
  <c r="K82" i="18"/>
  <c r="K889" i="18" s="1"/>
  <c r="R82" i="18"/>
  <c r="R889" i="18" s="1"/>
  <c r="J82" i="18"/>
  <c r="J889" i="18" s="1"/>
  <c r="Q81" i="18"/>
  <c r="Q888" i="18" s="1"/>
  <c r="X81" i="18"/>
  <c r="X888" i="18" s="1"/>
  <c r="P81" i="18"/>
  <c r="P888" i="18" s="1"/>
  <c r="V81" i="18"/>
  <c r="V888" i="18" s="1"/>
  <c r="N81" i="18"/>
  <c r="N888" i="18" s="1"/>
  <c r="W81" i="18"/>
  <c r="W888" i="18" s="1"/>
  <c r="O81" i="18"/>
  <c r="O888" i="18" s="1"/>
  <c r="R81" i="18"/>
  <c r="R888" i="18" s="1"/>
  <c r="J81" i="18"/>
  <c r="J888" i="18" s="1"/>
  <c r="U81" i="18"/>
  <c r="U888" i="18" s="1"/>
  <c r="M81" i="18"/>
  <c r="M888" i="18" s="1"/>
  <c r="T81" i="18"/>
  <c r="T888" i="18" s="1"/>
  <c r="L81" i="18"/>
  <c r="L888" i="18" s="1"/>
  <c r="S81" i="18"/>
  <c r="S888" i="18" s="1"/>
  <c r="K81" i="18"/>
  <c r="K888" i="18" s="1"/>
  <c r="U845" i="18"/>
  <c r="R555" i="17"/>
  <c r="U865" i="14"/>
  <c r="N845" i="18"/>
  <c r="W66" i="18"/>
  <c r="Y61" i="14"/>
  <c r="J532" i="17"/>
  <c r="Q563" i="17"/>
  <c r="R354" i="13"/>
  <c r="T354" i="13"/>
  <c r="N354" i="13"/>
  <c r="V354" i="13"/>
  <c r="Q354" i="13"/>
  <c r="X354" i="13"/>
  <c r="S354" i="13"/>
  <c r="J354" i="13"/>
  <c r="W354" i="13"/>
  <c r="K354" i="13"/>
  <c r="P354" i="13"/>
  <c r="Y62" i="14"/>
  <c r="L533" i="17"/>
  <c r="K532" i="17"/>
  <c r="T848" i="14"/>
  <c r="S66" i="18"/>
  <c r="K533" i="17"/>
  <c r="T533" i="17"/>
  <c r="U585" i="17"/>
  <c r="J533" i="17"/>
  <c r="V532" i="17"/>
  <c r="P540" i="17"/>
  <c r="A636" i="13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V356" i="13"/>
  <c r="N356" i="13"/>
  <c r="U356" i="13"/>
  <c r="M356" i="13"/>
  <c r="W356" i="13"/>
  <c r="O356" i="13"/>
  <c r="T356" i="13"/>
  <c r="L356" i="13"/>
  <c r="S356" i="13"/>
  <c r="K356" i="13"/>
  <c r="R356" i="13"/>
  <c r="J356" i="13"/>
  <c r="Q356" i="13"/>
  <c r="X356" i="13"/>
  <c r="P356" i="13"/>
  <c r="R355" i="13"/>
  <c r="P355" i="13"/>
  <c r="W355" i="13"/>
  <c r="O355" i="13"/>
  <c r="Q355" i="13"/>
  <c r="V355" i="13"/>
  <c r="N355" i="13"/>
  <c r="U355" i="13"/>
  <c r="M355" i="13"/>
  <c r="T355" i="13"/>
  <c r="L355" i="13"/>
  <c r="S355" i="13"/>
  <c r="K355" i="13"/>
  <c r="J355" i="13"/>
  <c r="X355" i="13"/>
  <c r="J868" i="18"/>
  <c r="K540" i="17"/>
  <c r="S880" i="13"/>
  <c r="L66" i="18"/>
  <c r="J853" i="14"/>
  <c r="S81" i="13"/>
  <c r="K81" i="13"/>
  <c r="Q81" i="13"/>
  <c r="W81" i="13"/>
  <c r="O81" i="13"/>
  <c r="X81" i="13"/>
  <c r="P81" i="13"/>
  <c r="U81" i="13"/>
  <c r="M81" i="13"/>
  <c r="T81" i="13"/>
  <c r="L81" i="13"/>
  <c r="R81" i="13"/>
  <c r="J81" i="13"/>
  <c r="V81" i="13"/>
  <c r="N81" i="13"/>
  <c r="Q82" i="13"/>
  <c r="X82" i="13"/>
  <c r="P82" i="13"/>
  <c r="W82" i="13"/>
  <c r="O82" i="13"/>
  <c r="U82" i="13"/>
  <c r="M82" i="13"/>
  <c r="V82" i="13"/>
  <c r="N82" i="13"/>
  <c r="S82" i="13"/>
  <c r="K82" i="13"/>
  <c r="R82" i="13"/>
  <c r="J82" i="13"/>
  <c r="T82" i="13"/>
  <c r="L82" i="13"/>
  <c r="E144" i="21"/>
  <c r="O145" i="21" s="1"/>
  <c r="S451" i="17" s="1"/>
  <c r="R141" i="15"/>
  <c r="J843" i="18"/>
  <c r="O538" i="17"/>
  <c r="S843" i="18"/>
  <c r="S848" i="14"/>
  <c r="S584" i="17"/>
  <c r="X66" i="18"/>
  <c r="R581" i="17"/>
  <c r="S861" i="14"/>
  <c r="R869" i="13"/>
  <c r="O575" i="17"/>
  <c r="O883" i="13"/>
  <c r="S560" i="17"/>
  <c r="K885" i="13"/>
  <c r="O584" i="17"/>
  <c r="N585" i="17"/>
  <c r="P530" i="17"/>
  <c r="V548" i="17"/>
  <c r="P861" i="13"/>
  <c r="S588" i="17"/>
  <c r="S559" i="17"/>
  <c r="U571" i="17"/>
  <c r="S854" i="14"/>
  <c r="P548" i="17"/>
  <c r="S868" i="18"/>
  <c r="J540" i="17"/>
  <c r="R868" i="18"/>
  <c r="X559" i="17"/>
  <c r="O532" i="17"/>
  <c r="U532" i="17"/>
  <c r="U538" i="17"/>
  <c r="T66" i="18"/>
  <c r="N548" i="17"/>
  <c r="U559" i="17"/>
  <c r="L540" i="17"/>
  <c r="W870" i="13"/>
  <c r="Q868" i="18"/>
  <c r="M868" i="18"/>
  <c r="P870" i="13"/>
  <c r="R540" i="17"/>
  <c r="Y61" i="18"/>
  <c r="R842" i="14"/>
  <c r="P883" i="13"/>
  <c r="P868" i="18"/>
  <c r="P559" i="17"/>
  <c r="P538" i="17"/>
  <c r="U841" i="14"/>
  <c r="R850" i="14"/>
  <c r="M850" i="14"/>
  <c r="N533" i="17"/>
  <c r="Q540" i="17"/>
  <c r="L864" i="18"/>
  <c r="U849" i="18"/>
  <c r="T540" i="17"/>
  <c r="P885" i="13"/>
  <c r="P861" i="14"/>
  <c r="U554" i="17"/>
  <c r="X843" i="18"/>
  <c r="P842" i="14"/>
  <c r="P532" i="17"/>
  <c r="N66" i="18"/>
  <c r="O319" i="18"/>
  <c r="O857" i="18" s="1"/>
  <c r="N883" i="13"/>
  <c r="M566" i="17"/>
  <c r="K842" i="14"/>
  <c r="P850" i="14"/>
  <c r="N571" i="17"/>
  <c r="W548" i="17"/>
  <c r="L554" i="17"/>
  <c r="L850" i="18"/>
  <c r="L847" i="18"/>
  <c r="U533" i="17"/>
  <c r="L560" i="17"/>
  <c r="T538" i="17"/>
  <c r="M550" i="17"/>
  <c r="O842" i="18"/>
  <c r="W848" i="18"/>
  <c r="U548" i="17"/>
  <c r="Q312" i="18"/>
  <c r="Q850" i="18" s="1"/>
  <c r="M842" i="14"/>
  <c r="O312" i="18"/>
  <c r="O850" i="18" s="1"/>
  <c r="T298" i="17"/>
  <c r="W563" i="17"/>
  <c r="K843" i="14"/>
  <c r="M584" i="17"/>
  <c r="K870" i="13"/>
  <c r="K564" i="17"/>
  <c r="R842" i="18"/>
  <c r="L865" i="14"/>
  <c r="V840" i="14"/>
  <c r="L869" i="13"/>
  <c r="W850" i="14"/>
  <c r="P312" i="18"/>
  <c r="P850" i="18" s="1"/>
  <c r="V312" i="18"/>
  <c r="V850" i="18" s="1"/>
  <c r="O856" i="18"/>
  <c r="L846" i="14"/>
  <c r="L854" i="14"/>
  <c r="X533" i="17"/>
  <c r="V533" i="17"/>
  <c r="S538" i="17"/>
  <c r="K856" i="18"/>
  <c r="M864" i="18"/>
  <c r="Q581" i="17"/>
  <c r="J312" i="18"/>
  <c r="J850" i="18" s="1"/>
  <c r="V865" i="13"/>
  <c r="O854" i="14"/>
  <c r="N559" i="17"/>
  <c r="R312" i="18"/>
  <c r="R850" i="18" s="1"/>
  <c r="K312" i="18"/>
  <c r="K850" i="18" s="1"/>
  <c r="U563" i="17"/>
  <c r="L169" i="15"/>
  <c r="K842" i="18"/>
  <c r="T870" i="13"/>
  <c r="W849" i="18"/>
  <c r="U848" i="14"/>
  <c r="S563" i="17"/>
  <c r="R563" i="17"/>
  <c r="X852" i="18"/>
  <c r="X555" i="17"/>
  <c r="U850" i="14"/>
  <c r="T548" i="17"/>
  <c r="V843" i="14"/>
  <c r="L579" i="17"/>
  <c r="S852" i="18"/>
  <c r="U848" i="18"/>
  <c r="W848" i="14"/>
  <c r="J864" i="18"/>
  <c r="N169" i="15"/>
  <c r="R848" i="18"/>
  <c r="M553" i="17"/>
  <c r="M548" i="17"/>
  <c r="N540" i="17"/>
  <c r="X870" i="13"/>
  <c r="S548" i="17"/>
  <c r="U883" i="13"/>
  <c r="R870" i="13"/>
  <c r="K852" i="18"/>
  <c r="J571" i="17"/>
  <c r="O869" i="13"/>
  <c r="J559" i="17"/>
  <c r="J868" i="13"/>
  <c r="Y578" i="18"/>
  <c r="M869" i="13"/>
  <c r="N579" i="17"/>
  <c r="R854" i="14"/>
  <c r="V589" i="17"/>
  <c r="M852" i="18"/>
  <c r="O842" i="14"/>
  <c r="K845" i="18"/>
  <c r="J589" i="17"/>
  <c r="V870" i="13"/>
  <c r="K861" i="13"/>
  <c r="M52" i="6"/>
  <c r="O533" i="17"/>
  <c r="U870" i="13"/>
  <c r="U857" i="13"/>
  <c r="P848" i="14"/>
  <c r="X850" i="14"/>
  <c r="Q571" i="17"/>
  <c r="Q533" i="17"/>
  <c r="R579" i="17"/>
  <c r="S841" i="14"/>
  <c r="N563" i="17"/>
  <c r="L878" i="13"/>
  <c r="R851" i="14"/>
  <c r="L532" i="17"/>
  <c r="U852" i="18"/>
  <c r="U838" i="14"/>
  <c r="L538" i="17"/>
  <c r="Q588" i="17"/>
  <c r="W553" i="17"/>
  <c r="S533" i="17"/>
  <c r="O861" i="13"/>
  <c r="L585" i="17"/>
  <c r="M849" i="18"/>
  <c r="M579" i="17"/>
  <c r="J575" i="17"/>
  <c r="K854" i="14"/>
  <c r="Q851" i="18"/>
  <c r="W841" i="14"/>
  <c r="Q883" i="13"/>
  <c r="N890" i="14"/>
  <c r="V553" i="17"/>
  <c r="J319" i="18"/>
  <c r="J857" i="18" s="1"/>
  <c r="S319" i="18"/>
  <c r="S857" i="18" s="1"/>
  <c r="R860" i="13"/>
  <c r="P533" i="17"/>
  <c r="P880" i="13"/>
  <c r="K864" i="14"/>
  <c r="R865" i="14"/>
  <c r="R865" i="13"/>
  <c r="K851" i="18"/>
  <c r="V878" i="13"/>
  <c r="R838" i="14"/>
  <c r="R864" i="14"/>
  <c r="J169" i="15"/>
  <c r="O566" i="17"/>
  <c r="S540" i="17"/>
  <c r="Q532" i="17"/>
  <c r="Y315" i="13"/>
  <c r="R538" i="17"/>
  <c r="M52" i="5"/>
  <c r="K865" i="13"/>
  <c r="Y41" i="17"/>
  <c r="J566" i="17"/>
  <c r="W533" i="17"/>
  <c r="M563" i="17"/>
  <c r="L864" i="14"/>
  <c r="L861" i="14"/>
  <c r="N849" i="18"/>
  <c r="O880" i="13"/>
  <c r="S857" i="13"/>
  <c r="V564" i="17"/>
  <c r="O588" i="17"/>
  <c r="L857" i="13"/>
  <c r="R840" i="14"/>
  <c r="T852" i="18"/>
  <c r="T529" i="17"/>
  <c r="P141" i="21"/>
  <c r="P135" i="21" s="1"/>
  <c r="H141" i="21"/>
  <c r="H135" i="21" s="1"/>
  <c r="M560" i="17"/>
  <c r="S860" i="14"/>
  <c r="Q843" i="18"/>
  <c r="J141" i="15"/>
  <c r="Q882" i="13"/>
  <c r="P584" i="17"/>
  <c r="N852" i="18"/>
  <c r="W559" i="17"/>
  <c r="J309" i="18"/>
  <c r="J847" i="18" s="1"/>
  <c r="O309" i="18"/>
  <c r="O847" i="18" s="1"/>
  <c r="J223" i="17"/>
  <c r="J551" i="17" s="1"/>
  <c r="L223" i="17"/>
  <c r="L551" i="17" s="1"/>
  <c r="Q853" i="14"/>
  <c r="L861" i="13"/>
  <c r="P309" i="18"/>
  <c r="P847" i="18" s="1"/>
  <c r="S309" i="18"/>
  <c r="S847" i="18" s="1"/>
  <c r="L550" i="17"/>
  <c r="T848" i="18"/>
  <c r="L883" i="13"/>
  <c r="L566" i="17"/>
  <c r="U589" i="17"/>
  <c r="R309" i="18"/>
  <c r="R847" i="18" s="1"/>
  <c r="V309" i="18"/>
  <c r="V847" i="18" s="1"/>
  <c r="Q871" i="13"/>
  <c r="S571" i="17"/>
  <c r="J842" i="14"/>
  <c r="L856" i="18"/>
  <c r="Q309" i="18"/>
  <c r="Q847" i="18" s="1"/>
  <c r="Q852" i="18"/>
  <c r="J890" i="14"/>
  <c r="K309" i="18"/>
  <c r="K847" i="18" s="1"/>
  <c r="M75" i="8"/>
  <c r="Y35" i="17"/>
  <c r="Y573" i="14"/>
  <c r="L850" i="14"/>
  <c r="Y40" i="17"/>
  <c r="N529" i="17"/>
  <c r="Q856" i="18"/>
  <c r="K841" i="14"/>
  <c r="K848" i="14"/>
  <c r="U581" i="17"/>
  <c r="Y48" i="17"/>
  <c r="T841" i="14"/>
  <c r="M52" i="10"/>
  <c r="R861" i="13"/>
  <c r="S842" i="14"/>
  <c r="V540" i="17"/>
  <c r="V581" i="17"/>
  <c r="S554" i="17"/>
  <c r="K559" i="17"/>
  <c r="P852" i="18"/>
  <c r="Q564" i="17"/>
  <c r="N538" i="17"/>
  <c r="Q531" i="17"/>
  <c r="P563" i="17"/>
  <c r="V538" i="17"/>
  <c r="K861" i="14"/>
  <c r="L548" i="17"/>
  <c r="L848" i="18"/>
  <c r="P319" i="18"/>
  <c r="P857" i="18" s="1"/>
  <c r="M319" i="18"/>
  <c r="M857" i="18" s="1"/>
  <c r="M312" i="18"/>
  <c r="M850" i="18" s="1"/>
  <c r="Y46" i="17"/>
  <c r="S553" i="17"/>
  <c r="S882" i="13"/>
  <c r="R636" i="17"/>
  <c r="Q555" i="17"/>
  <c r="X849" i="18"/>
  <c r="R864" i="18"/>
  <c r="J531" i="17"/>
  <c r="M864" i="14"/>
  <c r="V869" i="13"/>
  <c r="Q870" i="13"/>
  <c r="K848" i="18"/>
  <c r="Q860" i="13"/>
  <c r="V871" i="13"/>
  <c r="W554" i="17"/>
  <c r="M845" i="18"/>
  <c r="M860" i="13"/>
  <c r="R588" i="17"/>
  <c r="O848" i="18"/>
  <c r="O862" i="14"/>
  <c r="Q885" i="13"/>
  <c r="P864" i="18"/>
  <c r="T563" i="17"/>
  <c r="K555" i="17"/>
  <c r="X848" i="14"/>
  <c r="K538" i="17"/>
  <c r="Q538" i="17"/>
  <c r="U843" i="18"/>
  <c r="O848" i="14"/>
  <c r="Q579" i="17"/>
  <c r="U550" i="17"/>
  <c r="P611" i="17"/>
  <c r="R554" i="17"/>
  <c r="Q554" i="17"/>
  <c r="O571" i="17"/>
  <c r="L555" i="17"/>
  <c r="R845" i="18"/>
  <c r="P223" i="17"/>
  <c r="P551" i="17" s="1"/>
  <c r="K857" i="18"/>
  <c r="R841" i="18"/>
  <c r="R319" i="18"/>
  <c r="R857" i="18" s="1"/>
  <c r="S531" i="17"/>
  <c r="Y581" i="18"/>
  <c r="Y572" i="18"/>
  <c r="J625" i="17"/>
  <c r="Y588" i="18"/>
  <c r="N862" i="14"/>
  <c r="P553" i="17"/>
  <c r="U555" i="17"/>
  <c r="O843" i="18"/>
  <c r="P550" i="17"/>
  <c r="S575" i="17"/>
  <c r="X554" i="17"/>
  <c r="M589" i="17"/>
  <c r="S845" i="14"/>
  <c r="J303" i="18"/>
  <c r="J841" i="18" s="1"/>
  <c r="P303" i="18"/>
  <c r="P841" i="18" s="1"/>
  <c r="N530" i="17"/>
  <c r="K553" i="17"/>
  <c r="V841" i="14"/>
  <c r="K869" i="13"/>
  <c r="K303" i="18"/>
  <c r="K841" i="18" s="1"/>
  <c r="S303" i="18"/>
  <c r="S841" i="18" s="1"/>
  <c r="P851" i="18"/>
  <c r="P843" i="18"/>
  <c r="V848" i="18"/>
  <c r="Q303" i="18"/>
  <c r="Q841" i="18" s="1"/>
  <c r="O864" i="18"/>
  <c r="V846" i="14"/>
  <c r="W550" i="17"/>
  <c r="L871" i="13"/>
  <c r="S868" i="13"/>
  <c r="N138" i="21"/>
  <c r="N135" i="21" s="1"/>
  <c r="V845" i="14"/>
  <c r="P560" i="17"/>
  <c r="X553" i="17"/>
  <c r="K852" i="14"/>
  <c r="V303" i="18"/>
  <c r="V841" i="18" s="1"/>
  <c r="L303" i="18"/>
  <c r="L841" i="18" s="1"/>
  <c r="W843" i="18"/>
  <c r="Q851" i="14"/>
  <c r="O846" i="14"/>
  <c r="P838" i="14"/>
  <c r="O303" i="18"/>
  <c r="O841" i="18" s="1"/>
  <c r="R138" i="21"/>
  <c r="R135" i="21" s="1"/>
  <c r="J865" i="14"/>
  <c r="X303" i="18"/>
  <c r="W303" i="18"/>
  <c r="T303" i="18"/>
  <c r="N303" i="18"/>
  <c r="N841" i="18" s="1"/>
  <c r="U303" i="18"/>
  <c r="M303" i="18"/>
  <c r="M841" i="18" s="1"/>
  <c r="X223" i="17"/>
  <c r="X551" i="17" s="1"/>
  <c r="W223" i="17"/>
  <c r="W551" i="17" s="1"/>
  <c r="N223" i="17"/>
  <c r="N551" i="17" s="1"/>
  <c r="O223" i="17"/>
  <c r="O551" i="17" s="1"/>
  <c r="T223" i="17"/>
  <c r="T551" i="17" s="1"/>
  <c r="Q223" i="17"/>
  <c r="Q551" i="17" s="1"/>
  <c r="V223" i="17"/>
  <c r="V551" i="17" s="1"/>
  <c r="M223" i="17"/>
  <c r="M551" i="17" s="1"/>
  <c r="U223" i="17"/>
  <c r="U551" i="17" s="1"/>
  <c r="X309" i="18"/>
  <c r="X847" i="18" s="1"/>
  <c r="W309" i="18"/>
  <c r="W847" i="18" s="1"/>
  <c r="M309" i="18"/>
  <c r="M847" i="18" s="1"/>
  <c r="U309" i="18"/>
  <c r="U847" i="18" s="1"/>
  <c r="T309" i="18"/>
  <c r="T847" i="18" s="1"/>
  <c r="N309" i="18"/>
  <c r="N847" i="18" s="1"/>
  <c r="W312" i="18"/>
  <c r="W850" i="18" s="1"/>
  <c r="X312" i="18"/>
  <c r="X850" i="18" s="1"/>
  <c r="N312" i="18"/>
  <c r="N850" i="18" s="1"/>
  <c r="U312" i="18"/>
  <c r="U850" i="18" s="1"/>
  <c r="S312" i="18"/>
  <c r="S850" i="18" s="1"/>
  <c r="T312" i="18"/>
  <c r="T850" i="18" s="1"/>
  <c r="L319" i="18"/>
  <c r="L857" i="18" s="1"/>
  <c r="T319" i="18"/>
  <c r="T857" i="18" s="1"/>
  <c r="W319" i="18"/>
  <c r="W857" i="18" s="1"/>
  <c r="U319" i="18"/>
  <c r="U857" i="18" s="1"/>
  <c r="X319" i="18"/>
  <c r="X857" i="18" s="1"/>
  <c r="V319" i="18"/>
  <c r="V857" i="18" s="1"/>
  <c r="N319" i="18"/>
  <c r="N857" i="18" s="1"/>
  <c r="Q319" i="18"/>
  <c r="Q857" i="18" s="1"/>
  <c r="R223" i="17"/>
  <c r="R551" i="17" s="1"/>
  <c r="K223" i="17"/>
  <c r="K551" i="17" s="1"/>
  <c r="Y232" i="17"/>
  <c r="Y309" i="14"/>
  <c r="S579" i="17"/>
  <c r="Q852" i="14"/>
  <c r="O141" i="15"/>
  <c r="T141" i="15"/>
  <c r="V850" i="14"/>
  <c r="R550" i="17"/>
  <c r="O868" i="13"/>
  <c r="S860" i="13"/>
  <c r="K868" i="13"/>
  <c r="M588" i="17"/>
  <c r="J848" i="18"/>
  <c r="M870" i="13"/>
  <c r="Y310" i="18"/>
  <c r="K890" i="14"/>
  <c r="Y221" i="17"/>
  <c r="O852" i="14"/>
  <c r="J560" i="17"/>
  <c r="V843" i="18"/>
  <c r="K169" i="15"/>
  <c r="U584" i="17"/>
  <c r="R878" i="13"/>
  <c r="K882" i="13"/>
  <c r="O852" i="18"/>
  <c r="R852" i="18"/>
  <c r="Y323" i="13"/>
  <c r="Y304" i="14"/>
  <c r="Y318" i="14"/>
  <c r="Y331" i="13"/>
  <c r="M141" i="21"/>
  <c r="M865" i="13"/>
  <c r="S849" i="18"/>
  <c r="V563" i="17"/>
  <c r="K878" i="13"/>
  <c r="Q550" i="17"/>
  <c r="X611" i="17"/>
  <c r="V851" i="14"/>
  <c r="P554" i="17"/>
  <c r="L589" i="17"/>
  <c r="O860" i="13"/>
  <c r="Y330" i="18"/>
  <c r="Y313" i="18"/>
  <c r="Y328" i="18"/>
  <c r="S845" i="18"/>
  <c r="O865" i="13"/>
  <c r="O560" i="17"/>
  <c r="U529" i="17"/>
  <c r="V862" i="14"/>
  <c r="K849" i="18"/>
  <c r="J851" i="18"/>
  <c r="M843" i="18"/>
  <c r="V852" i="14"/>
  <c r="S840" i="14"/>
  <c r="S550" i="17"/>
  <c r="K871" i="13"/>
  <c r="V852" i="18"/>
  <c r="X539" i="17"/>
  <c r="V860" i="13"/>
  <c r="N865" i="14"/>
  <c r="J548" i="17"/>
  <c r="Y311" i="13"/>
  <c r="Y262" i="17"/>
  <c r="Y220" i="17"/>
  <c r="R560" i="17"/>
  <c r="M865" i="14"/>
  <c r="P841" i="14"/>
  <c r="R852" i="14"/>
  <c r="W529" i="17"/>
  <c r="J554" i="17"/>
  <c r="P860" i="13"/>
  <c r="Y304" i="18"/>
  <c r="Y201" i="17"/>
  <c r="T530" i="17"/>
  <c r="L529" i="17"/>
  <c r="P840" i="14"/>
  <c r="N636" i="17"/>
  <c r="P848" i="18"/>
  <c r="L851" i="18"/>
  <c r="Y317" i="13"/>
  <c r="L549" i="17"/>
  <c r="Y549" i="17" s="1"/>
  <c r="R856" i="18"/>
  <c r="L553" i="17"/>
  <c r="V555" i="17"/>
  <c r="R841" i="14"/>
  <c r="Q840" i="14"/>
  <c r="S846" i="14"/>
  <c r="P869" i="13"/>
  <c r="O611" i="17"/>
  <c r="Q850" i="14"/>
  <c r="M861" i="14"/>
  <c r="K853" i="14"/>
  <c r="Q854" i="14"/>
  <c r="L571" i="17"/>
  <c r="R845" i="14"/>
  <c r="K865" i="14"/>
  <c r="R548" i="17"/>
  <c r="Y310" i="14"/>
  <c r="Y254" i="17"/>
  <c r="Y225" i="17"/>
  <c r="U298" i="17"/>
  <c r="S861" i="13"/>
  <c r="J564" i="17"/>
  <c r="S838" i="14"/>
  <c r="V856" i="18"/>
  <c r="S865" i="13"/>
  <c r="M843" i="14"/>
  <c r="P579" i="17"/>
  <c r="J879" i="13"/>
  <c r="Y879" i="13" s="1"/>
  <c r="Y231" i="17"/>
  <c r="S530" i="17"/>
  <c r="P862" i="14"/>
  <c r="L865" i="13"/>
  <c r="Q849" i="18"/>
  <c r="S851" i="18"/>
  <c r="M841" i="14"/>
  <c r="O841" i="14"/>
  <c r="L843" i="18"/>
  <c r="V550" i="17"/>
  <c r="W539" i="17"/>
  <c r="O548" i="17"/>
  <c r="Y325" i="14"/>
  <c r="M853" i="14"/>
  <c r="L868" i="18"/>
  <c r="U530" i="17"/>
  <c r="M851" i="18"/>
  <c r="U141" i="15"/>
  <c r="U579" i="17"/>
  <c r="P581" i="17"/>
  <c r="J871" i="13"/>
  <c r="V845" i="18"/>
  <c r="M868" i="13"/>
  <c r="K571" i="17"/>
  <c r="P845" i="14"/>
  <c r="Y317" i="14"/>
  <c r="Y315" i="14"/>
  <c r="Y321" i="13"/>
  <c r="Y208" i="17"/>
  <c r="Y236" i="17"/>
  <c r="Y320" i="13"/>
  <c r="Y303" i="14"/>
  <c r="Y313" i="13"/>
  <c r="Y316" i="18"/>
  <c r="S853" i="14"/>
  <c r="V588" i="17"/>
  <c r="Q848" i="18"/>
  <c r="T199" i="17"/>
  <c r="T527" i="17" s="1"/>
  <c r="U199" i="17"/>
  <c r="U527" i="17" s="1"/>
  <c r="S199" i="17"/>
  <c r="S527" i="17" s="1"/>
  <c r="R199" i="17"/>
  <c r="R527" i="17" s="1"/>
  <c r="W199" i="17"/>
  <c r="W527" i="17" s="1"/>
  <c r="M199" i="17"/>
  <c r="M527" i="17" s="1"/>
  <c r="Q199" i="17"/>
  <c r="Q527" i="17" s="1"/>
  <c r="P199" i="17"/>
  <c r="P527" i="17" s="1"/>
  <c r="K199" i="17"/>
  <c r="K527" i="17" s="1"/>
  <c r="L199" i="17"/>
  <c r="L527" i="17" s="1"/>
  <c r="V199" i="17"/>
  <c r="V527" i="17" s="1"/>
  <c r="J199" i="17"/>
  <c r="N199" i="17"/>
  <c r="N527" i="17" s="1"/>
  <c r="X199" i="17"/>
  <c r="X527" i="17" s="1"/>
  <c r="O199" i="17"/>
  <c r="O527" i="17" s="1"/>
  <c r="Y306" i="18"/>
  <c r="M871" i="13"/>
  <c r="L851" i="14"/>
  <c r="O554" i="17"/>
  <c r="K636" i="17"/>
  <c r="K880" i="13"/>
  <c r="V849" i="18"/>
  <c r="S864" i="18"/>
  <c r="S864" i="14"/>
  <c r="N531" i="17"/>
  <c r="L590" i="17"/>
  <c r="Y590" i="17" s="1"/>
  <c r="R530" i="17"/>
  <c r="R585" i="17"/>
  <c r="S585" i="17"/>
  <c r="S856" i="18"/>
  <c r="R553" i="17"/>
  <c r="O553" i="17"/>
  <c r="P849" i="18"/>
  <c r="Y308" i="18"/>
  <c r="M857" i="13"/>
  <c r="O169" i="15"/>
  <c r="L843" i="14"/>
  <c r="J843" i="14"/>
  <c r="L584" i="17"/>
  <c r="S883" i="13"/>
  <c r="S529" i="17"/>
  <c r="M575" i="17"/>
  <c r="L853" i="14"/>
  <c r="M559" i="17"/>
  <c r="S842" i="18"/>
  <c r="L859" i="13"/>
  <c r="Y859" i="13" s="1"/>
  <c r="V865" i="14"/>
  <c r="L842" i="14"/>
  <c r="J845" i="14"/>
  <c r="V625" i="17"/>
  <c r="R890" i="14"/>
  <c r="S862" i="14"/>
  <c r="V636" i="17"/>
  <c r="R529" i="17"/>
  <c r="K550" i="17"/>
  <c r="L611" i="17"/>
  <c r="K141" i="21"/>
  <c r="K135" i="21" s="1"/>
  <c r="K531" i="17"/>
  <c r="Y316" i="14"/>
  <c r="J555" i="17"/>
  <c r="U531" i="17"/>
  <c r="L880" i="13"/>
  <c r="L862" i="14"/>
  <c r="N553" i="17"/>
  <c r="R849" i="18"/>
  <c r="K843" i="18"/>
  <c r="Q857" i="13"/>
  <c r="K857" i="13"/>
  <c r="R848" i="14"/>
  <c r="K840" i="14"/>
  <c r="K563" i="17"/>
  <c r="J851" i="14"/>
  <c r="V566" i="17"/>
  <c r="S564" i="17"/>
  <c r="L848" i="14"/>
  <c r="L588" i="17"/>
  <c r="S848" i="18"/>
  <c r="W530" i="17"/>
  <c r="M52" i="8"/>
  <c r="M141" i="15"/>
  <c r="Y245" i="17"/>
  <c r="P851" i="14"/>
  <c r="V611" i="17"/>
  <c r="Y233" i="17"/>
  <c r="Y260" i="17"/>
  <c r="Y326" i="14"/>
  <c r="Y587" i="17"/>
  <c r="X87" i="15"/>
  <c r="Y252" i="17"/>
  <c r="Y305" i="14"/>
  <c r="Y324" i="14"/>
  <c r="Y312" i="13"/>
  <c r="Y319" i="13"/>
  <c r="Y322" i="13"/>
  <c r="V529" i="17"/>
  <c r="Q880" i="13"/>
  <c r="U553" i="17"/>
  <c r="N611" i="17"/>
  <c r="V559" i="17"/>
  <c r="Y261" i="17"/>
  <c r="Y302" i="14"/>
  <c r="Y226" i="17"/>
  <c r="Y133" i="17"/>
  <c r="Y238" i="17"/>
  <c r="Y237" i="17"/>
  <c r="Y326" i="18"/>
  <c r="Y250" i="17"/>
  <c r="Y247" i="17"/>
  <c r="Y311" i="14"/>
  <c r="Y314" i="18"/>
  <c r="S239" i="17"/>
  <c r="L531" i="17"/>
  <c r="Y248" i="17"/>
  <c r="O857" i="13"/>
  <c r="Q141" i="15"/>
  <c r="Y432" i="17"/>
  <c r="Y318" i="13"/>
  <c r="W531" i="17"/>
  <c r="Y335" i="13"/>
  <c r="Y307" i="18"/>
  <c r="Y433" i="17"/>
  <c r="V575" i="17"/>
  <c r="J845" i="18"/>
  <c r="R625" i="17"/>
  <c r="Y305" i="18"/>
  <c r="Y222" i="17"/>
  <c r="Y253" i="17"/>
  <c r="R862" i="14"/>
  <c r="K846" i="14"/>
  <c r="K850" i="14"/>
  <c r="G138" i="21"/>
  <c r="G135" i="21" s="1"/>
  <c r="Y256" i="17"/>
  <c r="Y314" i="14"/>
  <c r="Y306" i="14"/>
  <c r="V141" i="15"/>
  <c r="O870" i="13"/>
  <c r="O559" i="17"/>
  <c r="O531" i="17"/>
  <c r="J854" i="18"/>
  <c r="Y854" i="18" s="1"/>
  <c r="X83" i="19"/>
  <c r="Y251" i="17"/>
  <c r="Y243" i="17"/>
  <c r="Y337" i="13"/>
  <c r="Y334" i="13"/>
  <c r="Y307" i="14"/>
  <c r="Y328" i="14"/>
  <c r="Q848" i="14"/>
  <c r="K584" i="17"/>
  <c r="P853" i="14"/>
  <c r="X531" i="17"/>
  <c r="O845" i="14"/>
  <c r="Y318" i="18"/>
  <c r="Y332" i="13"/>
  <c r="Y235" i="17"/>
  <c r="N141" i="15"/>
  <c r="Y86" i="14"/>
  <c r="X59" i="15"/>
  <c r="Y246" i="17"/>
  <c r="Y828" i="18"/>
  <c r="S566" i="17"/>
  <c r="L580" i="17"/>
  <c r="Y580" i="17" s="1"/>
  <c r="Y332" i="18"/>
  <c r="L530" i="17"/>
  <c r="K539" i="17"/>
  <c r="Q529" i="17"/>
  <c r="J561" i="17"/>
  <c r="Y561" i="17" s="1"/>
  <c r="P890" i="14"/>
  <c r="M890" i="14"/>
  <c r="Y354" i="14"/>
  <c r="S565" i="17"/>
  <c r="Y565" i="17" s="1"/>
  <c r="V531" i="17"/>
  <c r="Y290" i="18"/>
  <c r="Y652" i="17"/>
  <c r="L845" i="18"/>
  <c r="P555" i="17"/>
  <c r="Q865" i="13"/>
  <c r="V860" i="14"/>
  <c r="O563" i="17"/>
  <c r="P141" i="15"/>
  <c r="V883" i="13"/>
  <c r="K581" i="17"/>
  <c r="J882" i="13"/>
  <c r="P575" i="17"/>
  <c r="Q589" i="17"/>
  <c r="L838" i="14"/>
  <c r="O838" i="14"/>
  <c r="L845" i="14"/>
  <c r="Y330" i="13"/>
  <c r="R215" i="17"/>
  <c r="R543" i="17" s="1"/>
  <c r="U215" i="17"/>
  <c r="T215" i="17"/>
  <c r="T543" i="17" s="1"/>
  <c r="X215" i="17"/>
  <c r="X543" i="17" s="1"/>
  <c r="K215" i="17"/>
  <c r="Q215" i="17"/>
  <c r="Q543" i="17" s="1"/>
  <c r="P215" i="17"/>
  <c r="O215" i="17"/>
  <c r="J215" i="17"/>
  <c r="J543" i="17" s="1"/>
  <c r="V215" i="17"/>
  <c r="V543" i="17" s="1"/>
  <c r="M215" i="17"/>
  <c r="M543" i="17" s="1"/>
  <c r="S215" i="17"/>
  <c r="L215" i="17"/>
  <c r="W215" i="17"/>
  <c r="W543" i="17" s="1"/>
  <c r="N215" i="17"/>
  <c r="L882" i="13"/>
  <c r="Y311" i="18"/>
  <c r="Y257" i="17"/>
  <c r="Y327" i="18"/>
  <c r="O864" i="14"/>
  <c r="S850" i="14"/>
  <c r="L581" i="17"/>
  <c r="S611" i="17"/>
  <c r="S335" i="18"/>
  <c r="J529" i="17"/>
  <c r="V890" i="14"/>
  <c r="P529" i="17"/>
  <c r="V530" i="17"/>
  <c r="Y317" i="18"/>
  <c r="Y234" i="17"/>
  <c r="K585" i="17"/>
  <c r="S555" i="17"/>
  <c r="O849" i="18"/>
  <c r="L860" i="14"/>
  <c r="O860" i="14"/>
  <c r="O851" i="18"/>
  <c r="R169" i="15"/>
  <c r="W141" i="15"/>
  <c r="L141" i="15"/>
  <c r="O843" i="14"/>
  <c r="O579" i="17"/>
  <c r="M883" i="13"/>
  <c r="O581" i="17"/>
  <c r="P882" i="13"/>
  <c r="L575" i="17"/>
  <c r="L870" i="13"/>
  <c r="W611" i="17"/>
  <c r="S871" i="13"/>
  <c r="M554" i="17"/>
  <c r="V554" i="17"/>
  <c r="Q559" i="17"/>
  <c r="V838" i="14"/>
  <c r="J588" i="17"/>
  <c r="O865" i="14"/>
  <c r="Y329" i="14"/>
  <c r="J867" i="13"/>
  <c r="Y867" i="13" s="1"/>
  <c r="X529" i="17"/>
  <c r="J611" i="17"/>
  <c r="O564" i="17"/>
  <c r="K838" i="14"/>
  <c r="Y312" i="14"/>
  <c r="J849" i="18"/>
  <c r="R843" i="18"/>
  <c r="O882" i="13"/>
  <c r="X100" i="15"/>
  <c r="Y258" i="17"/>
  <c r="K529" i="17"/>
  <c r="Q141" i="21"/>
  <c r="Q135" i="21" s="1"/>
  <c r="J856" i="18"/>
  <c r="V857" i="13"/>
  <c r="M848" i="14"/>
  <c r="K141" i="15"/>
  <c r="S843" i="14"/>
  <c r="O850" i="14"/>
  <c r="R611" i="17"/>
  <c r="K554" i="17"/>
  <c r="K589" i="17"/>
  <c r="V571" i="17"/>
  <c r="V842" i="14"/>
  <c r="M530" i="17"/>
  <c r="R531" i="17"/>
  <c r="R883" i="13"/>
  <c r="T611" i="17"/>
  <c r="R589" i="17"/>
  <c r="S865" i="14"/>
  <c r="J860" i="13"/>
  <c r="Q530" i="17"/>
  <c r="Y229" i="17"/>
  <c r="Y259" i="17"/>
  <c r="P585" i="17"/>
  <c r="Q585" i="17"/>
  <c r="O555" i="17"/>
  <c r="R846" i="14"/>
  <c r="S141" i="15"/>
  <c r="T531" i="17"/>
  <c r="K530" i="17"/>
  <c r="M585" i="17"/>
  <c r="Q553" i="17"/>
  <c r="L841" i="14"/>
  <c r="P857" i="13"/>
  <c r="P846" i="14"/>
  <c r="V584" i="17"/>
  <c r="J878" i="13"/>
  <c r="S870" i="13"/>
  <c r="J138" i="21"/>
  <c r="J135" i="21" s="1"/>
  <c r="P589" i="17"/>
  <c r="J852" i="18"/>
  <c r="M531" i="17"/>
  <c r="P868" i="13"/>
  <c r="L868" i="13"/>
  <c r="N36" i="17"/>
  <c r="P36" i="17"/>
  <c r="P528" i="17" s="1"/>
  <c r="J36" i="17"/>
  <c r="J528" i="17" s="1"/>
  <c r="X36" i="17"/>
  <c r="X528" i="17" s="1"/>
  <c r="K36" i="17"/>
  <c r="K528" i="17" s="1"/>
  <c r="R36" i="17"/>
  <c r="R528" i="17" s="1"/>
  <c r="O36" i="17"/>
  <c r="O528" i="17" s="1"/>
  <c r="L36" i="17"/>
  <c r="Q36" i="17"/>
  <c r="Q528" i="17" s="1"/>
  <c r="S36" i="17"/>
  <c r="S528" i="17" s="1"/>
  <c r="W36" i="17"/>
  <c r="W528" i="17" s="1"/>
  <c r="V36" i="17"/>
  <c r="V528" i="17" s="1"/>
  <c r="M36" i="17"/>
  <c r="M528" i="17" s="1"/>
  <c r="T36" i="17"/>
  <c r="T528" i="17" s="1"/>
  <c r="U36" i="17"/>
  <c r="U528" i="17" s="1"/>
  <c r="Y653" i="17"/>
  <c r="Q611" i="17"/>
  <c r="R571" i="17"/>
  <c r="N44" i="17"/>
  <c r="N536" i="17" s="1"/>
  <c r="T44" i="17"/>
  <c r="T536" i="17" s="1"/>
  <c r="O44" i="17"/>
  <c r="O536" i="17" s="1"/>
  <c r="P44" i="17"/>
  <c r="P536" i="17" s="1"/>
  <c r="V44" i="17"/>
  <c r="V536" i="17" s="1"/>
  <c r="M44" i="17"/>
  <c r="M536" i="17" s="1"/>
  <c r="X44" i="17"/>
  <c r="X536" i="17" s="1"/>
  <c r="W44" i="17"/>
  <c r="W536" i="17" s="1"/>
  <c r="K44" i="17"/>
  <c r="K536" i="17" s="1"/>
  <c r="U44" i="17"/>
  <c r="U536" i="17" s="1"/>
  <c r="L44" i="17"/>
  <c r="L536" i="17" s="1"/>
  <c r="Q44" i="17"/>
  <c r="Q536" i="17" s="1"/>
  <c r="R44" i="17"/>
  <c r="R536" i="17" s="1"/>
  <c r="S44" i="17"/>
  <c r="S536" i="17" s="1"/>
  <c r="J44" i="17"/>
  <c r="Y200" i="17"/>
  <c r="Y202" i="17"/>
  <c r="Q43" i="17"/>
  <c r="Q535" i="17" s="1"/>
  <c r="K43" i="17"/>
  <c r="K535" i="17" s="1"/>
  <c r="T43" i="17"/>
  <c r="T535" i="17" s="1"/>
  <c r="J43" i="17"/>
  <c r="J535" i="17" s="1"/>
  <c r="X43" i="17"/>
  <c r="X535" i="17" s="1"/>
  <c r="R43" i="17"/>
  <c r="R535" i="17" s="1"/>
  <c r="M43" i="17"/>
  <c r="M535" i="17" s="1"/>
  <c r="O43" i="17"/>
  <c r="O535" i="17" s="1"/>
  <c r="V43" i="17"/>
  <c r="V535" i="17" s="1"/>
  <c r="N43" i="17"/>
  <c r="N535" i="17" s="1"/>
  <c r="L43" i="17"/>
  <c r="L535" i="17" s="1"/>
  <c r="S43" i="17"/>
  <c r="S535" i="17" s="1"/>
  <c r="W43" i="17"/>
  <c r="W535" i="17" s="1"/>
  <c r="P43" i="17"/>
  <c r="P535" i="17" s="1"/>
  <c r="U43" i="17"/>
  <c r="U535" i="17" s="1"/>
  <c r="Y154" i="17"/>
  <c r="Y211" i="17"/>
  <c r="Y268" i="17"/>
  <c r="J870" i="18"/>
  <c r="Y870" i="18" s="1"/>
  <c r="K105" i="17"/>
  <c r="K597" i="17" s="1"/>
  <c r="Q105" i="17"/>
  <c r="Q597" i="17" s="1"/>
  <c r="V105" i="17"/>
  <c r="V597" i="17" s="1"/>
  <c r="U105" i="17"/>
  <c r="U597" i="17" s="1"/>
  <c r="S105" i="17"/>
  <c r="S597" i="17" s="1"/>
  <c r="T105" i="17"/>
  <c r="T597" i="17" s="1"/>
  <c r="N105" i="17"/>
  <c r="N597" i="17" s="1"/>
  <c r="W105" i="17"/>
  <c r="W597" i="17" s="1"/>
  <c r="X105" i="17"/>
  <c r="X597" i="17" s="1"/>
  <c r="J105" i="17"/>
  <c r="J597" i="17" s="1"/>
  <c r="P105" i="17"/>
  <c r="P597" i="17" s="1"/>
  <c r="M105" i="17"/>
  <c r="M597" i="17" s="1"/>
  <c r="O105" i="17"/>
  <c r="O597" i="17" s="1"/>
  <c r="L105" i="17"/>
  <c r="L597" i="17" s="1"/>
  <c r="R105" i="17"/>
  <c r="R597" i="17" s="1"/>
  <c r="Y333" i="18"/>
  <c r="Y38" i="17"/>
  <c r="Y315" i="18"/>
  <c r="J639" i="17"/>
  <c r="Y639" i="17" s="1"/>
  <c r="Y147" i="17"/>
  <c r="W104" i="17"/>
  <c r="W596" i="17" s="1"/>
  <c r="X104" i="17"/>
  <c r="X596" i="17" s="1"/>
  <c r="T104" i="17"/>
  <c r="T596" i="17" s="1"/>
  <c r="S104" i="17"/>
  <c r="S596" i="17" s="1"/>
  <c r="J104" i="17"/>
  <c r="J596" i="17" s="1"/>
  <c r="O104" i="17"/>
  <c r="O596" i="17" s="1"/>
  <c r="M104" i="17"/>
  <c r="M596" i="17" s="1"/>
  <c r="P104" i="17"/>
  <c r="P596" i="17" s="1"/>
  <c r="K104" i="17"/>
  <c r="K596" i="17" s="1"/>
  <c r="R104" i="17"/>
  <c r="R596" i="17" s="1"/>
  <c r="L104" i="17"/>
  <c r="L596" i="17" s="1"/>
  <c r="U104" i="17"/>
  <c r="U596" i="17" s="1"/>
  <c r="V104" i="17"/>
  <c r="V596" i="17" s="1"/>
  <c r="N104" i="17"/>
  <c r="N596" i="17" s="1"/>
  <c r="Q104" i="17"/>
  <c r="Q596" i="17" s="1"/>
  <c r="Y37" i="17"/>
  <c r="O550" i="17"/>
  <c r="M529" i="17"/>
  <c r="K611" i="17"/>
  <c r="Y206" i="17"/>
  <c r="J646" i="17"/>
  <c r="Y646" i="17" s="1"/>
  <c r="X53" i="19"/>
  <c r="Y269" i="17"/>
  <c r="V45" i="17"/>
  <c r="V537" i="17" s="1"/>
  <c r="M45" i="17"/>
  <c r="M537" i="17" s="1"/>
  <c r="J45" i="17"/>
  <c r="J537" i="17" s="1"/>
  <c r="R45" i="17"/>
  <c r="R537" i="17" s="1"/>
  <c r="Q45" i="17"/>
  <c r="Q537" i="17" s="1"/>
  <c r="W45" i="17"/>
  <c r="W537" i="17" s="1"/>
  <c r="K45" i="17"/>
  <c r="K537" i="17" s="1"/>
  <c r="O45" i="17"/>
  <c r="O537" i="17" s="1"/>
  <c r="U45" i="17"/>
  <c r="U537" i="17" s="1"/>
  <c r="P45" i="17"/>
  <c r="T45" i="17"/>
  <c r="T537" i="17" s="1"/>
  <c r="L45" i="17"/>
  <c r="L537" i="17" s="1"/>
  <c r="X45" i="17"/>
  <c r="X537" i="17" s="1"/>
  <c r="S45" i="17"/>
  <c r="S537" i="17" s="1"/>
  <c r="N45" i="17"/>
  <c r="N537" i="17" s="1"/>
  <c r="P531" i="17"/>
  <c r="P588" i="17"/>
  <c r="Y209" i="17"/>
  <c r="J530" i="17"/>
  <c r="Y161" i="17"/>
  <c r="Y556" i="17"/>
  <c r="K883" i="13"/>
  <c r="U611" i="17"/>
  <c r="R559" i="17"/>
  <c r="K625" i="17"/>
  <c r="N625" i="17"/>
  <c r="W106" i="17"/>
  <c r="W598" i="17" s="1"/>
  <c r="X106" i="17"/>
  <c r="X598" i="17" s="1"/>
  <c r="Y434" i="17"/>
  <c r="Y203" i="17"/>
  <c r="Y129" i="17"/>
  <c r="Q846" i="14"/>
  <c r="Q865" i="14"/>
  <c r="O530" i="17"/>
  <c r="P865" i="14"/>
  <c r="Y227" i="17"/>
  <c r="Y309" i="13"/>
  <c r="Y160" i="17"/>
  <c r="Y228" i="17"/>
  <c r="Y283" i="17"/>
  <c r="Y144" i="17"/>
  <c r="Y39" i="17"/>
  <c r="Y207" i="17"/>
  <c r="Y865" i="18"/>
  <c r="X42" i="17"/>
  <c r="X534" i="17" s="1"/>
  <c r="J42" i="17"/>
  <c r="U42" i="17"/>
  <c r="U534" i="17" s="1"/>
  <c r="N42" i="17"/>
  <c r="N534" i="17" s="1"/>
  <c r="R42" i="17"/>
  <c r="T42" i="17"/>
  <c r="T534" i="17" s="1"/>
  <c r="L42" i="17"/>
  <c r="L534" i="17" s="1"/>
  <c r="M42" i="17"/>
  <c r="M534" i="17" s="1"/>
  <c r="Q42" i="17"/>
  <c r="Q534" i="17" s="1"/>
  <c r="K42" i="17"/>
  <c r="V42" i="17"/>
  <c r="V534" i="17" s="1"/>
  <c r="P42" i="17"/>
  <c r="P534" i="17" s="1"/>
  <c r="O42" i="17"/>
  <c r="O534" i="17" s="1"/>
  <c r="S42" i="17"/>
  <c r="S534" i="17" s="1"/>
  <c r="W42" i="17"/>
  <c r="W534" i="17" s="1"/>
  <c r="X530" i="17"/>
  <c r="U23" i="19"/>
  <c r="U113" i="19" s="1"/>
  <c r="Q23" i="19"/>
  <c r="Q113" i="19" s="1"/>
  <c r="L23" i="19"/>
  <c r="L113" i="19" s="1"/>
  <c r="J23" i="19"/>
  <c r="J113" i="19" s="1"/>
  <c r="O23" i="19"/>
  <c r="O113" i="19" s="1"/>
  <c r="P23" i="19"/>
  <c r="P113" i="19" s="1"/>
  <c r="I23" i="19"/>
  <c r="T23" i="19"/>
  <c r="T113" i="19" s="1"/>
  <c r="N23" i="19"/>
  <c r="N113" i="19" s="1"/>
  <c r="W23" i="19"/>
  <c r="W113" i="19" s="1"/>
  <c r="S23" i="19"/>
  <c r="S113" i="19" s="1"/>
  <c r="K23" i="19"/>
  <c r="K113" i="19" s="1"/>
  <c r="R23" i="19"/>
  <c r="R113" i="19" s="1"/>
  <c r="V23" i="19"/>
  <c r="V113" i="19" s="1"/>
  <c r="M23" i="19"/>
  <c r="M113" i="19" s="1"/>
  <c r="Y119" i="17"/>
  <c r="P298" i="17"/>
  <c r="O298" i="17"/>
  <c r="Q298" i="17"/>
  <c r="Y562" i="17"/>
  <c r="Y576" i="17"/>
  <c r="W298" i="17"/>
  <c r="K858" i="13"/>
  <c r="V298" i="17"/>
  <c r="K298" i="17"/>
  <c r="L298" i="17"/>
  <c r="U141" i="17"/>
  <c r="U633" i="17" s="1"/>
  <c r="S298" i="17"/>
  <c r="S626" i="17" s="1"/>
  <c r="U908" i="13"/>
  <c r="Y297" i="17"/>
  <c r="X858" i="13"/>
  <c r="R298" i="17"/>
  <c r="O340" i="13"/>
  <c r="M298" i="17"/>
  <c r="Y332" i="14"/>
  <c r="J298" i="17"/>
  <c r="N552" i="17"/>
  <c r="V539" i="17"/>
  <c r="U539" i="17"/>
  <c r="M539" i="17"/>
  <c r="R141" i="17"/>
  <c r="R633" i="17" s="1"/>
  <c r="L141" i="17"/>
  <c r="L633" i="17" s="1"/>
  <c r="U602" i="14"/>
  <c r="Y384" i="17"/>
  <c r="O858" i="13"/>
  <c r="T632" i="17"/>
  <c r="K548" i="17"/>
  <c r="M141" i="17"/>
  <c r="M633" i="17" s="1"/>
  <c r="Y586" i="17"/>
  <c r="Y894" i="18"/>
  <c r="S340" i="13"/>
  <c r="R340" i="13"/>
  <c r="Q539" i="17"/>
  <c r="O141" i="17"/>
  <c r="O633" i="17" s="1"/>
  <c r="U340" i="13"/>
  <c r="X340" i="13"/>
  <c r="V141" i="17"/>
  <c r="V633" i="17" s="1"/>
  <c r="T312" i="17"/>
  <c r="W312" i="17"/>
  <c r="N539" i="17"/>
  <c r="J340" i="13"/>
  <c r="P312" i="17"/>
  <c r="P858" i="13"/>
  <c r="L340" i="13"/>
  <c r="L312" i="17"/>
  <c r="Q312" i="17"/>
  <c r="Y140" i="17"/>
  <c r="R312" i="17"/>
  <c r="P539" i="17"/>
  <c r="N141" i="17"/>
  <c r="N633" i="17" s="1"/>
  <c r="O312" i="17"/>
  <c r="Y886" i="13"/>
  <c r="J636" i="17"/>
  <c r="Y308" i="17"/>
  <c r="I156" i="15"/>
  <c r="X156" i="15" s="1"/>
  <c r="X33" i="15"/>
  <c r="M312" i="17"/>
  <c r="V312" i="17"/>
  <c r="Y276" i="17"/>
  <c r="J141" i="17"/>
  <c r="J633" i="17" s="1"/>
  <c r="M380" i="17"/>
  <c r="S141" i="17"/>
  <c r="S633" i="17" s="1"/>
  <c r="N312" i="17"/>
  <c r="K312" i="17"/>
  <c r="J312" i="17"/>
  <c r="J632" i="17"/>
  <c r="N340" i="13"/>
  <c r="Y909" i="13"/>
  <c r="J604" i="17"/>
  <c r="Y604" i="17" s="1"/>
  <c r="S312" i="17"/>
  <c r="Y579" i="18"/>
  <c r="U312" i="17"/>
  <c r="Y38" i="14"/>
  <c r="Y338" i="13"/>
  <c r="R539" i="17"/>
  <c r="V335" i="18"/>
  <c r="U858" i="13"/>
  <c r="X312" i="17"/>
  <c r="N335" i="18"/>
  <c r="K602" i="14"/>
  <c r="J335" i="18"/>
  <c r="Y557" i="17"/>
  <c r="N858" i="13"/>
  <c r="Y597" i="14"/>
  <c r="M263" i="17"/>
  <c r="O99" i="17"/>
  <c r="V134" i="17"/>
  <c r="Y96" i="17"/>
  <c r="T134" i="17"/>
  <c r="T334" i="14"/>
  <c r="L539" i="17"/>
  <c r="M629" i="17"/>
  <c r="V340" i="13"/>
  <c r="K862" i="14"/>
  <c r="L858" i="13"/>
  <c r="Y38" i="13"/>
  <c r="U320" i="14"/>
  <c r="K335" i="18"/>
  <c r="Y617" i="18"/>
  <c r="K75" i="17"/>
  <c r="E129" i="21"/>
  <c r="I130" i="21" s="1"/>
  <c r="M275" i="17" s="1"/>
  <c r="Y41" i="14"/>
  <c r="Y897" i="18"/>
  <c r="Y614" i="18"/>
  <c r="Y623" i="18"/>
  <c r="X334" i="14"/>
  <c r="R99" i="17"/>
  <c r="W99" i="17"/>
  <c r="Y613" i="17"/>
  <c r="Y90" i="13"/>
  <c r="T52" i="14"/>
  <c r="M99" i="17"/>
  <c r="Y90" i="18"/>
  <c r="M335" i="18"/>
  <c r="L629" i="17"/>
  <c r="Y609" i="18"/>
  <c r="V66" i="14"/>
  <c r="S858" i="13"/>
  <c r="O539" i="17"/>
  <c r="K845" i="14"/>
  <c r="M148" i="17"/>
  <c r="L135" i="21"/>
  <c r="M334" i="14"/>
  <c r="Y563" i="14"/>
  <c r="Y570" i="14"/>
  <c r="Y896" i="18"/>
  <c r="L134" i="17"/>
  <c r="O380" i="17"/>
  <c r="Y366" i="13"/>
  <c r="Y624" i="13"/>
  <c r="M326" i="13"/>
  <c r="J629" i="17"/>
  <c r="M572" i="17"/>
  <c r="Y625" i="13"/>
  <c r="X141" i="17"/>
  <c r="X633" i="17" s="1"/>
  <c r="Q126" i="21"/>
  <c r="M403" i="17"/>
  <c r="K860" i="13"/>
  <c r="R629" i="17"/>
  <c r="J134" i="17"/>
  <c r="Q335" i="18"/>
  <c r="S326" i="13"/>
  <c r="O263" i="17"/>
  <c r="Y912" i="13"/>
  <c r="Y290" i="13"/>
  <c r="Y188" i="17"/>
  <c r="N66" i="14"/>
  <c r="S602" i="14"/>
  <c r="U52" i="14"/>
  <c r="O881" i="13"/>
  <c r="M858" i="13"/>
  <c r="V858" i="13"/>
  <c r="O588" i="14"/>
  <c r="R134" i="17"/>
  <c r="L148" i="17"/>
  <c r="V148" i="17"/>
  <c r="N403" i="17"/>
  <c r="Y407" i="17"/>
  <c r="J838" i="14"/>
  <c r="T320" i="14"/>
  <c r="L881" i="13"/>
  <c r="L590" i="18"/>
  <c r="I135" i="21"/>
  <c r="O572" i="17"/>
  <c r="X380" i="17"/>
  <c r="W148" i="17"/>
  <c r="N629" i="17"/>
  <c r="X155" i="15"/>
  <c r="L52" i="14"/>
  <c r="N590" i="18"/>
  <c r="O148" i="17"/>
  <c r="G126" i="21"/>
  <c r="Q263" i="17"/>
  <c r="R908" i="13"/>
  <c r="Y358" i="18"/>
  <c r="Y346" i="14"/>
  <c r="Y294" i="14"/>
  <c r="Y344" i="18"/>
  <c r="Y284" i="18"/>
  <c r="Y352" i="18"/>
  <c r="S872" i="13"/>
  <c r="Y47" i="17"/>
  <c r="O126" i="21"/>
  <c r="Y316" i="13"/>
  <c r="K148" i="17"/>
  <c r="L842" i="18"/>
  <c r="P148" i="17"/>
  <c r="O335" i="18"/>
  <c r="S403" i="17"/>
  <c r="V263" i="17"/>
  <c r="Q320" i="14"/>
  <c r="Y314" i="13"/>
  <c r="P66" i="14"/>
  <c r="T340" i="13"/>
  <c r="P334" i="14"/>
  <c r="X588" i="14"/>
  <c r="Y295" i="18"/>
  <c r="F126" i="21"/>
  <c r="J263" i="17"/>
  <c r="X157" i="15"/>
  <c r="T539" i="17"/>
  <c r="Y343" i="14"/>
  <c r="L403" i="17"/>
  <c r="T427" i="17"/>
  <c r="M600" i="13"/>
  <c r="N320" i="14"/>
  <c r="S52" i="14"/>
  <c r="P141" i="17"/>
  <c r="P633" i="17" s="1"/>
  <c r="T335" i="18"/>
  <c r="W326" i="13"/>
  <c r="Q132" i="21"/>
  <c r="Y46" i="13"/>
  <c r="Y348" i="13"/>
  <c r="X427" i="17"/>
  <c r="M427" i="17"/>
  <c r="W263" i="17"/>
  <c r="Q340" i="13"/>
  <c r="Y576" i="18"/>
  <c r="Q577" i="17"/>
  <c r="Y299" i="13"/>
  <c r="M863" i="18"/>
  <c r="L908" i="13"/>
  <c r="Y400" i="17"/>
  <c r="J66" i="13"/>
  <c r="M590" i="18"/>
  <c r="X99" i="17"/>
  <c r="P588" i="14"/>
  <c r="K326" i="13"/>
  <c r="V629" i="17"/>
  <c r="U66" i="13"/>
  <c r="K340" i="13"/>
  <c r="U335" i="18"/>
  <c r="Y621" i="14"/>
  <c r="V604" i="18"/>
  <c r="Y620" i="14"/>
  <c r="S148" i="17"/>
  <c r="Y343" i="17"/>
  <c r="Y609" i="14"/>
  <c r="N908" i="13"/>
  <c r="K403" i="17"/>
  <c r="Y615" i="18"/>
  <c r="Y273" i="17"/>
  <c r="P326" i="13"/>
  <c r="Y564" i="14"/>
  <c r="Q148" i="17"/>
  <c r="J539" i="17"/>
  <c r="Q134" i="17"/>
  <c r="S320" i="14"/>
  <c r="X602" i="14"/>
  <c r="Y88" i="14"/>
  <c r="S539" i="17"/>
  <c r="L334" i="14"/>
  <c r="Y325" i="18"/>
  <c r="Y616" i="18"/>
  <c r="L840" i="14"/>
  <c r="J52" i="14"/>
  <c r="W602" i="14"/>
  <c r="O908" i="13"/>
  <c r="O590" i="18"/>
  <c r="Y610" i="18"/>
  <c r="M908" i="13"/>
  <c r="Y892" i="14"/>
  <c r="Y632" i="13"/>
  <c r="M842" i="18"/>
  <c r="O845" i="18"/>
  <c r="P99" i="17"/>
  <c r="R590" i="18"/>
  <c r="N134" i="17"/>
  <c r="N626" i="17" s="1"/>
  <c r="T403" i="17"/>
  <c r="J577" i="17"/>
  <c r="Y308" i="14"/>
  <c r="T326" i="13"/>
  <c r="Y340" i="14"/>
  <c r="Y295" i="14"/>
  <c r="P872" i="13"/>
  <c r="Y553" i="18"/>
  <c r="Y613" i="18"/>
  <c r="Y564" i="18"/>
  <c r="J861" i="13"/>
  <c r="Y39" i="13"/>
  <c r="O529" i="17"/>
  <c r="X863" i="14"/>
  <c r="X870" i="14" s="1"/>
  <c r="L335" i="18"/>
  <c r="T148" i="17"/>
  <c r="X843" i="14"/>
  <c r="M66" i="13"/>
  <c r="X66" i="14"/>
  <c r="V52" i="13"/>
  <c r="O326" i="13"/>
  <c r="Y583" i="18"/>
  <c r="Y390" i="17"/>
  <c r="Q552" i="17"/>
  <c r="O604" i="18"/>
  <c r="Q604" i="18"/>
  <c r="Y608" i="14"/>
  <c r="Y612" i="14"/>
  <c r="U881" i="13"/>
  <c r="P132" i="21"/>
  <c r="P564" i="17"/>
  <c r="Y187" i="17"/>
  <c r="Q908" i="13"/>
  <c r="M138" i="21"/>
  <c r="U403" i="17"/>
  <c r="O134" i="17"/>
  <c r="K320" i="14"/>
  <c r="Y179" i="17"/>
  <c r="X320" i="14"/>
  <c r="T602" i="14"/>
  <c r="Y402" i="17"/>
  <c r="N148" i="17"/>
  <c r="Q403" i="17"/>
  <c r="S427" i="17"/>
  <c r="V427" i="17"/>
  <c r="Y97" i="17"/>
  <c r="W380" i="17"/>
  <c r="U862" i="14"/>
  <c r="L66" i="14"/>
  <c r="L602" i="14"/>
  <c r="V52" i="14"/>
  <c r="M52" i="13"/>
  <c r="O334" i="14"/>
  <c r="Y582" i="18"/>
  <c r="W861" i="14"/>
  <c r="P590" i="18"/>
  <c r="S590" i="18"/>
  <c r="J66" i="14"/>
  <c r="Y620" i="13"/>
  <c r="Y344" i="14"/>
  <c r="Y339" i="14"/>
  <c r="N604" i="18"/>
  <c r="Y347" i="18"/>
  <c r="Y294" i="18"/>
  <c r="Y297" i="18"/>
  <c r="S908" i="13"/>
  <c r="T908" i="13"/>
  <c r="P908" i="13"/>
  <c r="Q326" i="13"/>
  <c r="S99" i="17"/>
  <c r="R588" i="14"/>
  <c r="V600" i="13"/>
  <c r="O66" i="14"/>
  <c r="K52" i="14"/>
  <c r="M126" i="21"/>
  <c r="Y395" i="17"/>
  <c r="N334" i="14"/>
  <c r="M602" i="14"/>
  <c r="Y612" i="18"/>
  <c r="Y357" i="13"/>
  <c r="Y345" i="13"/>
  <c r="K604" i="18"/>
  <c r="L604" i="18"/>
  <c r="Y633" i="13"/>
  <c r="Y611" i="14"/>
  <c r="Y346" i="13"/>
  <c r="Y354" i="18"/>
  <c r="V590" i="18"/>
  <c r="F138" i="21"/>
  <c r="Y86" i="13"/>
  <c r="Y293" i="14"/>
  <c r="X881" i="13"/>
  <c r="Y310" i="13"/>
  <c r="S622" i="17"/>
  <c r="O864" i="13"/>
  <c r="Y864" i="13" s="1"/>
  <c r="U148" i="17"/>
  <c r="N263" i="17"/>
  <c r="M340" i="13"/>
  <c r="H126" i="21"/>
  <c r="N427" i="17"/>
  <c r="I126" i="21"/>
  <c r="Q66" i="14"/>
  <c r="W334" i="14"/>
  <c r="J858" i="13"/>
  <c r="U334" i="14"/>
  <c r="V326" i="13"/>
  <c r="T870" i="14"/>
  <c r="Y621" i="18"/>
  <c r="R584" i="17"/>
  <c r="Y342" i="14"/>
  <c r="U66" i="14"/>
  <c r="L326" i="13"/>
  <c r="Y345" i="18"/>
  <c r="X52" i="19"/>
  <c r="Y301" i="13"/>
  <c r="P863" i="18"/>
  <c r="Y297" i="13"/>
  <c r="K614" i="13"/>
  <c r="Y572" i="13"/>
  <c r="R602" i="14"/>
  <c r="Y619" i="14"/>
  <c r="K908" i="13"/>
  <c r="Y298" i="13"/>
  <c r="M66" i="18"/>
  <c r="U99" i="17"/>
  <c r="Q590" i="18"/>
  <c r="M134" i="17"/>
  <c r="T590" i="18"/>
  <c r="O135" i="21"/>
  <c r="U911" i="13"/>
  <c r="X34" i="15"/>
  <c r="T66" i="13"/>
  <c r="S885" i="13"/>
  <c r="Q334" i="14"/>
  <c r="Y300" i="13"/>
  <c r="Y654" i="17"/>
  <c r="M52" i="14"/>
  <c r="Y352" i="14"/>
  <c r="Y353" i="18"/>
  <c r="E42" i="23"/>
  <c r="G43" i="23" s="1"/>
  <c r="Y296" i="14"/>
  <c r="Y348" i="14"/>
  <c r="Y340" i="18"/>
  <c r="K863" i="18"/>
  <c r="R427" i="17"/>
  <c r="P427" i="17"/>
  <c r="N602" i="14"/>
  <c r="J908" i="13"/>
  <c r="Q25" i="18"/>
  <c r="Q832" i="18" s="1"/>
  <c r="N25" i="18"/>
  <c r="N832" i="18" s="1"/>
  <c r="T25" i="18"/>
  <c r="T832" i="18" s="1"/>
  <c r="U25" i="18"/>
  <c r="U832" i="18" s="1"/>
  <c r="K25" i="18"/>
  <c r="K832" i="18" s="1"/>
  <c r="R25" i="18"/>
  <c r="R832" i="18" s="1"/>
  <c r="O25" i="18"/>
  <c r="O832" i="18" s="1"/>
  <c r="V25" i="18"/>
  <c r="V832" i="18" s="1"/>
  <c r="X25" i="18"/>
  <c r="X832" i="18" s="1"/>
  <c r="J25" i="18"/>
  <c r="W25" i="18"/>
  <c r="W832" i="18" s="1"/>
  <c r="P25" i="18"/>
  <c r="P832" i="18" s="1"/>
  <c r="M25" i="18"/>
  <c r="M832" i="18" s="1"/>
  <c r="S25" i="18"/>
  <c r="S832" i="18" s="1"/>
  <c r="L25" i="18"/>
  <c r="L832" i="18" s="1"/>
  <c r="K77" i="18"/>
  <c r="K884" i="18" s="1"/>
  <c r="M77" i="18"/>
  <c r="M884" i="18" s="1"/>
  <c r="Q77" i="18"/>
  <c r="Q884" i="18" s="1"/>
  <c r="N77" i="18"/>
  <c r="N884" i="18" s="1"/>
  <c r="R77" i="18"/>
  <c r="R884" i="18" s="1"/>
  <c r="J77" i="18"/>
  <c r="V77" i="18"/>
  <c r="V884" i="18" s="1"/>
  <c r="O77" i="18"/>
  <c r="O884" i="18" s="1"/>
  <c r="T77" i="18"/>
  <c r="T884" i="18" s="1"/>
  <c r="U77" i="18"/>
  <c r="U884" i="18" s="1"/>
  <c r="S77" i="18"/>
  <c r="S884" i="18" s="1"/>
  <c r="X77" i="18"/>
  <c r="X884" i="18" s="1"/>
  <c r="L77" i="18"/>
  <c r="L884" i="18" s="1"/>
  <c r="W77" i="18"/>
  <c r="W884" i="18" s="1"/>
  <c r="P77" i="18"/>
  <c r="P884" i="18" s="1"/>
  <c r="I51" i="19"/>
  <c r="K51" i="19"/>
  <c r="K54" i="19" s="1"/>
  <c r="N51" i="19"/>
  <c r="N54" i="19" s="1"/>
  <c r="L51" i="19"/>
  <c r="L54" i="19" s="1"/>
  <c r="J51" i="19"/>
  <c r="J54" i="19" s="1"/>
  <c r="P51" i="19"/>
  <c r="P54" i="19" s="1"/>
  <c r="S51" i="19"/>
  <c r="S54" i="19" s="1"/>
  <c r="T51" i="19"/>
  <c r="T54" i="19" s="1"/>
  <c r="Q51" i="19"/>
  <c r="Q54" i="19" s="1"/>
  <c r="R51" i="19"/>
  <c r="R54" i="19" s="1"/>
  <c r="W51" i="19"/>
  <c r="W54" i="19" s="1"/>
  <c r="U51" i="19"/>
  <c r="U54" i="19" s="1"/>
  <c r="V51" i="19"/>
  <c r="V54" i="19" s="1"/>
  <c r="O51" i="19"/>
  <c r="O54" i="19" s="1"/>
  <c r="M51" i="19"/>
  <c r="M54" i="19" s="1"/>
  <c r="M79" i="14"/>
  <c r="M883" i="14" s="1"/>
  <c r="N79" i="14"/>
  <c r="N883" i="14" s="1"/>
  <c r="U79" i="14"/>
  <c r="U883" i="14" s="1"/>
  <c r="K79" i="14"/>
  <c r="K883" i="14" s="1"/>
  <c r="V79" i="14"/>
  <c r="V883" i="14" s="1"/>
  <c r="T79" i="14"/>
  <c r="T883" i="14" s="1"/>
  <c r="W79" i="14"/>
  <c r="W883" i="14" s="1"/>
  <c r="P79" i="14"/>
  <c r="P883" i="14" s="1"/>
  <c r="X79" i="14"/>
  <c r="X883" i="14" s="1"/>
  <c r="J79" i="14"/>
  <c r="O79" i="14"/>
  <c r="O883" i="14" s="1"/>
  <c r="R79" i="14"/>
  <c r="R883" i="14" s="1"/>
  <c r="Q79" i="14"/>
  <c r="Q883" i="14" s="1"/>
  <c r="L79" i="14"/>
  <c r="L883" i="14" s="1"/>
  <c r="S79" i="14"/>
  <c r="S883" i="14" s="1"/>
  <c r="Y56" i="18"/>
  <c r="J863" i="18"/>
  <c r="J66" i="18"/>
  <c r="J581" i="17"/>
  <c r="Y417" i="17"/>
  <c r="O132" i="21"/>
  <c r="S911" i="13"/>
  <c r="V867" i="14"/>
  <c r="V334" i="14"/>
  <c r="P854" i="14"/>
  <c r="P52" i="14"/>
  <c r="V842" i="18"/>
  <c r="Y578" i="17"/>
  <c r="Y327" i="14"/>
  <c r="R326" i="13"/>
  <c r="R858" i="13"/>
  <c r="J550" i="17"/>
  <c r="Y386" i="17"/>
  <c r="J403" i="17"/>
  <c r="Y615" i="14"/>
  <c r="Y351" i="17"/>
  <c r="Y341" i="14"/>
  <c r="Y291" i="14"/>
  <c r="T843" i="14"/>
  <c r="T588" i="14"/>
  <c r="L863" i="14"/>
  <c r="Y559" i="14"/>
  <c r="Y628" i="14"/>
  <c r="N856" i="13"/>
  <c r="N326" i="13"/>
  <c r="Q584" i="17"/>
  <c r="Q99" i="17"/>
  <c r="V863" i="18"/>
  <c r="V66" i="18"/>
  <c r="J590" i="18"/>
  <c r="Y573" i="18"/>
  <c r="R577" i="17"/>
  <c r="R263" i="17"/>
  <c r="X134" i="17"/>
  <c r="X626" i="17" s="1"/>
  <c r="Y356" i="17"/>
  <c r="Y349" i="18"/>
  <c r="V73" i="13"/>
  <c r="V895" i="13" s="1"/>
  <c r="L73" i="13"/>
  <c r="L895" i="13" s="1"/>
  <c r="N73" i="13"/>
  <c r="N895" i="13" s="1"/>
  <c r="T73" i="13"/>
  <c r="T895" i="13" s="1"/>
  <c r="K73" i="13"/>
  <c r="K895" i="13" s="1"/>
  <c r="X73" i="13"/>
  <c r="X895" i="13" s="1"/>
  <c r="J73" i="13"/>
  <c r="R73" i="13"/>
  <c r="R895" i="13" s="1"/>
  <c r="W73" i="13"/>
  <c r="W895" i="13" s="1"/>
  <c r="M73" i="13"/>
  <c r="M895" i="13" s="1"/>
  <c r="U73" i="13"/>
  <c r="U895" i="13" s="1"/>
  <c r="P73" i="13"/>
  <c r="P895" i="13" s="1"/>
  <c r="Q73" i="13"/>
  <c r="Q895" i="13" s="1"/>
  <c r="S73" i="13"/>
  <c r="S895" i="13" s="1"/>
  <c r="O73" i="13"/>
  <c r="O895" i="13" s="1"/>
  <c r="Y348" i="18"/>
  <c r="N84" i="18"/>
  <c r="N891" i="18" s="1"/>
  <c r="J84" i="18"/>
  <c r="V84" i="18"/>
  <c r="V891" i="18" s="1"/>
  <c r="P84" i="18"/>
  <c r="P891" i="18" s="1"/>
  <c r="O84" i="18"/>
  <c r="O891" i="18" s="1"/>
  <c r="X84" i="18"/>
  <c r="X891" i="18" s="1"/>
  <c r="Q84" i="18"/>
  <c r="Q891" i="18" s="1"/>
  <c r="L84" i="18"/>
  <c r="L891" i="18" s="1"/>
  <c r="K84" i="18"/>
  <c r="K891" i="18" s="1"/>
  <c r="S84" i="18"/>
  <c r="S891" i="18" s="1"/>
  <c r="T84" i="18"/>
  <c r="T891" i="18" s="1"/>
  <c r="R84" i="18"/>
  <c r="R891" i="18" s="1"/>
  <c r="M84" i="18"/>
  <c r="M891" i="18" s="1"/>
  <c r="W84" i="18"/>
  <c r="W891" i="18" s="1"/>
  <c r="U84" i="18"/>
  <c r="U891" i="18" s="1"/>
  <c r="T85" i="18"/>
  <c r="T892" i="18" s="1"/>
  <c r="Q85" i="18"/>
  <c r="Q892" i="18" s="1"/>
  <c r="U85" i="18"/>
  <c r="U892" i="18" s="1"/>
  <c r="K85" i="18"/>
  <c r="K892" i="18" s="1"/>
  <c r="V85" i="18"/>
  <c r="V892" i="18" s="1"/>
  <c r="R85" i="18"/>
  <c r="R892" i="18" s="1"/>
  <c r="M85" i="18"/>
  <c r="M892" i="18" s="1"/>
  <c r="N85" i="18"/>
  <c r="N892" i="18" s="1"/>
  <c r="J85" i="18"/>
  <c r="P85" i="18"/>
  <c r="P892" i="18" s="1"/>
  <c r="O85" i="18"/>
  <c r="O892" i="18" s="1"/>
  <c r="W85" i="18"/>
  <c r="W892" i="18" s="1"/>
  <c r="X85" i="18"/>
  <c r="X892" i="18" s="1"/>
  <c r="L85" i="18"/>
  <c r="L892" i="18" s="1"/>
  <c r="S85" i="18"/>
  <c r="S892" i="18" s="1"/>
  <c r="Y285" i="18"/>
  <c r="Y618" i="18"/>
  <c r="Y622" i="18"/>
  <c r="Q588" i="14"/>
  <c r="Q843" i="14"/>
  <c r="N584" i="17"/>
  <c r="N99" i="17"/>
  <c r="R861" i="14"/>
  <c r="O878" i="13"/>
  <c r="Y56" i="13"/>
  <c r="O66" i="13"/>
  <c r="L263" i="17"/>
  <c r="L572" i="17"/>
  <c r="K14" i="17"/>
  <c r="R14" i="17"/>
  <c r="L14" i="17"/>
  <c r="T14" i="17"/>
  <c r="X14" i="17"/>
  <c r="V14" i="17"/>
  <c r="S14" i="17"/>
  <c r="N14" i="17"/>
  <c r="M14" i="17"/>
  <c r="P14" i="17"/>
  <c r="W14" i="17"/>
  <c r="Q14" i="17"/>
  <c r="U14" i="17"/>
  <c r="O14" i="17"/>
  <c r="J14" i="17"/>
  <c r="Y621" i="13"/>
  <c r="Y614" i="14"/>
  <c r="P263" i="17"/>
  <c r="U263" i="17"/>
  <c r="K66" i="18"/>
  <c r="V403" i="17"/>
  <c r="O403" i="17"/>
  <c r="K590" i="18"/>
  <c r="M66" i="14"/>
  <c r="X66" i="13"/>
  <c r="T66" i="14"/>
  <c r="K588" i="14"/>
  <c r="Y583" i="14"/>
  <c r="W600" i="13"/>
  <c r="W858" i="13"/>
  <c r="X872" i="13"/>
  <c r="X326" i="13"/>
  <c r="L588" i="14"/>
  <c r="J588" i="14"/>
  <c r="S869" i="13"/>
  <c r="S52" i="13"/>
  <c r="Y47" i="13"/>
  <c r="J869" i="13"/>
  <c r="Y353" i="14"/>
  <c r="Y92" i="17"/>
  <c r="J99" i="17"/>
  <c r="J584" i="17"/>
  <c r="Q19" i="17"/>
  <c r="Q511" i="17" s="1"/>
  <c r="X19" i="17"/>
  <c r="X511" i="17" s="1"/>
  <c r="M19" i="17"/>
  <c r="M511" i="17" s="1"/>
  <c r="O19" i="17"/>
  <c r="O511" i="17" s="1"/>
  <c r="T19" i="17"/>
  <c r="T511" i="17" s="1"/>
  <c r="U19" i="17"/>
  <c r="U511" i="17" s="1"/>
  <c r="V19" i="17"/>
  <c r="V511" i="17" s="1"/>
  <c r="P19" i="17"/>
  <c r="P511" i="17" s="1"/>
  <c r="R19" i="17"/>
  <c r="R511" i="17" s="1"/>
  <c r="J19" i="17"/>
  <c r="J511" i="17" s="1"/>
  <c r="S19" i="17"/>
  <c r="S511" i="17" s="1"/>
  <c r="W19" i="17"/>
  <c r="W511" i="17" s="1"/>
  <c r="N19" i="17"/>
  <c r="N511" i="17" s="1"/>
  <c r="L19" i="17"/>
  <c r="L511" i="17" s="1"/>
  <c r="K19" i="17"/>
  <c r="K511" i="17" s="1"/>
  <c r="P878" i="13"/>
  <c r="P66" i="13"/>
  <c r="Q629" i="17"/>
  <c r="Q141" i="17"/>
  <c r="Q633" i="17" s="1"/>
  <c r="T572" i="17"/>
  <c r="T263" i="17"/>
  <c r="Y357" i="17"/>
  <c r="T25" i="17"/>
  <c r="T517" i="17" s="1"/>
  <c r="S25" i="17"/>
  <c r="S517" i="17" s="1"/>
  <c r="Q25" i="17"/>
  <c r="Q517" i="17" s="1"/>
  <c r="W25" i="17"/>
  <c r="W517" i="17" s="1"/>
  <c r="V25" i="17"/>
  <c r="V517" i="17" s="1"/>
  <c r="P25" i="17"/>
  <c r="P517" i="17" s="1"/>
  <c r="L25" i="17"/>
  <c r="L517" i="17" s="1"/>
  <c r="O25" i="17"/>
  <c r="O517" i="17" s="1"/>
  <c r="N25" i="17"/>
  <c r="N517" i="17" s="1"/>
  <c r="J25" i="17"/>
  <c r="K25" i="17"/>
  <c r="K517" i="17" s="1"/>
  <c r="M25" i="17"/>
  <c r="M517" i="17" s="1"/>
  <c r="X25" i="17"/>
  <c r="X517" i="17" s="1"/>
  <c r="U25" i="17"/>
  <c r="U517" i="17" s="1"/>
  <c r="R25" i="17"/>
  <c r="R517" i="17" s="1"/>
  <c r="Y627" i="13"/>
  <c r="Y610" i="14"/>
  <c r="Y359" i="13"/>
  <c r="L24" i="17"/>
  <c r="L516" i="17" s="1"/>
  <c r="N24" i="17"/>
  <c r="N516" i="17" s="1"/>
  <c r="T24" i="17"/>
  <c r="T516" i="17" s="1"/>
  <c r="V24" i="17"/>
  <c r="V516" i="17" s="1"/>
  <c r="M24" i="17"/>
  <c r="M516" i="17" s="1"/>
  <c r="K24" i="17"/>
  <c r="K516" i="17" s="1"/>
  <c r="J24" i="17"/>
  <c r="O24" i="17"/>
  <c r="O516" i="17" s="1"/>
  <c r="S24" i="17"/>
  <c r="S516" i="17" s="1"/>
  <c r="R24" i="17"/>
  <c r="R516" i="17" s="1"/>
  <c r="W24" i="17"/>
  <c r="W516" i="17" s="1"/>
  <c r="U24" i="17"/>
  <c r="U516" i="17" s="1"/>
  <c r="Q24" i="17"/>
  <c r="Q516" i="17" s="1"/>
  <c r="P24" i="17"/>
  <c r="P516" i="17" s="1"/>
  <c r="X24" i="17"/>
  <c r="X516" i="17" s="1"/>
  <c r="K427" i="17"/>
  <c r="K575" i="17"/>
  <c r="N910" i="13"/>
  <c r="J126" i="21"/>
  <c r="Y181" i="17"/>
  <c r="Q614" i="13"/>
  <c r="X24" i="14"/>
  <c r="X828" i="14" s="1"/>
  <c r="W24" i="14"/>
  <c r="W828" i="14" s="1"/>
  <c r="P24" i="14"/>
  <c r="P828" i="14" s="1"/>
  <c r="L24" i="14"/>
  <c r="L828" i="14" s="1"/>
  <c r="R24" i="14"/>
  <c r="R828" i="14" s="1"/>
  <c r="K24" i="14"/>
  <c r="K828" i="14" s="1"/>
  <c r="S24" i="14"/>
  <c r="S828" i="14" s="1"/>
  <c r="Q24" i="14"/>
  <c r="Q828" i="14" s="1"/>
  <c r="N24" i="14"/>
  <c r="N828" i="14" s="1"/>
  <c r="T24" i="14"/>
  <c r="T828" i="14" s="1"/>
  <c r="V24" i="14"/>
  <c r="V828" i="14" s="1"/>
  <c r="O24" i="14"/>
  <c r="O828" i="14" s="1"/>
  <c r="U24" i="14"/>
  <c r="U828" i="14" s="1"/>
  <c r="M24" i="14"/>
  <c r="M828" i="14" s="1"/>
  <c r="J24" i="14"/>
  <c r="W70" i="14"/>
  <c r="X70" i="14"/>
  <c r="K70" i="14"/>
  <c r="L70" i="14"/>
  <c r="O70" i="14"/>
  <c r="M70" i="14"/>
  <c r="Q70" i="14"/>
  <c r="P70" i="14"/>
  <c r="T70" i="14"/>
  <c r="S70" i="14"/>
  <c r="U70" i="14"/>
  <c r="V70" i="14"/>
  <c r="J70" i="14"/>
  <c r="N70" i="14"/>
  <c r="R70" i="14"/>
  <c r="O15" i="17"/>
  <c r="O507" i="17" s="1"/>
  <c r="Q15" i="17"/>
  <c r="Q507" i="17" s="1"/>
  <c r="U15" i="17"/>
  <c r="U507" i="17" s="1"/>
  <c r="K15" i="17"/>
  <c r="K507" i="17" s="1"/>
  <c r="N15" i="17"/>
  <c r="N507" i="17" s="1"/>
  <c r="V15" i="17"/>
  <c r="V507" i="17" s="1"/>
  <c r="J15" i="17"/>
  <c r="L15" i="17"/>
  <c r="L507" i="17" s="1"/>
  <c r="R15" i="17"/>
  <c r="R507" i="17" s="1"/>
  <c r="X15" i="17"/>
  <c r="X507" i="17" s="1"/>
  <c r="M15" i="17"/>
  <c r="M507" i="17" s="1"/>
  <c r="S15" i="17"/>
  <c r="S507" i="17" s="1"/>
  <c r="T15" i="17"/>
  <c r="T507" i="17" s="1"/>
  <c r="P15" i="17"/>
  <c r="P507" i="17" s="1"/>
  <c r="W15" i="17"/>
  <c r="W507" i="17" s="1"/>
  <c r="K74" i="18"/>
  <c r="K881" i="18" s="1"/>
  <c r="R74" i="18"/>
  <c r="R881" i="18" s="1"/>
  <c r="J74" i="18"/>
  <c r="O74" i="18"/>
  <c r="O881" i="18" s="1"/>
  <c r="M74" i="18"/>
  <c r="M881" i="18" s="1"/>
  <c r="X74" i="18"/>
  <c r="X881" i="18" s="1"/>
  <c r="L74" i="18"/>
  <c r="L881" i="18" s="1"/>
  <c r="U74" i="18"/>
  <c r="U881" i="18" s="1"/>
  <c r="P74" i="18"/>
  <c r="P881" i="18" s="1"/>
  <c r="W74" i="18"/>
  <c r="W881" i="18" s="1"/>
  <c r="T74" i="18"/>
  <c r="T881" i="18" s="1"/>
  <c r="N74" i="18"/>
  <c r="N881" i="18" s="1"/>
  <c r="Q74" i="18"/>
  <c r="Q881" i="18" s="1"/>
  <c r="S74" i="18"/>
  <c r="S881" i="18" s="1"/>
  <c r="V74" i="18"/>
  <c r="V881" i="18" s="1"/>
  <c r="Q863" i="14"/>
  <c r="Y48" i="13"/>
  <c r="J870" i="13"/>
  <c r="L132" i="21"/>
  <c r="P911" i="13"/>
  <c r="K334" i="14"/>
  <c r="K867" i="14"/>
  <c r="W335" i="18"/>
  <c r="K23" i="17"/>
  <c r="K515" i="17" s="1"/>
  <c r="W23" i="17"/>
  <c r="W515" i="17" s="1"/>
  <c r="J23" i="17"/>
  <c r="S23" i="17"/>
  <c r="S515" i="17" s="1"/>
  <c r="O23" i="17"/>
  <c r="O515" i="17" s="1"/>
  <c r="U23" i="17"/>
  <c r="U515" i="17" s="1"/>
  <c r="L23" i="17"/>
  <c r="L515" i="17" s="1"/>
  <c r="X23" i="17"/>
  <c r="X515" i="17" s="1"/>
  <c r="M23" i="17"/>
  <c r="M515" i="17" s="1"/>
  <c r="T23" i="17"/>
  <c r="T515" i="17" s="1"/>
  <c r="Q23" i="17"/>
  <c r="Q515" i="17" s="1"/>
  <c r="V23" i="17"/>
  <c r="V515" i="17" s="1"/>
  <c r="N23" i="17"/>
  <c r="N515" i="17" s="1"/>
  <c r="P23" i="17"/>
  <c r="P515" i="17" s="1"/>
  <c r="R23" i="17"/>
  <c r="R515" i="17" s="1"/>
  <c r="R863" i="18"/>
  <c r="R66" i="18"/>
  <c r="X20" i="17"/>
  <c r="X512" i="17" s="1"/>
  <c r="W20" i="17"/>
  <c r="W512" i="17" s="1"/>
  <c r="L20" i="17"/>
  <c r="L512" i="17" s="1"/>
  <c r="N20" i="17"/>
  <c r="N512" i="17" s="1"/>
  <c r="O20" i="17"/>
  <c r="O512" i="17" s="1"/>
  <c r="T20" i="17"/>
  <c r="T512" i="17" s="1"/>
  <c r="V20" i="17"/>
  <c r="V512" i="17" s="1"/>
  <c r="K20" i="17"/>
  <c r="K512" i="17" s="1"/>
  <c r="R20" i="17"/>
  <c r="R512" i="17" s="1"/>
  <c r="J20" i="17"/>
  <c r="S20" i="17"/>
  <c r="S512" i="17" s="1"/>
  <c r="P20" i="17"/>
  <c r="P512" i="17" s="1"/>
  <c r="U20" i="17"/>
  <c r="U512" i="17" s="1"/>
  <c r="M20" i="17"/>
  <c r="M512" i="17" s="1"/>
  <c r="Q20" i="17"/>
  <c r="Q512" i="17" s="1"/>
  <c r="Y343" i="18"/>
  <c r="Y351" i="14"/>
  <c r="T79" i="18"/>
  <c r="T886" i="18" s="1"/>
  <c r="U79" i="18"/>
  <c r="U886" i="18" s="1"/>
  <c r="Q79" i="18"/>
  <c r="Q886" i="18" s="1"/>
  <c r="V79" i="18"/>
  <c r="V886" i="18" s="1"/>
  <c r="R79" i="18"/>
  <c r="R886" i="18" s="1"/>
  <c r="J79" i="18"/>
  <c r="N79" i="18"/>
  <c r="N886" i="18" s="1"/>
  <c r="L79" i="18"/>
  <c r="L886" i="18" s="1"/>
  <c r="S79" i="18"/>
  <c r="S886" i="18" s="1"/>
  <c r="M79" i="18"/>
  <c r="M886" i="18" s="1"/>
  <c r="X79" i="18"/>
  <c r="X886" i="18" s="1"/>
  <c r="K79" i="18"/>
  <c r="K886" i="18" s="1"/>
  <c r="W79" i="18"/>
  <c r="W886" i="18" s="1"/>
  <c r="P79" i="18"/>
  <c r="P886" i="18" s="1"/>
  <c r="O79" i="18"/>
  <c r="O886" i="18" s="1"/>
  <c r="Y191" i="17"/>
  <c r="U856" i="13"/>
  <c r="U326" i="13"/>
  <c r="X550" i="17"/>
  <c r="X403" i="17"/>
  <c r="X263" i="17"/>
  <c r="X572" i="17"/>
  <c r="J842" i="18"/>
  <c r="U427" i="17"/>
  <c r="U588" i="14"/>
  <c r="P602" i="14"/>
  <c r="P844" i="14"/>
  <c r="P320" i="14"/>
  <c r="X92" i="13"/>
  <c r="X914" i="13" s="1"/>
  <c r="W92" i="13"/>
  <c r="W914" i="13" s="1"/>
  <c r="S92" i="13"/>
  <c r="S914" i="13" s="1"/>
  <c r="U92" i="13"/>
  <c r="U914" i="13" s="1"/>
  <c r="K92" i="13"/>
  <c r="K914" i="13" s="1"/>
  <c r="M92" i="13"/>
  <c r="M914" i="13" s="1"/>
  <c r="O92" i="13"/>
  <c r="O914" i="13" s="1"/>
  <c r="P92" i="13"/>
  <c r="P914" i="13" s="1"/>
  <c r="R92" i="13"/>
  <c r="R914" i="13" s="1"/>
  <c r="T92" i="13"/>
  <c r="T914" i="13" s="1"/>
  <c r="Q92" i="13"/>
  <c r="Q914" i="13" s="1"/>
  <c r="V92" i="13"/>
  <c r="V914" i="13" s="1"/>
  <c r="L92" i="13"/>
  <c r="L914" i="13" s="1"/>
  <c r="J92" i="13"/>
  <c r="N92" i="13"/>
  <c r="N914" i="13" s="1"/>
  <c r="S604" i="18"/>
  <c r="S863" i="18"/>
  <c r="Y284" i="14"/>
  <c r="W134" i="17"/>
  <c r="R403" i="17"/>
  <c r="M862" i="14"/>
  <c r="K52" i="13"/>
  <c r="W340" i="13"/>
  <c r="Y342" i="18"/>
  <c r="Y616" i="14"/>
  <c r="Y552" i="14"/>
  <c r="T858" i="13"/>
  <c r="X22" i="13"/>
  <c r="W22" i="13"/>
  <c r="P22" i="13"/>
  <c r="S22" i="13"/>
  <c r="T22" i="13"/>
  <c r="J22" i="13"/>
  <c r="U22" i="13"/>
  <c r="K22" i="13"/>
  <c r="V22" i="13"/>
  <c r="Q22" i="13"/>
  <c r="M22" i="13"/>
  <c r="R22" i="13"/>
  <c r="O22" i="13"/>
  <c r="L22" i="13"/>
  <c r="N22" i="13"/>
  <c r="U552" i="17"/>
  <c r="R860" i="14"/>
  <c r="R66" i="14"/>
  <c r="Y611" i="13"/>
  <c r="J614" i="13"/>
  <c r="J885" i="13"/>
  <c r="T885" i="13"/>
  <c r="T888" i="13" s="1"/>
  <c r="T614" i="13"/>
  <c r="Q841" i="14"/>
  <c r="Q52" i="14"/>
  <c r="Y613" i="14"/>
  <c r="W338" i="14"/>
  <c r="W362" i="14" s="1"/>
  <c r="X338" i="14"/>
  <c r="X362" i="14" s="1"/>
  <c r="T338" i="14"/>
  <c r="T362" i="14" s="1"/>
  <c r="Q338" i="14"/>
  <c r="Q362" i="14" s="1"/>
  <c r="P338" i="14"/>
  <c r="P362" i="14" s="1"/>
  <c r="K338" i="14"/>
  <c r="K362" i="14" s="1"/>
  <c r="N338" i="14"/>
  <c r="N362" i="14" s="1"/>
  <c r="O338" i="14"/>
  <c r="O362" i="14" s="1"/>
  <c r="V338" i="14"/>
  <c r="V362" i="14" s="1"/>
  <c r="U338" i="14"/>
  <c r="U362" i="14" s="1"/>
  <c r="R338" i="14"/>
  <c r="R362" i="14" s="1"/>
  <c r="J338" i="14"/>
  <c r="L338" i="14"/>
  <c r="L362" i="14" s="1"/>
  <c r="M338" i="14"/>
  <c r="M362" i="14" s="1"/>
  <c r="S338" i="14"/>
  <c r="S362" i="14" s="1"/>
  <c r="Y346" i="18"/>
  <c r="P25" i="14"/>
  <c r="P829" i="14" s="1"/>
  <c r="N25" i="14"/>
  <c r="N829" i="14" s="1"/>
  <c r="X25" i="14"/>
  <c r="X829" i="14" s="1"/>
  <c r="S25" i="14"/>
  <c r="S829" i="14" s="1"/>
  <c r="R25" i="14"/>
  <c r="R829" i="14" s="1"/>
  <c r="U25" i="14"/>
  <c r="U829" i="14" s="1"/>
  <c r="L25" i="14"/>
  <c r="L829" i="14" s="1"/>
  <c r="J25" i="14"/>
  <c r="O25" i="14"/>
  <c r="O829" i="14" s="1"/>
  <c r="K25" i="14"/>
  <c r="K829" i="14" s="1"/>
  <c r="W25" i="14"/>
  <c r="W829" i="14" s="1"/>
  <c r="Q25" i="14"/>
  <c r="Q829" i="14" s="1"/>
  <c r="T25" i="14"/>
  <c r="T829" i="14" s="1"/>
  <c r="V25" i="14"/>
  <c r="V829" i="14" s="1"/>
  <c r="M25" i="14"/>
  <c r="M829" i="14" s="1"/>
  <c r="J852" i="14"/>
  <c r="Y584" i="14"/>
  <c r="T857" i="13"/>
  <c r="T52" i="13"/>
  <c r="W840" i="14"/>
  <c r="W52" i="14"/>
  <c r="Y353" i="13"/>
  <c r="M94" i="5"/>
  <c r="I94" i="13"/>
  <c r="L80" i="18"/>
  <c r="L887" i="18" s="1"/>
  <c r="U80" i="18"/>
  <c r="U887" i="18" s="1"/>
  <c r="S80" i="18"/>
  <c r="S887" i="18" s="1"/>
  <c r="X80" i="18"/>
  <c r="X887" i="18" s="1"/>
  <c r="T80" i="18"/>
  <c r="T887" i="18" s="1"/>
  <c r="P80" i="18"/>
  <c r="P887" i="18" s="1"/>
  <c r="K80" i="18"/>
  <c r="K887" i="18" s="1"/>
  <c r="N80" i="18"/>
  <c r="N887" i="18" s="1"/>
  <c r="W80" i="18"/>
  <c r="W887" i="18" s="1"/>
  <c r="V80" i="18"/>
  <c r="V887" i="18" s="1"/>
  <c r="M80" i="18"/>
  <c r="M887" i="18" s="1"/>
  <c r="R80" i="18"/>
  <c r="R887" i="18" s="1"/>
  <c r="J80" i="18"/>
  <c r="J887" i="18" s="1"/>
  <c r="O80" i="18"/>
  <c r="O887" i="18" s="1"/>
  <c r="Q80" i="18"/>
  <c r="Q887" i="18" s="1"/>
  <c r="J16" i="17"/>
  <c r="Q16" i="17"/>
  <c r="Q508" i="17" s="1"/>
  <c r="M16" i="17"/>
  <c r="M508" i="17" s="1"/>
  <c r="N16" i="17"/>
  <c r="N508" i="17" s="1"/>
  <c r="K16" i="17"/>
  <c r="K508" i="17" s="1"/>
  <c r="S16" i="17"/>
  <c r="S508" i="17" s="1"/>
  <c r="U16" i="17"/>
  <c r="U508" i="17" s="1"/>
  <c r="V16" i="17"/>
  <c r="V508" i="17" s="1"/>
  <c r="W16" i="17"/>
  <c r="W508" i="17" s="1"/>
  <c r="P16" i="17"/>
  <c r="P508" i="17" s="1"/>
  <c r="L16" i="17"/>
  <c r="L508" i="17" s="1"/>
  <c r="R16" i="17"/>
  <c r="R508" i="17" s="1"/>
  <c r="O16" i="17"/>
  <c r="O508" i="17" s="1"/>
  <c r="T16" i="17"/>
  <c r="T508" i="17" s="1"/>
  <c r="X16" i="17"/>
  <c r="X508" i="17" s="1"/>
  <c r="Y341" i="18"/>
  <c r="S878" i="13"/>
  <c r="S66" i="13"/>
  <c r="Q878" i="13"/>
  <c r="Q66" i="13"/>
  <c r="Y358" i="13"/>
  <c r="K263" i="17"/>
  <c r="R28" i="18"/>
  <c r="R835" i="18" s="1"/>
  <c r="O28" i="18"/>
  <c r="O835" i="18" s="1"/>
  <c r="T28" i="18"/>
  <c r="T835" i="18" s="1"/>
  <c r="N28" i="18"/>
  <c r="N835" i="18" s="1"/>
  <c r="J28" i="18"/>
  <c r="W28" i="18"/>
  <c r="W835" i="18" s="1"/>
  <c r="V28" i="18"/>
  <c r="V835" i="18" s="1"/>
  <c r="S28" i="18"/>
  <c r="S835" i="18" s="1"/>
  <c r="P28" i="18"/>
  <c r="P835" i="18" s="1"/>
  <c r="U28" i="18"/>
  <c r="U835" i="18" s="1"/>
  <c r="X28" i="18"/>
  <c r="X835" i="18" s="1"/>
  <c r="Q28" i="18"/>
  <c r="Q835" i="18" s="1"/>
  <c r="L28" i="18"/>
  <c r="L835" i="18" s="1"/>
  <c r="K28" i="18"/>
  <c r="K835" i="18" s="1"/>
  <c r="M28" i="18"/>
  <c r="M835" i="18" s="1"/>
  <c r="Q427" i="17"/>
  <c r="Q575" i="17"/>
  <c r="W427" i="17"/>
  <c r="T910" i="13"/>
  <c r="P126" i="21"/>
  <c r="N881" i="13"/>
  <c r="Y292" i="14"/>
  <c r="N880" i="13"/>
  <c r="N66" i="13"/>
  <c r="W141" i="17"/>
  <c r="W633" i="17" s="1"/>
  <c r="W629" i="17"/>
  <c r="W883" i="13"/>
  <c r="W888" i="13" s="1"/>
  <c r="W66" i="13"/>
  <c r="O893" i="14"/>
  <c r="K126" i="21"/>
  <c r="Y249" i="17"/>
  <c r="V320" i="14"/>
  <c r="J844" i="14"/>
  <c r="J320" i="14"/>
  <c r="W844" i="14"/>
  <c r="W320" i="14"/>
  <c r="Q77" i="14"/>
  <c r="Q881" i="14" s="1"/>
  <c r="X77" i="14"/>
  <c r="X881" i="14" s="1"/>
  <c r="O77" i="14"/>
  <c r="O881" i="14" s="1"/>
  <c r="S77" i="14"/>
  <c r="S881" i="14" s="1"/>
  <c r="V77" i="14"/>
  <c r="V881" i="14" s="1"/>
  <c r="T77" i="14"/>
  <c r="T881" i="14" s="1"/>
  <c r="P77" i="14"/>
  <c r="P881" i="14" s="1"/>
  <c r="K77" i="14"/>
  <c r="K881" i="14" s="1"/>
  <c r="J77" i="14"/>
  <c r="N77" i="14"/>
  <c r="N881" i="14" s="1"/>
  <c r="U77" i="14"/>
  <c r="U881" i="14" s="1"/>
  <c r="L77" i="14"/>
  <c r="L881" i="14" s="1"/>
  <c r="W77" i="14"/>
  <c r="W881" i="14" s="1"/>
  <c r="M77" i="14"/>
  <c r="M881" i="14" s="1"/>
  <c r="R77" i="14"/>
  <c r="R881" i="14" s="1"/>
  <c r="J893" i="14"/>
  <c r="Y89" i="14"/>
  <c r="S263" i="17"/>
  <c r="W590" i="18"/>
  <c r="R844" i="14"/>
  <c r="R320" i="14"/>
  <c r="J427" i="17"/>
  <c r="L66" i="13"/>
  <c r="L52" i="13"/>
  <c r="Y846" i="18"/>
  <c r="Y244" i="17"/>
  <c r="Y575" i="14"/>
  <c r="P134" i="17"/>
  <c r="P622" i="17"/>
  <c r="Y566" i="18"/>
  <c r="O585" i="17"/>
  <c r="O427" i="17"/>
  <c r="M26" i="17"/>
  <c r="M518" i="17" s="1"/>
  <c r="S26" i="17"/>
  <c r="S518" i="17" s="1"/>
  <c r="L26" i="17"/>
  <c r="L518" i="17" s="1"/>
  <c r="U26" i="17"/>
  <c r="U518" i="17" s="1"/>
  <c r="W26" i="17"/>
  <c r="W518" i="17" s="1"/>
  <c r="X26" i="17"/>
  <c r="X518" i="17" s="1"/>
  <c r="J26" i="17"/>
  <c r="N26" i="17"/>
  <c r="N518" i="17" s="1"/>
  <c r="K26" i="17"/>
  <c r="K518" i="17" s="1"/>
  <c r="P26" i="17"/>
  <c r="P518" i="17" s="1"/>
  <c r="T26" i="17"/>
  <c r="T518" i="17" s="1"/>
  <c r="R26" i="17"/>
  <c r="R518" i="17" s="1"/>
  <c r="O26" i="17"/>
  <c r="O518" i="17" s="1"/>
  <c r="V26" i="17"/>
  <c r="V518" i="17" s="1"/>
  <c r="Q26" i="17"/>
  <c r="Q518" i="17" s="1"/>
  <c r="V880" i="13"/>
  <c r="V66" i="13"/>
  <c r="Q602" i="14"/>
  <c r="Q862" i="14"/>
  <c r="J606" i="14"/>
  <c r="R606" i="14"/>
  <c r="R630" i="14" s="1"/>
  <c r="U606" i="14"/>
  <c r="V606" i="14"/>
  <c r="O606" i="14"/>
  <c r="M606" i="14"/>
  <c r="M630" i="14" s="1"/>
  <c r="Q606" i="14"/>
  <c r="X606" i="14"/>
  <c r="T606" i="14"/>
  <c r="L606" i="14"/>
  <c r="K606" i="14"/>
  <c r="W606" i="14"/>
  <c r="N606" i="14"/>
  <c r="S606" i="14"/>
  <c r="S630" i="14" s="1"/>
  <c r="P606" i="14"/>
  <c r="Y347" i="14"/>
  <c r="I94" i="14"/>
  <c r="M94" i="6"/>
  <c r="P76" i="18"/>
  <c r="P883" i="18" s="1"/>
  <c r="L76" i="18"/>
  <c r="L883" i="18" s="1"/>
  <c r="Q76" i="18"/>
  <c r="Q883" i="18" s="1"/>
  <c r="J76" i="18"/>
  <c r="N76" i="18"/>
  <c r="N883" i="18" s="1"/>
  <c r="X76" i="18"/>
  <c r="X883" i="18" s="1"/>
  <c r="S76" i="18"/>
  <c r="S883" i="18" s="1"/>
  <c r="R76" i="18"/>
  <c r="R883" i="18" s="1"/>
  <c r="T76" i="18"/>
  <c r="T883" i="18" s="1"/>
  <c r="U76" i="18"/>
  <c r="U883" i="18" s="1"/>
  <c r="K76" i="18"/>
  <c r="K883" i="18" s="1"/>
  <c r="O76" i="18"/>
  <c r="O883" i="18" s="1"/>
  <c r="W76" i="18"/>
  <c r="W883" i="18" s="1"/>
  <c r="M76" i="18"/>
  <c r="M883" i="18" s="1"/>
  <c r="V76" i="18"/>
  <c r="V883" i="18" s="1"/>
  <c r="Y296" i="18"/>
  <c r="U865" i="13"/>
  <c r="U52" i="13"/>
  <c r="J560" i="18"/>
  <c r="T560" i="18"/>
  <c r="T568" i="18" s="1"/>
  <c r="V560" i="18"/>
  <c r="V568" i="18" s="1"/>
  <c r="L560" i="18"/>
  <c r="L568" i="18" s="1"/>
  <c r="W560" i="18"/>
  <c r="W568" i="18" s="1"/>
  <c r="U560" i="18"/>
  <c r="U568" i="18" s="1"/>
  <c r="K560" i="18"/>
  <c r="K568" i="18" s="1"/>
  <c r="P560" i="18"/>
  <c r="P568" i="18" s="1"/>
  <c r="S560" i="18"/>
  <c r="S568" i="18" s="1"/>
  <c r="R560" i="18"/>
  <c r="R568" i="18" s="1"/>
  <c r="O560" i="18"/>
  <c r="O568" i="18" s="1"/>
  <c r="X560" i="18"/>
  <c r="X568" i="18" s="1"/>
  <c r="Q560" i="18"/>
  <c r="Q568" i="18" s="1"/>
  <c r="M560" i="18"/>
  <c r="M568" i="18" s="1"/>
  <c r="N560" i="18"/>
  <c r="N568" i="18" s="1"/>
  <c r="I30" i="18"/>
  <c r="M30" i="10"/>
  <c r="T21" i="17"/>
  <c r="T513" i="17" s="1"/>
  <c r="W21" i="17"/>
  <c r="W513" i="17" s="1"/>
  <c r="P21" i="17"/>
  <c r="P513" i="17" s="1"/>
  <c r="M21" i="17"/>
  <c r="M513" i="17" s="1"/>
  <c r="V21" i="17"/>
  <c r="V513" i="17" s="1"/>
  <c r="L21" i="17"/>
  <c r="L513" i="17" s="1"/>
  <c r="S21" i="17"/>
  <c r="S513" i="17" s="1"/>
  <c r="X21" i="17"/>
  <c r="X513" i="17" s="1"/>
  <c r="K21" i="17"/>
  <c r="K513" i="17" s="1"/>
  <c r="N21" i="17"/>
  <c r="N513" i="17" s="1"/>
  <c r="R21" i="17"/>
  <c r="R513" i="17" s="1"/>
  <c r="J21" i="17"/>
  <c r="U21" i="17"/>
  <c r="U513" i="17" s="1"/>
  <c r="O21" i="17"/>
  <c r="O513" i="17" s="1"/>
  <c r="Q21" i="17"/>
  <c r="Q513" i="17" s="1"/>
  <c r="Y224" i="17"/>
  <c r="J552" i="17"/>
  <c r="J860" i="14"/>
  <c r="Y56" i="14"/>
  <c r="V885" i="13"/>
  <c r="V614" i="13"/>
  <c r="Y37" i="14"/>
  <c r="J841" i="14"/>
  <c r="J79" i="13"/>
  <c r="M79" i="13"/>
  <c r="M901" i="13" s="1"/>
  <c r="N79" i="13"/>
  <c r="N901" i="13" s="1"/>
  <c r="W79" i="13"/>
  <c r="W901" i="13" s="1"/>
  <c r="Q79" i="13"/>
  <c r="Q901" i="13" s="1"/>
  <c r="X79" i="13"/>
  <c r="X901" i="13" s="1"/>
  <c r="R79" i="13"/>
  <c r="R901" i="13" s="1"/>
  <c r="T79" i="13"/>
  <c r="T901" i="13" s="1"/>
  <c r="O79" i="13"/>
  <c r="O901" i="13" s="1"/>
  <c r="P79" i="13"/>
  <c r="P901" i="13" s="1"/>
  <c r="S79" i="13"/>
  <c r="S901" i="13" s="1"/>
  <c r="U79" i="13"/>
  <c r="U901" i="13" s="1"/>
  <c r="V79" i="13"/>
  <c r="V901" i="13" s="1"/>
  <c r="L79" i="13"/>
  <c r="L901" i="13" s="1"/>
  <c r="K79" i="13"/>
  <c r="K901" i="13" s="1"/>
  <c r="O73" i="18"/>
  <c r="O880" i="18" s="1"/>
  <c r="T73" i="18"/>
  <c r="T880" i="18" s="1"/>
  <c r="X73" i="18"/>
  <c r="X880" i="18" s="1"/>
  <c r="R73" i="18"/>
  <c r="R880" i="18" s="1"/>
  <c r="V73" i="18"/>
  <c r="V880" i="18" s="1"/>
  <c r="K73" i="18"/>
  <c r="K880" i="18" s="1"/>
  <c r="S73" i="18"/>
  <c r="S880" i="18" s="1"/>
  <c r="L73" i="18"/>
  <c r="L880" i="18" s="1"/>
  <c r="U73" i="18"/>
  <c r="U880" i="18" s="1"/>
  <c r="P73" i="18"/>
  <c r="P880" i="18" s="1"/>
  <c r="N73" i="18"/>
  <c r="N880" i="18" s="1"/>
  <c r="J73" i="18"/>
  <c r="Q73" i="18"/>
  <c r="Q880" i="18" s="1"/>
  <c r="M73" i="18"/>
  <c r="M880" i="18" s="1"/>
  <c r="W73" i="18"/>
  <c r="W880" i="18" s="1"/>
  <c r="Y292" i="18"/>
  <c r="X590" i="18"/>
  <c r="L22" i="14"/>
  <c r="R22" i="14"/>
  <c r="W22" i="14"/>
  <c r="K22" i="14"/>
  <c r="S22" i="14"/>
  <c r="N22" i="14"/>
  <c r="P22" i="14"/>
  <c r="X22" i="14"/>
  <c r="T22" i="14"/>
  <c r="U22" i="14"/>
  <c r="Q22" i="14"/>
  <c r="J22" i="14"/>
  <c r="V22" i="14"/>
  <c r="M22" i="14"/>
  <c r="O22" i="14"/>
  <c r="R857" i="13"/>
  <c r="R52" i="13"/>
  <c r="J848" i="14"/>
  <c r="Y580" i="14"/>
  <c r="O840" i="14"/>
  <c r="O52" i="14"/>
  <c r="Y399" i="17"/>
  <c r="J563" i="17"/>
  <c r="X637" i="17"/>
  <c r="X148" i="17"/>
  <c r="U83" i="14"/>
  <c r="U887" i="14" s="1"/>
  <c r="L83" i="14"/>
  <c r="L887" i="14" s="1"/>
  <c r="J83" i="14"/>
  <c r="O83" i="14"/>
  <c r="O887" i="14" s="1"/>
  <c r="N83" i="14"/>
  <c r="N887" i="14" s="1"/>
  <c r="V83" i="14"/>
  <c r="V887" i="14" s="1"/>
  <c r="P83" i="14"/>
  <c r="P887" i="14" s="1"/>
  <c r="M83" i="14"/>
  <c r="M887" i="14" s="1"/>
  <c r="X83" i="14"/>
  <c r="X887" i="14" s="1"/>
  <c r="S83" i="14"/>
  <c r="S887" i="14" s="1"/>
  <c r="W83" i="14"/>
  <c r="W887" i="14" s="1"/>
  <c r="T83" i="14"/>
  <c r="T887" i="14" s="1"/>
  <c r="K83" i="14"/>
  <c r="K887" i="14" s="1"/>
  <c r="R83" i="14"/>
  <c r="R887" i="14" s="1"/>
  <c r="Q83" i="14"/>
  <c r="Q887" i="14" s="1"/>
  <c r="Y333" i="13"/>
  <c r="Y619" i="13"/>
  <c r="Y350" i="13"/>
  <c r="Y561" i="18"/>
  <c r="V92" i="14"/>
  <c r="V896" i="14" s="1"/>
  <c r="W92" i="14"/>
  <c r="W896" i="14" s="1"/>
  <c r="S92" i="14"/>
  <c r="S896" i="14" s="1"/>
  <c r="J92" i="14"/>
  <c r="L92" i="14"/>
  <c r="L896" i="14" s="1"/>
  <c r="K92" i="14"/>
  <c r="K896" i="14" s="1"/>
  <c r="R92" i="14"/>
  <c r="R896" i="14" s="1"/>
  <c r="T92" i="14"/>
  <c r="T896" i="14" s="1"/>
  <c r="Q92" i="14"/>
  <c r="Q896" i="14" s="1"/>
  <c r="X92" i="14"/>
  <c r="X896" i="14" s="1"/>
  <c r="O92" i="14"/>
  <c r="O896" i="14" s="1"/>
  <c r="M92" i="14"/>
  <c r="M896" i="14" s="1"/>
  <c r="N92" i="14"/>
  <c r="N896" i="14" s="1"/>
  <c r="P92" i="14"/>
  <c r="P896" i="14" s="1"/>
  <c r="U92" i="14"/>
  <c r="U896" i="14" s="1"/>
  <c r="Y349" i="13"/>
  <c r="T579" i="17"/>
  <c r="T99" i="17"/>
  <c r="P867" i="18"/>
  <c r="P335" i="18"/>
  <c r="J26" i="18"/>
  <c r="Q26" i="18"/>
  <c r="Q833" i="18" s="1"/>
  <c r="P26" i="18"/>
  <c r="P833" i="18" s="1"/>
  <c r="R26" i="18"/>
  <c r="R833" i="18" s="1"/>
  <c r="W26" i="18"/>
  <c r="W833" i="18" s="1"/>
  <c r="N26" i="18"/>
  <c r="N833" i="18" s="1"/>
  <c r="M26" i="18"/>
  <c r="M833" i="18" s="1"/>
  <c r="U26" i="18"/>
  <c r="U833" i="18" s="1"/>
  <c r="K26" i="18"/>
  <c r="K833" i="18" s="1"/>
  <c r="L26" i="18"/>
  <c r="L833" i="18" s="1"/>
  <c r="O26" i="18"/>
  <c r="O833" i="18" s="1"/>
  <c r="S26" i="18"/>
  <c r="S833" i="18" s="1"/>
  <c r="X26" i="18"/>
  <c r="X833" i="18" s="1"/>
  <c r="T26" i="18"/>
  <c r="T833" i="18" s="1"/>
  <c r="V26" i="18"/>
  <c r="V833" i="18" s="1"/>
  <c r="R910" i="13"/>
  <c r="N126" i="21"/>
  <c r="T74" i="14"/>
  <c r="T878" i="14" s="1"/>
  <c r="X74" i="14"/>
  <c r="X878" i="14" s="1"/>
  <c r="V74" i="14"/>
  <c r="V878" i="14" s="1"/>
  <c r="P74" i="14"/>
  <c r="P878" i="14" s="1"/>
  <c r="W74" i="14"/>
  <c r="W878" i="14" s="1"/>
  <c r="R74" i="14"/>
  <c r="R878" i="14" s="1"/>
  <c r="O74" i="14"/>
  <c r="O878" i="14" s="1"/>
  <c r="Q74" i="14"/>
  <c r="Q878" i="14" s="1"/>
  <c r="S74" i="14"/>
  <c r="S878" i="14" s="1"/>
  <c r="K74" i="14"/>
  <c r="K878" i="14" s="1"/>
  <c r="J74" i="14"/>
  <c r="L74" i="14"/>
  <c r="L878" i="14" s="1"/>
  <c r="M74" i="14"/>
  <c r="M878" i="14" s="1"/>
  <c r="N74" i="14"/>
  <c r="N878" i="14" s="1"/>
  <c r="U74" i="14"/>
  <c r="U878" i="14" s="1"/>
  <c r="O602" i="14"/>
  <c r="O861" i="14"/>
  <c r="Y593" i="14"/>
  <c r="J881" i="13"/>
  <c r="M611" i="17"/>
  <c r="Y447" i="17"/>
  <c r="Y349" i="17"/>
  <c r="O871" i="13"/>
  <c r="O52" i="13"/>
  <c r="Y313" i="14"/>
  <c r="L320" i="14"/>
  <c r="L849" i="14"/>
  <c r="M851" i="14"/>
  <c r="M588" i="14"/>
  <c r="Y637" i="13"/>
  <c r="F132" i="21"/>
  <c r="M132" i="21"/>
  <c r="Q911" i="13"/>
  <c r="S867" i="14"/>
  <c r="S334" i="14"/>
  <c r="K622" i="17"/>
  <c r="K134" i="17"/>
  <c r="Y594" i="14"/>
  <c r="J862" i="14"/>
  <c r="K579" i="17"/>
  <c r="K99" i="17"/>
  <c r="N850" i="14"/>
  <c r="N588" i="14"/>
  <c r="Q863" i="18"/>
  <c r="Q66" i="18"/>
  <c r="P893" i="14"/>
  <c r="L126" i="21"/>
  <c r="Y365" i="13"/>
  <c r="P52" i="13"/>
  <c r="Y344" i="17"/>
  <c r="R22" i="19"/>
  <c r="R112" i="19" s="1"/>
  <c r="S22" i="19"/>
  <c r="S112" i="19" s="1"/>
  <c r="O22" i="19"/>
  <c r="O112" i="19" s="1"/>
  <c r="J22" i="19"/>
  <c r="J112" i="19" s="1"/>
  <c r="K22" i="19"/>
  <c r="K112" i="19" s="1"/>
  <c r="I22" i="19"/>
  <c r="M22" i="19"/>
  <c r="M112" i="19" s="1"/>
  <c r="W22" i="19"/>
  <c r="W112" i="19" s="1"/>
  <c r="N22" i="19"/>
  <c r="N112" i="19" s="1"/>
  <c r="U22" i="19"/>
  <c r="U112" i="19" s="1"/>
  <c r="Q22" i="19"/>
  <c r="Q112" i="19" s="1"/>
  <c r="T22" i="19"/>
  <c r="T112" i="19" s="1"/>
  <c r="P22" i="19"/>
  <c r="P112" i="19" s="1"/>
  <c r="L22" i="19"/>
  <c r="L112" i="19" s="1"/>
  <c r="V22" i="19"/>
  <c r="V112" i="19" s="1"/>
  <c r="W78" i="13"/>
  <c r="Q78" i="13"/>
  <c r="X78" i="13"/>
  <c r="V78" i="13"/>
  <c r="N78" i="13"/>
  <c r="J78" i="13"/>
  <c r="P78" i="13"/>
  <c r="S78" i="13"/>
  <c r="M78" i="13"/>
  <c r="U78" i="13"/>
  <c r="K78" i="13"/>
  <c r="O78" i="13"/>
  <c r="L78" i="13"/>
  <c r="T78" i="13"/>
  <c r="R78" i="13"/>
  <c r="K75" i="18"/>
  <c r="K882" i="18" s="1"/>
  <c r="J75" i="18"/>
  <c r="P75" i="18"/>
  <c r="P882" i="18" s="1"/>
  <c r="O75" i="18"/>
  <c r="O882" i="18" s="1"/>
  <c r="N75" i="18"/>
  <c r="N882" i="18" s="1"/>
  <c r="V75" i="18"/>
  <c r="V882" i="18" s="1"/>
  <c r="S75" i="18"/>
  <c r="S882" i="18" s="1"/>
  <c r="R75" i="18"/>
  <c r="R882" i="18" s="1"/>
  <c r="M75" i="18"/>
  <c r="M882" i="18" s="1"/>
  <c r="Q75" i="18"/>
  <c r="Q882" i="18" s="1"/>
  <c r="U75" i="18"/>
  <c r="U882" i="18" s="1"/>
  <c r="L75" i="18"/>
  <c r="L882" i="18" s="1"/>
  <c r="W75" i="18"/>
  <c r="W882" i="18" s="1"/>
  <c r="X75" i="18"/>
  <c r="X882" i="18" s="1"/>
  <c r="T75" i="18"/>
  <c r="T882" i="18" s="1"/>
  <c r="Y623" i="13"/>
  <c r="Y347" i="13"/>
  <c r="T18" i="17"/>
  <c r="T510" i="17" s="1"/>
  <c r="P18" i="17"/>
  <c r="P510" i="17" s="1"/>
  <c r="O18" i="17"/>
  <c r="O510" i="17" s="1"/>
  <c r="K18" i="17"/>
  <c r="K510" i="17" s="1"/>
  <c r="V18" i="17"/>
  <c r="V510" i="17" s="1"/>
  <c r="N18" i="17"/>
  <c r="N510" i="17" s="1"/>
  <c r="X18" i="17"/>
  <c r="X510" i="17" s="1"/>
  <c r="Q18" i="17"/>
  <c r="Q510" i="17" s="1"/>
  <c r="S18" i="17"/>
  <c r="S510" i="17" s="1"/>
  <c r="W18" i="17"/>
  <c r="W510" i="17" s="1"/>
  <c r="L18" i="17"/>
  <c r="L510" i="17" s="1"/>
  <c r="M18" i="17"/>
  <c r="M510" i="17" s="1"/>
  <c r="U18" i="17"/>
  <c r="U510" i="17" s="1"/>
  <c r="R18" i="17"/>
  <c r="R510" i="17" s="1"/>
  <c r="J18" i="17"/>
  <c r="J326" i="13"/>
  <c r="Y308" i="13"/>
  <c r="Y631" i="13"/>
  <c r="Y331" i="14"/>
  <c r="Y137" i="17"/>
  <c r="Y564" i="13"/>
  <c r="S638" i="17"/>
  <c r="Y638" i="17" s="1"/>
  <c r="Y146" i="17"/>
  <c r="P66" i="18"/>
  <c r="Y348" i="17"/>
  <c r="J602" i="14"/>
  <c r="U622" i="17"/>
  <c r="U134" i="17"/>
  <c r="Y346" i="17"/>
  <c r="J585" i="17"/>
  <c r="Y421" i="17"/>
  <c r="Y587" i="18"/>
  <c r="W555" i="17"/>
  <c r="W403" i="17"/>
  <c r="Y351" i="13"/>
  <c r="Y43" i="13"/>
  <c r="J865" i="13"/>
  <c r="J52" i="13"/>
  <c r="X865" i="13"/>
  <c r="X52" i="13"/>
  <c r="V552" i="17"/>
  <c r="K860" i="14"/>
  <c r="K66" i="14"/>
  <c r="O885" i="13"/>
  <c r="O614" i="13"/>
  <c r="R614" i="13"/>
  <c r="R885" i="13"/>
  <c r="X841" i="14"/>
  <c r="X52" i="14"/>
  <c r="Y576" i="13"/>
  <c r="U26" i="13"/>
  <c r="U848" i="13" s="1"/>
  <c r="X26" i="13"/>
  <c r="X848" i="13" s="1"/>
  <c r="W26" i="13"/>
  <c r="W848" i="13" s="1"/>
  <c r="P26" i="13"/>
  <c r="P848" i="13" s="1"/>
  <c r="R26" i="13"/>
  <c r="R848" i="13" s="1"/>
  <c r="K26" i="13"/>
  <c r="K848" i="13" s="1"/>
  <c r="M26" i="13"/>
  <c r="M848" i="13" s="1"/>
  <c r="V26" i="13"/>
  <c r="V848" i="13" s="1"/>
  <c r="Q26" i="13"/>
  <c r="Q848" i="13" s="1"/>
  <c r="T26" i="13"/>
  <c r="T848" i="13" s="1"/>
  <c r="O26" i="13"/>
  <c r="O848" i="13" s="1"/>
  <c r="S26" i="13"/>
  <c r="S848" i="13" s="1"/>
  <c r="J26" i="13"/>
  <c r="N26" i="13"/>
  <c r="N848" i="13" s="1"/>
  <c r="L26" i="13"/>
  <c r="L848" i="13" s="1"/>
  <c r="N857" i="13"/>
  <c r="N52" i="13"/>
  <c r="V848" i="14"/>
  <c r="V588" i="14"/>
  <c r="N52" i="14"/>
  <c r="Y628" i="13"/>
  <c r="Y302" i="13"/>
  <c r="Y622" i="13"/>
  <c r="V579" i="17"/>
  <c r="V99" i="17"/>
  <c r="J850" i="14"/>
  <c r="Y582" i="14"/>
  <c r="J867" i="18"/>
  <c r="Y329" i="18"/>
  <c r="R867" i="18"/>
  <c r="R335" i="18"/>
  <c r="U339" i="18"/>
  <c r="U363" i="18" s="1"/>
  <c r="L339" i="18"/>
  <c r="L363" i="18" s="1"/>
  <c r="O339" i="18"/>
  <c r="O363" i="18" s="1"/>
  <c r="N339" i="18"/>
  <c r="N363" i="18" s="1"/>
  <c r="M339" i="18"/>
  <c r="M363" i="18" s="1"/>
  <c r="P339" i="18"/>
  <c r="P363" i="18" s="1"/>
  <c r="K339" i="18"/>
  <c r="K363" i="18" s="1"/>
  <c r="Q339" i="18"/>
  <c r="Q363" i="18" s="1"/>
  <c r="V339" i="18"/>
  <c r="V363" i="18" s="1"/>
  <c r="W339" i="18"/>
  <c r="W363" i="18" s="1"/>
  <c r="X339" i="18"/>
  <c r="X363" i="18" s="1"/>
  <c r="J339" i="18"/>
  <c r="J363" i="18" s="1"/>
  <c r="R339" i="18"/>
  <c r="R363" i="18" s="1"/>
  <c r="T339" i="18"/>
  <c r="T363" i="18" s="1"/>
  <c r="S339" i="18"/>
  <c r="J861" i="14"/>
  <c r="V861" i="14"/>
  <c r="V602" i="14"/>
  <c r="Y49" i="13"/>
  <c r="O849" i="14"/>
  <c r="O320" i="14"/>
  <c r="S851" i="14"/>
  <c r="S588" i="14"/>
  <c r="N132" i="21"/>
  <c r="R911" i="13"/>
  <c r="Y190" i="17"/>
  <c r="O22" i="18"/>
  <c r="T22" i="18"/>
  <c r="X22" i="18"/>
  <c r="V22" i="18"/>
  <c r="K22" i="18"/>
  <c r="M22" i="18"/>
  <c r="R22" i="18"/>
  <c r="J22" i="18"/>
  <c r="L22" i="18"/>
  <c r="U22" i="18"/>
  <c r="N22" i="18"/>
  <c r="S22" i="18"/>
  <c r="W22" i="18"/>
  <c r="P22" i="18"/>
  <c r="Q22" i="18"/>
  <c r="W21" i="19"/>
  <c r="N21" i="19"/>
  <c r="Q21" i="19"/>
  <c r="U21" i="19"/>
  <c r="R21" i="19"/>
  <c r="S21" i="19"/>
  <c r="M21" i="19"/>
  <c r="V21" i="19"/>
  <c r="O21" i="19"/>
  <c r="P21" i="19"/>
  <c r="K21" i="19"/>
  <c r="J21" i="19"/>
  <c r="I21" i="19"/>
  <c r="T21" i="19"/>
  <c r="L21" i="19"/>
  <c r="M885" i="13"/>
  <c r="M614" i="13"/>
  <c r="Y60" i="14"/>
  <c r="J72" i="14"/>
  <c r="R72" i="14"/>
  <c r="R876" i="14" s="1"/>
  <c r="S72" i="14"/>
  <c r="S876" i="14" s="1"/>
  <c r="U72" i="14"/>
  <c r="U876" i="14" s="1"/>
  <c r="W72" i="14"/>
  <c r="W876" i="14" s="1"/>
  <c r="Q72" i="14"/>
  <c r="Q876" i="14" s="1"/>
  <c r="M72" i="14"/>
  <c r="M876" i="14" s="1"/>
  <c r="K72" i="14"/>
  <c r="K876" i="14" s="1"/>
  <c r="P72" i="14"/>
  <c r="P876" i="14" s="1"/>
  <c r="O72" i="14"/>
  <c r="O876" i="14" s="1"/>
  <c r="T72" i="14"/>
  <c r="T876" i="14" s="1"/>
  <c r="N72" i="14"/>
  <c r="N876" i="14" s="1"/>
  <c r="V72" i="14"/>
  <c r="V876" i="14" s="1"/>
  <c r="L72" i="14"/>
  <c r="L876" i="14" s="1"/>
  <c r="X72" i="14"/>
  <c r="X876" i="14" s="1"/>
  <c r="I141" i="15"/>
  <c r="X18" i="15"/>
  <c r="Y293" i="18"/>
  <c r="Y358" i="17"/>
  <c r="O29" i="17"/>
  <c r="O521" i="17" s="1"/>
  <c r="M29" i="17"/>
  <c r="M521" i="17" s="1"/>
  <c r="U29" i="17"/>
  <c r="U521" i="17" s="1"/>
  <c r="L29" i="17"/>
  <c r="L521" i="17" s="1"/>
  <c r="S29" i="17"/>
  <c r="S521" i="17" s="1"/>
  <c r="R29" i="17"/>
  <c r="R521" i="17" s="1"/>
  <c r="V29" i="17"/>
  <c r="V521" i="17" s="1"/>
  <c r="T29" i="17"/>
  <c r="T521" i="17" s="1"/>
  <c r="W29" i="17"/>
  <c r="W521" i="17" s="1"/>
  <c r="J29" i="17"/>
  <c r="Q29" i="17"/>
  <c r="Q521" i="17" s="1"/>
  <c r="K29" i="17"/>
  <c r="K521" i="17" s="1"/>
  <c r="P29" i="17"/>
  <c r="P521" i="17" s="1"/>
  <c r="N29" i="17"/>
  <c r="N521" i="17" s="1"/>
  <c r="X29" i="17"/>
  <c r="X521" i="17" s="1"/>
  <c r="W23" i="14"/>
  <c r="W827" i="14" s="1"/>
  <c r="J23" i="14"/>
  <c r="X23" i="14"/>
  <c r="X827" i="14" s="1"/>
  <c r="Q23" i="14"/>
  <c r="Q827" i="14" s="1"/>
  <c r="K23" i="14"/>
  <c r="K827" i="14" s="1"/>
  <c r="M23" i="14"/>
  <c r="M827" i="14" s="1"/>
  <c r="U23" i="14"/>
  <c r="U827" i="14" s="1"/>
  <c r="S23" i="14"/>
  <c r="S827" i="14" s="1"/>
  <c r="O23" i="14"/>
  <c r="O827" i="14" s="1"/>
  <c r="N23" i="14"/>
  <c r="N827" i="14" s="1"/>
  <c r="R23" i="14"/>
  <c r="R827" i="14" s="1"/>
  <c r="P23" i="14"/>
  <c r="P827" i="14" s="1"/>
  <c r="V23" i="14"/>
  <c r="V827" i="14" s="1"/>
  <c r="T23" i="14"/>
  <c r="T827" i="14" s="1"/>
  <c r="L23" i="14"/>
  <c r="L827" i="14" s="1"/>
  <c r="K66" i="13"/>
  <c r="Y895" i="14"/>
  <c r="Q52" i="13"/>
  <c r="Y192" i="17"/>
  <c r="J864" i="14"/>
  <c r="J334" i="14"/>
  <c r="R52" i="14"/>
  <c r="Y580" i="18"/>
  <c r="Y391" i="17"/>
  <c r="V28" i="17"/>
  <c r="V520" i="17" s="1"/>
  <c r="T28" i="17"/>
  <c r="T520" i="17" s="1"/>
  <c r="R28" i="17"/>
  <c r="R520" i="17" s="1"/>
  <c r="S28" i="17"/>
  <c r="S520" i="17" s="1"/>
  <c r="N28" i="17"/>
  <c r="N520" i="17" s="1"/>
  <c r="L28" i="17"/>
  <c r="L520" i="17" s="1"/>
  <c r="Q28" i="17"/>
  <c r="Q520" i="17" s="1"/>
  <c r="J28" i="17"/>
  <c r="X28" i="17"/>
  <c r="X520" i="17" s="1"/>
  <c r="P28" i="17"/>
  <c r="P520" i="17" s="1"/>
  <c r="O28" i="17"/>
  <c r="O520" i="17" s="1"/>
  <c r="W28" i="17"/>
  <c r="W520" i="17" s="1"/>
  <c r="M28" i="17"/>
  <c r="M520" i="17" s="1"/>
  <c r="U28" i="17"/>
  <c r="U520" i="17" s="1"/>
  <c r="K28" i="17"/>
  <c r="K520" i="17" s="1"/>
  <c r="M18" i="10"/>
  <c r="I18" i="18"/>
  <c r="Y58" i="13"/>
  <c r="J880" i="13"/>
  <c r="Q80" i="14"/>
  <c r="Q884" i="14" s="1"/>
  <c r="W80" i="14"/>
  <c r="W884" i="14" s="1"/>
  <c r="X80" i="14"/>
  <c r="X884" i="14" s="1"/>
  <c r="R80" i="14"/>
  <c r="R884" i="14" s="1"/>
  <c r="K80" i="14"/>
  <c r="K884" i="14" s="1"/>
  <c r="J80" i="14"/>
  <c r="L80" i="14"/>
  <c r="L884" i="14" s="1"/>
  <c r="O80" i="14"/>
  <c r="O884" i="14" s="1"/>
  <c r="V80" i="14"/>
  <c r="V884" i="14" s="1"/>
  <c r="U80" i="14"/>
  <c r="U884" i="14" s="1"/>
  <c r="P80" i="14"/>
  <c r="P884" i="14" s="1"/>
  <c r="M80" i="14"/>
  <c r="M884" i="14" s="1"/>
  <c r="T80" i="14"/>
  <c r="T884" i="14" s="1"/>
  <c r="N80" i="14"/>
  <c r="N884" i="14" s="1"/>
  <c r="S80" i="14"/>
  <c r="S884" i="14" s="1"/>
  <c r="P552" i="17"/>
  <c r="Y562" i="18"/>
  <c r="H24" i="19"/>
  <c r="L25" i="11"/>
  <c r="I578" i="13"/>
  <c r="H30" i="23"/>
  <c r="P24" i="13"/>
  <c r="P846" i="13" s="1"/>
  <c r="M24" i="13"/>
  <c r="M846" i="13" s="1"/>
  <c r="Q24" i="13"/>
  <c r="Q846" i="13" s="1"/>
  <c r="T24" i="13"/>
  <c r="T846" i="13" s="1"/>
  <c r="N24" i="13"/>
  <c r="N846" i="13" s="1"/>
  <c r="V24" i="13"/>
  <c r="V846" i="13" s="1"/>
  <c r="R24" i="13"/>
  <c r="R846" i="13" s="1"/>
  <c r="K24" i="13"/>
  <c r="K846" i="13" s="1"/>
  <c r="J24" i="13"/>
  <c r="S24" i="13"/>
  <c r="S846" i="13" s="1"/>
  <c r="W24" i="13"/>
  <c r="W846" i="13" s="1"/>
  <c r="U24" i="13"/>
  <c r="U846" i="13" s="1"/>
  <c r="O24" i="13"/>
  <c r="O846" i="13" s="1"/>
  <c r="X24" i="13"/>
  <c r="X846" i="13" s="1"/>
  <c r="L24" i="13"/>
  <c r="L846" i="13" s="1"/>
  <c r="Y36" i="14"/>
  <c r="J840" i="14"/>
  <c r="Y561" i="14"/>
  <c r="Y640" i="13"/>
  <c r="X26" i="14"/>
  <c r="X830" i="14" s="1"/>
  <c r="W26" i="14"/>
  <c r="W830" i="14" s="1"/>
  <c r="U26" i="14"/>
  <c r="U830" i="14" s="1"/>
  <c r="L26" i="14"/>
  <c r="L830" i="14" s="1"/>
  <c r="R26" i="14"/>
  <c r="R830" i="14" s="1"/>
  <c r="T26" i="14"/>
  <c r="T830" i="14" s="1"/>
  <c r="V26" i="14"/>
  <c r="V830" i="14" s="1"/>
  <c r="P26" i="14"/>
  <c r="P830" i="14" s="1"/>
  <c r="S26" i="14"/>
  <c r="S830" i="14" s="1"/>
  <c r="O26" i="14"/>
  <c r="O830" i="14" s="1"/>
  <c r="K26" i="14"/>
  <c r="K830" i="14" s="1"/>
  <c r="J26" i="14"/>
  <c r="N26" i="14"/>
  <c r="N830" i="14" s="1"/>
  <c r="Q26" i="14"/>
  <c r="Q830" i="14" s="1"/>
  <c r="M26" i="14"/>
  <c r="M830" i="14" s="1"/>
  <c r="U604" i="18"/>
  <c r="J604" i="18"/>
  <c r="Y594" i="18"/>
  <c r="X75" i="14"/>
  <c r="X879" i="14" s="1"/>
  <c r="N75" i="14"/>
  <c r="N879" i="14" s="1"/>
  <c r="W75" i="14"/>
  <c r="W879" i="14" s="1"/>
  <c r="O75" i="14"/>
  <c r="O879" i="14" s="1"/>
  <c r="M75" i="14"/>
  <c r="M879" i="14" s="1"/>
  <c r="U75" i="14"/>
  <c r="U879" i="14" s="1"/>
  <c r="V75" i="14"/>
  <c r="V879" i="14" s="1"/>
  <c r="R75" i="14"/>
  <c r="R879" i="14" s="1"/>
  <c r="P75" i="14"/>
  <c r="P879" i="14" s="1"/>
  <c r="Q75" i="14"/>
  <c r="Q879" i="14" s="1"/>
  <c r="J75" i="14"/>
  <c r="S75" i="14"/>
  <c r="S879" i="14" s="1"/>
  <c r="L75" i="14"/>
  <c r="L879" i="14" s="1"/>
  <c r="K75" i="14"/>
  <c r="K879" i="14" s="1"/>
  <c r="T75" i="14"/>
  <c r="T879" i="14" s="1"/>
  <c r="R178" i="17"/>
  <c r="R195" i="17" s="1"/>
  <c r="P178" i="17"/>
  <c r="Q178" i="17"/>
  <c r="O178" i="17"/>
  <c r="N178" i="17"/>
  <c r="W178" i="17"/>
  <c r="W195" i="17" s="1"/>
  <c r="J178" i="17"/>
  <c r="X178" i="17"/>
  <c r="L178" i="17"/>
  <c r="K178" i="17"/>
  <c r="K195" i="17" s="1"/>
  <c r="S178" i="17"/>
  <c r="T178" i="17"/>
  <c r="U178" i="17"/>
  <c r="M178" i="17"/>
  <c r="V178" i="17"/>
  <c r="Y574" i="18"/>
  <c r="M84" i="14"/>
  <c r="M888" i="14" s="1"/>
  <c r="N84" i="14"/>
  <c r="N888" i="14" s="1"/>
  <c r="W84" i="14"/>
  <c r="W888" i="14" s="1"/>
  <c r="P84" i="14"/>
  <c r="P888" i="14" s="1"/>
  <c r="J84" i="14"/>
  <c r="S84" i="14"/>
  <c r="S888" i="14" s="1"/>
  <c r="L84" i="14"/>
  <c r="L888" i="14" s="1"/>
  <c r="K84" i="14"/>
  <c r="K888" i="14" s="1"/>
  <c r="V84" i="14"/>
  <c r="V888" i="14" s="1"/>
  <c r="R84" i="14"/>
  <c r="R888" i="14" s="1"/>
  <c r="Q84" i="14"/>
  <c r="Q888" i="14" s="1"/>
  <c r="O84" i="14"/>
  <c r="O888" i="14" s="1"/>
  <c r="U84" i="14"/>
  <c r="U888" i="14" s="1"/>
  <c r="T84" i="14"/>
  <c r="T888" i="14" s="1"/>
  <c r="X84" i="14"/>
  <c r="X888" i="14" s="1"/>
  <c r="Y193" i="17"/>
  <c r="X70" i="18"/>
  <c r="J70" i="18"/>
  <c r="W70" i="18"/>
  <c r="O70" i="18"/>
  <c r="T70" i="18"/>
  <c r="N70" i="18"/>
  <c r="Q70" i="18"/>
  <c r="M70" i="18"/>
  <c r="S70" i="18"/>
  <c r="R70" i="18"/>
  <c r="V70" i="18"/>
  <c r="U70" i="18"/>
  <c r="K70" i="18"/>
  <c r="L70" i="18"/>
  <c r="P70" i="18"/>
  <c r="Y361" i="18"/>
  <c r="X618" i="13"/>
  <c r="W618" i="13"/>
  <c r="R618" i="13"/>
  <c r="T618" i="13"/>
  <c r="V618" i="13"/>
  <c r="Q618" i="13"/>
  <c r="N618" i="13"/>
  <c r="P618" i="13"/>
  <c r="K618" i="13"/>
  <c r="M618" i="13"/>
  <c r="L618" i="13"/>
  <c r="U618" i="13"/>
  <c r="S618" i="13"/>
  <c r="O618" i="13"/>
  <c r="J618" i="13"/>
  <c r="T72" i="13"/>
  <c r="T894" i="13" s="1"/>
  <c r="W72" i="13"/>
  <c r="W894" i="13" s="1"/>
  <c r="J72" i="13"/>
  <c r="X72" i="13"/>
  <c r="X894" i="13" s="1"/>
  <c r="U72" i="13"/>
  <c r="U894" i="13" s="1"/>
  <c r="L72" i="13"/>
  <c r="L894" i="13" s="1"/>
  <c r="N72" i="13"/>
  <c r="N894" i="13" s="1"/>
  <c r="K72" i="13"/>
  <c r="K894" i="13" s="1"/>
  <c r="P72" i="13"/>
  <c r="P894" i="13" s="1"/>
  <c r="V72" i="13"/>
  <c r="V894" i="13" s="1"/>
  <c r="O72" i="13"/>
  <c r="O894" i="13" s="1"/>
  <c r="R72" i="13"/>
  <c r="R894" i="13" s="1"/>
  <c r="Q72" i="13"/>
  <c r="Q894" i="13" s="1"/>
  <c r="S72" i="13"/>
  <c r="S894" i="13" s="1"/>
  <c r="M72" i="13"/>
  <c r="M894" i="13" s="1"/>
  <c r="J867" i="14"/>
  <c r="P16" i="18"/>
  <c r="P823" i="18" s="1"/>
  <c r="W16" i="18"/>
  <c r="W823" i="18" s="1"/>
  <c r="L16" i="18"/>
  <c r="L823" i="18" s="1"/>
  <c r="Q16" i="18"/>
  <c r="Q823" i="18" s="1"/>
  <c r="U16" i="18"/>
  <c r="U823" i="18" s="1"/>
  <c r="K16" i="18"/>
  <c r="K823" i="18" s="1"/>
  <c r="N16" i="18"/>
  <c r="N823" i="18" s="1"/>
  <c r="J16" i="18"/>
  <c r="R16" i="18"/>
  <c r="R823" i="18" s="1"/>
  <c r="O16" i="18"/>
  <c r="O823" i="18" s="1"/>
  <c r="X16" i="18"/>
  <c r="X823" i="18" s="1"/>
  <c r="T16" i="18"/>
  <c r="T823" i="18" s="1"/>
  <c r="V16" i="18"/>
  <c r="V823" i="18" s="1"/>
  <c r="S16" i="18"/>
  <c r="S823" i="18" s="1"/>
  <c r="M16" i="18"/>
  <c r="M823" i="18" s="1"/>
  <c r="T863" i="18"/>
  <c r="R30" i="17"/>
  <c r="R522" i="17" s="1"/>
  <c r="K30" i="17"/>
  <c r="K522" i="17" s="1"/>
  <c r="W30" i="17"/>
  <c r="W522" i="17" s="1"/>
  <c r="X30" i="17"/>
  <c r="X522" i="17" s="1"/>
  <c r="J30" i="17"/>
  <c r="O30" i="17"/>
  <c r="O522" i="17" s="1"/>
  <c r="V30" i="17"/>
  <c r="V522" i="17" s="1"/>
  <c r="T30" i="17"/>
  <c r="T522" i="17" s="1"/>
  <c r="Q30" i="17"/>
  <c r="Q522" i="17" s="1"/>
  <c r="S30" i="17"/>
  <c r="S522" i="17" s="1"/>
  <c r="U30" i="17"/>
  <c r="U522" i="17" s="1"/>
  <c r="P30" i="17"/>
  <c r="P522" i="17" s="1"/>
  <c r="N30" i="17"/>
  <c r="N522" i="17" s="1"/>
  <c r="M30" i="17"/>
  <c r="M522" i="17" s="1"/>
  <c r="L30" i="17"/>
  <c r="L522" i="17" s="1"/>
  <c r="K83" i="13"/>
  <c r="K905" i="13" s="1"/>
  <c r="M83" i="13"/>
  <c r="M905" i="13" s="1"/>
  <c r="N83" i="13"/>
  <c r="N905" i="13" s="1"/>
  <c r="L83" i="13"/>
  <c r="L905" i="13" s="1"/>
  <c r="V83" i="13"/>
  <c r="V905" i="13" s="1"/>
  <c r="S83" i="13"/>
  <c r="S905" i="13" s="1"/>
  <c r="O83" i="13"/>
  <c r="O905" i="13" s="1"/>
  <c r="T83" i="13"/>
  <c r="T905" i="13" s="1"/>
  <c r="J83" i="13"/>
  <c r="X83" i="13"/>
  <c r="X905" i="13" s="1"/>
  <c r="R83" i="13"/>
  <c r="R905" i="13" s="1"/>
  <c r="Q83" i="13"/>
  <c r="Q905" i="13" s="1"/>
  <c r="W83" i="13"/>
  <c r="W905" i="13" s="1"/>
  <c r="U83" i="13"/>
  <c r="U905" i="13" s="1"/>
  <c r="P83" i="13"/>
  <c r="P905" i="13" s="1"/>
  <c r="Y573" i="13"/>
  <c r="R575" i="17"/>
  <c r="X27" i="17"/>
  <c r="X519" i="17" s="1"/>
  <c r="T27" i="17"/>
  <c r="T519" i="17" s="1"/>
  <c r="K27" i="17"/>
  <c r="K519" i="17" s="1"/>
  <c r="S27" i="17"/>
  <c r="S519" i="17" s="1"/>
  <c r="P27" i="17"/>
  <c r="P519" i="17" s="1"/>
  <c r="Q27" i="17"/>
  <c r="Q519" i="17" s="1"/>
  <c r="R27" i="17"/>
  <c r="R519" i="17" s="1"/>
  <c r="J27" i="17"/>
  <c r="N27" i="17"/>
  <c r="N519" i="17" s="1"/>
  <c r="V27" i="17"/>
  <c r="V519" i="17" s="1"/>
  <c r="M27" i="17"/>
  <c r="M519" i="17" s="1"/>
  <c r="W27" i="17"/>
  <c r="W519" i="17" s="1"/>
  <c r="O27" i="17"/>
  <c r="O519" i="17" s="1"/>
  <c r="U27" i="17"/>
  <c r="U519" i="17" s="1"/>
  <c r="L27" i="17"/>
  <c r="L519" i="17" s="1"/>
  <c r="X626" i="13"/>
  <c r="W626" i="13"/>
  <c r="Q626" i="13"/>
  <c r="M108" i="21" s="1"/>
  <c r="V626" i="13"/>
  <c r="R108" i="21" s="1"/>
  <c r="U626" i="13"/>
  <c r="Q108" i="21" s="1"/>
  <c r="M626" i="13"/>
  <c r="I108" i="21" s="1"/>
  <c r="L626" i="13"/>
  <c r="H108" i="21" s="1"/>
  <c r="K626" i="13"/>
  <c r="G108" i="21" s="1"/>
  <c r="T626" i="13"/>
  <c r="P108" i="21" s="1"/>
  <c r="N626" i="13"/>
  <c r="J108" i="21" s="1"/>
  <c r="P626" i="13"/>
  <c r="L108" i="21" s="1"/>
  <c r="R626" i="13"/>
  <c r="N108" i="21" s="1"/>
  <c r="S626" i="13"/>
  <c r="O108" i="21" s="1"/>
  <c r="J626" i="13"/>
  <c r="O626" i="13"/>
  <c r="R132" i="21"/>
  <c r="J132" i="21"/>
  <c r="X71" i="14"/>
  <c r="X875" i="14" s="1"/>
  <c r="V71" i="14"/>
  <c r="V875" i="14" s="1"/>
  <c r="L71" i="14"/>
  <c r="L875" i="14" s="1"/>
  <c r="P71" i="14"/>
  <c r="P875" i="14" s="1"/>
  <c r="Q71" i="14"/>
  <c r="Q875" i="14" s="1"/>
  <c r="K71" i="14"/>
  <c r="K875" i="14" s="1"/>
  <c r="O71" i="14"/>
  <c r="O875" i="14" s="1"/>
  <c r="W71" i="14"/>
  <c r="W875" i="14" s="1"/>
  <c r="N71" i="14"/>
  <c r="N875" i="14" s="1"/>
  <c r="M71" i="14"/>
  <c r="M875" i="14" s="1"/>
  <c r="R71" i="14"/>
  <c r="R875" i="14" s="1"/>
  <c r="U71" i="14"/>
  <c r="U875" i="14" s="1"/>
  <c r="S71" i="14"/>
  <c r="S875" i="14" s="1"/>
  <c r="J71" i="14"/>
  <c r="T71" i="14"/>
  <c r="T875" i="14" s="1"/>
  <c r="J854" i="14"/>
  <c r="Y50" i="14"/>
  <c r="T14" i="18"/>
  <c r="W14" i="18"/>
  <c r="J14" i="18"/>
  <c r="O14" i="18"/>
  <c r="S14" i="18"/>
  <c r="X14" i="18"/>
  <c r="K14" i="18"/>
  <c r="N14" i="18"/>
  <c r="P14" i="18"/>
  <c r="U14" i="18"/>
  <c r="M14" i="18"/>
  <c r="L14" i="18"/>
  <c r="Q14" i="18"/>
  <c r="V14" i="18"/>
  <c r="R14" i="18"/>
  <c r="X614" i="13"/>
  <c r="X885" i="13"/>
  <c r="Y595" i="18"/>
  <c r="Y145" i="17"/>
  <c r="J637" i="17"/>
  <c r="X46" i="15"/>
  <c r="Y189" i="17"/>
  <c r="Y180" i="17"/>
  <c r="X16" i="14"/>
  <c r="X820" i="14" s="1"/>
  <c r="W16" i="14"/>
  <c r="W820" i="14" s="1"/>
  <c r="T16" i="14"/>
  <c r="T820" i="14" s="1"/>
  <c r="V16" i="14"/>
  <c r="V820" i="14" s="1"/>
  <c r="J16" i="14"/>
  <c r="J820" i="14" s="1"/>
  <c r="R16" i="14"/>
  <c r="R820" i="14" s="1"/>
  <c r="S16" i="14"/>
  <c r="S820" i="14" s="1"/>
  <c r="Q16" i="14"/>
  <c r="Q820" i="14" s="1"/>
  <c r="P16" i="14"/>
  <c r="P820" i="14" s="1"/>
  <c r="N16" i="14"/>
  <c r="N820" i="14" s="1"/>
  <c r="U16" i="14"/>
  <c r="U820" i="14" s="1"/>
  <c r="L16" i="14"/>
  <c r="L820" i="14" s="1"/>
  <c r="K16" i="14"/>
  <c r="K820" i="14" s="1"/>
  <c r="O16" i="14"/>
  <c r="O820" i="14" s="1"/>
  <c r="M16" i="14"/>
  <c r="M820" i="14" s="1"/>
  <c r="Y560" i="14"/>
  <c r="X335" i="18"/>
  <c r="Y584" i="13"/>
  <c r="M320" i="14"/>
  <c r="W66" i="14"/>
  <c r="R126" i="21"/>
  <c r="K141" i="17"/>
  <c r="K633" i="17" s="1"/>
  <c r="Y871" i="18"/>
  <c r="Y130" i="17"/>
  <c r="Y355" i="17"/>
  <c r="X31" i="15"/>
  <c r="T15" i="18"/>
  <c r="T822" i="18" s="1"/>
  <c r="Q15" i="18"/>
  <c r="Q822" i="18" s="1"/>
  <c r="L15" i="18"/>
  <c r="L822" i="18" s="1"/>
  <c r="X15" i="18"/>
  <c r="X822" i="18" s="1"/>
  <c r="R15" i="18"/>
  <c r="R822" i="18" s="1"/>
  <c r="S15" i="18"/>
  <c r="S822" i="18" s="1"/>
  <c r="J15" i="18"/>
  <c r="K15" i="18"/>
  <c r="K822" i="18" s="1"/>
  <c r="M15" i="18"/>
  <c r="M822" i="18" s="1"/>
  <c r="N15" i="18"/>
  <c r="N822" i="18" s="1"/>
  <c r="W15" i="18"/>
  <c r="W822" i="18" s="1"/>
  <c r="U15" i="18"/>
  <c r="U822" i="18" s="1"/>
  <c r="V15" i="18"/>
  <c r="V822" i="18" s="1"/>
  <c r="P15" i="18"/>
  <c r="P822" i="18" s="1"/>
  <c r="O15" i="18"/>
  <c r="O822" i="18" s="1"/>
  <c r="X85" i="13"/>
  <c r="X907" i="13" s="1"/>
  <c r="W85" i="13"/>
  <c r="W907" i="13" s="1"/>
  <c r="V85" i="13"/>
  <c r="V907" i="13" s="1"/>
  <c r="K85" i="13"/>
  <c r="K907" i="13" s="1"/>
  <c r="S85" i="13"/>
  <c r="S907" i="13" s="1"/>
  <c r="T85" i="13"/>
  <c r="T907" i="13" s="1"/>
  <c r="N85" i="13"/>
  <c r="N907" i="13" s="1"/>
  <c r="U85" i="13"/>
  <c r="U907" i="13" s="1"/>
  <c r="J85" i="13"/>
  <c r="M85" i="13"/>
  <c r="M907" i="13" s="1"/>
  <c r="O85" i="13"/>
  <c r="O907" i="13" s="1"/>
  <c r="Q85" i="13"/>
  <c r="Q907" i="13" s="1"/>
  <c r="R85" i="13"/>
  <c r="R907" i="13" s="1"/>
  <c r="P85" i="13"/>
  <c r="P907" i="13" s="1"/>
  <c r="L85" i="13"/>
  <c r="L907" i="13" s="1"/>
  <c r="V570" i="13"/>
  <c r="V578" i="13" s="1"/>
  <c r="P570" i="13"/>
  <c r="P578" i="13" s="1"/>
  <c r="L570" i="13"/>
  <c r="L578" i="13" s="1"/>
  <c r="R570" i="13"/>
  <c r="R578" i="13" s="1"/>
  <c r="M570" i="13"/>
  <c r="M578" i="13" s="1"/>
  <c r="O570" i="13"/>
  <c r="O578" i="13" s="1"/>
  <c r="Q570" i="13"/>
  <c r="Q578" i="13" s="1"/>
  <c r="S570" i="13"/>
  <c r="S578" i="13" s="1"/>
  <c r="T570" i="13"/>
  <c r="T578" i="13" s="1"/>
  <c r="W570" i="13"/>
  <c r="W578" i="13" s="1"/>
  <c r="J570" i="13"/>
  <c r="K570" i="13"/>
  <c r="K578" i="13" s="1"/>
  <c r="N570" i="13"/>
  <c r="N578" i="13" s="1"/>
  <c r="U570" i="13"/>
  <c r="U578" i="13" s="1"/>
  <c r="X570" i="13"/>
  <c r="X578" i="13" s="1"/>
  <c r="U17" i="17"/>
  <c r="U509" i="17" s="1"/>
  <c r="J17" i="17"/>
  <c r="W17" i="17"/>
  <c r="W509" i="17" s="1"/>
  <c r="V17" i="17"/>
  <c r="V509" i="17" s="1"/>
  <c r="S17" i="17"/>
  <c r="S509" i="17" s="1"/>
  <c r="L17" i="17"/>
  <c r="L509" i="17" s="1"/>
  <c r="X17" i="17"/>
  <c r="X509" i="17" s="1"/>
  <c r="Q17" i="17"/>
  <c r="Q509" i="17" s="1"/>
  <c r="K17" i="17"/>
  <c r="K509" i="17" s="1"/>
  <c r="T17" i="17"/>
  <c r="T509" i="17" s="1"/>
  <c r="N17" i="17"/>
  <c r="N509" i="17" s="1"/>
  <c r="O17" i="17"/>
  <c r="O509" i="17" s="1"/>
  <c r="M17" i="17"/>
  <c r="M509" i="17" s="1"/>
  <c r="P17" i="17"/>
  <c r="P509" i="17" s="1"/>
  <c r="R17" i="17"/>
  <c r="R509" i="17" s="1"/>
  <c r="M604" i="18"/>
  <c r="R604" i="18"/>
  <c r="Y184" i="17"/>
  <c r="N861" i="14"/>
  <c r="M555" i="17"/>
  <c r="Y554" i="18"/>
  <c r="R78" i="18"/>
  <c r="R885" i="18" s="1"/>
  <c r="Q78" i="18"/>
  <c r="Q885" i="18" s="1"/>
  <c r="U78" i="18"/>
  <c r="U885" i="18" s="1"/>
  <c r="J78" i="18"/>
  <c r="V78" i="18"/>
  <c r="V885" i="18" s="1"/>
  <c r="O78" i="18"/>
  <c r="O885" i="18" s="1"/>
  <c r="P78" i="18"/>
  <c r="P885" i="18" s="1"/>
  <c r="K78" i="18"/>
  <c r="K885" i="18" s="1"/>
  <c r="X78" i="18"/>
  <c r="X885" i="18" s="1"/>
  <c r="N78" i="18"/>
  <c r="N885" i="18" s="1"/>
  <c r="M78" i="18"/>
  <c r="M885" i="18" s="1"/>
  <c r="W78" i="18"/>
  <c r="W885" i="18" s="1"/>
  <c r="S78" i="18"/>
  <c r="S885" i="18" s="1"/>
  <c r="L78" i="18"/>
  <c r="L885" i="18" s="1"/>
  <c r="T78" i="18"/>
  <c r="T885" i="18" s="1"/>
  <c r="K80" i="13"/>
  <c r="W80" i="13"/>
  <c r="U80" i="13"/>
  <c r="U902" i="13" s="1"/>
  <c r="S80" i="13"/>
  <c r="N80" i="13"/>
  <c r="Q80" i="13"/>
  <c r="T80" i="13"/>
  <c r="V80" i="13"/>
  <c r="P80" i="13"/>
  <c r="O80" i="13"/>
  <c r="O902" i="13" s="1"/>
  <c r="R80" i="13"/>
  <c r="J80" i="13"/>
  <c r="M80" i="13"/>
  <c r="M902" i="13" s="1"/>
  <c r="X80" i="13"/>
  <c r="L80" i="13"/>
  <c r="L902" i="13" s="1"/>
  <c r="Y182" i="17"/>
  <c r="J579" i="17"/>
  <c r="Y87" i="17"/>
  <c r="W863" i="18"/>
  <c r="N863" i="18"/>
  <c r="J910" i="13"/>
  <c r="Y88" i="13"/>
  <c r="Y563" i="18"/>
  <c r="T28" i="13"/>
  <c r="T850" i="13" s="1"/>
  <c r="X28" i="13"/>
  <c r="X850" i="13" s="1"/>
  <c r="J28" i="13"/>
  <c r="W28" i="13"/>
  <c r="W850" i="13" s="1"/>
  <c r="N28" i="13"/>
  <c r="N850" i="13" s="1"/>
  <c r="K28" i="13"/>
  <c r="K850" i="13" s="1"/>
  <c r="P28" i="13"/>
  <c r="P850" i="13" s="1"/>
  <c r="M28" i="13"/>
  <c r="M850" i="13" s="1"/>
  <c r="R28" i="13"/>
  <c r="R850" i="13" s="1"/>
  <c r="O28" i="13"/>
  <c r="O850" i="13" s="1"/>
  <c r="V28" i="13"/>
  <c r="V850" i="13" s="1"/>
  <c r="Q28" i="13"/>
  <c r="Q850" i="13" s="1"/>
  <c r="L28" i="13"/>
  <c r="L850" i="13" s="1"/>
  <c r="U28" i="13"/>
  <c r="U850" i="13" s="1"/>
  <c r="S28" i="13"/>
  <c r="S850" i="13" s="1"/>
  <c r="X27" i="18"/>
  <c r="X834" i="18" s="1"/>
  <c r="S27" i="18"/>
  <c r="S834" i="18" s="1"/>
  <c r="W27" i="18"/>
  <c r="W834" i="18" s="1"/>
  <c r="P27" i="18"/>
  <c r="P834" i="18" s="1"/>
  <c r="K27" i="18"/>
  <c r="K834" i="18" s="1"/>
  <c r="J27" i="18"/>
  <c r="L27" i="18"/>
  <c r="L834" i="18" s="1"/>
  <c r="N27" i="18"/>
  <c r="N834" i="18" s="1"/>
  <c r="M27" i="18"/>
  <c r="M834" i="18" s="1"/>
  <c r="U27" i="18"/>
  <c r="U834" i="18" s="1"/>
  <c r="Q27" i="18"/>
  <c r="Q834" i="18" s="1"/>
  <c r="V27" i="18"/>
  <c r="V834" i="18" s="1"/>
  <c r="R27" i="18"/>
  <c r="R834" i="18" s="1"/>
  <c r="O27" i="18"/>
  <c r="O834" i="18" s="1"/>
  <c r="T27" i="18"/>
  <c r="T834" i="18" s="1"/>
  <c r="K132" i="21"/>
  <c r="Y352" i="17"/>
  <c r="J553" i="17"/>
  <c r="Y61" i="17"/>
  <c r="N71" i="13"/>
  <c r="N893" i="13" s="1"/>
  <c r="Q71" i="13"/>
  <c r="Q893" i="13" s="1"/>
  <c r="T71" i="13"/>
  <c r="T893" i="13" s="1"/>
  <c r="R71" i="13"/>
  <c r="R893" i="13" s="1"/>
  <c r="J71" i="13"/>
  <c r="O71" i="13"/>
  <c r="O893" i="13" s="1"/>
  <c r="L71" i="13"/>
  <c r="L893" i="13" s="1"/>
  <c r="W71" i="13"/>
  <c r="W893" i="13" s="1"/>
  <c r="K71" i="13"/>
  <c r="K893" i="13" s="1"/>
  <c r="P71" i="13"/>
  <c r="P893" i="13" s="1"/>
  <c r="X71" i="13"/>
  <c r="X893" i="13" s="1"/>
  <c r="S71" i="13"/>
  <c r="S893" i="13" s="1"/>
  <c r="U71" i="13"/>
  <c r="U893" i="13" s="1"/>
  <c r="M71" i="13"/>
  <c r="M893" i="13" s="1"/>
  <c r="V71" i="13"/>
  <c r="V893" i="13" s="1"/>
  <c r="O283" i="18"/>
  <c r="O287" i="18" s="1"/>
  <c r="S283" i="18"/>
  <c r="S287" i="18" s="1"/>
  <c r="T283" i="18"/>
  <c r="T287" i="18" s="1"/>
  <c r="R283" i="18"/>
  <c r="R287" i="18" s="1"/>
  <c r="Q283" i="18"/>
  <c r="Q287" i="18" s="1"/>
  <c r="L283" i="18"/>
  <c r="L287" i="18" s="1"/>
  <c r="X283" i="18"/>
  <c r="X287" i="18" s="1"/>
  <c r="P283" i="18"/>
  <c r="P287" i="18" s="1"/>
  <c r="W283" i="18"/>
  <c r="W287" i="18" s="1"/>
  <c r="U283" i="18"/>
  <c r="U287" i="18" s="1"/>
  <c r="K283" i="18"/>
  <c r="K287" i="18" s="1"/>
  <c r="J283" i="18"/>
  <c r="V283" i="18"/>
  <c r="V287" i="18" s="1"/>
  <c r="N283" i="18"/>
  <c r="N287" i="18" s="1"/>
  <c r="M283" i="18"/>
  <c r="M287" i="18" s="1"/>
  <c r="W74" i="13"/>
  <c r="W896" i="13" s="1"/>
  <c r="X74" i="13"/>
  <c r="X896" i="13" s="1"/>
  <c r="M74" i="13"/>
  <c r="M896" i="13" s="1"/>
  <c r="J74" i="13"/>
  <c r="L74" i="13"/>
  <c r="L896" i="13" s="1"/>
  <c r="R74" i="13"/>
  <c r="R896" i="13" s="1"/>
  <c r="V74" i="13"/>
  <c r="V896" i="13" s="1"/>
  <c r="P74" i="13"/>
  <c r="P896" i="13" s="1"/>
  <c r="N74" i="13"/>
  <c r="N896" i="13" s="1"/>
  <c r="T74" i="13"/>
  <c r="T896" i="13" s="1"/>
  <c r="U74" i="13"/>
  <c r="U896" i="13" s="1"/>
  <c r="S74" i="13"/>
  <c r="S896" i="13" s="1"/>
  <c r="K74" i="13"/>
  <c r="K896" i="13" s="1"/>
  <c r="O74" i="13"/>
  <c r="O896" i="13" s="1"/>
  <c r="Q74" i="13"/>
  <c r="Q896" i="13" s="1"/>
  <c r="Y326" i="17"/>
  <c r="Y611" i="18"/>
  <c r="K290" i="14"/>
  <c r="K298" i="14" s="1"/>
  <c r="W290" i="14"/>
  <c r="W298" i="14" s="1"/>
  <c r="P290" i="14"/>
  <c r="P298" i="14" s="1"/>
  <c r="R290" i="14"/>
  <c r="R298" i="14" s="1"/>
  <c r="V290" i="14"/>
  <c r="V298" i="14" s="1"/>
  <c r="J290" i="14"/>
  <c r="L290" i="14"/>
  <c r="L298" i="14" s="1"/>
  <c r="N290" i="14"/>
  <c r="N298" i="14" s="1"/>
  <c r="O290" i="14"/>
  <c r="O298" i="14" s="1"/>
  <c r="T290" i="14"/>
  <c r="T298" i="14" s="1"/>
  <c r="U290" i="14"/>
  <c r="U298" i="14" s="1"/>
  <c r="X290" i="14"/>
  <c r="X298" i="14" s="1"/>
  <c r="Q290" i="14"/>
  <c r="Q298" i="14" s="1"/>
  <c r="S290" i="14"/>
  <c r="S298" i="14" s="1"/>
  <c r="M290" i="14"/>
  <c r="M298" i="14" s="1"/>
  <c r="I94" i="18"/>
  <c r="M94" i="10"/>
  <c r="Y630" i="18"/>
  <c r="G132" i="21"/>
  <c r="J148" i="17"/>
  <c r="P403" i="17"/>
  <c r="L427" i="17"/>
  <c r="U590" i="18"/>
  <c r="W588" i="14"/>
  <c r="S66" i="14"/>
  <c r="R334" i="14"/>
  <c r="Y866" i="13"/>
  <c r="Y601" i="17"/>
  <c r="S24" i="18"/>
  <c r="S831" i="18" s="1"/>
  <c r="W24" i="18"/>
  <c r="W831" i="18" s="1"/>
  <c r="O24" i="18"/>
  <c r="O831" i="18" s="1"/>
  <c r="X24" i="18"/>
  <c r="X831" i="18" s="1"/>
  <c r="P24" i="18"/>
  <c r="P831" i="18" s="1"/>
  <c r="M24" i="18"/>
  <c r="M831" i="18" s="1"/>
  <c r="U24" i="18"/>
  <c r="U831" i="18" s="1"/>
  <c r="R24" i="18"/>
  <c r="R831" i="18" s="1"/>
  <c r="V24" i="18"/>
  <c r="V831" i="18" s="1"/>
  <c r="T24" i="18"/>
  <c r="T831" i="18" s="1"/>
  <c r="K24" i="18"/>
  <c r="K831" i="18" s="1"/>
  <c r="L24" i="18"/>
  <c r="L831" i="18" s="1"/>
  <c r="Q24" i="18"/>
  <c r="Q831" i="18" s="1"/>
  <c r="J24" i="18"/>
  <c r="N24" i="18"/>
  <c r="N831" i="18" s="1"/>
  <c r="J608" i="18"/>
  <c r="R608" i="18"/>
  <c r="R632" i="18" s="1"/>
  <c r="Q608" i="18"/>
  <c r="Q632" i="18" s="1"/>
  <c r="V608" i="18"/>
  <c r="V632" i="18" s="1"/>
  <c r="O608" i="18"/>
  <c r="O632" i="18" s="1"/>
  <c r="K608" i="18"/>
  <c r="K632" i="18" s="1"/>
  <c r="W608" i="18"/>
  <c r="W632" i="18" s="1"/>
  <c r="T608" i="18"/>
  <c r="T632" i="18" s="1"/>
  <c r="S608" i="18"/>
  <c r="S632" i="18" s="1"/>
  <c r="M608" i="18"/>
  <c r="M632" i="18" s="1"/>
  <c r="N608" i="18"/>
  <c r="N632" i="18" s="1"/>
  <c r="P608" i="18"/>
  <c r="P632" i="18" s="1"/>
  <c r="L608" i="18"/>
  <c r="L632" i="18" s="1"/>
  <c r="X608" i="18"/>
  <c r="X632" i="18" s="1"/>
  <c r="U608" i="18"/>
  <c r="U632" i="18" s="1"/>
  <c r="S71" i="18"/>
  <c r="S878" i="18" s="1"/>
  <c r="L71" i="18"/>
  <c r="L878" i="18" s="1"/>
  <c r="M71" i="18"/>
  <c r="M878" i="18" s="1"/>
  <c r="P71" i="18"/>
  <c r="P878" i="18" s="1"/>
  <c r="T71" i="18"/>
  <c r="T878" i="18" s="1"/>
  <c r="K71" i="18"/>
  <c r="K878" i="18" s="1"/>
  <c r="Q71" i="18"/>
  <c r="Q878" i="18" s="1"/>
  <c r="N71" i="18"/>
  <c r="N878" i="18" s="1"/>
  <c r="O71" i="18"/>
  <c r="O878" i="18" s="1"/>
  <c r="R71" i="18"/>
  <c r="R878" i="18" s="1"/>
  <c r="J71" i="18"/>
  <c r="V71" i="18"/>
  <c r="V878" i="18" s="1"/>
  <c r="U71" i="18"/>
  <c r="U878" i="18" s="1"/>
  <c r="X71" i="18"/>
  <c r="X878" i="18" s="1"/>
  <c r="W71" i="18"/>
  <c r="W878" i="18" s="1"/>
  <c r="Y565" i="18"/>
  <c r="F30" i="23"/>
  <c r="M30" i="5"/>
  <c r="I30" i="13"/>
  <c r="U885" i="13"/>
  <c r="U614" i="13"/>
  <c r="N614" i="13"/>
  <c r="N885" i="13"/>
  <c r="I304" i="13"/>
  <c r="G30" i="23"/>
  <c r="Y562" i="14"/>
  <c r="X82" i="19"/>
  <c r="M81" i="19"/>
  <c r="M84" i="19" s="1"/>
  <c r="S81" i="19"/>
  <c r="S84" i="19" s="1"/>
  <c r="Q81" i="19"/>
  <c r="Q84" i="19" s="1"/>
  <c r="N81" i="19"/>
  <c r="N84" i="19" s="1"/>
  <c r="L81" i="19"/>
  <c r="L84" i="19" s="1"/>
  <c r="U81" i="19"/>
  <c r="U84" i="19" s="1"/>
  <c r="J81" i="19"/>
  <c r="J84" i="19" s="1"/>
  <c r="K81" i="19"/>
  <c r="K84" i="19" s="1"/>
  <c r="W81" i="19"/>
  <c r="W84" i="19" s="1"/>
  <c r="V81" i="19"/>
  <c r="V84" i="19" s="1"/>
  <c r="O81" i="19"/>
  <c r="O84" i="19" s="1"/>
  <c r="T81" i="19"/>
  <c r="T84" i="19" s="1"/>
  <c r="P81" i="19"/>
  <c r="P84" i="19" s="1"/>
  <c r="I81" i="19"/>
  <c r="R81" i="19"/>
  <c r="R84" i="19" s="1"/>
  <c r="X27" i="14"/>
  <c r="X831" i="14" s="1"/>
  <c r="W27" i="14"/>
  <c r="W831" i="14" s="1"/>
  <c r="N27" i="14"/>
  <c r="N831" i="14" s="1"/>
  <c r="U27" i="14"/>
  <c r="U831" i="14" s="1"/>
  <c r="S27" i="14"/>
  <c r="S831" i="14" s="1"/>
  <c r="R27" i="14"/>
  <c r="R831" i="14" s="1"/>
  <c r="Q27" i="14"/>
  <c r="Q831" i="14" s="1"/>
  <c r="M27" i="14"/>
  <c r="M831" i="14" s="1"/>
  <c r="V27" i="14"/>
  <c r="V831" i="14" s="1"/>
  <c r="L27" i="14"/>
  <c r="L831" i="14" s="1"/>
  <c r="K27" i="14"/>
  <c r="K831" i="14" s="1"/>
  <c r="J27" i="14"/>
  <c r="O27" i="14"/>
  <c r="O831" i="14" s="1"/>
  <c r="P27" i="14"/>
  <c r="P831" i="14" s="1"/>
  <c r="T27" i="14"/>
  <c r="T831" i="14" s="1"/>
  <c r="J857" i="13"/>
  <c r="Y35" i="13"/>
  <c r="Q84" i="13"/>
  <c r="Q906" i="13" s="1"/>
  <c r="L84" i="13"/>
  <c r="L906" i="13" s="1"/>
  <c r="X84" i="13"/>
  <c r="X906" i="13" s="1"/>
  <c r="P84" i="13"/>
  <c r="P906" i="13" s="1"/>
  <c r="W84" i="13"/>
  <c r="W906" i="13" s="1"/>
  <c r="R84" i="13"/>
  <c r="R906" i="13" s="1"/>
  <c r="S84" i="13"/>
  <c r="S906" i="13" s="1"/>
  <c r="T84" i="13"/>
  <c r="T906" i="13" s="1"/>
  <c r="O84" i="13"/>
  <c r="O906" i="13" s="1"/>
  <c r="J84" i="13"/>
  <c r="N84" i="13"/>
  <c r="N906" i="13" s="1"/>
  <c r="K84" i="13"/>
  <c r="K906" i="13" s="1"/>
  <c r="U84" i="13"/>
  <c r="U906" i="13" s="1"/>
  <c r="M84" i="13"/>
  <c r="M906" i="13" s="1"/>
  <c r="V84" i="13"/>
  <c r="V906" i="13" s="1"/>
  <c r="Y194" i="17"/>
  <c r="W604" i="18"/>
  <c r="P604" i="18"/>
  <c r="E27" i="23"/>
  <c r="W73" i="14"/>
  <c r="W877" i="14" s="1"/>
  <c r="M73" i="14"/>
  <c r="M877" i="14" s="1"/>
  <c r="S73" i="14"/>
  <c r="S877" i="14" s="1"/>
  <c r="Q73" i="14"/>
  <c r="Q877" i="14" s="1"/>
  <c r="X73" i="14"/>
  <c r="X877" i="14" s="1"/>
  <c r="T73" i="14"/>
  <c r="T877" i="14" s="1"/>
  <c r="V73" i="14"/>
  <c r="V877" i="14" s="1"/>
  <c r="P73" i="14"/>
  <c r="P877" i="14" s="1"/>
  <c r="J73" i="14"/>
  <c r="N73" i="14"/>
  <c r="N877" i="14" s="1"/>
  <c r="U73" i="14"/>
  <c r="U877" i="14" s="1"/>
  <c r="L73" i="14"/>
  <c r="L877" i="14" s="1"/>
  <c r="K73" i="14"/>
  <c r="K877" i="14" s="1"/>
  <c r="R73" i="14"/>
  <c r="R877" i="14" s="1"/>
  <c r="O73" i="14"/>
  <c r="O877" i="14" s="1"/>
  <c r="J83" i="18"/>
  <c r="T83" i="18"/>
  <c r="T890" i="18" s="1"/>
  <c r="U83" i="18"/>
  <c r="U890" i="18" s="1"/>
  <c r="Q83" i="18"/>
  <c r="Q890" i="18" s="1"/>
  <c r="W83" i="18"/>
  <c r="W890" i="18" s="1"/>
  <c r="V83" i="18"/>
  <c r="V890" i="18" s="1"/>
  <c r="M83" i="18"/>
  <c r="M890" i="18" s="1"/>
  <c r="N83" i="18"/>
  <c r="N890" i="18" s="1"/>
  <c r="L83" i="18"/>
  <c r="L890" i="18" s="1"/>
  <c r="K83" i="18"/>
  <c r="K890" i="18" s="1"/>
  <c r="X83" i="18"/>
  <c r="X890" i="18" s="1"/>
  <c r="S83" i="18"/>
  <c r="S890" i="18" s="1"/>
  <c r="P83" i="18"/>
  <c r="P890" i="18" s="1"/>
  <c r="R83" i="18"/>
  <c r="R890" i="18" s="1"/>
  <c r="O83" i="18"/>
  <c r="O890" i="18" s="1"/>
  <c r="Y42" i="14"/>
  <c r="J846" i="14"/>
  <c r="J25" i="13"/>
  <c r="N25" i="13"/>
  <c r="N847" i="13" s="1"/>
  <c r="L25" i="13"/>
  <c r="L847" i="13" s="1"/>
  <c r="U25" i="13"/>
  <c r="U847" i="13" s="1"/>
  <c r="K25" i="13"/>
  <c r="K847" i="13" s="1"/>
  <c r="O25" i="13"/>
  <c r="O847" i="13" s="1"/>
  <c r="T25" i="13"/>
  <c r="T847" i="13" s="1"/>
  <c r="P25" i="13"/>
  <c r="P847" i="13" s="1"/>
  <c r="V25" i="13"/>
  <c r="V847" i="13" s="1"/>
  <c r="M25" i="13"/>
  <c r="M847" i="13" s="1"/>
  <c r="S25" i="13"/>
  <c r="S847" i="13" s="1"/>
  <c r="W25" i="13"/>
  <c r="W847" i="13" s="1"/>
  <c r="R25" i="13"/>
  <c r="R847" i="13" s="1"/>
  <c r="Q25" i="13"/>
  <c r="Q847" i="13" s="1"/>
  <c r="X25" i="13"/>
  <c r="X847" i="13" s="1"/>
  <c r="X352" i="13"/>
  <c r="W352" i="13"/>
  <c r="P352" i="13"/>
  <c r="N352" i="13"/>
  <c r="Q352" i="13"/>
  <c r="T352" i="13"/>
  <c r="L352" i="13"/>
  <c r="H105" i="21" s="1"/>
  <c r="J352" i="13"/>
  <c r="R352" i="13"/>
  <c r="V352" i="13"/>
  <c r="K352" i="13"/>
  <c r="U352" i="13"/>
  <c r="Q105" i="21" s="1"/>
  <c r="O352" i="13"/>
  <c r="K105" i="21" s="1"/>
  <c r="S352" i="13"/>
  <c r="M352" i="13"/>
  <c r="X77" i="13"/>
  <c r="X899" i="13" s="1"/>
  <c r="R77" i="13"/>
  <c r="R899" i="13" s="1"/>
  <c r="K77" i="13"/>
  <c r="K899" i="13" s="1"/>
  <c r="L77" i="13"/>
  <c r="L899" i="13" s="1"/>
  <c r="V77" i="13"/>
  <c r="V899" i="13" s="1"/>
  <c r="M77" i="13"/>
  <c r="M899" i="13" s="1"/>
  <c r="S77" i="13"/>
  <c r="S899" i="13" s="1"/>
  <c r="T77" i="13"/>
  <c r="T899" i="13" s="1"/>
  <c r="P77" i="13"/>
  <c r="P899" i="13" s="1"/>
  <c r="U77" i="13"/>
  <c r="U899" i="13" s="1"/>
  <c r="N77" i="13"/>
  <c r="N899" i="13" s="1"/>
  <c r="W77" i="13"/>
  <c r="W899" i="13" s="1"/>
  <c r="O77" i="13"/>
  <c r="O899" i="13" s="1"/>
  <c r="Q77" i="13"/>
  <c r="Q899" i="13" s="1"/>
  <c r="J77" i="13"/>
  <c r="Y623" i="14"/>
  <c r="J891" i="14"/>
  <c r="Y891" i="14" s="1"/>
  <c r="X16" i="13"/>
  <c r="X838" i="13" s="1"/>
  <c r="W16" i="13"/>
  <c r="W838" i="13" s="1"/>
  <c r="O16" i="13"/>
  <c r="O838" i="13" s="1"/>
  <c r="U16" i="13"/>
  <c r="U838" i="13" s="1"/>
  <c r="S16" i="13"/>
  <c r="S838" i="13" s="1"/>
  <c r="N16" i="13"/>
  <c r="N838" i="13" s="1"/>
  <c r="J16" i="13"/>
  <c r="T16" i="13"/>
  <c r="T838" i="13" s="1"/>
  <c r="L16" i="13"/>
  <c r="L838" i="13" s="1"/>
  <c r="M16" i="13"/>
  <c r="M838" i="13" s="1"/>
  <c r="R16" i="13"/>
  <c r="R838" i="13" s="1"/>
  <c r="Q16" i="13"/>
  <c r="Q838" i="13" s="1"/>
  <c r="V16" i="13"/>
  <c r="V838" i="13" s="1"/>
  <c r="P16" i="13"/>
  <c r="P838" i="13" s="1"/>
  <c r="K16" i="13"/>
  <c r="K838" i="13" s="1"/>
  <c r="W291" i="18"/>
  <c r="W299" i="18" s="1"/>
  <c r="U291" i="18"/>
  <c r="U299" i="18" s="1"/>
  <c r="X291" i="18"/>
  <c r="X299" i="18" s="1"/>
  <c r="M291" i="18"/>
  <c r="M299" i="18" s="1"/>
  <c r="R291" i="18"/>
  <c r="R299" i="18" s="1"/>
  <c r="V291" i="18"/>
  <c r="V299" i="18" s="1"/>
  <c r="N291" i="18"/>
  <c r="N299" i="18" s="1"/>
  <c r="S291" i="18"/>
  <c r="S299" i="18" s="1"/>
  <c r="O291" i="18"/>
  <c r="O299" i="18" s="1"/>
  <c r="P291" i="18"/>
  <c r="P299" i="18" s="1"/>
  <c r="L291" i="18"/>
  <c r="L299" i="18" s="1"/>
  <c r="T291" i="18"/>
  <c r="T299" i="18" s="1"/>
  <c r="Q291" i="18"/>
  <c r="Q299" i="18" s="1"/>
  <c r="J291" i="18"/>
  <c r="K291" i="18"/>
  <c r="K299" i="18" s="1"/>
  <c r="Y574" i="13"/>
  <c r="U863" i="18"/>
  <c r="O863" i="18"/>
  <c r="P340" i="13"/>
  <c r="T552" i="18"/>
  <c r="T556" i="18" s="1"/>
  <c r="O552" i="18"/>
  <c r="O556" i="18" s="1"/>
  <c r="Q552" i="18"/>
  <c r="Q556" i="18" s="1"/>
  <c r="J552" i="18"/>
  <c r="M552" i="18"/>
  <c r="M556" i="18" s="1"/>
  <c r="L552" i="18"/>
  <c r="L556" i="18" s="1"/>
  <c r="P552" i="18"/>
  <c r="P556" i="18" s="1"/>
  <c r="S552" i="18"/>
  <c r="S556" i="18" s="1"/>
  <c r="X552" i="18"/>
  <c r="X556" i="18" s="1"/>
  <c r="R552" i="18"/>
  <c r="R556" i="18" s="1"/>
  <c r="W552" i="18"/>
  <c r="W556" i="18" s="1"/>
  <c r="V552" i="18"/>
  <c r="V556" i="18" s="1"/>
  <c r="K552" i="18"/>
  <c r="K556" i="18" s="1"/>
  <c r="U552" i="18"/>
  <c r="U556" i="18" s="1"/>
  <c r="N552" i="18"/>
  <c r="N556" i="18" s="1"/>
  <c r="Y353" i="17"/>
  <c r="H132" i="21"/>
  <c r="W76" i="13"/>
  <c r="W898" i="13" s="1"/>
  <c r="V76" i="13"/>
  <c r="V898" i="13" s="1"/>
  <c r="X76" i="13"/>
  <c r="X898" i="13" s="1"/>
  <c r="J76" i="13"/>
  <c r="P76" i="13"/>
  <c r="P898" i="13" s="1"/>
  <c r="U76" i="13"/>
  <c r="U898" i="13" s="1"/>
  <c r="R76" i="13"/>
  <c r="R898" i="13" s="1"/>
  <c r="T76" i="13"/>
  <c r="T898" i="13" s="1"/>
  <c r="K76" i="13"/>
  <c r="K898" i="13" s="1"/>
  <c r="S76" i="13"/>
  <c r="S898" i="13" s="1"/>
  <c r="Q76" i="13"/>
  <c r="Q898" i="13" s="1"/>
  <c r="O76" i="13"/>
  <c r="O898" i="13" s="1"/>
  <c r="N76" i="13"/>
  <c r="N898" i="13" s="1"/>
  <c r="M76" i="13"/>
  <c r="M898" i="13" s="1"/>
  <c r="L76" i="13"/>
  <c r="L898" i="13" s="1"/>
  <c r="X76" i="14"/>
  <c r="X880" i="14" s="1"/>
  <c r="W76" i="14"/>
  <c r="W880" i="14" s="1"/>
  <c r="L76" i="14"/>
  <c r="L880" i="14" s="1"/>
  <c r="V76" i="14"/>
  <c r="V880" i="14" s="1"/>
  <c r="K76" i="14"/>
  <c r="K880" i="14" s="1"/>
  <c r="R76" i="14"/>
  <c r="R880" i="14" s="1"/>
  <c r="N76" i="14"/>
  <c r="N880" i="14" s="1"/>
  <c r="U76" i="14"/>
  <c r="U880" i="14" s="1"/>
  <c r="M76" i="14"/>
  <c r="M880" i="14" s="1"/>
  <c r="J76" i="14"/>
  <c r="T76" i="14"/>
  <c r="T880" i="14" s="1"/>
  <c r="S76" i="14"/>
  <c r="S880" i="14" s="1"/>
  <c r="O76" i="14"/>
  <c r="O880" i="14" s="1"/>
  <c r="P76" i="14"/>
  <c r="P880" i="14" s="1"/>
  <c r="Q76" i="14"/>
  <c r="Q880" i="14" s="1"/>
  <c r="Y571" i="13"/>
  <c r="U92" i="18"/>
  <c r="U899" i="18" s="1"/>
  <c r="K92" i="18"/>
  <c r="K899" i="18" s="1"/>
  <c r="T92" i="18"/>
  <c r="T899" i="18" s="1"/>
  <c r="V92" i="18"/>
  <c r="V899" i="18" s="1"/>
  <c r="O92" i="18"/>
  <c r="O899" i="18" s="1"/>
  <c r="N92" i="18"/>
  <c r="N899" i="18" s="1"/>
  <c r="Q92" i="18"/>
  <c r="Q899" i="18" s="1"/>
  <c r="L92" i="18"/>
  <c r="L899" i="18" s="1"/>
  <c r="W92" i="18"/>
  <c r="W899" i="18" s="1"/>
  <c r="P92" i="18"/>
  <c r="P899" i="18" s="1"/>
  <c r="M92" i="18"/>
  <c r="M899" i="18" s="1"/>
  <c r="S92" i="18"/>
  <c r="S899" i="18" s="1"/>
  <c r="R92" i="18"/>
  <c r="R899" i="18" s="1"/>
  <c r="J92" i="18"/>
  <c r="X92" i="18"/>
  <c r="X899" i="18" s="1"/>
  <c r="V23" i="18"/>
  <c r="V830" i="18" s="1"/>
  <c r="O23" i="18"/>
  <c r="O830" i="18" s="1"/>
  <c r="L23" i="18"/>
  <c r="L830" i="18" s="1"/>
  <c r="X23" i="18"/>
  <c r="X830" i="18" s="1"/>
  <c r="K23" i="18"/>
  <c r="K830" i="18" s="1"/>
  <c r="Q23" i="18"/>
  <c r="Q830" i="18" s="1"/>
  <c r="S23" i="18"/>
  <c r="S830" i="18" s="1"/>
  <c r="P23" i="18"/>
  <c r="P830" i="18" s="1"/>
  <c r="J23" i="18"/>
  <c r="N23" i="18"/>
  <c r="N830" i="18" s="1"/>
  <c r="R23" i="18"/>
  <c r="R830" i="18" s="1"/>
  <c r="T23" i="18"/>
  <c r="T830" i="18" s="1"/>
  <c r="U23" i="18"/>
  <c r="U830" i="18" s="1"/>
  <c r="W23" i="18"/>
  <c r="W830" i="18" s="1"/>
  <c r="M23" i="18"/>
  <c r="M830" i="18" s="1"/>
  <c r="Y585" i="14"/>
  <c r="I169" i="15"/>
  <c r="L99" i="17"/>
  <c r="R148" i="17"/>
  <c r="W52" i="13"/>
  <c r="R66" i="13"/>
  <c r="Y345" i="17"/>
  <c r="Y359" i="14"/>
  <c r="Y183" i="17"/>
  <c r="Y575" i="13"/>
  <c r="Y354" i="17"/>
  <c r="X27" i="13"/>
  <c r="X849" i="13" s="1"/>
  <c r="N27" i="13"/>
  <c r="N849" i="13" s="1"/>
  <c r="R27" i="13"/>
  <c r="R849" i="13" s="1"/>
  <c r="V27" i="13"/>
  <c r="V849" i="13" s="1"/>
  <c r="W27" i="13"/>
  <c r="W849" i="13" s="1"/>
  <c r="L27" i="13"/>
  <c r="L849" i="13" s="1"/>
  <c r="P27" i="13"/>
  <c r="P849" i="13" s="1"/>
  <c r="T27" i="13"/>
  <c r="T849" i="13" s="1"/>
  <c r="J27" i="13"/>
  <c r="K27" i="13"/>
  <c r="K849" i="13" s="1"/>
  <c r="M27" i="13"/>
  <c r="M849" i="13" s="1"/>
  <c r="O27" i="13"/>
  <c r="O849" i="13" s="1"/>
  <c r="U27" i="13"/>
  <c r="U849" i="13" s="1"/>
  <c r="S27" i="13"/>
  <c r="S849" i="13" s="1"/>
  <c r="Q27" i="13"/>
  <c r="Q849" i="13" s="1"/>
  <c r="L614" i="13"/>
  <c r="L885" i="13"/>
  <c r="X78" i="14"/>
  <c r="X882" i="14" s="1"/>
  <c r="T78" i="14"/>
  <c r="T882" i="14" s="1"/>
  <c r="L78" i="14"/>
  <c r="L882" i="14" s="1"/>
  <c r="V78" i="14"/>
  <c r="V882" i="14" s="1"/>
  <c r="P78" i="14"/>
  <c r="P882" i="14" s="1"/>
  <c r="R78" i="14"/>
  <c r="R882" i="14" s="1"/>
  <c r="W78" i="14"/>
  <c r="W882" i="14" s="1"/>
  <c r="J78" i="14"/>
  <c r="S78" i="14"/>
  <c r="S882" i="14" s="1"/>
  <c r="U78" i="14"/>
  <c r="U882" i="14" s="1"/>
  <c r="O78" i="14"/>
  <c r="O882" i="14" s="1"/>
  <c r="M78" i="14"/>
  <c r="M882" i="14" s="1"/>
  <c r="N78" i="14"/>
  <c r="N882" i="14" s="1"/>
  <c r="K78" i="14"/>
  <c r="K882" i="14" s="1"/>
  <c r="Q78" i="14"/>
  <c r="Q882" i="14" s="1"/>
  <c r="Q72" i="18"/>
  <c r="Q879" i="18" s="1"/>
  <c r="K72" i="18"/>
  <c r="K879" i="18" s="1"/>
  <c r="N72" i="18"/>
  <c r="N879" i="18" s="1"/>
  <c r="M72" i="18"/>
  <c r="M879" i="18" s="1"/>
  <c r="T72" i="18"/>
  <c r="T879" i="18" s="1"/>
  <c r="J72" i="18"/>
  <c r="U72" i="18"/>
  <c r="U879" i="18" s="1"/>
  <c r="V72" i="18"/>
  <c r="V879" i="18" s="1"/>
  <c r="S72" i="18"/>
  <c r="S879" i="18" s="1"/>
  <c r="P72" i="18"/>
  <c r="P879" i="18" s="1"/>
  <c r="R72" i="18"/>
  <c r="R879" i="18" s="1"/>
  <c r="L72" i="18"/>
  <c r="L879" i="18" s="1"/>
  <c r="O72" i="18"/>
  <c r="O879" i="18" s="1"/>
  <c r="W72" i="18"/>
  <c r="W879" i="18" s="1"/>
  <c r="X72" i="18"/>
  <c r="X879" i="18" s="1"/>
  <c r="Y360" i="14"/>
  <c r="X296" i="13"/>
  <c r="X304" i="13" s="1"/>
  <c r="W296" i="13"/>
  <c r="W304" i="13" s="1"/>
  <c r="O296" i="13"/>
  <c r="O304" i="13" s="1"/>
  <c r="V296" i="13"/>
  <c r="V304" i="13" s="1"/>
  <c r="M296" i="13"/>
  <c r="M304" i="13" s="1"/>
  <c r="Q296" i="13"/>
  <c r="Q304" i="13" s="1"/>
  <c r="T296" i="13"/>
  <c r="T304" i="13" s="1"/>
  <c r="L296" i="13"/>
  <c r="L304" i="13" s="1"/>
  <c r="P296" i="13"/>
  <c r="P304" i="13" s="1"/>
  <c r="N296" i="13"/>
  <c r="N304" i="13" s="1"/>
  <c r="R296" i="13"/>
  <c r="R304" i="13" s="1"/>
  <c r="K296" i="13"/>
  <c r="K304" i="13" s="1"/>
  <c r="J296" i="13"/>
  <c r="J304" i="13" s="1"/>
  <c r="U296" i="13"/>
  <c r="U304" i="13" s="1"/>
  <c r="S296" i="13"/>
  <c r="Q558" i="14"/>
  <c r="Q566" i="14" s="1"/>
  <c r="O558" i="14"/>
  <c r="J558" i="14"/>
  <c r="S558" i="14"/>
  <c r="S566" i="14" s="1"/>
  <c r="V558" i="14"/>
  <c r="X558" i="14"/>
  <c r="R558" i="14"/>
  <c r="U558" i="14"/>
  <c r="U566" i="14" s="1"/>
  <c r="N558" i="14"/>
  <c r="P558" i="14"/>
  <c r="L558" i="14"/>
  <c r="L566" i="14" s="1"/>
  <c r="T558" i="14"/>
  <c r="T566" i="14" s="1"/>
  <c r="W558" i="14"/>
  <c r="W566" i="14" s="1"/>
  <c r="K558" i="14"/>
  <c r="M558" i="14"/>
  <c r="M566" i="14" s="1"/>
  <c r="M30" i="6"/>
  <c r="I30" i="14"/>
  <c r="S70" i="13"/>
  <c r="Q70" i="13"/>
  <c r="X70" i="13"/>
  <c r="L70" i="13"/>
  <c r="J70" i="13"/>
  <c r="M70" i="13"/>
  <c r="T70" i="13"/>
  <c r="P70" i="13"/>
  <c r="N70" i="13"/>
  <c r="U70" i="13"/>
  <c r="R70" i="13"/>
  <c r="V70" i="13"/>
  <c r="K70" i="13"/>
  <c r="O70" i="13"/>
  <c r="W70" i="13"/>
  <c r="T604" i="18"/>
  <c r="X604" i="18"/>
  <c r="Y607" i="14"/>
  <c r="O344" i="13"/>
  <c r="W344" i="13"/>
  <c r="X344" i="13"/>
  <c r="J344" i="13"/>
  <c r="V344" i="13"/>
  <c r="L344" i="13"/>
  <c r="K344" i="13"/>
  <c r="P344" i="13"/>
  <c r="Q344" i="13"/>
  <c r="R344" i="13"/>
  <c r="U344" i="13"/>
  <c r="T344" i="13"/>
  <c r="N344" i="13"/>
  <c r="S344" i="13"/>
  <c r="M344" i="13"/>
  <c r="Y185" i="17"/>
  <c r="Y324" i="13"/>
  <c r="R881" i="13"/>
  <c r="P614" i="13"/>
  <c r="Y345" i="14"/>
  <c r="W75" i="13"/>
  <c r="W897" i="13" s="1"/>
  <c r="X75" i="13"/>
  <c r="X897" i="13" s="1"/>
  <c r="P75" i="13"/>
  <c r="P897" i="13" s="1"/>
  <c r="V75" i="13"/>
  <c r="V897" i="13" s="1"/>
  <c r="S75" i="13"/>
  <c r="S897" i="13" s="1"/>
  <c r="U75" i="13"/>
  <c r="U897" i="13" s="1"/>
  <c r="L75" i="13"/>
  <c r="L897" i="13" s="1"/>
  <c r="Q75" i="13"/>
  <c r="Q897" i="13" s="1"/>
  <c r="N75" i="13"/>
  <c r="N897" i="13" s="1"/>
  <c r="M75" i="13"/>
  <c r="M897" i="13" s="1"/>
  <c r="J75" i="13"/>
  <c r="O75" i="13"/>
  <c r="O897" i="13" s="1"/>
  <c r="R75" i="13"/>
  <c r="R897" i="13" s="1"/>
  <c r="K75" i="13"/>
  <c r="K897" i="13" s="1"/>
  <c r="T75" i="13"/>
  <c r="T897" i="13" s="1"/>
  <c r="V23" i="13"/>
  <c r="V845" i="13" s="1"/>
  <c r="R23" i="13"/>
  <c r="R845" i="13" s="1"/>
  <c r="P23" i="13"/>
  <c r="P845" i="13" s="1"/>
  <c r="L23" i="13"/>
  <c r="L845" i="13" s="1"/>
  <c r="K23" i="13"/>
  <c r="K845" i="13" s="1"/>
  <c r="J23" i="13"/>
  <c r="Q23" i="13"/>
  <c r="Q845" i="13" s="1"/>
  <c r="X23" i="13"/>
  <c r="X845" i="13" s="1"/>
  <c r="S23" i="13"/>
  <c r="S845" i="13" s="1"/>
  <c r="W23" i="13"/>
  <c r="W845" i="13" s="1"/>
  <c r="N23" i="13"/>
  <c r="N845" i="13" s="1"/>
  <c r="O23" i="13"/>
  <c r="O845" i="13" s="1"/>
  <c r="T23" i="13"/>
  <c r="T845" i="13" s="1"/>
  <c r="M23" i="13"/>
  <c r="M845" i="13" s="1"/>
  <c r="U23" i="13"/>
  <c r="U845" i="13" s="1"/>
  <c r="X85" i="14"/>
  <c r="X889" i="14" s="1"/>
  <c r="W85" i="14"/>
  <c r="W889" i="14" s="1"/>
  <c r="N85" i="14"/>
  <c r="N889" i="14" s="1"/>
  <c r="O85" i="14"/>
  <c r="O889" i="14" s="1"/>
  <c r="T85" i="14"/>
  <c r="T889" i="14" s="1"/>
  <c r="P85" i="14"/>
  <c r="P889" i="14" s="1"/>
  <c r="L85" i="14"/>
  <c r="L889" i="14" s="1"/>
  <c r="S85" i="14"/>
  <c r="S889" i="14" s="1"/>
  <c r="R85" i="14"/>
  <c r="R889" i="14" s="1"/>
  <c r="U85" i="14"/>
  <c r="U889" i="14" s="1"/>
  <c r="J85" i="14"/>
  <c r="Q85" i="14"/>
  <c r="Q889" i="14" s="1"/>
  <c r="V85" i="14"/>
  <c r="V889" i="14" s="1"/>
  <c r="K85" i="14"/>
  <c r="K889" i="14" s="1"/>
  <c r="M85" i="14"/>
  <c r="M889" i="14" s="1"/>
  <c r="X863" i="18"/>
  <c r="L863" i="18"/>
  <c r="J883" i="13"/>
  <c r="Y61" i="13"/>
  <c r="O342" i="17"/>
  <c r="O359" i="17" s="1"/>
  <c r="V342" i="17"/>
  <c r="V359" i="17" s="1"/>
  <c r="S342" i="17"/>
  <c r="S359" i="17" s="1"/>
  <c r="J342" i="17"/>
  <c r="U342" i="17"/>
  <c r="U359" i="17" s="1"/>
  <c r="T342" i="17"/>
  <c r="T359" i="17" s="1"/>
  <c r="P342" i="17"/>
  <c r="P359" i="17" s="1"/>
  <c r="Q342" i="17"/>
  <c r="Q359" i="17" s="1"/>
  <c r="R342" i="17"/>
  <c r="R359" i="17" s="1"/>
  <c r="N342" i="17"/>
  <c r="N359" i="17" s="1"/>
  <c r="L342" i="17"/>
  <c r="L359" i="17" s="1"/>
  <c r="X342" i="17"/>
  <c r="X359" i="17" s="1"/>
  <c r="M342" i="17"/>
  <c r="M359" i="17" s="1"/>
  <c r="K342" i="17"/>
  <c r="K359" i="17" s="1"/>
  <c r="W342" i="17"/>
  <c r="W359" i="17" s="1"/>
  <c r="Y60" i="13"/>
  <c r="I31" i="17"/>
  <c r="M31" i="8"/>
  <c r="Y411" i="17"/>
  <c r="I132" i="21"/>
  <c r="S28" i="14"/>
  <c r="S832" i="14" s="1"/>
  <c r="W28" i="14"/>
  <c r="W832" i="14" s="1"/>
  <c r="X28" i="14"/>
  <c r="X832" i="14" s="1"/>
  <c r="M28" i="14"/>
  <c r="M832" i="14" s="1"/>
  <c r="Q28" i="14"/>
  <c r="Q832" i="14" s="1"/>
  <c r="O28" i="14"/>
  <c r="O832" i="14" s="1"/>
  <c r="R28" i="14"/>
  <c r="R832" i="14" s="1"/>
  <c r="U28" i="14"/>
  <c r="U832" i="14" s="1"/>
  <c r="V28" i="14"/>
  <c r="V832" i="14" s="1"/>
  <c r="J28" i="14"/>
  <c r="T28" i="14"/>
  <c r="T832" i="14" s="1"/>
  <c r="N28" i="14"/>
  <c r="N832" i="14" s="1"/>
  <c r="P28" i="14"/>
  <c r="P832" i="14" s="1"/>
  <c r="K28" i="14"/>
  <c r="K832" i="14" s="1"/>
  <c r="L28" i="14"/>
  <c r="L832" i="14" s="1"/>
  <c r="W614" i="13"/>
  <c r="G38" i="1"/>
  <c r="G13" i="24" s="1"/>
  <c r="F37" i="12"/>
  <c r="R30" i="20"/>
  <c r="R32" i="20" s="1"/>
  <c r="S380" i="17"/>
  <c r="J30" i="20"/>
  <c r="K30" i="20"/>
  <c r="K32" i="20" s="1"/>
  <c r="Y28" i="20"/>
  <c r="R75" i="17"/>
  <c r="Y853" i="18"/>
  <c r="S30" i="20"/>
  <c r="S32" i="20" s="1"/>
  <c r="Y863" i="13"/>
  <c r="Y862" i="13"/>
  <c r="L75" i="17"/>
  <c r="J75" i="17"/>
  <c r="Y855" i="18"/>
  <c r="V75" i="17"/>
  <c r="T30" i="20"/>
  <c r="T32" i="20" s="1"/>
  <c r="P380" i="17"/>
  <c r="R380" i="17"/>
  <c r="W75" i="17"/>
  <c r="N75" i="17"/>
  <c r="P75" i="17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M75" i="17"/>
  <c r="U75" i="17"/>
  <c r="X75" i="17"/>
  <c r="S75" i="17"/>
  <c r="T75" i="17"/>
  <c r="O75" i="17"/>
  <c r="Y68" i="17"/>
  <c r="Y582" i="17"/>
  <c r="Y573" i="17"/>
  <c r="Y631" i="17"/>
  <c r="Y469" i="17"/>
  <c r="T633" i="17"/>
  <c r="M30" i="20"/>
  <c r="M32" i="20" s="1"/>
  <c r="Y462" i="17"/>
  <c r="Y621" i="17"/>
  <c r="Y847" i="14"/>
  <c r="Y868" i="14"/>
  <c r="Y913" i="13"/>
  <c r="Y894" i="14"/>
  <c r="O30" i="20"/>
  <c r="O32" i="20" s="1"/>
  <c r="Y839" i="14"/>
  <c r="L30" i="20"/>
  <c r="L32" i="20" s="1"/>
  <c r="Q380" i="17"/>
  <c r="Y373" i="17"/>
  <c r="Y347" i="17"/>
  <c r="U380" i="17"/>
  <c r="Q30" i="20"/>
  <c r="Q32" i="20" s="1"/>
  <c r="T380" i="17"/>
  <c r="P30" i="20"/>
  <c r="P32" i="20" s="1"/>
  <c r="Y374" i="17"/>
  <c r="Y375" i="17"/>
  <c r="Y371" i="17"/>
  <c r="Y541" i="17"/>
  <c r="V30" i="20"/>
  <c r="V32" i="20" s="1"/>
  <c r="Y26" i="20"/>
  <c r="Y365" i="17"/>
  <c r="Y372" i="17"/>
  <c r="K380" i="17"/>
  <c r="Y363" i="17"/>
  <c r="Y364" i="17"/>
  <c r="Y369" i="17"/>
  <c r="N380" i="17"/>
  <c r="J380" i="17"/>
  <c r="Y368" i="17"/>
  <c r="Y370" i="17"/>
  <c r="Y376" i="17"/>
  <c r="Y377" i="17"/>
  <c r="Y27" i="20"/>
  <c r="V380" i="17"/>
  <c r="Y366" i="17"/>
  <c r="Y367" i="17"/>
  <c r="U30" i="20"/>
  <c r="U32" i="20" s="1"/>
  <c r="Y379" i="17"/>
  <c r="N30" i="20"/>
  <c r="N32" i="20" s="1"/>
  <c r="Y25" i="20"/>
  <c r="L380" i="17"/>
  <c r="I1081" i="18"/>
  <c r="G18" i="1" s="1"/>
  <c r="F17" i="12"/>
  <c r="F20" i="12" s="1"/>
  <c r="Y574" i="17"/>
  <c r="Y866" i="18"/>
  <c r="Y844" i="18"/>
  <c r="Y630" i="17"/>
  <c r="X154" i="15"/>
  <c r="Y305" i="17"/>
  <c r="Y52" i="18"/>
  <c r="Y624" i="17"/>
  <c r="M13" i="1" l="1"/>
  <c r="M52" i="1" s="1"/>
  <c r="K159" i="21"/>
  <c r="Q13" i="1"/>
  <c r="Q59" i="1" s="1"/>
  <c r="O159" i="21"/>
  <c r="R13" i="1"/>
  <c r="R59" i="1" s="1"/>
  <c r="P159" i="21"/>
  <c r="I13" i="1"/>
  <c r="I63" i="1" s="1"/>
  <c r="G159" i="21"/>
  <c r="S13" i="1"/>
  <c r="S63" i="1" s="1"/>
  <c r="Q159" i="21"/>
  <c r="J13" i="1"/>
  <c r="J63" i="1" s="1"/>
  <c r="H159" i="21"/>
  <c r="N13" i="1"/>
  <c r="N63" i="1" s="1"/>
  <c r="L159" i="21"/>
  <c r="O13" i="1"/>
  <c r="O63" i="1" s="1"/>
  <c r="M159" i="21"/>
  <c r="L13" i="1"/>
  <c r="L59" i="1" s="1"/>
  <c r="J159" i="21"/>
  <c r="K13" i="1"/>
  <c r="K59" i="1" s="1"/>
  <c r="I159" i="21"/>
  <c r="T13" i="1"/>
  <c r="T59" i="1" s="1"/>
  <c r="R159" i="21"/>
  <c r="P13" i="1"/>
  <c r="P52" i="1" s="1"/>
  <c r="N159" i="21"/>
  <c r="L105" i="21"/>
  <c r="A810" i="18"/>
  <c r="A811" i="18" s="1"/>
  <c r="A812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N856" i="14"/>
  <c r="Y82" i="14"/>
  <c r="Y81" i="14"/>
  <c r="F145" i="21"/>
  <c r="J451" i="17" s="1"/>
  <c r="Q145" i="21"/>
  <c r="U451" i="17" s="1"/>
  <c r="P902" i="13"/>
  <c r="P145" i="21"/>
  <c r="T451" i="17" s="1"/>
  <c r="R145" i="21"/>
  <c r="V451" i="17" s="1"/>
  <c r="I145" i="21"/>
  <c r="M451" i="17" s="1"/>
  <c r="L145" i="21"/>
  <c r="P451" i="17" s="1"/>
  <c r="N145" i="21"/>
  <c r="R451" i="17" s="1"/>
  <c r="H145" i="21"/>
  <c r="L451" i="17" s="1"/>
  <c r="N902" i="13"/>
  <c r="M145" i="21"/>
  <c r="Q451" i="17" s="1"/>
  <c r="G145" i="21"/>
  <c r="K451" i="17" s="1"/>
  <c r="J145" i="21"/>
  <c r="N451" i="17" s="1"/>
  <c r="K145" i="21"/>
  <c r="O451" i="17" s="1"/>
  <c r="J105" i="21"/>
  <c r="W870" i="14"/>
  <c r="S902" i="13"/>
  <c r="O105" i="21"/>
  <c r="W874" i="13"/>
  <c r="Y886" i="14"/>
  <c r="Y866" i="14"/>
  <c r="Y885" i="14"/>
  <c r="Y888" i="18"/>
  <c r="Y889" i="18"/>
  <c r="R902" i="13"/>
  <c r="W902" i="13"/>
  <c r="N105" i="21"/>
  <c r="U870" i="14"/>
  <c r="Y81" i="18"/>
  <c r="Y82" i="18"/>
  <c r="R105" i="21"/>
  <c r="V902" i="13"/>
  <c r="A625" i="14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T902" i="13"/>
  <c r="P105" i="21"/>
  <c r="G105" i="21"/>
  <c r="K902" i="13"/>
  <c r="Y354" i="13"/>
  <c r="N904" i="13"/>
  <c r="Q902" i="13"/>
  <c r="X902" i="13"/>
  <c r="M105" i="21"/>
  <c r="S904" i="13"/>
  <c r="X904" i="13"/>
  <c r="U903" i="13"/>
  <c r="S903" i="13"/>
  <c r="Q904" i="13"/>
  <c r="V904" i="13"/>
  <c r="J903" i="13"/>
  <c r="V903" i="13"/>
  <c r="T904" i="13"/>
  <c r="W904" i="13"/>
  <c r="M903" i="13"/>
  <c r="R903" i="13"/>
  <c r="W903" i="13"/>
  <c r="N903" i="13"/>
  <c r="P903" i="13"/>
  <c r="L904" i="13"/>
  <c r="M904" i="13"/>
  <c r="X903" i="13"/>
  <c r="U904" i="13"/>
  <c r="O903" i="13"/>
  <c r="J904" i="13"/>
  <c r="O904" i="13"/>
  <c r="K904" i="13"/>
  <c r="P904" i="13"/>
  <c r="T903" i="13"/>
  <c r="K903" i="13"/>
  <c r="R904" i="13"/>
  <c r="L903" i="13"/>
  <c r="Q903" i="13"/>
  <c r="A910" i="13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Y356" i="13"/>
  <c r="Y355" i="13"/>
  <c r="Y533" i="17"/>
  <c r="T626" i="17"/>
  <c r="Y82" i="13"/>
  <c r="Y81" i="13"/>
  <c r="J239" i="17"/>
  <c r="J567" i="17" s="1"/>
  <c r="Y532" i="17"/>
  <c r="U856" i="14"/>
  <c r="Y540" i="17"/>
  <c r="Y868" i="18"/>
  <c r="X239" i="17"/>
  <c r="X567" i="17" s="1"/>
  <c r="U239" i="17"/>
  <c r="U567" i="17" s="1"/>
  <c r="M888" i="13"/>
  <c r="V239" i="17"/>
  <c r="V567" i="17" s="1"/>
  <c r="L239" i="17"/>
  <c r="L567" i="17" s="1"/>
  <c r="M135" i="21"/>
  <c r="R239" i="17"/>
  <c r="R567" i="17" s="1"/>
  <c r="Y538" i="17"/>
  <c r="J321" i="18"/>
  <c r="J859" i="18" s="1"/>
  <c r="R321" i="18"/>
  <c r="R859" i="18" s="1"/>
  <c r="Y864" i="14"/>
  <c r="W239" i="17"/>
  <c r="W567" i="17" s="1"/>
  <c r="Y564" i="17"/>
  <c r="T856" i="14"/>
  <c r="Y861" i="13"/>
  <c r="Q888" i="13"/>
  <c r="P239" i="17"/>
  <c r="P567" i="17" s="1"/>
  <c r="T239" i="17"/>
  <c r="T567" i="17" s="1"/>
  <c r="P321" i="18"/>
  <c r="P859" i="18" s="1"/>
  <c r="V874" i="13"/>
  <c r="Q239" i="17"/>
  <c r="Q567" i="17" s="1"/>
  <c r="K321" i="18"/>
  <c r="K859" i="18" s="1"/>
  <c r="Y588" i="17"/>
  <c r="L216" i="17"/>
  <c r="Y856" i="18"/>
  <c r="U216" i="17"/>
  <c r="L321" i="18"/>
  <c r="L859" i="18" s="1"/>
  <c r="Y847" i="18"/>
  <c r="Y560" i="17"/>
  <c r="Y864" i="18"/>
  <c r="N239" i="17"/>
  <c r="N567" i="17" s="1"/>
  <c r="O321" i="18"/>
  <c r="O859" i="18" s="1"/>
  <c r="V321" i="18"/>
  <c r="V859" i="18" s="1"/>
  <c r="Y852" i="14"/>
  <c r="K216" i="17"/>
  <c r="Q321" i="18"/>
  <c r="Q859" i="18" s="1"/>
  <c r="Y850" i="18"/>
  <c r="S216" i="17"/>
  <c r="S321" i="18"/>
  <c r="S859" i="18" s="1"/>
  <c r="O239" i="17"/>
  <c r="O567" i="17" s="1"/>
  <c r="Y551" i="17"/>
  <c r="Y857" i="18"/>
  <c r="U841" i="18"/>
  <c r="U321" i="18"/>
  <c r="U859" i="18" s="1"/>
  <c r="M874" i="13"/>
  <c r="Y312" i="18"/>
  <c r="M239" i="17"/>
  <c r="M567" i="17" s="1"/>
  <c r="Y309" i="18"/>
  <c r="Y319" i="18"/>
  <c r="O216" i="17"/>
  <c r="N321" i="18"/>
  <c r="N859" i="18" s="1"/>
  <c r="T841" i="18"/>
  <c r="T321" i="18"/>
  <c r="T859" i="18" s="1"/>
  <c r="K888" i="13"/>
  <c r="Y303" i="18"/>
  <c r="W841" i="18"/>
  <c r="W321" i="18"/>
  <c r="W859" i="18" s="1"/>
  <c r="X169" i="15"/>
  <c r="S873" i="18"/>
  <c r="X321" i="18"/>
  <c r="X859" i="18" s="1"/>
  <c r="X841" i="18"/>
  <c r="M321" i="18"/>
  <c r="M859" i="18" s="1"/>
  <c r="K239" i="17"/>
  <c r="K567" i="17" s="1"/>
  <c r="Y223" i="17"/>
  <c r="Y843" i="18"/>
  <c r="Y842" i="14"/>
  <c r="Q874" i="13"/>
  <c r="Y571" i="17"/>
  <c r="Y566" i="17"/>
  <c r="Y852" i="18"/>
  <c r="Y849" i="18"/>
  <c r="W640" i="17"/>
  <c r="Y853" i="14"/>
  <c r="Y868" i="13"/>
  <c r="P216" i="17"/>
  <c r="Y848" i="18"/>
  <c r="M856" i="14"/>
  <c r="M870" i="14"/>
  <c r="Y636" i="17"/>
  <c r="Y890" i="14"/>
  <c r="Y199" i="17"/>
  <c r="Y845" i="14"/>
  <c r="Y548" i="17"/>
  <c r="J527" i="17"/>
  <c r="Y527" i="17" s="1"/>
  <c r="S870" i="14"/>
  <c r="Y554" i="17"/>
  <c r="R216" i="17"/>
  <c r="R856" i="14"/>
  <c r="E141" i="21"/>
  <c r="O142" i="21" s="1"/>
  <c r="S287" i="17" s="1"/>
  <c r="Y871" i="13"/>
  <c r="Y845" i="18"/>
  <c r="Y553" i="17"/>
  <c r="Y882" i="13"/>
  <c r="Y851" i="18"/>
  <c r="N216" i="17"/>
  <c r="U626" i="17"/>
  <c r="O543" i="17"/>
  <c r="L543" i="17"/>
  <c r="Y846" i="14"/>
  <c r="X141" i="15"/>
  <c r="V856" i="14"/>
  <c r="Y563" i="17"/>
  <c r="Y530" i="17"/>
  <c r="Y625" i="17"/>
  <c r="Y559" i="17"/>
  <c r="Y865" i="14"/>
  <c r="Y589" i="17"/>
  <c r="W216" i="17"/>
  <c r="Y531" i="17"/>
  <c r="Y44" i="17"/>
  <c r="N52" i="17"/>
  <c r="Q216" i="17"/>
  <c r="L52" i="17"/>
  <c r="P543" i="17"/>
  <c r="N543" i="17"/>
  <c r="J536" i="17"/>
  <c r="Y536" i="17" s="1"/>
  <c r="Y838" i="14"/>
  <c r="Y529" i="17"/>
  <c r="N528" i="17"/>
  <c r="L528" i="17"/>
  <c r="Y581" i="17"/>
  <c r="U543" i="17"/>
  <c r="S543" i="17"/>
  <c r="Y215" i="17"/>
  <c r="V216" i="17"/>
  <c r="Y535" i="17"/>
  <c r="M216" i="17"/>
  <c r="P626" i="17"/>
  <c r="Y870" i="13"/>
  <c r="O52" i="17"/>
  <c r="R52" i="17"/>
  <c r="R534" i="17"/>
  <c r="Q52" i="17"/>
  <c r="T216" i="17"/>
  <c r="P870" i="14"/>
  <c r="S856" i="14"/>
  <c r="O870" i="14"/>
  <c r="L874" i="13"/>
  <c r="S52" i="17"/>
  <c r="K543" i="17"/>
  <c r="X216" i="17"/>
  <c r="J216" i="17"/>
  <c r="Y45" i="17"/>
  <c r="Y36" i="17"/>
  <c r="Y860" i="13"/>
  <c r="W52" i="17"/>
  <c r="K52" i="17"/>
  <c r="P52" i="17"/>
  <c r="U52" i="17"/>
  <c r="P537" i="17"/>
  <c r="Y537" i="17" s="1"/>
  <c r="Y42" i="17"/>
  <c r="J52" i="17"/>
  <c r="J534" i="17"/>
  <c r="Y104" i="17"/>
  <c r="M52" i="17"/>
  <c r="Y43" i="17"/>
  <c r="T52" i="17"/>
  <c r="Y611" i="17"/>
  <c r="O626" i="17"/>
  <c r="X23" i="19"/>
  <c r="I113" i="19"/>
  <c r="X113" i="19" s="1"/>
  <c r="K534" i="17"/>
  <c r="Y596" i="17"/>
  <c r="Y597" i="17"/>
  <c r="V52" i="17"/>
  <c r="X52" i="17"/>
  <c r="Y105" i="17"/>
  <c r="Q626" i="17"/>
  <c r="W626" i="17"/>
  <c r="V626" i="17"/>
  <c r="K626" i="17"/>
  <c r="O123" i="21"/>
  <c r="L626" i="17"/>
  <c r="K856" i="14"/>
  <c r="R626" i="17"/>
  <c r="Y298" i="17"/>
  <c r="M626" i="17"/>
  <c r="J626" i="17"/>
  <c r="U640" i="17"/>
  <c r="P640" i="17"/>
  <c r="Y632" i="17"/>
  <c r="K640" i="17"/>
  <c r="Q640" i="17"/>
  <c r="O640" i="17"/>
  <c r="T640" i="17"/>
  <c r="V640" i="17"/>
  <c r="Y854" i="14"/>
  <c r="R640" i="17"/>
  <c r="X640" i="17"/>
  <c r="L640" i="17"/>
  <c r="O591" i="17"/>
  <c r="Y312" i="17"/>
  <c r="S640" i="17"/>
  <c r="N873" i="18"/>
  <c r="J873" i="18"/>
  <c r="Y856" i="13"/>
  <c r="X874" i="13"/>
  <c r="S874" i="13"/>
  <c r="M640" i="17"/>
  <c r="J640" i="17"/>
  <c r="T873" i="18"/>
  <c r="N640" i="17"/>
  <c r="M591" i="17"/>
  <c r="U888" i="13"/>
  <c r="S888" i="13"/>
  <c r="L873" i="18"/>
  <c r="K122" i="8"/>
  <c r="I286" i="17" s="1"/>
  <c r="X286" i="17" s="1"/>
  <c r="K108" i="8"/>
  <c r="I272" i="17" s="1"/>
  <c r="W272" i="17" s="1"/>
  <c r="K107" i="8"/>
  <c r="I271" i="17" s="1"/>
  <c r="Q130" i="21"/>
  <c r="U275" i="17" s="1"/>
  <c r="M123" i="21"/>
  <c r="N130" i="21"/>
  <c r="R275" i="17" s="1"/>
  <c r="F130" i="21"/>
  <c r="H43" i="23"/>
  <c r="L118" i="8" s="1"/>
  <c r="I446" i="17" s="1"/>
  <c r="X446" i="17" s="1"/>
  <c r="Q123" i="21"/>
  <c r="F43" i="23"/>
  <c r="J118" i="8" s="1"/>
  <c r="I118" i="17" s="1"/>
  <c r="Y842" i="18"/>
  <c r="V873" i="18"/>
  <c r="H130" i="21"/>
  <c r="L288" i="17" s="1"/>
  <c r="J130" i="21"/>
  <c r="N288" i="17" s="1"/>
  <c r="V591" i="17"/>
  <c r="G130" i="21"/>
  <c r="K288" i="17" s="1"/>
  <c r="M288" i="17"/>
  <c r="O130" i="21"/>
  <c r="S275" i="17" s="1"/>
  <c r="Y883" i="13"/>
  <c r="N874" i="13"/>
  <c r="K873" i="18"/>
  <c r="K130" i="21"/>
  <c r="O288" i="17" s="1"/>
  <c r="P130" i="21"/>
  <c r="T288" i="17" s="1"/>
  <c r="R130" i="21"/>
  <c r="V288" i="17" s="1"/>
  <c r="K874" i="13"/>
  <c r="M130" i="21"/>
  <c r="Q288" i="17" s="1"/>
  <c r="L130" i="21"/>
  <c r="P275" i="17" s="1"/>
  <c r="P123" i="21"/>
  <c r="L888" i="13"/>
  <c r="K591" i="17"/>
  <c r="Y585" i="17"/>
  <c r="J870" i="14"/>
  <c r="P856" i="14"/>
  <c r="K870" i="14"/>
  <c r="X591" i="17"/>
  <c r="R591" i="17"/>
  <c r="Y577" i="17"/>
  <c r="Y539" i="17"/>
  <c r="K118" i="8"/>
  <c r="I282" i="17" s="1"/>
  <c r="X282" i="17" s="1"/>
  <c r="Y602" i="14"/>
  <c r="Y849" i="14"/>
  <c r="Y881" i="13"/>
  <c r="J856" i="14"/>
  <c r="M873" i="18"/>
  <c r="Y600" i="13"/>
  <c r="G123" i="21"/>
  <c r="Y861" i="14"/>
  <c r="Y555" i="17"/>
  <c r="Y141" i="17"/>
  <c r="P591" i="17"/>
  <c r="U873" i="18"/>
  <c r="Y326" i="13"/>
  <c r="L591" i="17"/>
  <c r="X873" i="18"/>
  <c r="R888" i="13"/>
  <c r="U591" i="17"/>
  <c r="S591" i="17"/>
  <c r="O873" i="18"/>
  <c r="R873" i="18"/>
  <c r="W873" i="18"/>
  <c r="Y579" i="17"/>
  <c r="Y867" i="14"/>
  <c r="Y850" i="14"/>
  <c r="Y629" i="17"/>
  <c r="Y427" i="17"/>
  <c r="J591" i="17"/>
  <c r="H123" i="21"/>
  <c r="X888" i="13"/>
  <c r="Y340" i="13"/>
  <c r="O874" i="13"/>
  <c r="Y872" i="13"/>
  <c r="Y880" i="13"/>
  <c r="V870" i="14"/>
  <c r="Y865" i="13"/>
  <c r="Y335" i="18"/>
  <c r="Y840" i="14"/>
  <c r="Y885" i="13"/>
  <c r="Y637" i="17"/>
  <c r="Q873" i="18"/>
  <c r="Q870" i="14"/>
  <c r="Y858" i="13"/>
  <c r="Y869" i="13"/>
  <c r="E138" i="21"/>
  <c r="Y893" i="14"/>
  <c r="I123" i="21"/>
  <c r="Y622" i="17"/>
  <c r="Y848" i="14"/>
  <c r="W856" i="14"/>
  <c r="Y863" i="14"/>
  <c r="Q591" i="17"/>
  <c r="Y908" i="13"/>
  <c r="Y66" i="14"/>
  <c r="X368" i="13"/>
  <c r="P873" i="18"/>
  <c r="Y84" i="13"/>
  <c r="T591" i="17"/>
  <c r="Y66" i="18"/>
  <c r="N591" i="17"/>
  <c r="X856" i="14"/>
  <c r="Y552" i="17"/>
  <c r="W642" i="13"/>
  <c r="R870" i="14"/>
  <c r="J123" i="21"/>
  <c r="Y590" i="18"/>
  <c r="Y572" i="17"/>
  <c r="Y20" i="17"/>
  <c r="K120" i="8"/>
  <c r="I284" i="17" s="1"/>
  <c r="X284" i="17" s="1"/>
  <c r="J874" i="13"/>
  <c r="L856" i="14"/>
  <c r="Y263" i="17"/>
  <c r="N870" i="14"/>
  <c r="Y575" i="17"/>
  <c r="X642" i="13"/>
  <c r="Y841" i="14"/>
  <c r="Y52" i="13"/>
  <c r="Y843" i="14"/>
  <c r="Y862" i="14"/>
  <c r="L123" i="21"/>
  <c r="Y320" i="14"/>
  <c r="Y334" i="14"/>
  <c r="P874" i="13"/>
  <c r="W591" i="17"/>
  <c r="E30" i="23"/>
  <c r="Y66" i="13"/>
  <c r="Y52" i="14"/>
  <c r="V30" i="14"/>
  <c r="U874" i="13"/>
  <c r="Y911" i="13"/>
  <c r="Y878" i="13"/>
  <c r="Y584" i="17"/>
  <c r="Y588" i="14"/>
  <c r="Y403" i="17"/>
  <c r="F135" i="21"/>
  <c r="Y85" i="14"/>
  <c r="J889" i="14"/>
  <c r="Y889" i="14" s="1"/>
  <c r="N826" i="14"/>
  <c r="N834" i="14" s="1"/>
  <c r="N566" i="14"/>
  <c r="Y23" i="18"/>
  <c r="J830" i="18"/>
  <c r="Y830" i="18" s="1"/>
  <c r="V821" i="18"/>
  <c r="V18" i="18"/>
  <c r="V825" i="18" s="1"/>
  <c r="Q120" i="21"/>
  <c r="U642" i="13"/>
  <c r="Q57" i="21" s="1"/>
  <c r="M877" i="18"/>
  <c r="M94" i="18"/>
  <c r="M901" i="18" s="1"/>
  <c r="Y26" i="14"/>
  <c r="J830" i="14"/>
  <c r="Y830" i="14" s="1"/>
  <c r="Q829" i="18"/>
  <c r="Q30" i="18"/>
  <c r="Q837" i="18" s="1"/>
  <c r="X22" i="19"/>
  <c r="I112" i="19"/>
  <c r="X112" i="19" s="1"/>
  <c r="J878" i="14"/>
  <c r="Y878" i="14" s="1"/>
  <c r="Y74" i="14"/>
  <c r="Q844" i="13"/>
  <c r="Q852" i="13" s="1"/>
  <c r="Q30" i="13"/>
  <c r="R94" i="14"/>
  <c r="R874" i="14"/>
  <c r="R898" i="14" s="1"/>
  <c r="R117" i="21"/>
  <c r="V368" i="13"/>
  <c r="R54" i="21" s="1"/>
  <c r="T94" i="13"/>
  <c r="P114" i="21"/>
  <c r="T892" i="13"/>
  <c r="S844" i="13"/>
  <c r="S852" i="13" s="1"/>
  <c r="S304" i="13"/>
  <c r="Y304" i="13" s="1"/>
  <c r="Y80" i="13"/>
  <c r="J902" i="13"/>
  <c r="J578" i="13"/>
  <c r="Y570" i="13"/>
  <c r="L642" i="13"/>
  <c r="H57" i="21" s="1"/>
  <c r="H120" i="21"/>
  <c r="P877" i="18"/>
  <c r="P94" i="18"/>
  <c r="P901" i="18" s="1"/>
  <c r="L111" i="19"/>
  <c r="L24" i="19"/>
  <c r="L114" i="19" s="1"/>
  <c r="Y21" i="17"/>
  <c r="J513" i="17"/>
  <c r="Y513" i="17" s="1"/>
  <c r="Y79" i="18"/>
  <c r="J886" i="18"/>
  <c r="Y886" i="18" s="1"/>
  <c r="Y14" i="17"/>
  <c r="J31" i="17"/>
  <c r="J895" i="13"/>
  <c r="Y895" i="13" s="1"/>
  <c r="Y73" i="13"/>
  <c r="E126" i="21"/>
  <c r="H127" i="21" s="1"/>
  <c r="L111" i="17" s="1"/>
  <c r="Y75" i="13"/>
  <c r="F117" i="21"/>
  <c r="Y344" i="13"/>
  <c r="J368" i="13"/>
  <c r="M94" i="13"/>
  <c r="M892" i="13"/>
  <c r="I114" i="21"/>
  <c r="K829" i="18"/>
  <c r="K30" i="18"/>
  <c r="K837" i="18" s="1"/>
  <c r="N900" i="13"/>
  <c r="J102" i="21"/>
  <c r="Q30" i="14"/>
  <c r="Q826" i="14"/>
  <c r="Q834" i="14" s="1"/>
  <c r="X874" i="14"/>
  <c r="X898" i="14" s="1"/>
  <c r="X630" i="14"/>
  <c r="Y80" i="18"/>
  <c r="Y92" i="13"/>
  <c r="J914" i="13"/>
  <c r="Y914" i="13" s="1"/>
  <c r="J884" i="18"/>
  <c r="Y884" i="18" s="1"/>
  <c r="Y77" i="18"/>
  <c r="L870" i="14"/>
  <c r="K826" i="14"/>
  <c r="K834" i="14" s="1"/>
  <c r="K566" i="14"/>
  <c r="Y296" i="13"/>
  <c r="Y76" i="13"/>
  <c r="J898" i="13"/>
  <c r="Y898" i="13" s="1"/>
  <c r="Y283" i="18"/>
  <c r="J287" i="18"/>
  <c r="Y287" i="18" s="1"/>
  <c r="J18" i="18"/>
  <c r="J821" i="18"/>
  <c r="Y14" i="18"/>
  <c r="X21" i="19"/>
  <c r="I111" i="19"/>
  <c r="I24" i="19"/>
  <c r="K102" i="21"/>
  <c r="U30" i="14"/>
  <c r="U826" i="14"/>
  <c r="U834" i="14" s="1"/>
  <c r="Q874" i="14"/>
  <c r="Q898" i="14" s="1"/>
  <c r="Q630" i="14"/>
  <c r="N844" i="13"/>
  <c r="N852" i="13" s="1"/>
  <c r="N30" i="13"/>
  <c r="V94" i="14"/>
  <c r="Y550" i="17"/>
  <c r="Y74" i="13"/>
  <c r="J896" i="13"/>
  <c r="Y896" i="13" s="1"/>
  <c r="J522" i="17"/>
  <c r="Y522" i="17" s="1"/>
  <c r="Y30" i="17"/>
  <c r="J506" i="17"/>
  <c r="J195" i="17"/>
  <c r="Y178" i="17"/>
  <c r="N30" i="18"/>
  <c r="N837" i="18" s="1"/>
  <c r="N829" i="18"/>
  <c r="L30" i="14"/>
  <c r="L826" i="14"/>
  <c r="L834" i="14" s="1"/>
  <c r="Y76" i="18"/>
  <c r="J883" i="18"/>
  <c r="Y883" i="18" s="1"/>
  <c r="Y77" i="14"/>
  <c r="J881" i="14"/>
  <c r="Y881" i="14" s="1"/>
  <c r="K123" i="21"/>
  <c r="Y887" i="18"/>
  <c r="L844" i="13"/>
  <c r="L852" i="13" s="1"/>
  <c r="L30" i="13"/>
  <c r="J844" i="13"/>
  <c r="Y22" i="13"/>
  <c r="J30" i="13"/>
  <c r="U94" i="14"/>
  <c r="K94" i="14"/>
  <c r="Q31" i="17"/>
  <c r="T31" i="17"/>
  <c r="X821" i="18"/>
  <c r="X18" i="18"/>
  <c r="X825" i="18" s="1"/>
  <c r="S506" i="17"/>
  <c r="S195" i="17"/>
  <c r="V111" i="19"/>
  <c r="V24" i="19"/>
  <c r="V114" i="19" s="1"/>
  <c r="R900" i="13"/>
  <c r="N102" i="21"/>
  <c r="Y134" i="17"/>
  <c r="Y71" i="13"/>
  <c r="J893" i="13"/>
  <c r="Y893" i="13" s="1"/>
  <c r="S821" i="18"/>
  <c r="S18" i="18"/>
  <c r="S825" i="18" s="1"/>
  <c r="J875" i="14"/>
  <c r="Y875" i="14" s="1"/>
  <c r="Y71" i="14"/>
  <c r="R642" i="13"/>
  <c r="N57" i="21" s="1"/>
  <c r="N120" i="21"/>
  <c r="Q877" i="18"/>
  <c r="Q94" i="18"/>
  <c r="Q901" i="18" s="1"/>
  <c r="P30" i="18"/>
  <c r="P837" i="18" s="1"/>
  <c r="P829" i="18"/>
  <c r="Y867" i="18"/>
  <c r="T900" i="13"/>
  <c r="P102" i="21"/>
  <c r="K30" i="14"/>
  <c r="J630" i="14"/>
  <c r="Y606" i="14"/>
  <c r="Y844" i="14"/>
  <c r="X844" i="13"/>
  <c r="X852" i="13" s="1"/>
  <c r="X30" i="13"/>
  <c r="M94" i="14"/>
  <c r="M874" i="14"/>
  <c r="M898" i="14" s="1"/>
  <c r="S31" i="17"/>
  <c r="Y99" i="17"/>
  <c r="P117" i="21"/>
  <c r="T368" i="13"/>
  <c r="P54" i="21" s="1"/>
  <c r="O892" i="13"/>
  <c r="O94" i="13"/>
  <c r="K114" i="21"/>
  <c r="Y16" i="13"/>
  <c r="J838" i="13"/>
  <c r="Y838" i="13" s="1"/>
  <c r="Y71" i="18"/>
  <c r="J878" i="18"/>
  <c r="Y878" i="18" s="1"/>
  <c r="O18" i="18"/>
  <c r="O825" i="18" s="1"/>
  <c r="O821" i="18"/>
  <c r="F108" i="21"/>
  <c r="Y626" i="13"/>
  <c r="J906" i="13"/>
  <c r="Y906" i="13" s="1"/>
  <c r="N877" i="18"/>
  <c r="N94" i="18"/>
  <c r="N901" i="18" s="1"/>
  <c r="W829" i="18"/>
  <c r="W30" i="18"/>
  <c r="W837" i="18" s="1"/>
  <c r="L900" i="13"/>
  <c r="H102" i="21"/>
  <c r="H99" i="21" s="1"/>
  <c r="W30" i="14"/>
  <c r="W826" i="14"/>
  <c r="W834" i="14" s="1"/>
  <c r="Y860" i="14"/>
  <c r="O94" i="14"/>
  <c r="Y148" i="17"/>
  <c r="Y342" i="17"/>
  <c r="Q117" i="21"/>
  <c r="U368" i="13"/>
  <c r="Q54" i="21" s="1"/>
  <c r="G114" i="21"/>
  <c r="K94" i="13"/>
  <c r="K892" i="13"/>
  <c r="Y857" i="13"/>
  <c r="J509" i="17"/>
  <c r="Y509" i="17" s="1"/>
  <c r="Y17" i="17"/>
  <c r="Y15" i="18"/>
  <c r="J822" i="18"/>
  <c r="Y822" i="18" s="1"/>
  <c r="M821" i="18"/>
  <c r="M18" i="18"/>
  <c r="M825" i="18" s="1"/>
  <c r="T877" i="18"/>
  <c r="T94" i="18"/>
  <c r="T901" i="18" s="1"/>
  <c r="R111" i="19"/>
  <c r="R24" i="19"/>
  <c r="R114" i="19" s="1"/>
  <c r="V900" i="13"/>
  <c r="R102" i="21"/>
  <c r="R30" i="14"/>
  <c r="Y338" i="14"/>
  <c r="J362" i="14"/>
  <c r="Y362" i="14" s="1"/>
  <c r="U844" i="13"/>
  <c r="U30" i="13"/>
  <c r="L94" i="14"/>
  <c r="K117" i="8"/>
  <c r="I281" i="17" s="1"/>
  <c r="W281" i="17" s="1"/>
  <c r="N117" i="21"/>
  <c r="R368" i="13"/>
  <c r="N54" i="21" s="1"/>
  <c r="W368" i="13"/>
  <c r="R114" i="21"/>
  <c r="V94" i="13"/>
  <c r="V892" i="13"/>
  <c r="H114" i="21"/>
  <c r="L94" i="13"/>
  <c r="L892" i="13"/>
  <c r="J834" i="18"/>
  <c r="Y834" i="18" s="1"/>
  <c r="Y27" i="18"/>
  <c r="W18" i="18"/>
  <c r="W825" i="18" s="1"/>
  <c r="W821" i="18"/>
  <c r="V506" i="17"/>
  <c r="V195" i="17"/>
  <c r="J111" i="19"/>
  <c r="J24" i="19"/>
  <c r="J114" i="19" s="1"/>
  <c r="X829" i="18"/>
  <c r="X30" i="18"/>
  <c r="X837" i="18" s="1"/>
  <c r="T30" i="14"/>
  <c r="T826" i="14"/>
  <c r="T834" i="14" s="1"/>
  <c r="Y79" i="13"/>
  <c r="J901" i="13"/>
  <c r="Y901" i="13" s="1"/>
  <c r="J359" i="17"/>
  <c r="J888" i="13"/>
  <c r="Y28" i="14"/>
  <c r="J832" i="14"/>
  <c r="Y832" i="14" s="1"/>
  <c r="J845" i="13"/>
  <c r="Y845" i="13" s="1"/>
  <c r="Y23" i="13"/>
  <c r="Q368" i="13"/>
  <c r="M54" i="21" s="1"/>
  <c r="M117" i="21"/>
  <c r="K117" i="21"/>
  <c r="O368" i="13"/>
  <c r="K54" i="21" s="1"/>
  <c r="N114" i="21"/>
  <c r="R892" i="13"/>
  <c r="R94" i="13"/>
  <c r="X94" i="13"/>
  <c r="X892" i="13"/>
  <c r="F105" i="21"/>
  <c r="Y352" i="13"/>
  <c r="J831" i="18"/>
  <c r="Y831" i="18" s="1"/>
  <c r="Y24" i="18"/>
  <c r="J897" i="13"/>
  <c r="Y897" i="13" s="1"/>
  <c r="P821" i="18"/>
  <c r="P18" i="18"/>
  <c r="P825" i="18" s="1"/>
  <c r="T18" i="18"/>
  <c r="T825" i="18" s="1"/>
  <c r="T821" i="18"/>
  <c r="F120" i="21"/>
  <c r="J642" i="13"/>
  <c r="Y618" i="13"/>
  <c r="J120" i="21"/>
  <c r="N642" i="13"/>
  <c r="J57" i="21" s="1"/>
  <c r="V877" i="18"/>
  <c r="V94" i="18"/>
  <c r="V901" i="18" s="1"/>
  <c r="W877" i="18"/>
  <c r="W94" i="18"/>
  <c r="W901" i="18" s="1"/>
  <c r="J888" i="14"/>
  <c r="Y888" i="14" s="1"/>
  <c r="Y84" i="14"/>
  <c r="M506" i="17"/>
  <c r="M195" i="17"/>
  <c r="J876" i="14"/>
  <c r="Y876" i="14" s="1"/>
  <c r="Y72" i="14"/>
  <c r="K111" i="19"/>
  <c r="K24" i="19"/>
  <c r="K114" i="19" s="1"/>
  <c r="Q24" i="19"/>
  <c r="Q114" i="19" s="1"/>
  <c r="Q111" i="19"/>
  <c r="U829" i="18"/>
  <c r="U30" i="18"/>
  <c r="U837" i="18" s="1"/>
  <c r="T829" i="18"/>
  <c r="T30" i="18"/>
  <c r="T837" i="18" s="1"/>
  <c r="Y339" i="18"/>
  <c r="S363" i="18"/>
  <c r="Y363" i="18" s="1"/>
  <c r="U900" i="13"/>
  <c r="Q102" i="21"/>
  <c r="Q99" i="21" s="1"/>
  <c r="Q900" i="13"/>
  <c r="M102" i="21"/>
  <c r="Y851" i="14"/>
  <c r="X30" i="14"/>
  <c r="J568" i="18"/>
  <c r="Y568" i="18" s="1"/>
  <c r="Y560" i="18"/>
  <c r="N874" i="14"/>
  <c r="N898" i="14" s="1"/>
  <c r="N630" i="14"/>
  <c r="O874" i="14"/>
  <c r="O898" i="14" s="1"/>
  <c r="O630" i="14"/>
  <c r="V888" i="13"/>
  <c r="N888" i="13"/>
  <c r="J508" i="17"/>
  <c r="Y508" i="17" s="1"/>
  <c r="Y16" i="17"/>
  <c r="Y614" i="13"/>
  <c r="O844" i="13"/>
  <c r="O852" i="13" s="1"/>
  <c r="O30" i="13"/>
  <c r="T844" i="13"/>
  <c r="T852" i="13" s="1"/>
  <c r="T30" i="13"/>
  <c r="T874" i="13"/>
  <c r="Y74" i="18"/>
  <c r="J881" i="18"/>
  <c r="Y881" i="18" s="1"/>
  <c r="S874" i="14"/>
  <c r="S898" i="14" s="1"/>
  <c r="S94" i="14"/>
  <c r="X94" i="14"/>
  <c r="W506" i="17"/>
  <c r="W31" i="17"/>
  <c r="W523" i="17" s="1"/>
  <c r="L31" i="17"/>
  <c r="J891" i="18"/>
  <c r="Y891" i="18" s="1"/>
  <c r="Y84" i="18"/>
  <c r="P888" i="13"/>
  <c r="R874" i="13"/>
  <c r="Y25" i="18"/>
  <c r="J832" i="18"/>
  <c r="Y832" i="18" s="1"/>
  <c r="S368" i="13"/>
  <c r="O117" i="21"/>
  <c r="L114" i="21"/>
  <c r="P892" i="13"/>
  <c r="P94" i="13"/>
  <c r="Y290" i="14"/>
  <c r="J298" i="14"/>
  <c r="Y298" i="14" s="1"/>
  <c r="J894" i="13"/>
  <c r="Y894" i="13" s="1"/>
  <c r="Y72" i="13"/>
  <c r="Q506" i="17"/>
  <c r="Q195" i="17"/>
  <c r="J835" i="18"/>
  <c r="Y835" i="18" s="1"/>
  <c r="Y28" i="18"/>
  <c r="Q94" i="14"/>
  <c r="X51" i="19"/>
  <c r="I54" i="19"/>
  <c r="X54" i="19" s="1"/>
  <c r="Y820" i="14"/>
  <c r="J117" i="21"/>
  <c r="N368" i="13"/>
  <c r="J54" i="21" s="1"/>
  <c r="W94" i="13"/>
  <c r="W892" i="13"/>
  <c r="J885" i="18"/>
  <c r="Y885" i="18" s="1"/>
  <c r="Y78" i="18"/>
  <c r="J905" i="13"/>
  <c r="Y905" i="13" s="1"/>
  <c r="Y83" i="13"/>
  <c r="P506" i="17"/>
  <c r="P195" i="17"/>
  <c r="M24" i="19"/>
  <c r="M114" i="19" s="1"/>
  <c r="M111" i="19"/>
  <c r="Y78" i="13"/>
  <c r="J900" i="13"/>
  <c r="F102" i="21"/>
  <c r="Y22" i="14"/>
  <c r="J30" i="14"/>
  <c r="Y85" i="13"/>
  <c r="J907" i="13"/>
  <c r="Y907" i="13" s="1"/>
  <c r="R123" i="21"/>
  <c r="L821" i="18"/>
  <c r="L18" i="18"/>
  <c r="L825" i="18" s="1"/>
  <c r="I120" i="21"/>
  <c r="M642" i="13"/>
  <c r="I57" i="21" s="1"/>
  <c r="L877" i="18"/>
  <c r="L94" i="18"/>
  <c r="L901" i="18" s="1"/>
  <c r="T111" i="19"/>
  <c r="T24" i="19"/>
  <c r="T114" i="19" s="1"/>
  <c r="E132" i="21"/>
  <c r="K844" i="13"/>
  <c r="K852" i="13" s="1"/>
  <c r="K30" i="13"/>
  <c r="Y70" i="14"/>
  <c r="J874" i="14"/>
  <c r="J94" i="14"/>
  <c r="V31" i="17"/>
  <c r="Q856" i="14"/>
  <c r="X826" i="14"/>
  <c r="X834" i="14" s="1"/>
  <c r="X566" i="14"/>
  <c r="J847" i="13"/>
  <c r="Y847" i="13" s="1"/>
  <c r="Y25" i="13"/>
  <c r="Y608" i="18"/>
  <c r="J632" i="18"/>
  <c r="Y632" i="18" s="1"/>
  <c r="J823" i="18"/>
  <c r="Y823" i="18" s="1"/>
  <c r="Y16" i="18"/>
  <c r="G120" i="21"/>
  <c r="K642" i="13"/>
  <c r="G57" i="21" s="1"/>
  <c r="K877" i="18"/>
  <c r="K94" i="18"/>
  <c r="K901" i="18" s="1"/>
  <c r="Y604" i="18"/>
  <c r="V829" i="18"/>
  <c r="V30" i="18"/>
  <c r="V837" i="18" s="1"/>
  <c r="N123" i="21"/>
  <c r="P874" i="14"/>
  <c r="P898" i="14" s="1"/>
  <c r="P630" i="14"/>
  <c r="U31" i="17"/>
  <c r="O856" i="14"/>
  <c r="V826" i="14"/>
  <c r="V834" i="14" s="1"/>
  <c r="V566" i="14"/>
  <c r="J299" i="18"/>
  <c r="Y299" i="18" s="1"/>
  <c r="Y291" i="18"/>
  <c r="X81" i="19"/>
  <c r="I84" i="19"/>
  <c r="X84" i="19" s="1"/>
  <c r="U18" i="18"/>
  <c r="U825" i="18" s="1"/>
  <c r="U821" i="18"/>
  <c r="P642" i="13"/>
  <c r="L57" i="21" s="1"/>
  <c r="L120" i="21"/>
  <c r="U877" i="18"/>
  <c r="U94" i="18"/>
  <c r="U901" i="18" s="1"/>
  <c r="O877" i="18"/>
  <c r="O94" i="18"/>
  <c r="O901" i="18" s="1"/>
  <c r="U111" i="19"/>
  <c r="U24" i="19"/>
  <c r="U114" i="19" s="1"/>
  <c r="K900" i="13"/>
  <c r="G102" i="21"/>
  <c r="X900" i="13"/>
  <c r="K110" i="8"/>
  <c r="I274" i="17" s="1"/>
  <c r="W274" i="17" s="1"/>
  <c r="P368" i="13"/>
  <c r="L54" i="21" s="1"/>
  <c r="L117" i="21"/>
  <c r="U94" i="13"/>
  <c r="U892" i="13"/>
  <c r="Q114" i="21"/>
  <c r="M114" i="21"/>
  <c r="Q892" i="13"/>
  <c r="Q94" i="13"/>
  <c r="J826" i="14"/>
  <c r="Y558" i="14"/>
  <c r="J566" i="14"/>
  <c r="J512" i="17"/>
  <c r="Y512" i="17" s="1"/>
  <c r="Y76" i="14"/>
  <c r="J880" i="14"/>
  <c r="Y880" i="14" s="1"/>
  <c r="M900" i="13"/>
  <c r="I105" i="21"/>
  <c r="Y83" i="18"/>
  <c r="J890" i="18"/>
  <c r="Y890" i="18" s="1"/>
  <c r="Y73" i="14"/>
  <c r="J877" i="14"/>
  <c r="Y877" i="14" s="1"/>
  <c r="J850" i="13"/>
  <c r="Y850" i="13" s="1"/>
  <c r="Y28" i="13"/>
  <c r="Y910" i="13"/>
  <c r="N18" i="18"/>
  <c r="N825" i="18" s="1"/>
  <c r="N821" i="18"/>
  <c r="K120" i="21"/>
  <c r="O642" i="13"/>
  <c r="K57" i="21" s="1"/>
  <c r="Q642" i="13"/>
  <c r="M57" i="21" s="1"/>
  <c r="M120" i="21"/>
  <c r="R877" i="18"/>
  <c r="R94" i="18"/>
  <c r="R901" i="18" s="1"/>
  <c r="J877" i="18"/>
  <c r="Y70" i="18"/>
  <c r="J94" i="18"/>
  <c r="U506" i="17"/>
  <c r="U195" i="17"/>
  <c r="N506" i="17"/>
  <c r="N195" i="17"/>
  <c r="J846" i="13"/>
  <c r="Y846" i="13" s="1"/>
  <c r="Y24" i="13"/>
  <c r="Y80" i="14"/>
  <c r="J884" i="14"/>
  <c r="Y884" i="14" s="1"/>
  <c r="P111" i="19"/>
  <c r="P24" i="19"/>
  <c r="P114" i="19" s="1"/>
  <c r="N111" i="19"/>
  <c r="N24" i="19"/>
  <c r="N114" i="19" s="1"/>
  <c r="L829" i="18"/>
  <c r="L30" i="18"/>
  <c r="L837" i="18" s="1"/>
  <c r="O829" i="18"/>
  <c r="O30" i="18"/>
  <c r="O837" i="18" s="1"/>
  <c r="J510" i="17"/>
  <c r="Y510" i="17" s="1"/>
  <c r="Y18" i="17"/>
  <c r="Y75" i="18"/>
  <c r="J882" i="18"/>
  <c r="Y882" i="18" s="1"/>
  <c r="I102" i="21"/>
  <c r="W900" i="13"/>
  <c r="J833" i="18"/>
  <c r="Y833" i="18" s="1"/>
  <c r="Y26" i="18"/>
  <c r="J887" i="14"/>
  <c r="Y887" i="14" s="1"/>
  <c r="Y83" i="14"/>
  <c r="O30" i="14"/>
  <c r="P30" i="14"/>
  <c r="W874" i="14"/>
  <c r="W898" i="14" s="1"/>
  <c r="W630" i="14"/>
  <c r="V874" i="14"/>
  <c r="V898" i="14" s="1"/>
  <c r="V630" i="14"/>
  <c r="Y26" i="17"/>
  <c r="J518" i="17"/>
  <c r="Y518" i="17" s="1"/>
  <c r="R844" i="13"/>
  <c r="R852" i="13" s="1"/>
  <c r="R30" i="13"/>
  <c r="S30" i="13"/>
  <c r="T94" i="14"/>
  <c r="W94" i="14"/>
  <c r="F123" i="21"/>
  <c r="Y24" i="17"/>
  <c r="J516" i="17"/>
  <c r="Y516" i="17" s="1"/>
  <c r="Y19" i="17"/>
  <c r="P31" i="17"/>
  <c r="R506" i="17"/>
  <c r="R31" i="17"/>
  <c r="R523" i="17" s="1"/>
  <c r="O888" i="13"/>
  <c r="L368" i="13"/>
  <c r="H54" i="21" s="1"/>
  <c r="H117" i="21"/>
  <c r="P120" i="21"/>
  <c r="T642" i="13"/>
  <c r="P57" i="21" s="1"/>
  <c r="Y23" i="14"/>
  <c r="R30" i="18"/>
  <c r="R837" i="18" s="1"/>
  <c r="R829" i="18"/>
  <c r="P900" i="13"/>
  <c r="L102" i="21"/>
  <c r="L99" i="21" s="1"/>
  <c r="S30" i="14"/>
  <c r="S826" i="14"/>
  <c r="S834" i="14" s="1"/>
  <c r="L874" i="14"/>
  <c r="L898" i="14" s="1"/>
  <c r="L630" i="14"/>
  <c r="W844" i="13"/>
  <c r="W852" i="13" s="1"/>
  <c r="W30" i="13"/>
  <c r="Y15" i="17"/>
  <c r="J507" i="17"/>
  <c r="Y507" i="17" s="1"/>
  <c r="N31" i="17"/>
  <c r="Q18" i="18"/>
  <c r="Q825" i="18" s="1"/>
  <c r="Q821" i="18"/>
  <c r="O900" i="13"/>
  <c r="K108" i="21"/>
  <c r="M30" i="18"/>
  <c r="M837" i="18" s="1"/>
  <c r="M829" i="18"/>
  <c r="J896" i="14"/>
  <c r="Y896" i="14" s="1"/>
  <c r="Y92" i="14"/>
  <c r="T874" i="14"/>
  <c r="T898" i="14" s="1"/>
  <c r="T630" i="14"/>
  <c r="V844" i="13"/>
  <c r="V852" i="13" s="1"/>
  <c r="V30" i="13"/>
  <c r="N94" i="14"/>
  <c r="R826" i="14"/>
  <c r="R834" i="14" s="1"/>
  <c r="R566" i="14"/>
  <c r="Y72" i="18"/>
  <c r="J879" i="18"/>
  <c r="Y879" i="18" s="1"/>
  <c r="Y92" i="18"/>
  <c r="J899" i="18"/>
  <c r="Y899" i="18" s="1"/>
  <c r="L506" i="17"/>
  <c r="L195" i="17"/>
  <c r="S24" i="19"/>
  <c r="S114" i="19" s="1"/>
  <c r="S111" i="19"/>
  <c r="Y73" i="18"/>
  <c r="J880" i="18"/>
  <c r="Y880" i="18" s="1"/>
  <c r="O31" i="17"/>
  <c r="J892" i="13"/>
  <c r="F114" i="21"/>
  <c r="Y70" i="13"/>
  <c r="J94" i="13"/>
  <c r="X506" i="17"/>
  <c r="X195" i="17"/>
  <c r="S829" i="18"/>
  <c r="S30" i="18"/>
  <c r="S837" i="18" s="1"/>
  <c r="J848" i="13"/>
  <c r="Y848" i="13" s="1"/>
  <c r="Y26" i="13"/>
  <c r="J515" i="17"/>
  <c r="Y515" i="17" s="1"/>
  <c r="Y23" i="17"/>
  <c r="X31" i="17"/>
  <c r="I117" i="21"/>
  <c r="M368" i="13"/>
  <c r="I54" i="21" s="1"/>
  <c r="K368" i="13"/>
  <c r="G54" i="21" s="1"/>
  <c r="G117" i="21"/>
  <c r="N94" i="13"/>
  <c r="J114" i="21"/>
  <c r="N892" i="13"/>
  <c r="O114" i="21"/>
  <c r="S892" i="13"/>
  <c r="S94" i="13"/>
  <c r="P826" i="14"/>
  <c r="P834" i="14" s="1"/>
  <c r="P566" i="14"/>
  <c r="O826" i="14"/>
  <c r="O834" i="14" s="1"/>
  <c r="O566" i="14"/>
  <c r="Y78" i="14"/>
  <c r="J882" i="14"/>
  <c r="Y882" i="14" s="1"/>
  <c r="Y27" i="13"/>
  <c r="J849" i="13"/>
  <c r="Y552" i="18"/>
  <c r="J556" i="18"/>
  <c r="Y556" i="18" s="1"/>
  <c r="Y77" i="13"/>
  <c r="J899" i="13"/>
  <c r="Y899" i="13" s="1"/>
  <c r="J827" i="14"/>
  <c r="Y827" i="14" s="1"/>
  <c r="F28" i="23"/>
  <c r="H28" i="23"/>
  <c r="G28" i="23"/>
  <c r="Y27" i="14"/>
  <c r="J831" i="14"/>
  <c r="Y831" i="14" s="1"/>
  <c r="Y16" i="14"/>
  <c r="R821" i="18"/>
  <c r="R18" i="18"/>
  <c r="R825" i="18" s="1"/>
  <c r="K18" i="18"/>
  <c r="K825" i="18" s="1"/>
  <c r="K821" i="18"/>
  <c r="J519" i="17"/>
  <c r="Y519" i="17" s="1"/>
  <c r="Y27" i="17"/>
  <c r="S642" i="13"/>
  <c r="O57" i="21" s="1"/>
  <c r="O120" i="21"/>
  <c r="V642" i="13"/>
  <c r="R57" i="21" s="1"/>
  <c r="R120" i="21"/>
  <c r="S877" i="18"/>
  <c r="S94" i="18"/>
  <c r="X877" i="18"/>
  <c r="X94" i="18"/>
  <c r="X901" i="18" s="1"/>
  <c r="T506" i="17"/>
  <c r="T195" i="17"/>
  <c r="O506" i="17"/>
  <c r="O195" i="17"/>
  <c r="Y75" i="14"/>
  <c r="J879" i="14"/>
  <c r="Y879" i="14" s="1"/>
  <c r="Y28" i="17"/>
  <c r="J520" i="17"/>
  <c r="Y520" i="17" s="1"/>
  <c r="Y29" i="17"/>
  <c r="J521" i="17"/>
  <c r="Y521" i="17" s="1"/>
  <c r="O111" i="19"/>
  <c r="O24" i="19"/>
  <c r="O114" i="19" s="1"/>
  <c r="W24" i="19"/>
  <c r="W114" i="19" s="1"/>
  <c r="W111" i="19"/>
  <c r="Y22" i="18"/>
  <c r="J829" i="18"/>
  <c r="J30" i="18"/>
  <c r="S900" i="13"/>
  <c r="O102" i="21"/>
  <c r="M30" i="14"/>
  <c r="M826" i="14"/>
  <c r="M834" i="14" s="1"/>
  <c r="N30" i="14"/>
  <c r="K874" i="14"/>
  <c r="K898" i="14" s="1"/>
  <c r="K630" i="14"/>
  <c r="U874" i="14"/>
  <c r="U898" i="14" s="1"/>
  <c r="U630" i="14"/>
  <c r="Y25" i="14"/>
  <c r="J829" i="14"/>
  <c r="Y829" i="14" s="1"/>
  <c r="M844" i="13"/>
  <c r="M852" i="13" s="1"/>
  <c r="M30" i="13"/>
  <c r="P844" i="13"/>
  <c r="P852" i="13" s="1"/>
  <c r="P30" i="13"/>
  <c r="Y863" i="18"/>
  <c r="P94" i="14"/>
  <c r="Y24" i="14"/>
  <c r="J828" i="14"/>
  <c r="Y828" i="14" s="1"/>
  <c r="J517" i="17"/>
  <c r="Y517" i="17" s="1"/>
  <c r="Y25" i="17"/>
  <c r="M31" i="17"/>
  <c r="K31" i="17"/>
  <c r="K523" i="17" s="1"/>
  <c r="K506" i="17"/>
  <c r="Y85" i="18"/>
  <c r="J892" i="18"/>
  <c r="Y892" i="18" s="1"/>
  <c r="Y79" i="14"/>
  <c r="J883" i="14"/>
  <c r="Y883" i="14" s="1"/>
  <c r="I30" i="20"/>
  <c r="I32" i="20" s="1"/>
  <c r="J32" i="20"/>
  <c r="Q52" i="1"/>
  <c r="Q63" i="1"/>
  <c r="R52" i="1"/>
  <c r="R63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M59" i="1"/>
  <c r="K63" i="1"/>
  <c r="M63" i="1"/>
  <c r="Y633" i="17"/>
  <c r="O59" i="1"/>
  <c r="N59" i="1"/>
  <c r="N52" i="1"/>
  <c r="L63" i="1"/>
  <c r="Y511" i="17"/>
  <c r="Y380" i="17"/>
  <c r="G17" i="24"/>
  <c r="G21" i="1"/>
  <c r="O52" i="1" l="1"/>
  <c r="I59" i="1"/>
  <c r="P63" i="1"/>
  <c r="J59" i="1"/>
  <c r="S59" i="1"/>
  <c r="T52" i="1"/>
  <c r="T63" i="1"/>
  <c r="S52" i="1"/>
  <c r="P59" i="1"/>
  <c r="H13" i="1"/>
  <c r="H63" i="1" s="1"/>
  <c r="F159" i="21"/>
  <c r="A1079" i="18"/>
  <c r="A1080" i="18" s="1"/>
  <c r="A1081" i="18" s="1"/>
  <c r="E145" i="21"/>
  <c r="Y451" i="17"/>
  <c r="O99" i="21"/>
  <c r="J99" i="21"/>
  <c r="N99" i="21"/>
  <c r="R99" i="21"/>
  <c r="G99" i="21"/>
  <c r="P99" i="21"/>
  <c r="Y902" i="13"/>
  <c r="M99" i="21"/>
  <c r="Y903" i="13"/>
  <c r="Y904" i="13"/>
  <c r="J142" i="21"/>
  <c r="N287" i="17" s="1"/>
  <c r="P142" i="21"/>
  <c r="T287" i="17" s="1"/>
  <c r="M142" i="21"/>
  <c r="Q287" i="17" s="1"/>
  <c r="I142" i="21"/>
  <c r="M287" i="17" s="1"/>
  <c r="H142" i="21"/>
  <c r="L287" i="17" s="1"/>
  <c r="K142" i="21"/>
  <c r="O287" i="17" s="1"/>
  <c r="E135" i="21"/>
  <c r="R136" i="21" s="1"/>
  <c r="Q142" i="21"/>
  <c r="U287" i="17" s="1"/>
  <c r="G142" i="21"/>
  <c r="K287" i="17" s="1"/>
  <c r="U544" i="17"/>
  <c r="K544" i="17"/>
  <c r="L544" i="17"/>
  <c r="N142" i="21"/>
  <c r="R287" i="17" s="1"/>
  <c r="F142" i="21"/>
  <c r="J287" i="17" s="1"/>
  <c r="Y239" i="17"/>
  <c r="L142" i="21"/>
  <c r="P287" i="17" s="1"/>
  <c r="R142" i="21"/>
  <c r="V287" i="17" s="1"/>
  <c r="S544" i="17"/>
  <c r="R544" i="17"/>
  <c r="O544" i="17"/>
  <c r="Y321" i="18"/>
  <c r="Y841" i="18"/>
  <c r="P544" i="17"/>
  <c r="M544" i="17"/>
  <c r="Y543" i="17"/>
  <c r="W544" i="17"/>
  <c r="Y859" i="18"/>
  <c r="N544" i="17"/>
  <c r="Q544" i="17"/>
  <c r="Y534" i="17"/>
  <c r="V544" i="17"/>
  <c r="J544" i="17"/>
  <c r="Y528" i="17"/>
  <c r="Y52" i="17"/>
  <c r="X544" i="17"/>
  <c r="T544" i="17"/>
  <c r="Y216" i="17"/>
  <c r="W284" i="17"/>
  <c r="Y626" i="17"/>
  <c r="L117" i="8"/>
  <c r="I445" i="17" s="1"/>
  <c r="W445" i="17" s="1"/>
  <c r="N275" i="17"/>
  <c r="J107" i="8"/>
  <c r="I107" i="17" s="1"/>
  <c r="X107" i="17" s="1"/>
  <c r="J120" i="8"/>
  <c r="I120" i="17" s="1"/>
  <c r="S288" i="17"/>
  <c r="J110" i="8"/>
  <c r="I110" i="17" s="1"/>
  <c r="Q275" i="17"/>
  <c r="J108" i="8"/>
  <c r="I108" i="17" s="1"/>
  <c r="W108" i="17" s="1"/>
  <c r="J117" i="8"/>
  <c r="I117" i="17" s="1"/>
  <c r="X117" i="17" s="1"/>
  <c r="J122" i="8"/>
  <c r="I122" i="17" s="1"/>
  <c r="X122" i="17" s="1"/>
  <c r="R288" i="17"/>
  <c r="L275" i="17"/>
  <c r="L603" i="17" s="1"/>
  <c r="R51" i="21"/>
  <c r="R48" i="21" s="1"/>
  <c r="P288" i="17"/>
  <c r="W286" i="17"/>
  <c r="X274" i="17"/>
  <c r="W282" i="17"/>
  <c r="Y640" i="17"/>
  <c r="L122" i="8"/>
  <c r="I450" i="17" s="1"/>
  <c r="X450" i="17" s="1"/>
  <c r="L107" i="8"/>
  <c r="U288" i="17"/>
  <c r="W446" i="17"/>
  <c r="E130" i="21"/>
  <c r="V275" i="17"/>
  <c r="K275" i="17"/>
  <c r="X272" i="17"/>
  <c r="J275" i="17"/>
  <c r="G39" i="23"/>
  <c r="L523" i="17"/>
  <c r="J288" i="17"/>
  <c r="O275" i="17"/>
  <c r="L108" i="8"/>
  <c r="T275" i="17"/>
  <c r="M118" i="8"/>
  <c r="E43" i="23"/>
  <c r="L120" i="8"/>
  <c r="I448" i="17" s="1"/>
  <c r="L110" i="8"/>
  <c r="I438" i="17" s="1"/>
  <c r="Y873" i="18"/>
  <c r="Y856" i="14"/>
  <c r="Y874" i="13"/>
  <c r="V523" i="17"/>
  <c r="Q111" i="21"/>
  <c r="N523" i="17"/>
  <c r="U916" i="13"/>
  <c r="P51" i="21"/>
  <c r="P48" i="21" s="1"/>
  <c r="Q523" i="17"/>
  <c r="R916" i="13"/>
  <c r="H139" i="21"/>
  <c r="L123" i="17" s="1"/>
  <c r="F139" i="21"/>
  <c r="M139" i="21"/>
  <c r="Q123" i="17" s="1"/>
  <c r="G139" i="21"/>
  <c r="K123" i="17" s="1"/>
  <c r="O139" i="21"/>
  <c r="S123" i="17" s="1"/>
  <c r="S615" i="17" s="1"/>
  <c r="Q139" i="21"/>
  <c r="U123" i="17" s="1"/>
  <c r="J139" i="21"/>
  <c r="N123" i="17" s="1"/>
  <c r="I139" i="21"/>
  <c r="M123" i="17" s="1"/>
  <c r="K139" i="21"/>
  <c r="O123" i="17" s="1"/>
  <c r="N139" i="21"/>
  <c r="R123" i="17" s="1"/>
  <c r="L139" i="21"/>
  <c r="P123" i="17" s="1"/>
  <c r="R139" i="21"/>
  <c r="V123" i="17" s="1"/>
  <c r="P139" i="21"/>
  <c r="T123" i="17" s="1"/>
  <c r="I99" i="21"/>
  <c r="Y591" i="17"/>
  <c r="K51" i="21"/>
  <c r="K48" i="21" s="1"/>
  <c r="K136" i="21"/>
  <c r="E28" i="23"/>
  <c r="N51" i="21"/>
  <c r="N48" i="21" s="1"/>
  <c r="J111" i="21"/>
  <c r="E105" i="21"/>
  <c r="M106" i="21" s="1"/>
  <c r="Q270" i="17" s="1"/>
  <c r="L916" i="13"/>
  <c r="G31" i="23"/>
  <c r="F31" i="23"/>
  <c r="H31" i="23"/>
  <c r="U523" i="17"/>
  <c r="G111" i="21"/>
  <c r="X916" i="13"/>
  <c r="J523" i="17"/>
  <c r="S523" i="17"/>
  <c r="I111" i="21"/>
  <c r="Y900" i="13"/>
  <c r="T523" i="17"/>
  <c r="Y870" i="14"/>
  <c r="M916" i="13"/>
  <c r="S901" i="18"/>
  <c r="O51" i="21"/>
  <c r="O111" i="21"/>
  <c r="P523" i="17"/>
  <c r="M111" i="21"/>
  <c r="W916" i="13"/>
  <c r="K99" i="21"/>
  <c r="N916" i="13"/>
  <c r="Y888" i="13"/>
  <c r="M133" i="21"/>
  <c r="Q452" i="17" s="1"/>
  <c r="F133" i="21"/>
  <c r="H133" i="21"/>
  <c r="L452" i="17" s="1"/>
  <c r="G133" i="21"/>
  <c r="K452" i="17" s="1"/>
  <c r="L133" i="21"/>
  <c r="P452" i="17" s="1"/>
  <c r="O133" i="21"/>
  <c r="S452" i="17" s="1"/>
  <c r="N133" i="21"/>
  <c r="R452" i="17" s="1"/>
  <c r="R133" i="21"/>
  <c r="V452" i="17" s="1"/>
  <c r="P133" i="21"/>
  <c r="T452" i="17" s="1"/>
  <c r="J133" i="21"/>
  <c r="N452" i="17" s="1"/>
  <c r="I133" i="21"/>
  <c r="M452" i="17" s="1"/>
  <c r="Q133" i="21"/>
  <c r="U452" i="17" s="1"/>
  <c r="K133" i="21"/>
  <c r="O452" i="17" s="1"/>
  <c r="E102" i="21"/>
  <c r="F99" i="21"/>
  <c r="Q127" i="21"/>
  <c r="U124" i="17" s="1"/>
  <c r="Y821" i="18"/>
  <c r="N127" i="21"/>
  <c r="R124" i="17" s="1"/>
  <c r="J127" i="21"/>
  <c r="N124" i="17" s="1"/>
  <c r="Y566" i="14"/>
  <c r="H111" i="21"/>
  <c r="M127" i="21"/>
  <c r="Q124" i="17" s="1"/>
  <c r="E114" i="21"/>
  <c r="F111" i="21"/>
  <c r="Y94" i="18"/>
  <c r="J901" i="18"/>
  <c r="V916" i="13"/>
  <c r="K111" i="21"/>
  <c r="Y30" i="13"/>
  <c r="F51" i="21"/>
  <c r="Y195" i="17"/>
  <c r="L124" i="17"/>
  <c r="R127" i="21"/>
  <c r="V111" i="17" s="1"/>
  <c r="I127" i="21"/>
  <c r="M124" i="17" s="1"/>
  <c r="F127" i="21"/>
  <c r="J111" i="17" s="1"/>
  <c r="L51" i="21"/>
  <c r="L48" i="21" s="1"/>
  <c r="Y829" i="18"/>
  <c r="Y892" i="13"/>
  <c r="J916" i="13"/>
  <c r="J834" i="14"/>
  <c r="Y834" i="14" s="1"/>
  <c r="Y826" i="14"/>
  <c r="G51" i="21"/>
  <c r="G48" i="21" s="1"/>
  <c r="P916" i="13"/>
  <c r="Y642" i="13"/>
  <c r="N111" i="21"/>
  <c r="Q51" i="21"/>
  <c r="Q48" i="21" s="1"/>
  <c r="E108" i="21"/>
  <c r="Y506" i="17"/>
  <c r="X24" i="19"/>
  <c r="I114" i="19"/>
  <c r="X114" i="19" s="1"/>
  <c r="T916" i="13"/>
  <c r="M51" i="21"/>
  <c r="M48" i="21" s="1"/>
  <c r="Y578" i="13"/>
  <c r="F57" i="21"/>
  <c r="E57" i="21" s="1"/>
  <c r="F58" i="21" s="1"/>
  <c r="X523" i="17"/>
  <c r="Y567" i="17"/>
  <c r="Y630" i="14"/>
  <c r="J825" i="18"/>
  <c r="Y825" i="18" s="1"/>
  <c r="Y18" i="18"/>
  <c r="L127" i="21"/>
  <c r="P124" i="17" s="1"/>
  <c r="J898" i="14"/>
  <c r="Y898" i="14" s="1"/>
  <c r="Y874" i="14"/>
  <c r="Y31" i="17"/>
  <c r="O54" i="21"/>
  <c r="X281" i="17"/>
  <c r="K127" i="21"/>
  <c r="O111" i="17" s="1"/>
  <c r="J837" i="18"/>
  <c r="Y837" i="18" s="1"/>
  <c r="Y30" i="18"/>
  <c r="E123" i="21"/>
  <c r="F54" i="21"/>
  <c r="Y368" i="13"/>
  <c r="P127" i="21"/>
  <c r="G127" i="21"/>
  <c r="K111" i="17" s="1"/>
  <c r="M523" i="17"/>
  <c r="J852" i="13"/>
  <c r="Y849" i="13"/>
  <c r="Y877" i="18"/>
  <c r="Y30" i="14"/>
  <c r="L111" i="21"/>
  <c r="E120" i="21"/>
  <c r="R111" i="21"/>
  <c r="Y844" i="13"/>
  <c r="U852" i="13"/>
  <c r="O916" i="13"/>
  <c r="J51" i="21"/>
  <c r="J48" i="21" s="1"/>
  <c r="X111" i="19"/>
  <c r="E117" i="21"/>
  <c r="P111" i="21"/>
  <c r="Y359" i="17"/>
  <c r="O127" i="21"/>
  <c r="S111" i="17" s="1"/>
  <c r="S603" i="17" s="1"/>
  <c r="Y94" i="13"/>
  <c r="Y94" i="14"/>
  <c r="I51" i="21"/>
  <c r="I48" i="21" s="1"/>
  <c r="S916" i="13"/>
  <c r="O523" i="17"/>
  <c r="Q916" i="13"/>
  <c r="K916" i="13"/>
  <c r="H51" i="21"/>
  <c r="H48" i="21" s="1"/>
  <c r="G13" i="1"/>
  <c r="G59" i="1" s="1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Y32" i="20"/>
  <c r="W271" i="17"/>
  <c r="X271" i="17"/>
  <c r="W118" i="17"/>
  <c r="X118" i="17"/>
  <c r="X610" i="17" s="1"/>
  <c r="F12" i="12"/>
  <c r="F22" i="12" s="1"/>
  <c r="Y30" i="20"/>
  <c r="H59" i="1" l="1"/>
  <c r="F28" i="12"/>
  <c r="F29" i="12" s="1"/>
  <c r="F33" i="12" s="1"/>
  <c r="L226" i="10"/>
  <c r="I764" i="18" s="1"/>
  <c r="W764" i="18" s="1"/>
  <c r="L272" i="10"/>
  <c r="I810" i="18" s="1"/>
  <c r="J226" i="10"/>
  <c r="I226" i="18" s="1"/>
  <c r="W226" i="18" s="1"/>
  <c r="J272" i="10"/>
  <c r="K226" i="10"/>
  <c r="I495" i="18" s="1"/>
  <c r="X495" i="18" s="1"/>
  <c r="K272" i="10"/>
  <c r="I541" i="18" s="1"/>
  <c r="A889" i="14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N615" i="17"/>
  <c r="T615" i="17"/>
  <c r="Q615" i="17"/>
  <c r="O615" i="17"/>
  <c r="L615" i="17"/>
  <c r="M615" i="17"/>
  <c r="L136" i="21"/>
  <c r="P136" i="21"/>
  <c r="N136" i="21"/>
  <c r="M136" i="21"/>
  <c r="H136" i="21"/>
  <c r="O136" i="21"/>
  <c r="I136" i="21"/>
  <c r="J136" i="21"/>
  <c r="G136" i="21"/>
  <c r="F136" i="21"/>
  <c r="Q136" i="21"/>
  <c r="U615" i="17"/>
  <c r="K615" i="17"/>
  <c r="P615" i="17"/>
  <c r="R615" i="17"/>
  <c r="Y287" i="17"/>
  <c r="V615" i="17"/>
  <c r="E142" i="21"/>
  <c r="Y544" i="17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W107" i="17"/>
  <c r="M111" i="17"/>
  <c r="M603" i="17" s="1"/>
  <c r="M107" i="8"/>
  <c r="J603" i="17"/>
  <c r="O603" i="17"/>
  <c r="W610" i="17"/>
  <c r="X108" i="17"/>
  <c r="W117" i="17"/>
  <c r="W609" i="17" s="1"/>
  <c r="M122" i="8"/>
  <c r="M117" i="8"/>
  <c r="W122" i="17"/>
  <c r="F39" i="23"/>
  <c r="Y288" i="17"/>
  <c r="K603" i="17"/>
  <c r="X614" i="17"/>
  <c r="W450" i="17"/>
  <c r="I435" i="17"/>
  <c r="X435" i="17" s="1"/>
  <c r="X599" i="17" s="1"/>
  <c r="Y901" i="18"/>
  <c r="Q111" i="17"/>
  <c r="Q603" i="17" s="1"/>
  <c r="V603" i="17"/>
  <c r="Y275" i="17"/>
  <c r="Q616" i="17"/>
  <c r="X445" i="17"/>
  <c r="X609" i="17" s="1"/>
  <c r="P106" i="21"/>
  <c r="T270" i="17" s="1"/>
  <c r="J58" i="21"/>
  <c r="N106" i="21"/>
  <c r="R270" i="17" s="1"/>
  <c r="I106" i="21"/>
  <c r="M270" i="17" s="1"/>
  <c r="F106" i="21"/>
  <c r="J270" i="17" s="1"/>
  <c r="M120" i="8"/>
  <c r="M110" i="8"/>
  <c r="H106" i="21"/>
  <c r="L270" i="17" s="1"/>
  <c r="O106" i="21"/>
  <c r="S270" i="17" s="1"/>
  <c r="J106" i="21"/>
  <c r="N270" i="17" s="1"/>
  <c r="Q106" i="21"/>
  <c r="U270" i="17" s="1"/>
  <c r="H39" i="23"/>
  <c r="G58" i="21"/>
  <c r="I436" i="17"/>
  <c r="M108" i="8"/>
  <c r="K58" i="21"/>
  <c r="X438" i="17"/>
  <c r="W438" i="17"/>
  <c r="L58" i="21"/>
  <c r="W448" i="17"/>
  <c r="X448" i="17"/>
  <c r="N616" i="17"/>
  <c r="P58" i="21"/>
  <c r="M58" i="21"/>
  <c r="Y523" i="17"/>
  <c r="I58" i="21"/>
  <c r="N58" i="21"/>
  <c r="R58" i="21"/>
  <c r="R616" i="17"/>
  <c r="Q58" i="21"/>
  <c r="V124" i="17"/>
  <c r="V616" i="17" s="1"/>
  <c r="O58" i="21"/>
  <c r="S124" i="17"/>
  <c r="S616" i="17" s="1"/>
  <c r="H58" i="21"/>
  <c r="G31" i="24"/>
  <c r="O124" i="17"/>
  <c r="O616" i="17" s="1"/>
  <c r="K106" i="21"/>
  <c r="O270" i="17" s="1"/>
  <c r="G106" i="21"/>
  <c r="K270" i="17" s="1"/>
  <c r="R106" i="21"/>
  <c r="V270" i="17" s="1"/>
  <c r="L106" i="21"/>
  <c r="P270" i="17" s="1"/>
  <c r="E139" i="21"/>
  <c r="J123" i="17"/>
  <c r="Y123" i="17" s="1"/>
  <c r="K124" i="17"/>
  <c r="K616" i="17" s="1"/>
  <c r="O48" i="21"/>
  <c r="U616" i="17"/>
  <c r="P111" i="17"/>
  <c r="P603" i="17" s="1"/>
  <c r="E99" i="21"/>
  <c r="W120" i="17"/>
  <c r="X120" i="17"/>
  <c r="T111" i="17"/>
  <c r="T603" i="17" s="1"/>
  <c r="T124" i="17"/>
  <c r="T616" i="17" s="1"/>
  <c r="P616" i="17"/>
  <c r="L616" i="17"/>
  <c r="L129" i="5"/>
  <c r="I677" i="13" s="1"/>
  <c r="L122" i="5"/>
  <c r="I670" i="13" s="1"/>
  <c r="L168" i="5"/>
  <c r="I716" i="13" s="1"/>
  <c r="L225" i="5"/>
  <c r="I773" i="13" s="1"/>
  <c r="L108" i="6"/>
  <c r="I644" i="14" s="1"/>
  <c r="L155" i="5"/>
  <c r="I703" i="13" s="1"/>
  <c r="L196" i="5"/>
  <c r="I744" i="13" s="1"/>
  <c r="L266" i="5"/>
  <c r="I814" i="13" s="1"/>
  <c r="L199" i="5"/>
  <c r="I747" i="13" s="1"/>
  <c r="L98" i="6"/>
  <c r="L127" i="5"/>
  <c r="I675" i="13" s="1"/>
  <c r="L115" i="5"/>
  <c r="I663" i="13" s="1"/>
  <c r="L205" i="5"/>
  <c r="I753" i="13" s="1"/>
  <c r="L112" i="6"/>
  <c r="I648" i="14" s="1"/>
  <c r="L254" i="5"/>
  <c r="I802" i="13" s="1"/>
  <c r="L196" i="6"/>
  <c r="I732" i="14" s="1"/>
  <c r="L98" i="5"/>
  <c r="L102" i="6"/>
  <c r="I638" i="14" s="1"/>
  <c r="L179" i="6"/>
  <c r="I715" i="14" s="1"/>
  <c r="L259" i="6"/>
  <c r="I795" i="14" s="1"/>
  <c r="L158" i="6"/>
  <c r="I694" i="14" s="1"/>
  <c r="L226" i="6"/>
  <c r="I762" i="14" s="1"/>
  <c r="L184" i="5"/>
  <c r="I732" i="13" s="1"/>
  <c r="L161" i="6"/>
  <c r="I697" i="14" s="1"/>
  <c r="L241" i="6"/>
  <c r="I777" i="14" s="1"/>
  <c r="L262" i="5"/>
  <c r="I810" i="13" s="1"/>
  <c r="L200" i="6"/>
  <c r="I736" i="14" s="1"/>
  <c r="L268" i="6"/>
  <c r="I804" i="14" s="1"/>
  <c r="L245" i="6"/>
  <c r="I781" i="14" s="1"/>
  <c r="L163" i="5"/>
  <c r="I711" i="13" s="1"/>
  <c r="L261" i="6"/>
  <c r="I797" i="14" s="1"/>
  <c r="L100" i="5"/>
  <c r="I648" i="13" s="1"/>
  <c r="L128" i="5"/>
  <c r="I676" i="13" s="1"/>
  <c r="L109" i="5"/>
  <c r="I657" i="13" s="1"/>
  <c r="L247" i="5"/>
  <c r="I795" i="13" s="1"/>
  <c r="L124" i="6"/>
  <c r="I660" i="14" s="1"/>
  <c r="L161" i="5"/>
  <c r="I709" i="13" s="1"/>
  <c r="L212" i="5"/>
  <c r="I760" i="13" s="1"/>
  <c r="L111" i="6"/>
  <c r="I647" i="14" s="1"/>
  <c r="L215" i="5"/>
  <c r="I763" i="13" s="1"/>
  <c r="L114" i="6"/>
  <c r="I650" i="14" s="1"/>
  <c r="L171" i="5"/>
  <c r="I719" i="13" s="1"/>
  <c r="L156" i="5"/>
  <c r="I704" i="13" s="1"/>
  <c r="L221" i="5"/>
  <c r="I769" i="13" s="1"/>
  <c r="L128" i="6"/>
  <c r="I664" i="14" s="1"/>
  <c r="L107" i="6"/>
  <c r="I643" i="14" s="1"/>
  <c r="L212" i="6"/>
  <c r="I748" i="14" s="1"/>
  <c r="L175" i="5"/>
  <c r="I723" i="13" s="1"/>
  <c r="L123" i="6"/>
  <c r="I659" i="14" s="1"/>
  <c r="L207" i="6"/>
  <c r="I743" i="14" s="1"/>
  <c r="L200" i="5"/>
  <c r="I748" i="13" s="1"/>
  <c r="L174" i="6"/>
  <c r="I710" i="14" s="1"/>
  <c r="L246" i="6"/>
  <c r="I782" i="14" s="1"/>
  <c r="L214" i="5"/>
  <c r="I762" i="13" s="1"/>
  <c r="L177" i="6"/>
  <c r="I713" i="14" s="1"/>
  <c r="L257" i="6"/>
  <c r="I793" i="14" s="1"/>
  <c r="L99" i="6"/>
  <c r="I635" i="14" s="1"/>
  <c r="L216" i="6"/>
  <c r="I752" i="14" s="1"/>
  <c r="L110" i="6"/>
  <c r="I646" i="14" s="1"/>
  <c r="L125" i="6"/>
  <c r="I661" i="14" s="1"/>
  <c r="L227" i="5"/>
  <c r="I775" i="13" s="1"/>
  <c r="L101" i="6"/>
  <c r="I637" i="14" s="1"/>
  <c r="L117" i="6"/>
  <c r="I653" i="14" s="1"/>
  <c r="L195" i="5"/>
  <c r="L269" i="6"/>
  <c r="I805" i="14" s="1"/>
  <c r="L266" i="6"/>
  <c r="I802" i="14" s="1"/>
  <c r="L108" i="5"/>
  <c r="I656" i="13" s="1"/>
  <c r="L131" i="5"/>
  <c r="I679" i="13" s="1"/>
  <c r="L14" i="5"/>
  <c r="L255" i="5"/>
  <c r="I803" i="13" s="1"/>
  <c r="L132" i="6"/>
  <c r="I668" i="14" s="1"/>
  <c r="L164" i="5"/>
  <c r="I712" i="13" s="1"/>
  <c r="L220" i="5"/>
  <c r="I768" i="13" s="1"/>
  <c r="L119" i="6"/>
  <c r="I655" i="14" s="1"/>
  <c r="L223" i="5"/>
  <c r="I771" i="13" s="1"/>
  <c r="L122" i="6"/>
  <c r="I658" i="14" s="1"/>
  <c r="L174" i="5"/>
  <c r="I722" i="13" s="1"/>
  <c r="L159" i="5"/>
  <c r="I707" i="13" s="1"/>
  <c r="L243" i="5"/>
  <c r="I791" i="13" s="1"/>
  <c r="L120" i="5"/>
  <c r="I668" i="13" s="1"/>
  <c r="L152" i="6"/>
  <c r="I688" i="14" s="1"/>
  <c r="L220" i="6"/>
  <c r="I756" i="14" s="1"/>
  <c r="L198" i="5"/>
  <c r="I746" i="13" s="1"/>
  <c r="L127" i="6"/>
  <c r="I663" i="14" s="1"/>
  <c r="L215" i="6"/>
  <c r="I751" i="14" s="1"/>
  <c r="L206" i="5"/>
  <c r="I754" i="13" s="1"/>
  <c r="L182" i="6"/>
  <c r="I718" i="14" s="1"/>
  <c r="L254" i="6"/>
  <c r="I790" i="14" s="1"/>
  <c r="L226" i="5"/>
  <c r="I774" i="13" s="1"/>
  <c r="L185" i="6"/>
  <c r="I721" i="14" s="1"/>
  <c r="L265" i="6"/>
  <c r="I801" i="14" s="1"/>
  <c r="L115" i="6"/>
  <c r="I651" i="14" s="1"/>
  <c r="L224" i="6"/>
  <c r="I760" i="14" s="1"/>
  <c r="L154" i="6"/>
  <c r="I690" i="14" s="1"/>
  <c r="L162" i="6"/>
  <c r="I698" i="14" s="1"/>
  <c r="L248" i="5"/>
  <c r="I796" i="13" s="1"/>
  <c r="L129" i="6"/>
  <c r="I665" i="14" s="1"/>
  <c r="L159" i="6"/>
  <c r="I695" i="14" s="1"/>
  <c r="L105" i="6"/>
  <c r="I641" i="14" s="1"/>
  <c r="L257" i="5"/>
  <c r="I805" i="13" s="1"/>
  <c r="L104" i="5"/>
  <c r="I652" i="13" s="1"/>
  <c r="L99" i="5"/>
  <c r="I647" i="13" s="1"/>
  <c r="L107" i="5"/>
  <c r="I655" i="13" s="1"/>
  <c r="L179" i="5"/>
  <c r="I727" i="13" s="1"/>
  <c r="L263" i="5"/>
  <c r="I811" i="13" s="1"/>
  <c r="L114" i="5"/>
  <c r="I662" i="13" s="1"/>
  <c r="L167" i="5"/>
  <c r="I715" i="13" s="1"/>
  <c r="L228" i="5"/>
  <c r="I776" i="13" s="1"/>
  <c r="L101" i="5"/>
  <c r="I649" i="13" s="1"/>
  <c r="L245" i="5"/>
  <c r="I793" i="13" s="1"/>
  <c r="L130" i="6"/>
  <c r="I666" i="14" s="1"/>
  <c r="L177" i="5"/>
  <c r="I725" i="13" s="1"/>
  <c r="L105" i="5"/>
  <c r="I653" i="13" s="1"/>
  <c r="L103" i="5"/>
  <c r="I651" i="13" s="1"/>
  <c r="L132" i="5"/>
  <c r="I680" i="13" s="1"/>
  <c r="L201" i="5"/>
  <c r="I749" i="13" s="1"/>
  <c r="L271" i="5"/>
  <c r="I819" i="13" s="1"/>
  <c r="L126" i="5"/>
  <c r="I674" i="13" s="1"/>
  <c r="L170" i="5"/>
  <c r="I718" i="13" s="1"/>
  <c r="L242" i="5"/>
  <c r="I790" i="13" s="1"/>
  <c r="L110" i="5"/>
  <c r="I658" i="13" s="1"/>
  <c r="L253" i="5"/>
  <c r="I801" i="13" s="1"/>
  <c r="L106" i="5"/>
  <c r="I654" i="13" s="1"/>
  <c r="L180" i="5"/>
  <c r="I728" i="13" s="1"/>
  <c r="L165" i="5"/>
  <c r="I713" i="13" s="1"/>
  <c r="L259" i="5"/>
  <c r="I807" i="13" s="1"/>
  <c r="L166" i="5"/>
  <c r="I714" i="13" s="1"/>
  <c r="L168" i="6"/>
  <c r="I704" i="14" s="1"/>
  <c r="L248" i="6"/>
  <c r="I784" i="14" s="1"/>
  <c r="L249" i="5"/>
  <c r="I797" i="13" s="1"/>
  <c r="L155" i="6"/>
  <c r="I691" i="14" s="1"/>
  <c r="L235" i="6"/>
  <c r="L260" i="5"/>
  <c r="I808" i="13" s="1"/>
  <c r="L202" i="6"/>
  <c r="I738" i="14" s="1"/>
  <c r="L112" i="5"/>
  <c r="I660" i="13" s="1"/>
  <c r="L256" i="5"/>
  <c r="I804" i="13" s="1"/>
  <c r="L205" i="6"/>
  <c r="I741" i="14" s="1"/>
  <c r="L178" i="5"/>
  <c r="I726" i="13" s="1"/>
  <c r="L164" i="6"/>
  <c r="I700" i="14" s="1"/>
  <c r="L113" i="5"/>
  <c r="I661" i="13" s="1"/>
  <c r="L116" i="5"/>
  <c r="I664" i="13" s="1"/>
  <c r="L152" i="5"/>
  <c r="L209" i="5"/>
  <c r="I757" i="13" s="1"/>
  <c r="L189" i="5"/>
  <c r="I737" i="13" s="1"/>
  <c r="L130" i="5"/>
  <c r="I678" i="13" s="1"/>
  <c r="L173" i="5"/>
  <c r="I721" i="13" s="1"/>
  <c r="L250" i="5"/>
  <c r="I798" i="13" s="1"/>
  <c r="L118" i="5"/>
  <c r="I666" i="13" s="1"/>
  <c r="L261" i="5"/>
  <c r="I809" i="13" s="1"/>
  <c r="L111" i="5"/>
  <c r="I659" i="13" s="1"/>
  <c r="L202" i="5"/>
  <c r="I750" i="13" s="1"/>
  <c r="L183" i="5"/>
  <c r="I731" i="13" s="1"/>
  <c r="L267" i="5"/>
  <c r="I815" i="13" s="1"/>
  <c r="L224" i="5"/>
  <c r="I772" i="13" s="1"/>
  <c r="L176" i="6"/>
  <c r="I712" i="14" s="1"/>
  <c r="L256" i="6"/>
  <c r="I792" i="14" s="1"/>
  <c r="L265" i="5"/>
  <c r="I813" i="13" s="1"/>
  <c r="L163" i="6"/>
  <c r="I699" i="14" s="1"/>
  <c r="L243" i="6"/>
  <c r="I779" i="14" s="1"/>
  <c r="L113" i="6"/>
  <c r="I649" i="14" s="1"/>
  <c r="L210" i="6"/>
  <c r="I746" i="14" s="1"/>
  <c r="L124" i="5"/>
  <c r="I672" i="13" s="1"/>
  <c r="L109" i="6"/>
  <c r="I645" i="14" s="1"/>
  <c r="L213" i="6"/>
  <c r="I749" i="14" s="1"/>
  <c r="L216" i="5"/>
  <c r="I764" i="13" s="1"/>
  <c r="L172" i="6"/>
  <c r="I708" i="14" s="1"/>
  <c r="L252" i="6"/>
  <c r="I788" i="14" s="1"/>
  <c r="L217" i="6"/>
  <c r="I753" i="14" s="1"/>
  <c r="L247" i="6"/>
  <c r="I783" i="14" s="1"/>
  <c r="L227" i="6"/>
  <c r="I763" i="14" s="1"/>
  <c r="L214" i="6"/>
  <c r="I750" i="14" s="1"/>
  <c r="L222" i="6"/>
  <c r="I758" i="14" s="1"/>
  <c r="L175" i="6"/>
  <c r="I711" i="14" s="1"/>
  <c r="L154" i="5"/>
  <c r="I702" i="13" s="1"/>
  <c r="L160" i="5"/>
  <c r="I708" i="13" s="1"/>
  <c r="L182" i="5"/>
  <c r="I730" i="13" s="1"/>
  <c r="L123" i="5"/>
  <c r="I671" i="13" s="1"/>
  <c r="L104" i="6"/>
  <c r="I640" i="14" s="1"/>
  <c r="L240" i="6"/>
  <c r="I776" i="14" s="1"/>
  <c r="L199" i="6"/>
  <c r="I735" i="14" s="1"/>
  <c r="L218" i="6"/>
  <c r="I754" i="14" s="1"/>
  <c r="L197" i="6"/>
  <c r="I733" i="14" s="1"/>
  <c r="L208" i="6"/>
  <c r="I744" i="14" s="1"/>
  <c r="L232" i="5"/>
  <c r="I780" i="13" s="1"/>
  <c r="L252" i="5"/>
  <c r="I800" i="13" s="1"/>
  <c r="L250" i="6"/>
  <c r="I786" i="14" s="1"/>
  <c r="L167" i="6"/>
  <c r="I703" i="14" s="1"/>
  <c r="L203" i="6"/>
  <c r="I739" i="14" s="1"/>
  <c r="L257" i="10"/>
  <c r="I795" i="18" s="1"/>
  <c r="L121" i="10"/>
  <c r="I659" i="18" s="1"/>
  <c r="L166" i="10"/>
  <c r="I704" i="18" s="1"/>
  <c r="L169" i="10"/>
  <c r="I707" i="18" s="1"/>
  <c r="L262" i="10"/>
  <c r="I800" i="18" s="1"/>
  <c r="L173" i="10"/>
  <c r="I711" i="18" s="1"/>
  <c r="L214" i="10"/>
  <c r="I752" i="18" s="1"/>
  <c r="L162" i="10"/>
  <c r="I700" i="18" s="1"/>
  <c r="L194" i="10"/>
  <c r="I732" i="18" s="1"/>
  <c r="L171" i="10"/>
  <c r="I709" i="18" s="1"/>
  <c r="L221" i="10"/>
  <c r="I759" i="18" s="1"/>
  <c r="L251" i="10"/>
  <c r="I789" i="18" s="1"/>
  <c r="L261" i="10"/>
  <c r="I799" i="18" s="1"/>
  <c r="L117" i="10"/>
  <c r="I655" i="18" s="1"/>
  <c r="L111" i="10"/>
  <c r="I649" i="18" s="1"/>
  <c r="L107" i="10"/>
  <c r="I645" i="18" s="1"/>
  <c r="L219" i="10"/>
  <c r="I757" i="18" s="1"/>
  <c r="L240" i="10"/>
  <c r="I778" i="18" s="1"/>
  <c r="L161" i="10"/>
  <c r="I699" i="18" s="1"/>
  <c r="L198" i="6"/>
  <c r="I734" i="14" s="1"/>
  <c r="L115" i="10"/>
  <c r="I653" i="18" s="1"/>
  <c r="L99" i="10"/>
  <c r="I637" i="18" s="1"/>
  <c r="L267" i="10"/>
  <c r="I805" i="18" s="1"/>
  <c r="L176" i="5"/>
  <c r="I724" i="13" s="1"/>
  <c r="L204" i="5"/>
  <c r="I752" i="13" s="1"/>
  <c r="L145" i="5"/>
  <c r="I693" i="13" s="1"/>
  <c r="L120" i="6"/>
  <c r="I656" i="14" s="1"/>
  <c r="L264" i="6"/>
  <c r="I800" i="14" s="1"/>
  <c r="L223" i="6"/>
  <c r="I759" i="14" s="1"/>
  <c r="L238" i="6"/>
  <c r="I774" i="14" s="1"/>
  <c r="L221" i="6"/>
  <c r="I757" i="14" s="1"/>
  <c r="L236" i="6"/>
  <c r="I772" i="14" s="1"/>
  <c r="L219" i="6"/>
  <c r="I755" i="14" s="1"/>
  <c r="L151" i="6"/>
  <c r="L117" i="5"/>
  <c r="I665" i="13" s="1"/>
  <c r="L209" i="6"/>
  <c r="I745" i="14" s="1"/>
  <c r="L15" i="6"/>
  <c r="I551" i="14" s="1"/>
  <c r="L151" i="10"/>
  <c r="I689" i="18" s="1"/>
  <c r="L246" i="10"/>
  <c r="I784" i="18" s="1"/>
  <c r="L144" i="6"/>
  <c r="I680" i="14" s="1"/>
  <c r="L178" i="10"/>
  <c r="I716" i="18" s="1"/>
  <c r="L260" i="10"/>
  <c r="I798" i="18" s="1"/>
  <c r="L168" i="10"/>
  <c r="I706" i="18" s="1"/>
  <c r="L122" i="10"/>
  <c r="I660" i="18" s="1"/>
  <c r="L177" i="10"/>
  <c r="I715" i="18" s="1"/>
  <c r="L125" i="10"/>
  <c r="I663" i="18" s="1"/>
  <c r="L203" i="10"/>
  <c r="I741" i="18" s="1"/>
  <c r="L113" i="10"/>
  <c r="I651" i="18" s="1"/>
  <c r="L213" i="10"/>
  <c r="I751" i="18" s="1"/>
  <c r="L164" i="10"/>
  <c r="I702" i="18" s="1"/>
  <c r="L242" i="10"/>
  <c r="I780" i="18" s="1"/>
  <c r="L256" i="10"/>
  <c r="I794" i="18" s="1"/>
  <c r="L235" i="10"/>
  <c r="I773" i="18" s="1"/>
  <c r="L266" i="10"/>
  <c r="I804" i="18" s="1"/>
  <c r="L184" i="6"/>
  <c r="I720" i="14" s="1"/>
  <c r="L211" i="6"/>
  <c r="I747" i="14" s="1"/>
  <c r="L106" i="10"/>
  <c r="I644" i="18" s="1"/>
  <c r="L247" i="10"/>
  <c r="I785" i="18" s="1"/>
  <c r="L112" i="10"/>
  <c r="I650" i="18" s="1"/>
  <c r="L217" i="5"/>
  <c r="I765" i="13" s="1"/>
  <c r="L258" i="5"/>
  <c r="I806" i="13" s="1"/>
  <c r="L210" i="5"/>
  <c r="I758" i="13" s="1"/>
  <c r="L157" i="5"/>
  <c r="I705" i="13" s="1"/>
  <c r="L146" i="5"/>
  <c r="I694" i="13" s="1"/>
  <c r="L251" i="6"/>
  <c r="I787" i="14" s="1"/>
  <c r="L262" i="6"/>
  <c r="I798" i="14" s="1"/>
  <c r="L249" i="6"/>
  <c r="I785" i="14" s="1"/>
  <c r="L244" i="6"/>
  <c r="I780" i="14" s="1"/>
  <c r="L225" i="6"/>
  <c r="I761" i="14" s="1"/>
  <c r="L157" i="6"/>
  <c r="I693" i="14" s="1"/>
  <c r="L133" i="6"/>
  <c r="I669" i="14" s="1"/>
  <c r="L264" i="5"/>
  <c r="I812" i="13" s="1"/>
  <c r="L121" i="6"/>
  <c r="I657" i="14" s="1"/>
  <c r="L150" i="10"/>
  <c r="L127" i="10"/>
  <c r="I665" i="18" s="1"/>
  <c r="L223" i="10"/>
  <c r="I761" i="18" s="1"/>
  <c r="L153" i="10"/>
  <c r="I691" i="18" s="1"/>
  <c r="L160" i="10"/>
  <c r="I698" i="18" s="1"/>
  <c r="L217" i="10"/>
  <c r="I755" i="18" s="1"/>
  <c r="L259" i="10"/>
  <c r="I797" i="18" s="1"/>
  <c r="L114" i="10"/>
  <c r="I652" i="18" s="1"/>
  <c r="L211" i="10"/>
  <c r="I749" i="18" s="1"/>
  <c r="L225" i="10"/>
  <c r="I763" i="18" s="1"/>
  <c r="L196" i="10"/>
  <c r="I734" i="18" s="1"/>
  <c r="L176" i="10"/>
  <c r="I714" i="18" s="1"/>
  <c r="L222" i="10"/>
  <c r="I760" i="18" s="1"/>
  <c r="L264" i="10"/>
  <c r="I802" i="18" s="1"/>
  <c r="L116" i="10"/>
  <c r="I654" i="18" s="1"/>
  <c r="L163" i="10"/>
  <c r="I701" i="18" s="1"/>
  <c r="L193" i="10"/>
  <c r="I731" i="18" s="1"/>
  <c r="L110" i="10"/>
  <c r="I648" i="18" s="1"/>
  <c r="L165" i="6"/>
  <c r="I701" i="14" s="1"/>
  <c r="L104" i="10"/>
  <c r="I642" i="18" s="1"/>
  <c r="L244" i="10"/>
  <c r="I782" i="18" s="1"/>
  <c r="L239" i="5"/>
  <c r="I787" i="13" s="1"/>
  <c r="L103" i="6"/>
  <c r="I639" i="14" s="1"/>
  <c r="L153" i="5"/>
  <c r="I701" i="13" s="1"/>
  <c r="L238" i="5"/>
  <c r="L219" i="5"/>
  <c r="I767" i="13" s="1"/>
  <c r="L267" i="6"/>
  <c r="I803" i="14" s="1"/>
  <c r="L169" i="5"/>
  <c r="I717" i="13" s="1"/>
  <c r="L102" i="5"/>
  <c r="I650" i="13" s="1"/>
  <c r="L260" i="6"/>
  <c r="I796" i="14" s="1"/>
  <c r="L253" i="6"/>
  <c r="I789" i="14" s="1"/>
  <c r="L242" i="6"/>
  <c r="I778" i="14" s="1"/>
  <c r="L173" i="6"/>
  <c r="I709" i="14" s="1"/>
  <c r="L258" i="6"/>
  <c r="I794" i="14" s="1"/>
  <c r="L237" i="6"/>
  <c r="I773" i="14" s="1"/>
  <c r="L245" i="10"/>
  <c r="I783" i="18" s="1"/>
  <c r="L155" i="10"/>
  <c r="I693" i="18" s="1"/>
  <c r="L158" i="10"/>
  <c r="I696" i="18" s="1"/>
  <c r="L238" i="10"/>
  <c r="I776" i="18" s="1"/>
  <c r="L181" i="10"/>
  <c r="I719" i="18" s="1"/>
  <c r="L108" i="10"/>
  <c r="I646" i="18" s="1"/>
  <c r="L237" i="10"/>
  <c r="I775" i="18" s="1"/>
  <c r="L236" i="10"/>
  <c r="I774" i="18" s="1"/>
  <c r="L157" i="10"/>
  <c r="I695" i="18" s="1"/>
  <c r="L197" i="10"/>
  <c r="I735" i="18" s="1"/>
  <c r="L129" i="10"/>
  <c r="I667" i="18" s="1"/>
  <c r="L154" i="10"/>
  <c r="I692" i="18" s="1"/>
  <c r="L209" i="10"/>
  <c r="I747" i="18" s="1"/>
  <c r="L159" i="10"/>
  <c r="I697" i="18" s="1"/>
  <c r="L143" i="6"/>
  <c r="L249" i="10"/>
  <c r="I787" i="18" s="1"/>
  <c r="L234" i="10"/>
  <c r="L252" i="10"/>
  <c r="I790" i="18" s="1"/>
  <c r="L213" i="5"/>
  <c r="I761" i="13" s="1"/>
  <c r="L124" i="10"/>
  <c r="I662" i="18" s="1"/>
  <c r="L121" i="5"/>
  <c r="I669" i="13" s="1"/>
  <c r="L100" i="6"/>
  <c r="I636" i="14" s="1"/>
  <c r="L185" i="5"/>
  <c r="I733" i="13" s="1"/>
  <c r="L162" i="5"/>
  <c r="I710" i="13" s="1"/>
  <c r="L270" i="5"/>
  <c r="I818" i="13" s="1"/>
  <c r="L275" i="5"/>
  <c r="I823" i="13" s="1"/>
  <c r="L244" i="5"/>
  <c r="I792" i="13" s="1"/>
  <c r="L208" i="5"/>
  <c r="I756" i="13" s="1"/>
  <c r="L246" i="5"/>
  <c r="I794" i="13" s="1"/>
  <c r="L222" i="5"/>
  <c r="I770" i="13" s="1"/>
  <c r="L181" i="5"/>
  <c r="I729" i="13" s="1"/>
  <c r="L241" i="5"/>
  <c r="I789" i="13" s="1"/>
  <c r="L263" i="6"/>
  <c r="I799" i="14" s="1"/>
  <c r="L178" i="6"/>
  <c r="I714" i="14" s="1"/>
  <c r="L172" i="5"/>
  <c r="I720" i="13" s="1"/>
  <c r="L218" i="10"/>
  <c r="I756" i="18" s="1"/>
  <c r="K16" i="11"/>
  <c r="H75" i="19" s="1"/>
  <c r="L208" i="10"/>
  <c r="I746" i="18" s="1"/>
  <c r="L182" i="10"/>
  <c r="I720" i="18" s="1"/>
  <c r="L192" i="10"/>
  <c r="L126" i="10"/>
  <c r="I664" i="18" s="1"/>
  <c r="L100" i="10"/>
  <c r="I638" i="18" s="1"/>
  <c r="L120" i="10"/>
  <c r="I658" i="18" s="1"/>
  <c r="L180" i="10"/>
  <c r="I718" i="18" s="1"/>
  <c r="L183" i="10"/>
  <c r="I721" i="18" s="1"/>
  <c r="L216" i="10"/>
  <c r="I754" i="18" s="1"/>
  <c r="L220" i="10"/>
  <c r="I758" i="18" s="1"/>
  <c r="L145" i="6"/>
  <c r="I681" i="14" s="1"/>
  <c r="L207" i="10"/>
  <c r="I745" i="18" s="1"/>
  <c r="L206" i="10"/>
  <c r="I744" i="18" s="1"/>
  <c r="L103" i="10"/>
  <c r="I641" i="18" s="1"/>
  <c r="L198" i="10"/>
  <c r="I736" i="18" s="1"/>
  <c r="L258" i="10"/>
  <c r="I796" i="18" s="1"/>
  <c r="L269" i="5"/>
  <c r="I817" i="13" s="1"/>
  <c r="L153" i="6"/>
  <c r="I689" i="14" s="1"/>
  <c r="L218" i="5"/>
  <c r="I766" i="13" s="1"/>
  <c r="L265" i="10"/>
  <c r="I803" i="18" s="1"/>
  <c r="L119" i="10"/>
  <c r="I657" i="18" s="1"/>
  <c r="L179" i="10"/>
  <c r="I717" i="18" s="1"/>
  <c r="L15" i="5"/>
  <c r="I563" i="13" s="1"/>
  <c r="L116" i="6"/>
  <c r="I652" i="14" s="1"/>
  <c r="L207" i="5"/>
  <c r="I755" i="13" s="1"/>
  <c r="L197" i="5"/>
  <c r="I745" i="13" s="1"/>
  <c r="L160" i="6"/>
  <c r="I696" i="14" s="1"/>
  <c r="L118" i="6"/>
  <c r="I654" i="14" s="1"/>
  <c r="L14" i="6"/>
  <c r="L240" i="5"/>
  <c r="I788" i="13" s="1"/>
  <c r="L138" i="5"/>
  <c r="L183" i="6"/>
  <c r="I719" i="14" s="1"/>
  <c r="L170" i="6"/>
  <c r="I706" i="14" s="1"/>
  <c r="L268" i="5"/>
  <c r="I816" i="13" s="1"/>
  <c r="L201" i="6"/>
  <c r="I737" i="14" s="1"/>
  <c r="L203" i="5"/>
  <c r="I751" i="13" s="1"/>
  <c r="L126" i="6"/>
  <c r="I662" i="14" s="1"/>
  <c r="L199" i="10"/>
  <c r="I737" i="18" s="1"/>
  <c r="L254" i="10"/>
  <c r="I792" i="18" s="1"/>
  <c r="L109" i="10"/>
  <c r="I647" i="18" s="1"/>
  <c r="L205" i="10"/>
  <c r="I743" i="18" s="1"/>
  <c r="L156" i="10"/>
  <c r="I694" i="18" s="1"/>
  <c r="L201" i="10"/>
  <c r="I739" i="18" s="1"/>
  <c r="L250" i="10"/>
  <c r="I788" i="18" s="1"/>
  <c r="L248" i="10"/>
  <c r="I786" i="18" s="1"/>
  <c r="L131" i="10"/>
  <c r="I669" i="18" s="1"/>
  <c r="L144" i="10"/>
  <c r="I682" i="18" s="1"/>
  <c r="L152" i="10"/>
  <c r="I690" i="18" s="1"/>
  <c r="L200" i="10"/>
  <c r="I738" i="18" s="1"/>
  <c r="L215" i="10"/>
  <c r="I753" i="18" s="1"/>
  <c r="L263" i="10"/>
  <c r="I801" i="18" s="1"/>
  <c r="L143" i="10"/>
  <c r="I681" i="18" s="1"/>
  <c r="L128" i="10"/>
  <c r="I666" i="18" s="1"/>
  <c r="L130" i="10"/>
  <c r="I668" i="18" s="1"/>
  <c r="L101" i="10"/>
  <c r="I639" i="18" s="1"/>
  <c r="L119" i="5"/>
  <c r="I667" i="13" s="1"/>
  <c r="L131" i="6"/>
  <c r="I667" i="14" s="1"/>
  <c r="L156" i="6"/>
  <c r="I692" i="14" s="1"/>
  <c r="L181" i="6"/>
  <c r="I717" i="14" s="1"/>
  <c r="L98" i="10"/>
  <c r="L253" i="10"/>
  <c r="I791" i="18" s="1"/>
  <c r="L125" i="5"/>
  <c r="I673" i="13" s="1"/>
  <c r="L158" i="5"/>
  <c r="I706" i="13" s="1"/>
  <c r="L106" i="6"/>
  <c r="I642" i="14" s="1"/>
  <c r="L251" i="5"/>
  <c r="I799" i="13" s="1"/>
  <c r="L204" i="6"/>
  <c r="I740" i="14" s="1"/>
  <c r="L171" i="6"/>
  <c r="I707" i="14" s="1"/>
  <c r="L194" i="6"/>
  <c r="I730" i="14" s="1"/>
  <c r="L169" i="6"/>
  <c r="I705" i="14" s="1"/>
  <c r="L180" i="6"/>
  <c r="I716" i="14" s="1"/>
  <c r="L239" i="6"/>
  <c r="I775" i="14" s="1"/>
  <c r="L255" i="6"/>
  <c r="I791" i="14" s="1"/>
  <c r="L193" i="6"/>
  <c r="L206" i="6"/>
  <c r="I742" i="14" s="1"/>
  <c r="L195" i="6"/>
  <c r="I731" i="14" s="1"/>
  <c r="L118" i="10"/>
  <c r="I656" i="18" s="1"/>
  <c r="L243" i="10"/>
  <c r="I781" i="18" s="1"/>
  <c r="L255" i="10"/>
  <c r="I793" i="18" s="1"/>
  <c r="L170" i="10"/>
  <c r="I708" i="18" s="1"/>
  <c r="L142" i="10"/>
  <c r="L202" i="10"/>
  <c r="I740" i="18" s="1"/>
  <c r="L123" i="10"/>
  <c r="I661" i="18" s="1"/>
  <c r="L102" i="10"/>
  <c r="I640" i="18" s="1"/>
  <c r="L172" i="10"/>
  <c r="I710" i="18" s="1"/>
  <c r="L175" i="10"/>
  <c r="I713" i="18" s="1"/>
  <c r="L210" i="10"/>
  <c r="I748" i="18" s="1"/>
  <c r="L174" i="10"/>
  <c r="I712" i="18" s="1"/>
  <c r="L167" i="10"/>
  <c r="I705" i="18" s="1"/>
  <c r="L212" i="10"/>
  <c r="I750" i="18" s="1"/>
  <c r="L105" i="10"/>
  <c r="I643" i="18" s="1"/>
  <c r="L241" i="10"/>
  <c r="I779" i="18" s="1"/>
  <c r="L239" i="10"/>
  <c r="I777" i="18" s="1"/>
  <c r="L204" i="10"/>
  <c r="I742" i="18" s="1"/>
  <c r="L144" i="5"/>
  <c r="L166" i="6"/>
  <c r="I702" i="14" s="1"/>
  <c r="L211" i="5"/>
  <c r="I759" i="13" s="1"/>
  <c r="L165" i="10"/>
  <c r="I703" i="18" s="1"/>
  <c r="L224" i="10"/>
  <c r="I762" i="18" s="1"/>
  <c r="L195" i="10"/>
  <c r="I733" i="18" s="1"/>
  <c r="J117" i="5"/>
  <c r="J183" i="5"/>
  <c r="J110" i="5"/>
  <c r="J171" i="5"/>
  <c r="J207" i="5"/>
  <c r="J121" i="5"/>
  <c r="J110" i="6"/>
  <c r="J131" i="5"/>
  <c r="J220" i="5"/>
  <c r="J268" i="5"/>
  <c r="J155" i="5"/>
  <c r="J103" i="6"/>
  <c r="J100" i="6"/>
  <c r="J184" i="6"/>
  <c r="J161" i="5"/>
  <c r="J107" i="6"/>
  <c r="J108" i="5"/>
  <c r="J108" i="6"/>
  <c r="J182" i="6"/>
  <c r="J119" i="6"/>
  <c r="J220" i="6"/>
  <c r="J225" i="5"/>
  <c r="J249" i="6"/>
  <c r="J127" i="6"/>
  <c r="J100" i="5"/>
  <c r="J197" i="5"/>
  <c r="J98" i="5"/>
  <c r="J174" i="5"/>
  <c r="J210" i="5"/>
  <c r="J153" i="5"/>
  <c r="J118" i="6"/>
  <c r="J178" i="5"/>
  <c r="J223" i="5"/>
  <c r="J105" i="6"/>
  <c r="J170" i="5"/>
  <c r="J117" i="6"/>
  <c r="J114" i="6"/>
  <c r="J198" i="6"/>
  <c r="J176" i="5"/>
  <c r="J111" i="6"/>
  <c r="J152" i="5"/>
  <c r="J122" i="6"/>
  <c r="J205" i="6"/>
  <c r="J15" i="6"/>
  <c r="J238" i="6"/>
  <c r="J261" i="5"/>
  <c r="J257" i="6"/>
  <c r="J133" i="6"/>
  <c r="J103" i="5"/>
  <c r="J205" i="5"/>
  <c r="J102" i="5"/>
  <c r="J177" i="5"/>
  <c r="J240" i="5"/>
  <c r="J156" i="5"/>
  <c r="J126" i="6"/>
  <c r="J181" i="5"/>
  <c r="J226" i="5"/>
  <c r="J113" i="6"/>
  <c r="J203" i="5"/>
  <c r="J166" i="5"/>
  <c r="J128" i="6"/>
  <c r="J200" i="6"/>
  <c r="J209" i="5"/>
  <c r="J125" i="6"/>
  <c r="J172" i="5"/>
  <c r="J129" i="6"/>
  <c r="J207" i="6"/>
  <c r="J162" i="6"/>
  <c r="J246" i="6"/>
  <c r="J98" i="6"/>
  <c r="J265" i="6"/>
  <c r="J14" i="5"/>
  <c r="J127" i="5"/>
  <c r="J221" i="5"/>
  <c r="J145" i="5"/>
  <c r="J195" i="5"/>
  <c r="J254" i="5"/>
  <c r="J257" i="5"/>
  <c r="J111" i="5"/>
  <c r="J208" i="5"/>
  <c r="J241" i="5"/>
  <c r="J105" i="5"/>
  <c r="J250" i="5"/>
  <c r="J199" i="5"/>
  <c r="J152" i="6"/>
  <c r="J113" i="5"/>
  <c r="J228" i="5"/>
  <c r="J163" i="6"/>
  <c r="J219" i="5"/>
  <c r="J14" i="6"/>
  <c r="J116" i="5"/>
  <c r="J194" i="6"/>
  <c r="J262" i="6"/>
  <c r="J167" i="6"/>
  <c r="J130" i="5"/>
  <c r="J172" i="6"/>
  <c r="J15" i="5"/>
  <c r="J159" i="5"/>
  <c r="J243" i="5"/>
  <c r="J162" i="5"/>
  <c r="J198" i="5"/>
  <c r="J262" i="5"/>
  <c r="J265" i="5"/>
  <c r="J118" i="5"/>
  <c r="J211" i="5"/>
  <c r="J244" i="5"/>
  <c r="J112" i="5"/>
  <c r="J263" i="5"/>
  <c r="J218" i="5"/>
  <c r="J160" i="6"/>
  <c r="J119" i="5"/>
  <c r="J242" i="5"/>
  <c r="J171" i="6"/>
  <c r="J251" i="5"/>
  <c r="J158" i="6"/>
  <c r="J196" i="5"/>
  <c r="J201" i="6"/>
  <c r="J144" i="5"/>
  <c r="J101" i="5"/>
  <c r="J167" i="5"/>
  <c r="J104" i="5"/>
  <c r="J165" i="5"/>
  <c r="J201" i="5"/>
  <c r="J270" i="5"/>
  <c r="J275" i="5"/>
  <c r="J125" i="5"/>
  <c r="J214" i="5"/>
  <c r="J252" i="5"/>
  <c r="J123" i="5"/>
  <c r="J232" i="5"/>
  <c r="J255" i="5"/>
  <c r="J168" i="6"/>
  <c r="J129" i="5"/>
  <c r="J247" i="5"/>
  <c r="J179" i="6"/>
  <c r="J264" i="5"/>
  <c r="J166" i="6"/>
  <c r="J215" i="5"/>
  <c r="J210" i="6"/>
  <c r="J158" i="5"/>
  <c r="J106" i="5"/>
  <c r="J246" i="5"/>
  <c r="J238" i="5"/>
  <c r="J131" i="6"/>
  <c r="J200" i="5"/>
  <c r="J254" i="6"/>
  <c r="J216" i="5"/>
  <c r="J252" i="6"/>
  <c r="J106" i="6"/>
  <c r="J223" i="6"/>
  <c r="J212" i="5"/>
  <c r="J251" i="6"/>
  <c r="J242" i="6"/>
  <c r="J206" i="6"/>
  <c r="J157" i="6"/>
  <c r="J217" i="6"/>
  <c r="J163" i="5"/>
  <c r="J151" i="6"/>
  <c r="J239" i="5"/>
  <c r="J156" i="10"/>
  <c r="J129" i="10"/>
  <c r="J222" i="10"/>
  <c r="J263" i="10"/>
  <c r="J152" i="10"/>
  <c r="J204" i="10"/>
  <c r="J162" i="10"/>
  <c r="J236" i="10"/>
  <c r="J104" i="10"/>
  <c r="J143" i="10"/>
  <c r="J193" i="10"/>
  <c r="J248" i="10"/>
  <c r="J115" i="10"/>
  <c r="J103" i="10"/>
  <c r="J106" i="10"/>
  <c r="J159" i="10"/>
  <c r="J249" i="10"/>
  <c r="E31" i="23"/>
  <c r="J175" i="5"/>
  <c r="J114" i="5"/>
  <c r="J260" i="5"/>
  <c r="J176" i="6"/>
  <c r="J104" i="6"/>
  <c r="J206" i="5"/>
  <c r="J253" i="5"/>
  <c r="J260" i="6"/>
  <c r="J120" i="6"/>
  <c r="J225" i="6"/>
  <c r="J258" i="5"/>
  <c r="J267" i="6"/>
  <c r="J258" i="6"/>
  <c r="J211" i="6"/>
  <c r="J183" i="6"/>
  <c r="J213" i="5"/>
  <c r="J249" i="5"/>
  <c r="J121" i="6"/>
  <c r="J202" i="6"/>
  <c r="J132" i="6"/>
  <c r="J112" i="6"/>
  <c r="J154" i="6"/>
  <c r="J268" i="6"/>
  <c r="J164" i="6"/>
  <c r="J227" i="6"/>
  <c r="J124" i="6"/>
  <c r="J122" i="5"/>
  <c r="J154" i="5"/>
  <c r="J237" i="6"/>
  <c r="J203" i="6"/>
  <c r="J259" i="6"/>
  <c r="J204" i="6"/>
  <c r="J261" i="6"/>
  <c r="J240" i="6"/>
  <c r="J176" i="10"/>
  <c r="J266" i="10"/>
  <c r="J199" i="10"/>
  <c r="J158" i="10"/>
  <c r="J130" i="10"/>
  <c r="J214" i="10"/>
  <c r="J242" i="10"/>
  <c r="J198" i="10"/>
  <c r="J255" i="10"/>
  <c r="J213" i="10"/>
  <c r="J250" i="10"/>
  <c r="J253" i="10"/>
  <c r="J131" i="10"/>
  <c r="J246" i="10"/>
  <c r="J265" i="10"/>
  <c r="J154" i="10"/>
  <c r="J251" i="10"/>
  <c r="J112" i="10"/>
  <c r="J107" i="5"/>
  <c r="J102" i="6"/>
  <c r="J146" i="5"/>
  <c r="J157" i="5"/>
  <c r="J174" i="6"/>
  <c r="J180" i="6"/>
  <c r="J159" i="6"/>
  <c r="J160" i="5"/>
  <c r="J177" i="6"/>
  <c r="J239" i="6"/>
  <c r="J156" i="6"/>
  <c r="J101" i="6"/>
  <c r="J173" i="5"/>
  <c r="J253" i="6"/>
  <c r="J226" i="6"/>
  <c r="J250" i="6"/>
  <c r="J224" i="6"/>
  <c r="J153" i="6"/>
  <c r="J132" i="5"/>
  <c r="J124" i="10"/>
  <c r="J218" i="10"/>
  <c r="J127" i="10"/>
  <c r="J200" i="10"/>
  <c r="J161" i="10"/>
  <c r="J150" i="10"/>
  <c r="J196" i="10"/>
  <c r="J101" i="10"/>
  <c r="J165" i="10"/>
  <c r="J225" i="10"/>
  <c r="J117" i="10"/>
  <c r="J194" i="10"/>
  <c r="J206" i="10"/>
  <c r="J119" i="10"/>
  <c r="J219" i="10"/>
  <c r="J244" i="10"/>
  <c r="J100" i="10"/>
  <c r="J234" i="10"/>
  <c r="J124" i="5"/>
  <c r="J99" i="5"/>
  <c r="J222" i="5"/>
  <c r="J224" i="5"/>
  <c r="J212" i="6"/>
  <c r="J218" i="6"/>
  <c r="J185" i="6"/>
  <c r="J179" i="5"/>
  <c r="J195" i="6"/>
  <c r="J247" i="6"/>
  <c r="J181" i="6"/>
  <c r="J115" i="6"/>
  <c r="J248" i="5"/>
  <c r="J269" i="6"/>
  <c r="J248" i="6"/>
  <c r="J138" i="5"/>
  <c r="J115" i="5"/>
  <c r="J161" i="6"/>
  <c r="J202" i="10"/>
  <c r="J217" i="10"/>
  <c r="J164" i="10"/>
  <c r="J122" i="10"/>
  <c r="J239" i="10"/>
  <c r="J264" i="10"/>
  <c r="J108" i="10"/>
  <c r="J172" i="10"/>
  <c r="J237" i="10"/>
  <c r="J123" i="10"/>
  <c r="J143" i="6"/>
  <c r="J111" i="10"/>
  <c r="J243" i="10"/>
  <c r="J179" i="10"/>
  <c r="J153" i="10"/>
  <c r="J182" i="10"/>
  <c r="J252" i="10"/>
  <c r="J240" i="10"/>
  <c r="J168" i="5"/>
  <c r="J128" i="5"/>
  <c r="J99" i="6"/>
  <c r="J259" i="5"/>
  <c r="J269" i="5"/>
  <c r="J241" i="6"/>
  <c r="J216" i="6"/>
  <c r="J227" i="5"/>
  <c r="J199" i="6"/>
  <c r="J255" i="6"/>
  <c r="J209" i="6"/>
  <c r="J173" i="6"/>
  <c r="J116" i="6"/>
  <c r="J202" i="5"/>
  <c r="J264" i="6"/>
  <c r="J123" i="6"/>
  <c r="J182" i="5"/>
  <c r="J256" i="5"/>
  <c r="J107" i="10"/>
  <c r="J181" i="10"/>
  <c r="J258" i="10"/>
  <c r="J241" i="10"/>
  <c r="J262" i="10"/>
  <c r="J163" i="10"/>
  <c r="J210" i="10"/>
  <c r="J178" i="10"/>
  <c r="J220" i="10"/>
  <c r="J170" i="10"/>
  <c r="J267" i="10"/>
  <c r="J205" i="10"/>
  <c r="J224" i="10"/>
  <c r="J173" i="10"/>
  <c r="J98" i="10"/>
  <c r="J183" i="10"/>
  <c r="J177" i="10"/>
  <c r="J110" i="10"/>
  <c r="J180" i="5"/>
  <c r="J184" i="5"/>
  <c r="J185" i="5"/>
  <c r="J155" i="6"/>
  <c r="J175" i="6"/>
  <c r="J120" i="5"/>
  <c r="J236" i="6"/>
  <c r="J245" i="5"/>
  <c r="J214" i="6"/>
  <c r="J263" i="6"/>
  <c r="J215" i="6"/>
  <c r="J219" i="6"/>
  <c r="J165" i="6"/>
  <c r="J266" i="5"/>
  <c r="J126" i="5"/>
  <c r="J193" i="6"/>
  <c r="J256" i="6"/>
  <c r="J178" i="6"/>
  <c r="J102" i="10"/>
  <c r="J151" i="10"/>
  <c r="J238" i="10"/>
  <c r="J254" i="10"/>
  <c r="J192" i="10"/>
  <c r="J201" i="10"/>
  <c r="J195" i="10"/>
  <c r="J216" i="10"/>
  <c r="J109" i="10"/>
  <c r="J207" i="10"/>
  <c r="J256" i="10"/>
  <c r="J166" i="10"/>
  <c r="J171" i="10"/>
  <c r="J203" i="10"/>
  <c r="J180" i="10"/>
  <c r="J221" i="10"/>
  <c r="J169" i="10"/>
  <c r="J174" i="10"/>
  <c r="J244" i="6"/>
  <c r="J169" i="6"/>
  <c r="J142" i="10"/>
  <c r="J113" i="10"/>
  <c r="J211" i="10"/>
  <c r="J247" i="10"/>
  <c r="J118" i="10"/>
  <c r="J245" i="6"/>
  <c r="J109" i="5"/>
  <c r="J271" i="5"/>
  <c r="J243" i="6"/>
  <c r="J215" i="10"/>
  <c r="J167" i="10"/>
  <c r="J175" i="10"/>
  <c r="J128" i="10"/>
  <c r="J157" i="10"/>
  <c r="J114" i="10"/>
  <c r="J204" i="5"/>
  <c r="J221" i="6"/>
  <c r="J266" i="6"/>
  <c r="J144" i="6"/>
  <c r="J105" i="10"/>
  <c r="J235" i="10"/>
  <c r="I16" i="11"/>
  <c r="J145" i="6"/>
  <c r="J125" i="10"/>
  <c r="J217" i="5"/>
  <c r="J164" i="5"/>
  <c r="J189" i="5"/>
  <c r="J209" i="10"/>
  <c r="J223" i="10"/>
  <c r="J197" i="10"/>
  <c r="J116" i="10"/>
  <c r="J208" i="10"/>
  <c r="J267" i="5"/>
  <c r="J235" i="6"/>
  <c r="J109" i="6"/>
  <c r="J121" i="10"/>
  <c r="J168" i="10"/>
  <c r="J257" i="10"/>
  <c r="J261" i="10"/>
  <c r="J160" i="10"/>
  <c r="J196" i="6"/>
  <c r="J222" i="6"/>
  <c r="J208" i="6"/>
  <c r="J245" i="10"/>
  <c r="J144" i="10"/>
  <c r="J212" i="10"/>
  <c r="J126" i="10"/>
  <c r="J197" i="6"/>
  <c r="J169" i="5"/>
  <c r="J130" i="6"/>
  <c r="J170" i="6"/>
  <c r="J259" i="10"/>
  <c r="J120" i="10"/>
  <c r="J260" i="10"/>
  <c r="J155" i="10"/>
  <c r="J213" i="6"/>
  <c r="J99" i="10"/>
  <c r="K112" i="5"/>
  <c r="I386" i="13" s="1"/>
  <c r="K185" i="5"/>
  <c r="I459" i="13" s="1"/>
  <c r="K269" i="5"/>
  <c r="I543" i="13" s="1"/>
  <c r="K166" i="6"/>
  <c r="I434" i="14" s="1"/>
  <c r="K238" i="6"/>
  <c r="I506" i="14" s="1"/>
  <c r="K146" i="5"/>
  <c r="I420" i="13" s="1"/>
  <c r="K226" i="5"/>
  <c r="I500" i="13" s="1"/>
  <c r="K117" i="6"/>
  <c r="I385" i="14" s="1"/>
  <c r="K197" i="6"/>
  <c r="I465" i="14" s="1"/>
  <c r="K118" i="5"/>
  <c r="I392" i="13" s="1"/>
  <c r="K213" i="5"/>
  <c r="I487" i="13" s="1"/>
  <c r="K120" i="6"/>
  <c r="I388" i="14" s="1"/>
  <c r="K216" i="6"/>
  <c r="I484" i="14" s="1"/>
  <c r="K129" i="5"/>
  <c r="I403" i="13" s="1"/>
  <c r="K208" i="5"/>
  <c r="I482" i="13" s="1"/>
  <c r="K138" i="5"/>
  <c r="K159" i="6"/>
  <c r="I427" i="14" s="1"/>
  <c r="K244" i="5"/>
  <c r="I518" i="13" s="1"/>
  <c r="K212" i="6"/>
  <c r="I480" i="14" s="1"/>
  <c r="K163" i="5"/>
  <c r="I437" i="13" s="1"/>
  <c r="K124" i="6"/>
  <c r="I392" i="14" s="1"/>
  <c r="K269" i="6"/>
  <c r="I537" i="14" s="1"/>
  <c r="K266" i="5"/>
  <c r="I540" i="13" s="1"/>
  <c r="K222" i="6"/>
  <c r="I490" i="14" s="1"/>
  <c r="K195" i="5"/>
  <c r="K173" i="6"/>
  <c r="I441" i="14" s="1"/>
  <c r="K122" i="5"/>
  <c r="I396" i="13" s="1"/>
  <c r="K189" i="5"/>
  <c r="I463" i="13" s="1"/>
  <c r="K258" i="5"/>
  <c r="I532" i="13" s="1"/>
  <c r="K260" i="6"/>
  <c r="I528" i="14" s="1"/>
  <c r="K220" i="6"/>
  <c r="I488" i="14" s="1"/>
  <c r="K206" i="6"/>
  <c r="I474" i="14" s="1"/>
  <c r="K256" i="6"/>
  <c r="I524" i="14" s="1"/>
  <c r="K242" i="5"/>
  <c r="I516" i="13" s="1"/>
  <c r="K193" i="6"/>
  <c r="K121" i="6"/>
  <c r="I389" i="14" s="1"/>
  <c r="K107" i="10"/>
  <c r="I376" i="18" s="1"/>
  <c r="K220" i="10"/>
  <c r="I489" i="18" s="1"/>
  <c r="K194" i="10"/>
  <c r="I463" i="18" s="1"/>
  <c r="K255" i="10"/>
  <c r="I524" i="18" s="1"/>
  <c r="J16" i="11"/>
  <c r="H45" i="19" s="1"/>
  <c r="K159" i="10"/>
  <c r="I428" i="18" s="1"/>
  <c r="K158" i="10"/>
  <c r="I427" i="18" s="1"/>
  <c r="K102" i="10"/>
  <c r="I371" i="18" s="1"/>
  <c r="K171" i="10"/>
  <c r="I440" i="18" s="1"/>
  <c r="K155" i="10"/>
  <c r="I424" i="18" s="1"/>
  <c r="K131" i="10"/>
  <c r="I400" i="18" s="1"/>
  <c r="K225" i="10"/>
  <c r="I494" i="18" s="1"/>
  <c r="K217" i="10"/>
  <c r="I486" i="18" s="1"/>
  <c r="K130" i="10"/>
  <c r="I399" i="18" s="1"/>
  <c r="K216" i="10"/>
  <c r="I485" i="18" s="1"/>
  <c r="K237" i="10"/>
  <c r="I506" i="18" s="1"/>
  <c r="K174" i="10"/>
  <c r="I443" i="18" s="1"/>
  <c r="K112" i="10"/>
  <c r="I381" i="18" s="1"/>
  <c r="K120" i="5"/>
  <c r="I394" i="13" s="1"/>
  <c r="K199" i="5"/>
  <c r="I473" i="13" s="1"/>
  <c r="K98" i="6"/>
  <c r="K174" i="6"/>
  <c r="I442" i="14" s="1"/>
  <c r="K246" i="6"/>
  <c r="I514" i="14" s="1"/>
  <c r="K156" i="5"/>
  <c r="I430" i="13" s="1"/>
  <c r="K240" i="5"/>
  <c r="I514" i="13" s="1"/>
  <c r="K125" i="6"/>
  <c r="I393" i="14" s="1"/>
  <c r="K205" i="6"/>
  <c r="I473" i="14" s="1"/>
  <c r="K126" i="5"/>
  <c r="I400" i="13" s="1"/>
  <c r="K221" i="5"/>
  <c r="I495" i="13" s="1"/>
  <c r="K128" i="6"/>
  <c r="I396" i="14" s="1"/>
  <c r="K224" i="6"/>
  <c r="I492" i="14" s="1"/>
  <c r="K15" i="5"/>
  <c r="I289" i="13" s="1"/>
  <c r="K216" i="5"/>
  <c r="I490" i="13" s="1"/>
  <c r="K99" i="6"/>
  <c r="I367" i="14" s="1"/>
  <c r="K167" i="6"/>
  <c r="I435" i="14" s="1"/>
  <c r="K260" i="5"/>
  <c r="I534" i="13" s="1"/>
  <c r="K225" i="6"/>
  <c r="I493" i="14" s="1"/>
  <c r="K179" i="5"/>
  <c r="I453" i="13" s="1"/>
  <c r="K157" i="6"/>
  <c r="I425" i="14" s="1"/>
  <c r="K109" i="5"/>
  <c r="I383" i="13" s="1"/>
  <c r="K103" i="6"/>
  <c r="I371" i="14" s="1"/>
  <c r="K237" i="6"/>
  <c r="I505" i="14" s="1"/>
  <c r="K211" i="5"/>
  <c r="I485" i="13" s="1"/>
  <c r="K201" i="6"/>
  <c r="I469" i="14" s="1"/>
  <c r="K145" i="5"/>
  <c r="I419" i="13" s="1"/>
  <c r="K100" i="6"/>
  <c r="I368" i="14" s="1"/>
  <c r="K211" i="6"/>
  <c r="I479" i="14" s="1"/>
  <c r="K160" i="5"/>
  <c r="I434" i="13" s="1"/>
  <c r="K235" i="6"/>
  <c r="K247" i="6"/>
  <c r="I515" i="14" s="1"/>
  <c r="K268" i="6"/>
  <c r="I536" i="14" s="1"/>
  <c r="K105" i="6"/>
  <c r="I373" i="14" s="1"/>
  <c r="K124" i="5"/>
  <c r="I398" i="13" s="1"/>
  <c r="K219" i="5"/>
  <c r="I493" i="13" s="1"/>
  <c r="K214" i="10"/>
  <c r="I483" i="18" s="1"/>
  <c r="K205" i="10"/>
  <c r="I474" i="18" s="1"/>
  <c r="K124" i="10"/>
  <c r="I393" i="18" s="1"/>
  <c r="K99" i="10"/>
  <c r="I368" i="18" s="1"/>
  <c r="K175" i="10"/>
  <c r="I444" i="18" s="1"/>
  <c r="K98" i="10"/>
  <c r="K251" i="10"/>
  <c r="I520" i="18" s="1"/>
  <c r="K204" i="10"/>
  <c r="I473" i="18" s="1"/>
  <c r="K111" i="10"/>
  <c r="I380" i="18" s="1"/>
  <c r="K221" i="10"/>
  <c r="I490" i="18" s="1"/>
  <c r="K120" i="10"/>
  <c r="I389" i="18" s="1"/>
  <c r="K122" i="10"/>
  <c r="I391" i="18" s="1"/>
  <c r="K212" i="10"/>
  <c r="I481" i="18" s="1"/>
  <c r="K243" i="10"/>
  <c r="I512" i="18" s="1"/>
  <c r="K176" i="10"/>
  <c r="I445" i="18" s="1"/>
  <c r="K202" i="10"/>
  <c r="I471" i="18" s="1"/>
  <c r="K169" i="10"/>
  <c r="I438" i="18" s="1"/>
  <c r="K161" i="10"/>
  <c r="I430" i="18" s="1"/>
  <c r="K128" i="5"/>
  <c r="I402" i="13" s="1"/>
  <c r="K207" i="5"/>
  <c r="I481" i="13" s="1"/>
  <c r="K106" i="6"/>
  <c r="I374" i="14" s="1"/>
  <c r="K182" i="6"/>
  <c r="I450" i="14" s="1"/>
  <c r="K254" i="6"/>
  <c r="I522" i="14" s="1"/>
  <c r="K164" i="5"/>
  <c r="I438" i="13" s="1"/>
  <c r="K248" i="5"/>
  <c r="I522" i="13" s="1"/>
  <c r="K133" i="6"/>
  <c r="I401" i="14" s="1"/>
  <c r="K213" i="6"/>
  <c r="I481" i="14" s="1"/>
  <c r="K159" i="5"/>
  <c r="I433" i="13" s="1"/>
  <c r="K243" i="5"/>
  <c r="I517" i="13" s="1"/>
  <c r="K156" i="6"/>
  <c r="I424" i="14" s="1"/>
  <c r="K236" i="6"/>
  <c r="I504" i="14" s="1"/>
  <c r="K144" i="5"/>
  <c r="K224" i="5"/>
  <c r="I498" i="13" s="1"/>
  <c r="K107" i="6"/>
  <c r="I375" i="14" s="1"/>
  <c r="K119" i="5"/>
  <c r="I393" i="13" s="1"/>
  <c r="K113" i="6"/>
  <c r="I381" i="14" s="1"/>
  <c r="K240" i="6"/>
  <c r="I508" i="14" s="1"/>
  <c r="K209" i="5"/>
  <c r="I483" i="13" s="1"/>
  <c r="K176" i="6"/>
  <c r="I444" i="14" s="1"/>
  <c r="K125" i="5"/>
  <c r="I399" i="13" s="1"/>
  <c r="K119" i="6"/>
  <c r="I387" i="14" s="1"/>
  <c r="K250" i="6"/>
  <c r="I518" i="14" s="1"/>
  <c r="K227" i="5"/>
  <c r="I501" i="13" s="1"/>
  <c r="K214" i="6"/>
  <c r="I482" i="14" s="1"/>
  <c r="K155" i="5"/>
  <c r="I429" i="13" s="1"/>
  <c r="K116" i="6"/>
  <c r="I384" i="14" s="1"/>
  <c r="K251" i="6"/>
  <c r="I519" i="14" s="1"/>
  <c r="K173" i="5"/>
  <c r="I447" i="13" s="1"/>
  <c r="K108" i="5"/>
  <c r="I382" i="13" s="1"/>
  <c r="K262" i="6"/>
  <c r="I530" i="14" s="1"/>
  <c r="K182" i="5"/>
  <c r="I456" i="13" s="1"/>
  <c r="K183" i="6"/>
  <c r="I451" i="14" s="1"/>
  <c r="K166" i="5"/>
  <c r="I440" i="13" s="1"/>
  <c r="K228" i="5"/>
  <c r="I502" i="13" s="1"/>
  <c r="K236" i="10"/>
  <c r="I505" i="18" s="1"/>
  <c r="K167" i="10"/>
  <c r="I436" i="18" s="1"/>
  <c r="K244" i="10"/>
  <c r="I513" i="18" s="1"/>
  <c r="K239" i="10"/>
  <c r="I508" i="18" s="1"/>
  <c r="K195" i="10"/>
  <c r="I464" i="18" s="1"/>
  <c r="K258" i="10"/>
  <c r="I527" i="18" s="1"/>
  <c r="K163" i="10"/>
  <c r="I432" i="18" s="1"/>
  <c r="K128" i="10"/>
  <c r="I397" i="18" s="1"/>
  <c r="K224" i="10"/>
  <c r="I493" i="18" s="1"/>
  <c r="K199" i="10"/>
  <c r="I468" i="18" s="1"/>
  <c r="K209" i="10"/>
  <c r="I478" i="18" s="1"/>
  <c r="K210" i="10"/>
  <c r="I479" i="18" s="1"/>
  <c r="K256" i="10"/>
  <c r="I525" i="18" s="1"/>
  <c r="K142" i="10"/>
  <c r="K265" i="10"/>
  <c r="I534" i="18" s="1"/>
  <c r="K101" i="10"/>
  <c r="I370" i="18" s="1"/>
  <c r="K166" i="10"/>
  <c r="I435" i="18" s="1"/>
  <c r="K248" i="10"/>
  <c r="I517" i="18" s="1"/>
  <c r="K14" i="5"/>
  <c r="K215" i="5"/>
  <c r="I489" i="13" s="1"/>
  <c r="K114" i="6"/>
  <c r="I382" i="14" s="1"/>
  <c r="K194" i="6"/>
  <c r="I462" i="14" s="1"/>
  <c r="K104" i="5"/>
  <c r="I378" i="13" s="1"/>
  <c r="K172" i="5"/>
  <c r="I446" i="13" s="1"/>
  <c r="K256" i="5"/>
  <c r="I530" i="13" s="1"/>
  <c r="K153" i="6"/>
  <c r="I421" i="14" s="1"/>
  <c r="K221" i="6"/>
  <c r="I489" i="14" s="1"/>
  <c r="K167" i="5"/>
  <c r="I441" i="13" s="1"/>
  <c r="K105" i="5"/>
  <c r="I379" i="13" s="1"/>
  <c r="K153" i="5"/>
  <c r="I427" i="13" s="1"/>
  <c r="K223" i="5"/>
  <c r="I497" i="13" s="1"/>
  <c r="K122" i="6"/>
  <c r="I390" i="14" s="1"/>
  <c r="K202" i="6"/>
  <c r="I470" i="14" s="1"/>
  <c r="K107" i="5"/>
  <c r="I381" i="13" s="1"/>
  <c r="K180" i="5"/>
  <c r="I454" i="13" s="1"/>
  <c r="K264" i="5"/>
  <c r="I538" i="13" s="1"/>
  <c r="K161" i="6"/>
  <c r="I429" i="14" s="1"/>
  <c r="K241" i="6"/>
  <c r="I509" i="14" s="1"/>
  <c r="K175" i="5"/>
  <c r="I449" i="13" s="1"/>
  <c r="K259" i="5"/>
  <c r="I533" i="13" s="1"/>
  <c r="K172" i="6"/>
  <c r="I440" i="14" s="1"/>
  <c r="K252" i="6"/>
  <c r="I520" i="14" s="1"/>
  <c r="K162" i="5"/>
  <c r="I436" i="13" s="1"/>
  <c r="K246" i="5"/>
  <c r="I520" i="13" s="1"/>
  <c r="K123" i="6"/>
  <c r="I391" i="14" s="1"/>
  <c r="K168" i="5"/>
  <c r="I442" i="13" s="1"/>
  <c r="K162" i="6"/>
  <c r="I430" i="14" s="1"/>
  <c r="K266" i="6"/>
  <c r="I534" i="14" s="1"/>
  <c r="K239" i="5"/>
  <c r="I513" i="13" s="1"/>
  <c r="K217" i="6"/>
  <c r="I485" i="14" s="1"/>
  <c r="K174" i="5"/>
  <c r="I448" i="13" s="1"/>
  <c r="K168" i="6"/>
  <c r="I436" i="14" s="1"/>
  <c r="K116" i="5"/>
  <c r="I390" i="13" s="1"/>
  <c r="K257" i="5"/>
  <c r="I531" i="13" s="1"/>
  <c r="K242" i="6"/>
  <c r="I510" i="14" s="1"/>
  <c r="K201" i="5"/>
  <c r="I475" i="13" s="1"/>
  <c r="K165" i="6"/>
  <c r="I433" i="14" s="1"/>
  <c r="K157" i="5"/>
  <c r="I431" i="13" s="1"/>
  <c r="K275" i="5"/>
  <c r="I549" i="13" s="1"/>
  <c r="K212" i="5"/>
  <c r="I486" i="13" s="1"/>
  <c r="K268" i="5"/>
  <c r="I542" i="13" s="1"/>
  <c r="K207" i="6"/>
  <c r="I475" i="14" s="1"/>
  <c r="K252" i="5"/>
  <c r="I526" i="13" s="1"/>
  <c r="K198" i="6"/>
  <c r="I466" i="14" s="1"/>
  <c r="K223" i="6"/>
  <c r="I491" i="14" s="1"/>
  <c r="K121" i="10"/>
  <c r="I390" i="18" s="1"/>
  <c r="K100" i="10"/>
  <c r="I369" i="18" s="1"/>
  <c r="K151" i="10"/>
  <c r="I420" i="18" s="1"/>
  <c r="K208" i="10"/>
  <c r="I477" i="18" s="1"/>
  <c r="K182" i="10"/>
  <c r="I451" i="18" s="1"/>
  <c r="K164" i="10"/>
  <c r="I433" i="18" s="1"/>
  <c r="K127" i="10"/>
  <c r="I396" i="18" s="1"/>
  <c r="K170" i="10"/>
  <c r="I439" i="18" s="1"/>
  <c r="K247" i="10"/>
  <c r="I516" i="18" s="1"/>
  <c r="K264" i="10"/>
  <c r="I533" i="18" s="1"/>
  <c r="K218" i="10"/>
  <c r="I487" i="18" s="1"/>
  <c r="K103" i="10"/>
  <c r="I372" i="18" s="1"/>
  <c r="K160" i="10"/>
  <c r="I429" i="18" s="1"/>
  <c r="K153" i="10"/>
  <c r="I422" i="18" s="1"/>
  <c r="K154" i="10"/>
  <c r="I423" i="18" s="1"/>
  <c r="K241" i="10"/>
  <c r="I510" i="18" s="1"/>
  <c r="K206" i="10"/>
  <c r="I475" i="18" s="1"/>
  <c r="K100" i="5"/>
  <c r="I374" i="13" s="1"/>
  <c r="K161" i="5"/>
  <c r="I435" i="13" s="1"/>
  <c r="K245" i="5"/>
  <c r="I519" i="13" s="1"/>
  <c r="K130" i="6"/>
  <c r="I398" i="14" s="1"/>
  <c r="K210" i="6"/>
  <c r="I478" i="14" s="1"/>
  <c r="K115" i="5"/>
  <c r="I389" i="13" s="1"/>
  <c r="K202" i="5"/>
  <c r="I476" i="13" s="1"/>
  <c r="K232" i="5"/>
  <c r="I506" i="13" s="1"/>
  <c r="K169" i="6"/>
  <c r="I437" i="14" s="1"/>
  <c r="K249" i="6"/>
  <c r="I517" i="14" s="1"/>
  <c r="K183" i="5"/>
  <c r="I457" i="13" s="1"/>
  <c r="K267" i="5"/>
  <c r="I541" i="13" s="1"/>
  <c r="K180" i="6"/>
  <c r="I448" i="14" s="1"/>
  <c r="K101" i="5"/>
  <c r="I375" i="13" s="1"/>
  <c r="K170" i="5"/>
  <c r="I444" i="13" s="1"/>
  <c r="K254" i="5"/>
  <c r="I528" i="13" s="1"/>
  <c r="K131" i="6"/>
  <c r="I399" i="14" s="1"/>
  <c r="K184" i="5"/>
  <c r="I458" i="13" s="1"/>
  <c r="K171" i="6"/>
  <c r="I439" i="14" s="1"/>
  <c r="K102" i="5"/>
  <c r="I376" i="13" s="1"/>
  <c r="K255" i="5"/>
  <c r="I529" i="13" s="1"/>
  <c r="K245" i="6"/>
  <c r="I513" i="14" s="1"/>
  <c r="K204" i="5"/>
  <c r="I478" i="13" s="1"/>
  <c r="K181" i="6"/>
  <c r="I449" i="14" s="1"/>
  <c r="K132" i="5"/>
  <c r="I406" i="13" s="1"/>
  <c r="K110" i="6"/>
  <c r="I378" i="14" s="1"/>
  <c r="K255" i="6"/>
  <c r="I523" i="14" s="1"/>
  <c r="K217" i="5"/>
  <c r="I491" i="13" s="1"/>
  <c r="K170" i="6"/>
  <c r="I438" i="14" s="1"/>
  <c r="K155" i="6"/>
  <c r="I423" i="14" s="1"/>
  <c r="K111" i="6"/>
  <c r="I379" i="14" s="1"/>
  <c r="K249" i="5"/>
  <c r="I523" i="13" s="1"/>
  <c r="K102" i="6"/>
  <c r="I370" i="14" s="1"/>
  <c r="K239" i="6"/>
  <c r="I507" i="14" s="1"/>
  <c r="K154" i="6"/>
  <c r="I422" i="14" s="1"/>
  <c r="K219" i="6"/>
  <c r="I487" i="14" s="1"/>
  <c r="K246" i="10"/>
  <c r="I515" i="18" s="1"/>
  <c r="K198" i="10"/>
  <c r="I467" i="18" s="1"/>
  <c r="K178" i="10"/>
  <c r="I447" i="18" s="1"/>
  <c r="K144" i="10"/>
  <c r="I413" i="18" s="1"/>
  <c r="K249" i="10"/>
  <c r="I518" i="18" s="1"/>
  <c r="K152" i="10"/>
  <c r="I421" i="18" s="1"/>
  <c r="K260" i="10"/>
  <c r="I529" i="18" s="1"/>
  <c r="K235" i="10"/>
  <c r="I504" i="18" s="1"/>
  <c r="K108" i="10"/>
  <c r="I377" i="18" s="1"/>
  <c r="K173" i="10"/>
  <c r="I442" i="18" s="1"/>
  <c r="K223" i="10"/>
  <c r="I492" i="18" s="1"/>
  <c r="K203" i="10"/>
  <c r="I472" i="18" s="1"/>
  <c r="K245" i="10"/>
  <c r="I514" i="18" s="1"/>
  <c r="K192" i="10"/>
  <c r="K165" i="10"/>
  <c r="I434" i="18" s="1"/>
  <c r="K183" i="10"/>
  <c r="I452" i="18" s="1"/>
  <c r="K262" i="10"/>
  <c r="I531" i="18" s="1"/>
  <c r="K105" i="10"/>
  <c r="I374" i="18" s="1"/>
  <c r="K103" i="5"/>
  <c r="I377" i="13" s="1"/>
  <c r="K169" i="5"/>
  <c r="I443" i="13" s="1"/>
  <c r="K253" i="5"/>
  <c r="I527" i="13" s="1"/>
  <c r="K14" i="6"/>
  <c r="K218" i="6"/>
  <c r="I486" i="14" s="1"/>
  <c r="K123" i="5"/>
  <c r="I397" i="13" s="1"/>
  <c r="K210" i="5"/>
  <c r="I484" i="13" s="1"/>
  <c r="K101" i="6"/>
  <c r="I369" i="14" s="1"/>
  <c r="K177" i="6"/>
  <c r="I445" i="14" s="1"/>
  <c r="K257" i="6"/>
  <c r="I525" i="14" s="1"/>
  <c r="K197" i="5"/>
  <c r="I471" i="13" s="1"/>
  <c r="K104" i="6"/>
  <c r="I372" i="14" s="1"/>
  <c r="K200" i="6"/>
  <c r="I468" i="14" s="1"/>
  <c r="K113" i="5"/>
  <c r="I387" i="13" s="1"/>
  <c r="K178" i="5"/>
  <c r="I452" i="13" s="1"/>
  <c r="K262" i="5"/>
  <c r="I536" i="13" s="1"/>
  <c r="K15" i="6"/>
  <c r="I283" i="14" s="1"/>
  <c r="K198" i="5"/>
  <c r="I472" i="13" s="1"/>
  <c r="K184" i="6"/>
  <c r="I452" i="14" s="1"/>
  <c r="K114" i="5"/>
  <c r="I388" i="13" s="1"/>
  <c r="K271" i="5"/>
  <c r="I545" i="13" s="1"/>
  <c r="K258" i="6"/>
  <c r="I526" i="14" s="1"/>
  <c r="K220" i="5"/>
  <c r="I494" i="13" s="1"/>
  <c r="K196" i="6"/>
  <c r="I464" i="14" s="1"/>
  <c r="K165" i="5"/>
  <c r="I439" i="13" s="1"/>
  <c r="K126" i="6"/>
  <c r="I394" i="14" s="1"/>
  <c r="K267" i="6"/>
  <c r="I535" i="14" s="1"/>
  <c r="K247" i="5"/>
  <c r="I521" i="13" s="1"/>
  <c r="K117" i="5"/>
  <c r="I391" i="13" s="1"/>
  <c r="K203" i="6"/>
  <c r="I471" i="14" s="1"/>
  <c r="K179" i="6"/>
  <c r="I447" i="14" s="1"/>
  <c r="K127" i="6"/>
  <c r="I395" i="14" s="1"/>
  <c r="K175" i="6"/>
  <c r="I443" i="14" s="1"/>
  <c r="K259" i="6"/>
  <c r="I527" i="14" s="1"/>
  <c r="K263" i="6"/>
  <c r="I531" i="14" s="1"/>
  <c r="K248" i="6"/>
  <c r="I516" i="14" s="1"/>
  <c r="K219" i="10"/>
  <c r="I488" i="18" s="1"/>
  <c r="K215" i="10"/>
  <c r="I484" i="18" s="1"/>
  <c r="K201" i="10"/>
  <c r="I470" i="18" s="1"/>
  <c r="K213" i="10"/>
  <c r="I482" i="18" s="1"/>
  <c r="K193" i="10"/>
  <c r="I462" i="18" s="1"/>
  <c r="K109" i="10"/>
  <c r="I378" i="18" s="1"/>
  <c r="K143" i="10"/>
  <c r="I412" i="18" s="1"/>
  <c r="K257" i="10"/>
  <c r="I526" i="18" s="1"/>
  <c r="K250" i="10"/>
  <c r="I519" i="18" s="1"/>
  <c r="K123" i="10"/>
  <c r="I392" i="18" s="1"/>
  <c r="K143" i="6"/>
  <c r="K115" i="10"/>
  <c r="I384" i="18" s="1"/>
  <c r="K116" i="10"/>
  <c r="I385" i="18" s="1"/>
  <c r="K252" i="10"/>
  <c r="I521" i="18" s="1"/>
  <c r="K234" i="10"/>
  <c r="K181" i="10"/>
  <c r="I450" i="18" s="1"/>
  <c r="K162" i="10"/>
  <c r="I431" i="18" s="1"/>
  <c r="K156" i="10"/>
  <c r="I425" i="18" s="1"/>
  <c r="K158" i="6"/>
  <c r="I426" i="14" s="1"/>
  <c r="K251" i="5"/>
  <c r="I525" i="13" s="1"/>
  <c r="K238" i="5"/>
  <c r="K253" i="6"/>
  <c r="I521" i="14" s="1"/>
  <c r="K152" i="6"/>
  <c r="I420" i="14" s="1"/>
  <c r="K171" i="5"/>
  <c r="I445" i="13" s="1"/>
  <c r="K176" i="5"/>
  <c r="I450" i="13" s="1"/>
  <c r="K118" i="6"/>
  <c r="I386" i="14" s="1"/>
  <c r="K126" i="10"/>
  <c r="I395" i="18" s="1"/>
  <c r="K150" i="10"/>
  <c r="K253" i="10"/>
  <c r="I522" i="18" s="1"/>
  <c r="K144" i="6"/>
  <c r="I412" i="14" s="1"/>
  <c r="K226" i="6"/>
  <c r="I494" i="14" s="1"/>
  <c r="K112" i="6"/>
  <c r="I380" i="14" s="1"/>
  <c r="K270" i="5"/>
  <c r="I544" i="13" s="1"/>
  <c r="K130" i="5"/>
  <c r="I404" i="13" s="1"/>
  <c r="K209" i="6"/>
  <c r="I477" i="14" s="1"/>
  <c r="K263" i="5"/>
  <c r="I537" i="13" s="1"/>
  <c r="K160" i="6"/>
  <c r="I428" i="14" s="1"/>
  <c r="K265" i="5"/>
  <c r="I539" i="13" s="1"/>
  <c r="K259" i="10"/>
  <c r="I528" i="18" s="1"/>
  <c r="K177" i="10"/>
  <c r="I446" i="18" s="1"/>
  <c r="K266" i="10"/>
  <c r="I535" i="18" s="1"/>
  <c r="K110" i="10"/>
  <c r="I379" i="18" s="1"/>
  <c r="K131" i="5"/>
  <c r="I405" i="13" s="1"/>
  <c r="K164" i="6"/>
  <c r="I432" i="14" s="1"/>
  <c r="K115" i="6"/>
  <c r="I383" i="14" s="1"/>
  <c r="K225" i="5"/>
  <c r="I499" i="13" s="1"/>
  <c r="K264" i="6"/>
  <c r="I532" i="14" s="1"/>
  <c r="K132" i="6"/>
  <c r="I400" i="14" s="1"/>
  <c r="K127" i="5"/>
  <c r="I401" i="13" s="1"/>
  <c r="K98" i="5"/>
  <c r="K145" i="6"/>
  <c r="I413" i="14" s="1"/>
  <c r="K104" i="10"/>
  <c r="I373" i="18" s="1"/>
  <c r="K172" i="10"/>
  <c r="I441" i="18" s="1"/>
  <c r="K267" i="10"/>
  <c r="I536" i="18" s="1"/>
  <c r="K218" i="5"/>
  <c r="I492" i="13" s="1"/>
  <c r="K208" i="6"/>
  <c r="I476" i="14" s="1"/>
  <c r="K151" i="6"/>
  <c r="K108" i="6"/>
  <c r="I376" i="14" s="1"/>
  <c r="K181" i="5"/>
  <c r="I455" i="13" s="1"/>
  <c r="K222" i="5"/>
  <c r="I496" i="13" s="1"/>
  <c r="K215" i="6"/>
  <c r="I483" i="14" s="1"/>
  <c r="K114" i="10"/>
  <c r="I383" i="18" s="1"/>
  <c r="K197" i="10"/>
  <c r="I466" i="18" s="1"/>
  <c r="K118" i="10"/>
  <c r="I387" i="18" s="1"/>
  <c r="K180" i="10"/>
  <c r="I449" i="18" s="1"/>
  <c r="K254" i="10"/>
  <c r="I523" i="18" s="1"/>
  <c r="K109" i="6"/>
  <c r="I377" i="14" s="1"/>
  <c r="K244" i="6"/>
  <c r="I512" i="14" s="1"/>
  <c r="K152" i="5"/>
  <c r="K204" i="6"/>
  <c r="I472" i="14" s="1"/>
  <c r="K241" i="5"/>
  <c r="I515" i="13" s="1"/>
  <c r="K265" i="6"/>
  <c r="I533" i="14" s="1"/>
  <c r="K178" i="6"/>
  <c r="I446" i="14" s="1"/>
  <c r="K113" i="10"/>
  <c r="I382" i="18" s="1"/>
  <c r="K168" i="10"/>
  <c r="I437" i="18" s="1"/>
  <c r="K242" i="10"/>
  <c r="I511" i="18" s="1"/>
  <c r="K106" i="10"/>
  <c r="I375" i="18" s="1"/>
  <c r="K222" i="10"/>
  <c r="I491" i="18" s="1"/>
  <c r="K99" i="5"/>
  <c r="I373" i="13" s="1"/>
  <c r="K185" i="6"/>
  <c r="I453" i="14" s="1"/>
  <c r="K121" i="5"/>
  <c r="I395" i="13" s="1"/>
  <c r="K214" i="5"/>
  <c r="I488" i="13" s="1"/>
  <c r="K261" i="6"/>
  <c r="I529" i="14" s="1"/>
  <c r="K163" i="6"/>
  <c r="I431" i="14" s="1"/>
  <c r="K243" i="6"/>
  <c r="I511" i="14" s="1"/>
  <c r="K111" i="5"/>
  <c r="I385" i="13" s="1"/>
  <c r="K261" i="10"/>
  <c r="I530" i="18" s="1"/>
  <c r="K200" i="10"/>
  <c r="I469" i="18" s="1"/>
  <c r="K207" i="10"/>
  <c r="I476" i="18" s="1"/>
  <c r="K263" i="10"/>
  <c r="I532" i="18" s="1"/>
  <c r="K157" i="10"/>
  <c r="I426" i="18" s="1"/>
  <c r="K177" i="5"/>
  <c r="I451" i="13" s="1"/>
  <c r="K110" i="5"/>
  <c r="I384" i="13" s="1"/>
  <c r="K154" i="5"/>
  <c r="I428" i="13" s="1"/>
  <c r="K129" i="6"/>
  <c r="I397" i="14" s="1"/>
  <c r="K158" i="5"/>
  <c r="I432" i="13" s="1"/>
  <c r="K227" i="6"/>
  <c r="I495" i="14" s="1"/>
  <c r="K196" i="5"/>
  <c r="I470" i="13" s="1"/>
  <c r="K203" i="5"/>
  <c r="I477" i="13" s="1"/>
  <c r="K129" i="10"/>
  <c r="I398" i="18" s="1"/>
  <c r="K240" i="10"/>
  <c r="I509" i="18" s="1"/>
  <c r="K125" i="10"/>
  <c r="I394" i="18" s="1"/>
  <c r="K117" i="10"/>
  <c r="I386" i="18" s="1"/>
  <c r="K179" i="10"/>
  <c r="I448" i="18" s="1"/>
  <c r="K199" i="6"/>
  <c r="I467" i="14" s="1"/>
  <c r="K211" i="10"/>
  <c r="I480" i="18" s="1"/>
  <c r="K250" i="5"/>
  <c r="I524" i="13" s="1"/>
  <c r="K205" i="5"/>
  <c r="I479" i="13" s="1"/>
  <c r="K106" i="5"/>
  <c r="I380" i="13" s="1"/>
  <c r="K195" i="6"/>
  <c r="I463" i="14" s="1"/>
  <c r="K206" i="5"/>
  <c r="I480" i="13" s="1"/>
  <c r="K119" i="10"/>
  <c r="I388" i="18" s="1"/>
  <c r="K261" i="5"/>
  <c r="I535" i="13" s="1"/>
  <c r="K238" i="10"/>
  <c r="I507" i="18" s="1"/>
  <c r="K200" i="5"/>
  <c r="I474" i="13" s="1"/>
  <c r="K196" i="10"/>
  <c r="I465" i="18" s="1"/>
  <c r="P118" i="21"/>
  <c r="M118" i="21"/>
  <c r="R118" i="21"/>
  <c r="J118" i="21"/>
  <c r="K118" i="21"/>
  <c r="N118" i="21"/>
  <c r="F118" i="21"/>
  <c r="G118" i="21"/>
  <c r="Q118" i="21"/>
  <c r="I118" i="21"/>
  <c r="L118" i="21"/>
  <c r="O118" i="21"/>
  <c r="H118" i="21"/>
  <c r="J124" i="17"/>
  <c r="N111" i="17"/>
  <c r="N603" i="17" s="1"/>
  <c r="E54" i="21"/>
  <c r="J452" i="17"/>
  <c r="Y452" i="17" s="1"/>
  <c r="E133" i="21"/>
  <c r="W110" i="17"/>
  <c r="U111" i="17"/>
  <c r="U603" i="17" s="1"/>
  <c r="R124" i="21"/>
  <c r="L124" i="21"/>
  <c r="M124" i="21"/>
  <c r="P124" i="21"/>
  <c r="I124" i="21"/>
  <c r="N124" i="21"/>
  <c r="K124" i="21"/>
  <c r="H124" i="21"/>
  <c r="J124" i="21"/>
  <c r="Q124" i="21"/>
  <c r="O124" i="21"/>
  <c r="G124" i="21"/>
  <c r="F124" i="21"/>
  <c r="O109" i="21"/>
  <c r="N109" i="21"/>
  <c r="R109" i="21"/>
  <c r="H109" i="21"/>
  <c r="J109" i="21"/>
  <c r="K109" i="21"/>
  <c r="M109" i="21"/>
  <c r="L109" i="21"/>
  <c r="I109" i="21"/>
  <c r="Q109" i="21"/>
  <c r="G109" i="21"/>
  <c r="P109" i="21"/>
  <c r="F109" i="21"/>
  <c r="Y916" i="13"/>
  <c r="E127" i="21"/>
  <c r="X110" i="17"/>
  <c r="Y852" i="13"/>
  <c r="R121" i="21"/>
  <c r="F121" i="21"/>
  <c r="I121" i="21"/>
  <c r="M121" i="21"/>
  <c r="J121" i="21"/>
  <c r="P121" i="21"/>
  <c r="G121" i="21"/>
  <c r="L121" i="21"/>
  <c r="H121" i="21"/>
  <c r="Q121" i="21"/>
  <c r="N121" i="21"/>
  <c r="O121" i="21"/>
  <c r="K121" i="21"/>
  <c r="E111" i="21"/>
  <c r="F48" i="21"/>
  <c r="E51" i="21"/>
  <c r="R111" i="17"/>
  <c r="R603" i="17" s="1"/>
  <c r="L115" i="21"/>
  <c r="M115" i="21"/>
  <c r="I115" i="21"/>
  <c r="P115" i="21"/>
  <c r="Q115" i="21"/>
  <c r="K115" i="21"/>
  <c r="R115" i="21"/>
  <c r="J115" i="21"/>
  <c r="G115" i="21"/>
  <c r="O115" i="21"/>
  <c r="F115" i="21"/>
  <c r="H115" i="21"/>
  <c r="N115" i="21"/>
  <c r="M616" i="17"/>
  <c r="I103" i="21"/>
  <c r="G103" i="21"/>
  <c r="Q103" i="21"/>
  <c r="F103" i="21"/>
  <c r="L103" i="21"/>
  <c r="P110" i="17" s="1"/>
  <c r="K103" i="21"/>
  <c r="O110" i="17" s="1"/>
  <c r="J103" i="21"/>
  <c r="P103" i="21"/>
  <c r="H103" i="21"/>
  <c r="L110" i="17" s="1"/>
  <c r="O103" i="21"/>
  <c r="R103" i="21"/>
  <c r="N103" i="21"/>
  <c r="M103" i="21"/>
  <c r="G23" i="1"/>
  <c r="G29" i="1" s="1"/>
  <c r="G24" i="24" s="1"/>
  <c r="W13" i="1"/>
  <c r="G63" i="1"/>
  <c r="W59" i="1"/>
  <c r="G45" i="24"/>
  <c r="V764" i="18" l="1"/>
  <c r="W810" i="18"/>
  <c r="X810" i="18"/>
  <c r="I272" i="18"/>
  <c r="W272" i="18" s="1"/>
  <c r="S764" i="18"/>
  <c r="Q764" i="18"/>
  <c r="O764" i="18"/>
  <c r="U764" i="18"/>
  <c r="X226" i="18"/>
  <c r="K764" i="18"/>
  <c r="X764" i="18"/>
  <c r="W495" i="18"/>
  <c r="W1033" i="18" s="1"/>
  <c r="M272" i="10"/>
  <c r="M226" i="10"/>
  <c r="T764" i="18"/>
  <c r="R764" i="18"/>
  <c r="P764" i="18"/>
  <c r="J764" i="18"/>
  <c r="L764" i="18"/>
  <c r="M764" i="18"/>
  <c r="N764" i="18"/>
  <c r="J228" i="10"/>
  <c r="P652" i="14"/>
  <c r="P787" i="14"/>
  <c r="E136" i="21"/>
  <c r="T692" i="14"/>
  <c r="T786" i="14"/>
  <c r="T748" i="18"/>
  <c r="T667" i="18"/>
  <c r="T802" i="18"/>
  <c r="T755" i="18"/>
  <c r="T703" i="14"/>
  <c r="T654" i="13"/>
  <c r="T795" i="13"/>
  <c r="T716" i="13"/>
  <c r="A598" i="17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597" i="17"/>
  <c r="S750" i="13"/>
  <c r="Q754" i="13"/>
  <c r="O711" i="13"/>
  <c r="O770" i="13"/>
  <c r="Q785" i="14"/>
  <c r="T753" i="18"/>
  <c r="Q743" i="18"/>
  <c r="O707" i="13"/>
  <c r="O754" i="18"/>
  <c r="O655" i="13"/>
  <c r="Q731" i="18"/>
  <c r="Q698" i="14"/>
  <c r="T653" i="14"/>
  <c r="Q762" i="13"/>
  <c r="Q708" i="14"/>
  <c r="S731" i="18"/>
  <c r="T703" i="13"/>
  <c r="O699" i="14"/>
  <c r="Q753" i="18"/>
  <c r="S709" i="18"/>
  <c r="O750" i="18"/>
  <c r="Q740" i="18"/>
  <c r="Q799" i="13"/>
  <c r="Q667" i="14"/>
  <c r="T754" i="18"/>
  <c r="O746" i="18"/>
  <c r="T702" i="13"/>
  <c r="Q694" i="18"/>
  <c r="T813" i="13"/>
  <c r="Q659" i="13"/>
  <c r="Q665" i="18"/>
  <c r="O738" i="18"/>
  <c r="Q749" i="18"/>
  <c r="Q711" i="13"/>
  <c r="Q785" i="18"/>
  <c r="T712" i="18"/>
  <c r="T692" i="18"/>
  <c r="T694" i="13"/>
  <c r="T769" i="13"/>
  <c r="O704" i="18"/>
  <c r="Q668" i="14"/>
  <c r="O648" i="14"/>
  <c r="S699" i="18"/>
  <c r="Q702" i="13"/>
  <c r="Q640" i="18"/>
  <c r="Q707" i="14"/>
  <c r="Q737" i="14"/>
  <c r="O773" i="14"/>
  <c r="Q734" i="18"/>
  <c r="O794" i="18"/>
  <c r="Q660" i="18"/>
  <c r="S800" i="14"/>
  <c r="O730" i="13"/>
  <c r="S753" i="14"/>
  <c r="O731" i="13"/>
  <c r="Q737" i="13"/>
  <c r="O704" i="14"/>
  <c r="O727" i="13"/>
  <c r="Q793" i="14"/>
  <c r="O697" i="14"/>
  <c r="Q653" i="14"/>
  <c r="S759" i="18"/>
  <c r="Q693" i="13"/>
  <c r="O743" i="18"/>
  <c r="O706" i="14"/>
  <c r="O755" i="13"/>
  <c r="O817" i="13"/>
  <c r="Q754" i="18"/>
  <c r="Q746" i="18"/>
  <c r="Q770" i="13"/>
  <c r="Q636" i="14"/>
  <c r="Q697" i="18"/>
  <c r="Q646" i="18"/>
  <c r="O709" i="14"/>
  <c r="O749" i="18"/>
  <c r="Q798" i="14"/>
  <c r="Q702" i="18"/>
  <c r="O798" i="18"/>
  <c r="O693" i="13"/>
  <c r="Q778" i="18"/>
  <c r="O659" i="18"/>
  <c r="O733" i="14"/>
  <c r="O702" i="13"/>
  <c r="Q699" i="14"/>
  <c r="O659" i="13"/>
  <c r="Q674" i="13"/>
  <c r="O647" i="13"/>
  <c r="S754" i="13"/>
  <c r="Q707" i="13"/>
  <c r="O803" i="13"/>
  <c r="Q637" i="14"/>
  <c r="O762" i="13"/>
  <c r="Q643" i="14"/>
  <c r="Q760" i="13"/>
  <c r="Q762" i="14"/>
  <c r="O759" i="13"/>
  <c r="O721" i="18"/>
  <c r="O794" i="13"/>
  <c r="O669" i="13"/>
  <c r="O747" i="18"/>
  <c r="Q701" i="18"/>
  <c r="Q795" i="18"/>
  <c r="O754" i="14"/>
  <c r="Q649" i="13"/>
  <c r="Q760" i="14"/>
  <c r="O751" i="14"/>
  <c r="Q775" i="13"/>
  <c r="Q694" i="14"/>
  <c r="Q753" i="13"/>
  <c r="Q706" i="13"/>
  <c r="O756" i="18"/>
  <c r="Q812" i="13"/>
  <c r="O645" i="18"/>
  <c r="O700" i="18"/>
  <c r="O739" i="14"/>
  <c r="Q735" i="14"/>
  <c r="Q758" i="14"/>
  <c r="Q749" i="13"/>
  <c r="O679" i="13"/>
  <c r="M731" i="18"/>
  <c r="N754" i="18"/>
  <c r="N794" i="14"/>
  <c r="Q814" i="13"/>
  <c r="N665" i="13"/>
  <c r="M667" i="14"/>
  <c r="M709" i="14"/>
  <c r="M788" i="13"/>
  <c r="N641" i="18"/>
  <c r="M720" i="13"/>
  <c r="M792" i="13"/>
  <c r="M796" i="14"/>
  <c r="M757" i="14"/>
  <c r="M649" i="18"/>
  <c r="N798" i="13"/>
  <c r="M801" i="14"/>
  <c r="M746" i="13"/>
  <c r="M646" i="14"/>
  <c r="M736" i="14"/>
  <c r="M715" i="14"/>
  <c r="N779" i="14"/>
  <c r="M791" i="13"/>
  <c r="M648" i="18"/>
  <c r="R708" i="18"/>
  <c r="R724" i="13"/>
  <c r="M702" i="14"/>
  <c r="M775" i="14"/>
  <c r="N639" i="18"/>
  <c r="N792" i="18"/>
  <c r="M563" i="13"/>
  <c r="N736" i="18"/>
  <c r="M756" i="13"/>
  <c r="M776" i="18"/>
  <c r="M639" i="14"/>
  <c r="M654" i="18"/>
  <c r="M747" i="14"/>
  <c r="M651" i="18"/>
  <c r="N772" i="14"/>
  <c r="M749" i="14"/>
  <c r="M792" i="14"/>
  <c r="M666" i="13"/>
  <c r="M661" i="13"/>
  <c r="N728" i="13"/>
  <c r="N805" i="13"/>
  <c r="N651" i="14"/>
  <c r="M658" i="14"/>
  <c r="M710" i="14"/>
  <c r="M804" i="14"/>
  <c r="W435" i="17"/>
  <c r="W599" i="17" s="1"/>
  <c r="R775" i="18"/>
  <c r="P748" i="14"/>
  <c r="M742" i="18"/>
  <c r="M713" i="18"/>
  <c r="M666" i="18"/>
  <c r="N786" i="18"/>
  <c r="M657" i="18"/>
  <c r="M744" i="18"/>
  <c r="M638" i="18"/>
  <c r="M823" i="13"/>
  <c r="M790" i="18"/>
  <c r="M735" i="18"/>
  <c r="M693" i="18"/>
  <c r="M650" i="13"/>
  <c r="M782" i="18"/>
  <c r="N693" i="14"/>
  <c r="M804" i="18"/>
  <c r="M689" i="18"/>
  <c r="M637" i="18"/>
  <c r="M711" i="18"/>
  <c r="M772" i="13"/>
  <c r="N726" i="13"/>
  <c r="M797" i="13"/>
  <c r="M662" i="13"/>
  <c r="M695" i="14"/>
  <c r="M655" i="14"/>
  <c r="N743" i="14"/>
  <c r="M719" i="13"/>
  <c r="M657" i="13"/>
  <c r="L810" i="13"/>
  <c r="N670" i="13"/>
  <c r="M755" i="13"/>
  <c r="M730" i="13"/>
  <c r="N694" i="18"/>
  <c r="M703" i="13"/>
  <c r="M642" i="14"/>
  <c r="M667" i="13"/>
  <c r="N690" i="18"/>
  <c r="N647" i="18"/>
  <c r="M719" i="14"/>
  <c r="M719" i="18"/>
  <c r="M778" i="14"/>
  <c r="M701" i="13"/>
  <c r="M652" i="18"/>
  <c r="M657" i="14"/>
  <c r="M716" i="18"/>
  <c r="M755" i="14"/>
  <c r="M752" i="13"/>
  <c r="M757" i="18"/>
  <c r="M732" i="18"/>
  <c r="M711" i="14"/>
  <c r="M764" i="13"/>
  <c r="N664" i="13"/>
  <c r="M819" i="13"/>
  <c r="M652" i="13"/>
  <c r="M722" i="13"/>
  <c r="M782" i="14"/>
  <c r="M664" i="14"/>
  <c r="M709" i="13"/>
  <c r="K666" i="14"/>
  <c r="L791" i="13"/>
  <c r="M660" i="13"/>
  <c r="N732" i="13"/>
  <c r="M689" i="14"/>
  <c r="T710" i="14"/>
  <c r="O772" i="14"/>
  <c r="T736" i="18"/>
  <c r="M736" i="18"/>
  <c r="N747" i="14"/>
  <c r="M692" i="14"/>
  <c r="M665" i="18"/>
  <c r="M666" i="14"/>
  <c r="M651" i="14"/>
  <c r="N703" i="18"/>
  <c r="M740" i="14"/>
  <c r="M816" i="13"/>
  <c r="N648" i="18"/>
  <c r="N749" i="13"/>
  <c r="N784" i="14"/>
  <c r="T639" i="18"/>
  <c r="M797" i="14"/>
  <c r="O652" i="18"/>
  <c r="P702" i="14"/>
  <c r="T760" i="14"/>
  <c r="M792" i="18"/>
  <c r="Q661" i="13"/>
  <c r="N718" i="13"/>
  <c r="M807" i="13"/>
  <c r="M707" i="13"/>
  <c r="M748" i="14"/>
  <c r="N785" i="18"/>
  <c r="M732" i="13"/>
  <c r="M751" i="14"/>
  <c r="M699" i="18"/>
  <c r="M664" i="13"/>
  <c r="N782" i="14"/>
  <c r="N775" i="13"/>
  <c r="E39" i="23"/>
  <c r="G40" i="23" s="1"/>
  <c r="K113" i="8" s="1"/>
  <c r="I277" i="17" s="1"/>
  <c r="X277" i="17" s="1"/>
  <c r="N760" i="14"/>
  <c r="T639" i="14"/>
  <c r="M805" i="13"/>
  <c r="O661" i="13"/>
  <c r="Q752" i="13"/>
  <c r="N654" i="18"/>
  <c r="N719" i="14"/>
  <c r="N819" i="13"/>
  <c r="T804" i="14"/>
  <c r="M700" i="18"/>
  <c r="M763" i="18"/>
  <c r="M674" i="13"/>
  <c r="M665" i="13"/>
  <c r="M706" i="13"/>
  <c r="M714" i="13"/>
  <c r="M694" i="13"/>
  <c r="M708" i="13"/>
  <c r="Q712" i="18"/>
  <c r="Q679" i="13"/>
  <c r="Q772" i="14"/>
  <c r="O701" i="18"/>
  <c r="O782" i="14"/>
  <c r="R757" i="18"/>
  <c r="R706" i="13"/>
  <c r="N647" i="14"/>
  <c r="N730" i="14"/>
  <c r="R717" i="13"/>
  <c r="W614" i="17"/>
  <c r="N751" i="14"/>
  <c r="M760" i="14"/>
  <c r="O652" i="14"/>
  <c r="O690" i="18"/>
  <c r="P654" i="18"/>
  <c r="N721" i="18"/>
  <c r="O666" i="13"/>
  <c r="O651" i="18"/>
  <c r="N706" i="14"/>
  <c r="N690" i="14"/>
  <c r="N743" i="18"/>
  <c r="T652" i="13"/>
  <c r="M794" i="13"/>
  <c r="M724" i="13"/>
  <c r="M690" i="18"/>
  <c r="M813" i="13"/>
  <c r="Q813" i="13"/>
  <c r="N816" i="13"/>
  <c r="N766" i="13"/>
  <c r="S747" i="14"/>
  <c r="Q719" i="14"/>
  <c r="O650" i="18"/>
  <c r="T666" i="13"/>
  <c r="M769" i="13"/>
  <c r="K805" i="18"/>
  <c r="M767" i="13"/>
  <c r="M758" i="18"/>
  <c r="M803" i="13"/>
  <c r="M639" i="18"/>
  <c r="O709" i="13"/>
  <c r="N742" i="14"/>
  <c r="N740" i="14"/>
  <c r="N753" i="18"/>
  <c r="N758" i="18"/>
  <c r="N767" i="13"/>
  <c r="N763" i="18"/>
  <c r="N665" i="18"/>
  <c r="N699" i="18"/>
  <c r="N759" i="18"/>
  <c r="N788" i="14"/>
  <c r="N757" i="13"/>
  <c r="N666" i="14"/>
  <c r="M698" i="14"/>
  <c r="N791" i="13"/>
  <c r="M668" i="14"/>
  <c r="N802" i="13"/>
  <c r="Q792" i="18"/>
  <c r="O804" i="14"/>
  <c r="M759" i="13"/>
  <c r="M703" i="18"/>
  <c r="N738" i="18"/>
  <c r="N731" i="18"/>
  <c r="M709" i="18"/>
  <c r="N708" i="14"/>
  <c r="N738" i="14"/>
  <c r="N807" i="13"/>
  <c r="M793" i="13"/>
  <c r="P690" i="14"/>
  <c r="M711" i="13"/>
  <c r="N648" i="14"/>
  <c r="N703" i="13"/>
  <c r="M702" i="18"/>
  <c r="Q667" i="13"/>
  <c r="O643" i="18"/>
  <c r="Q708" i="13"/>
  <c r="O809" i="13"/>
  <c r="Q661" i="14"/>
  <c r="N709" i="14"/>
  <c r="M643" i="14"/>
  <c r="M737" i="14"/>
  <c r="M647" i="13"/>
  <c r="Q662" i="18"/>
  <c r="O758" i="14"/>
  <c r="O711" i="14"/>
  <c r="Q648" i="14"/>
  <c r="O732" i="18"/>
  <c r="Q750" i="13"/>
  <c r="Q669" i="13"/>
  <c r="O667" i="13"/>
  <c r="O664" i="13"/>
  <c r="Q652" i="18"/>
  <c r="Q652" i="14"/>
  <c r="Q739" i="14"/>
  <c r="Q642" i="14"/>
  <c r="Q751" i="18"/>
  <c r="Q664" i="14"/>
  <c r="Q733" i="14"/>
  <c r="Q769" i="13"/>
  <c r="Q709" i="14"/>
  <c r="Q751" i="14"/>
  <c r="Q690" i="14"/>
  <c r="Q706" i="14"/>
  <c r="Q690" i="18"/>
  <c r="Q713" i="13"/>
  <c r="O690" i="14"/>
  <c r="O729" i="13"/>
  <c r="O762" i="14"/>
  <c r="O654" i="18"/>
  <c r="O719" i="18"/>
  <c r="O663" i="14"/>
  <c r="O722" i="13"/>
  <c r="O760" i="13"/>
  <c r="O808" i="13"/>
  <c r="O792" i="18"/>
  <c r="O703" i="18"/>
  <c r="O728" i="13"/>
  <c r="S791" i="13"/>
  <c r="Q779" i="14"/>
  <c r="S665" i="13"/>
  <c r="Q783" i="18"/>
  <c r="Q761" i="14"/>
  <c r="Q773" i="18"/>
  <c r="O759" i="14"/>
  <c r="O800" i="18"/>
  <c r="Q746" i="14"/>
  <c r="O665" i="14"/>
  <c r="S650" i="14"/>
  <c r="M740" i="18"/>
  <c r="M799" i="13"/>
  <c r="M743" i="18"/>
  <c r="M798" i="14"/>
  <c r="M697" i="18"/>
  <c r="M817" i="13"/>
  <c r="O791" i="14"/>
  <c r="O799" i="13"/>
  <c r="O813" i="13"/>
  <c r="O775" i="14"/>
  <c r="O749" i="14"/>
  <c r="Q791" i="14"/>
  <c r="Q805" i="13"/>
  <c r="Q749" i="14"/>
  <c r="Q705" i="18"/>
  <c r="Q703" i="13"/>
  <c r="Q644" i="14"/>
  <c r="Q639" i="14"/>
  <c r="Q797" i="18"/>
  <c r="Q722" i="13"/>
  <c r="Q718" i="13"/>
  <c r="Q721" i="18"/>
  <c r="Q747" i="14"/>
  <c r="Q703" i="18"/>
  <c r="Q647" i="18"/>
  <c r="O694" i="14"/>
  <c r="O703" i="13"/>
  <c r="O773" i="13"/>
  <c r="O664" i="14"/>
  <c r="O805" i="13"/>
  <c r="O692" i="18"/>
  <c r="O775" i="13"/>
  <c r="O793" i="13"/>
  <c r="S643" i="14"/>
  <c r="S788" i="14"/>
  <c r="L778" i="18"/>
  <c r="S762" i="18"/>
  <c r="Q643" i="18"/>
  <c r="S661" i="18"/>
  <c r="Q692" i="14"/>
  <c r="S694" i="18"/>
  <c r="S816" i="13"/>
  <c r="O745" i="13"/>
  <c r="S689" i="14"/>
  <c r="S720" i="18"/>
  <c r="S729" i="13"/>
  <c r="S733" i="13"/>
  <c r="S775" i="18"/>
  <c r="S794" i="14"/>
  <c r="S648" i="18"/>
  <c r="S785" i="14"/>
  <c r="Q650" i="18"/>
  <c r="S780" i="18"/>
  <c r="O706" i="18"/>
  <c r="Q665" i="13"/>
  <c r="O656" i="14"/>
  <c r="S704" i="18"/>
  <c r="S744" i="14"/>
  <c r="S708" i="13"/>
  <c r="S779" i="14"/>
  <c r="O750" i="13"/>
  <c r="O660" i="13"/>
  <c r="S714" i="13"/>
  <c r="S718" i="13"/>
  <c r="S655" i="13"/>
  <c r="S718" i="14"/>
  <c r="S713" i="14"/>
  <c r="S748" i="14"/>
  <c r="S647" i="14"/>
  <c r="S797" i="14"/>
  <c r="O732" i="13"/>
  <c r="Q744" i="13"/>
  <c r="N647" i="13"/>
  <c r="T733" i="14"/>
  <c r="M693" i="13"/>
  <c r="M702" i="13"/>
  <c r="O787" i="14"/>
  <c r="O742" i="14"/>
  <c r="O643" i="14"/>
  <c r="Q817" i="13"/>
  <c r="Q756" i="18"/>
  <c r="Q732" i="18"/>
  <c r="Q728" i="13"/>
  <c r="O708" i="14"/>
  <c r="Q781" i="14"/>
  <c r="Q795" i="14"/>
  <c r="Q654" i="18"/>
  <c r="Q742" i="14"/>
  <c r="Q659" i="18"/>
  <c r="Q709" i="18"/>
  <c r="Q796" i="18"/>
  <c r="Q692" i="18"/>
  <c r="Q718" i="14"/>
  <c r="Q719" i="18"/>
  <c r="Q639" i="18"/>
  <c r="Q807" i="13"/>
  <c r="Q793" i="13"/>
  <c r="O642" i="14"/>
  <c r="O563" i="13"/>
  <c r="O751" i="18"/>
  <c r="O663" i="13"/>
  <c r="O710" i="14"/>
  <c r="O754" i="13"/>
  <c r="N75" i="19"/>
  <c r="O718" i="18"/>
  <c r="O736" i="18"/>
  <c r="O798" i="14"/>
  <c r="O749" i="13"/>
  <c r="R749" i="18"/>
  <c r="S755" i="13"/>
  <c r="S664" i="13"/>
  <c r="K813" i="13"/>
  <c r="S690" i="14"/>
  <c r="N674" i="13"/>
  <c r="N793" i="13"/>
  <c r="M636" i="14"/>
  <c r="M708" i="14"/>
  <c r="O780" i="18"/>
  <c r="Q657" i="14"/>
  <c r="O636" i="14"/>
  <c r="Q694" i="13"/>
  <c r="Q778" i="14"/>
  <c r="Q718" i="18"/>
  <c r="Q759" i="13"/>
  <c r="Q804" i="14"/>
  <c r="Q709" i="13"/>
  <c r="Q713" i="14"/>
  <c r="Q704" i="18"/>
  <c r="Q701" i="13"/>
  <c r="Q660" i="14"/>
  <c r="Q791" i="13"/>
  <c r="Q652" i="13"/>
  <c r="Q747" i="18"/>
  <c r="Q644" i="18"/>
  <c r="Q738" i="14"/>
  <c r="Q808" i="13"/>
  <c r="O657" i="14"/>
  <c r="O639" i="14"/>
  <c r="O812" i="13"/>
  <c r="O724" i="13"/>
  <c r="O795" i="14"/>
  <c r="O776" i="18"/>
  <c r="O738" i="14"/>
  <c r="O649" i="13"/>
  <c r="O769" i="13"/>
  <c r="O796" i="18"/>
  <c r="O776" i="13"/>
  <c r="S797" i="18"/>
  <c r="Q788" i="14"/>
  <c r="V776" i="13"/>
  <c r="M738" i="14"/>
  <c r="O789" i="14"/>
  <c r="O702" i="14"/>
  <c r="Q645" i="18"/>
  <c r="Q716" i="18"/>
  <c r="O764" i="13"/>
  <c r="O717" i="13"/>
  <c r="Q782" i="14"/>
  <c r="O792" i="14"/>
  <c r="Q651" i="18"/>
  <c r="Q797" i="14"/>
  <c r="Q700" i="18"/>
  <c r="Q773" i="13"/>
  <c r="Q702" i="14"/>
  <c r="Q710" i="14"/>
  <c r="Q651" i="14"/>
  <c r="P75" i="19"/>
  <c r="Q658" i="14"/>
  <c r="Q776" i="13"/>
  <c r="Q660" i="13"/>
  <c r="Q755" i="14"/>
  <c r="O653" i="14"/>
  <c r="O756" i="13"/>
  <c r="O735" i="14"/>
  <c r="O660" i="14"/>
  <c r="O661" i="14"/>
  <c r="O639" i="18"/>
  <c r="O668" i="14"/>
  <c r="O662" i="18"/>
  <c r="R738" i="14"/>
  <c r="S650" i="18"/>
  <c r="S651" i="18"/>
  <c r="S762" i="14"/>
  <c r="Q793" i="18"/>
  <c r="Q716" i="14"/>
  <c r="Q673" i="13"/>
  <c r="O668" i="18"/>
  <c r="Q737" i="18"/>
  <c r="Q717" i="18"/>
  <c r="Q658" i="18"/>
  <c r="Q761" i="13"/>
  <c r="Q787" i="13"/>
  <c r="Q741" i="18"/>
  <c r="S776" i="14"/>
  <c r="Q680" i="13"/>
  <c r="O715" i="13"/>
  <c r="Q656" i="13"/>
  <c r="O704" i="13"/>
  <c r="O706" i="13"/>
  <c r="Q757" i="18"/>
  <c r="Q759" i="18"/>
  <c r="Q756" i="13"/>
  <c r="Q803" i="13"/>
  <c r="Q736" i="18"/>
  <c r="Q647" i="13"/>
  <c r="Q663" i="14"/>
  <c r="O760" i="14"/>
  <c r="O694" i="13"/>
  <c r="O757" i="18"/>
  <c r="O797" i="18"/>
  <c r="O658" i="14"/>
  <c r="O726" i="13"/>
  <c r="O651" i="14"/>
  <c r="O747" i="14"/>
  <c r="S781" i="18"/>
  <c r="Q705" i="14"/>
  <c r="O791" i="18"/>
  <c r="Q662" i="14"/>
  <c r="Q698" i="18"/>
  <c r="Q663" i="18"/>
  <c r="O774" i="14"/>
  <c r="O655" i="18"/>
  <c r="Q640" i="14"/>
  <c r="O801" i="13"/>
  <c r="Q651" i="13"/>
  <c r="Q721" i="14"/>
  <c r="Q802" i="14"/>
  <c r="W612" i="17"/>
  <c r="K638" i="14"/>
  <c r="K721" i="13"/>
  <c r="F40" i="23"/>
  <c r="J125" i="8" s="1"/>
  <c r="I125" i="17" s="1"/>
  <c r="N801" i="14"/>
  <c r="V714" i="13"/>
  <c r="Q816" i="13"/>
  <c r="Q720" i="18"/>
  <c r="Q666" i="14"/>
  <c r="O698" i="14"/>
  <c r="O762" i="18"/>
  <c r="K758" i="14"/>
  <c r="K791" i="14"/>
  <c r="N653" i="14"/>
  <c r="S668" i="14"/>
  <c r="S732" i="13"/>
  <c r="R696" i="14"/>
  <c r="R789" i="18"/>
  <c r="P731" i="13"/>
  <c r="R804" i="13"/>
  <c r="P790" i="13"/>
  <c r="P725" i="13"/>
  <c r="P790" i="14"/>
  <c r="P712" i="13"/>
  <c r="L798" i="18"/>
  <c r="M652" i="14"/>
  <c r="N666" i="13"/>
  <c r="K672" i="13"/>
  <c r="M718" i="14"/>
  <c r="M775" i="18"/>
  <c r="M705" i="14"/>
  <c r="Q802" i="13"/>
  <c r="O661" i="18"/>
  <c r="Q763" i="18"/>
  <c r="Q794" i="14"/>
  <c r="O816" i="13"/>
  <c r="O720" i="18"/>
  <c r="O662" i="14"/>
  <c r="O767" i="13"/>
  <c r="K763" i="18"/>
  <c r="R655" i="13"/>
  <c r="N650" i="18"/>
  <c r="N744" i="14"/>
  <c r="Q647" i="14"/>
  <c r="S763" i="18"/>
  <c r="K704" i="18"/>
  <c r="N718" i="14"/>
  <c r="M647" i="14"/>
  <c r="M774" i="14"/>
  <c r="M694" i="18"/>
  <c r="M744" i="13"/>
  <c r="O785" i="14"/>
  <c r="Q706" i="18"/>
  <c r="Q762" i="18"/>
  <c r="O665" i="18"/>
  <c r="O721" i="14"/>
  <c r="O791" i="13"/>
  <c r="K643" i="14"/>
  <c r="N797" i="14"/>
  <c r="S698" i="14"/>
  <c r="N750" i="13"/>
  <c r="S740" i="14"/>
  <c r="S744" i="13"/>
  <c r="K651" i="13"/>
  <c r="M780" i="18"/>
  <c r="N655" i="13"/>
  <c r="T779" i="14"/>
  <c r="M653" i="14"/>
  <c r="M785" i="14"/>
  <c r="M744" i="14"/>
  <c r="M651" i="13"/>
  <c r="Q729" i="13"/>
  <c r="O708" i="13"/>
  <c r="Q699" i="18"/>
  <c r="O797" i="14"/>
  <c r="O665" i="13"/>
  <c r="O718" i="14"/>
  <c r="O694" i="18"/>
  <c r="K662" i="13"/>
  <c r="N744" i="13"/>
  <c r="N780" i="18"/>
  <c r="S692" i="14"/>
  <c r="S757" i="13"/>
  <c r="V706" i="18"/>
  <c r="K655" i="13"/>
  <c r="X612" i="17"/>
  <c r="K708" i="13"/>
  <c r="K776" i="18"/>
  <c r="T668" i="18"/>
  <c r="M721" i="13"/>
  <c r="M762" i="18"/>
  <c r="M753" i="18"/>
  <c r="M745" i="13"/>
  <c r="M706" i="18"/>
  <c r="M733" i="13"/>
  <c r="O763" i="18"/>
  <c r="O794" i="14"/>
  <c r="Q780" i="18"/>
  <c r="Q745" i="13"/>
  <c r="Q744" i="14"/>
  <c r="Q661" i="18"/>
  <c r="Q758" i="18"/>
  <c r="Q790" i="18"/>
  <c r="Q767" i="13"/>
  <c r="O740" i="14"/>
  <c r="O744" i="14"/>
  <c r="O647" i="14"/>
  <c r="O748" i="14"/>
  <c r="O699" i="18"/>
  <c r="O714" i="13"/>
  <c r="K661" i="18"/>
  <c r="P791" i="13"/>
  <c r="K740" i="14"/>
  <c r="K647" i="14"/>
  <c r="K714" i="13"/>
  <c r="R718" i="14"/>
  <c r="N748" i="14"/>
  <c r="N660" i="14"/>
  <c r="N706" i="13"/>
  <c r="N745" i="13"/>
  <c r="S657" i="13"/>
  <c r="N762" i="14"/>
  <c r="S767" i="13"/>
  <c r="O689" i="14"/>
  <c r="L652" i="13"/>
  <c r="N717" i="14"/>
  <c r="N801" i="18"/>
  <c r="V739" i="18"/>
  <c r="M789" i="13"/>
  <c r="V780" i="14"/>
  <c r="M765" i="13"/>
  <c r="N734" i="14"/>
  <c r="M780" i="13"/>
  <c r="M732" i="14"/>
  <c r="R661" i="13"/>
  <c r="P636" i="14"/>
  <c r="M680" i="13"/>
  <c r="N650" i="13"/>
  <c r="K732" i="13"/>
  <c r="K775" i="18"/>
  <c r="N714" i="13"/>
  <c r="N652" i="13"/>
  <c r="N662" i="18"/>
  <c r="N796" i="18"/>
  <c r="N644" i="18"/>
  <c r="M758" i="14"/>
  <c r="M795" i="18"/>
  <c r="M753" i="13"/>
  <c r="M679" i="13"/>
  <c r="M701" i="18"/>
  <c r="M721" i="18"/>
  <c r="M728" i="13"/>
  <c r="M735" i="14"/>
  <c r="M796" i="18"/>
  <c r="M644" i="18"/>
  <c r="M690" i="14"/>
  <c r="M795" i="14"/>
  <c r="M692" i="18"/>
  <c r="M808" i="13"/>
  <c r="M660" i="14"/>
  <c r="M776" i="13"/>
  <c r="M718" i="13"/>
  <c r="M779" i="14"/>
  <c r="M794" i="14"/>
  <c r="M749" i="18"/>
  <c r="M645" i="18"/>
  <c r="M756" i="18"/>
  <c r="M778" i="18"/>
  <c r="V648" i="18"/>
  <c r="O788" i="14"/>
  <c r="Q689" i="14"/>
  <c r="Q748" i="14"/>
  <c r="Q655" i="13"/>
  <c r="Q668" i="18"/>
  <c r="Q791" i="18"/>
  <c r="O775" i="18"/>
  <c r="O713" i="14"/>
  <c r="O648" i="18"/>
  <c r="O753" i="18"/>
  <c r="P794" i="14"/>
  <c r="P762" i="18"/>
  <c r="K711" i="13"/>
  <c r="K742" i="14"/>
  <c r="K647" i="18"/>
  <c r="N657" i="14"/>
  <c r="N698" i="14"/>
  <c r="N729" i="13"/>
  <c r="N663" i="13"/>
  <c r="S743" i="14"/>
  <c r="S660" i="13"/>
  <c r="S653" i="14"/>
  <c r="S706" i="18"/>
  <c r="K788" i="14"/>
  <c r="K762" i="14"/>
  <c r="K709" i="14"/>
  <c r="K650" i="18"/>
  <c r="N756" i="18"/>
  <c r="N713" i="13"/>
  <c r="N780" i="14"/>
  <c r="N692" i="14"/>
  <c r="M75" i="19"/>
  <c r="N660" i="13"/>
  <c r="N649" i="13"/>
  <c r="T802" i="13"/>
  <c r="M788" i="14"/>
  <c r="M739" i="14"/>
  <c r="M794" i="18"/>
  <c r="M754" i="13"/>
  <c r="M749" i="13"/>
  <c r="M775" i="13"/>
  <c r="M754" i="18"/>
  <c r="M762" i="14"/>
  <c r="M729" i="13"/>
  <c r="M662" i="18"/>
  <c r="M644" i="14"/>
  <c r="L75" i="19"/>
  <c r="M694" i="14"/>
  <c r="M663" i="14"/>
  <c r="M773" i="13"/>
  <c r="M661" i="14"/>
  <c r="M649" i="13"/>
  <c r="M706" i="14"/>
  <c r="M785" i="18"/>
  <c r="M759" i="18"/>
  <c r="M770" i="13"/>
  <c r="M643" i="18"/>
  <c r="M712" i="18"/>
  <c r="V762" i="18"/>
  <c r="Q757" i="13"/>
  <c r="O757" i="13"/>
  <c r="O744" i="13"/>
  <c r="O781" i="18"/>
  <c r="Q732" i="13"/>
  <c r="O733" i="13"/>
  <c r="O779" i="14"/>
  <c r="Q648" i="18"/>
  <c r="O666" i="14"/>
  <c r="O758" i="18"/>
  <c r="O692" i="14"/>
  <c r="O718" i="13"/>
  <c r="K666" i="13"/>
  <c r="P753" i="18"/>
  <c r="K785" i="14"/>
  <c r="K655" i="14"/>
  <c r="R643" i="18"/>
  <c r="R660" i="13"/>
  <c r="N695" i="14"/>
  <c r="N706" i="18"/>
  <c r="N750" i="18"/>
  <c r="S758" i="18"/>
  <c r="S666" i="14"/>
  <c r="S742" i="14"/>
  <c r="N668" i="14"/>
  <c r="S802" i="13"/>
  <c r="Q782" i="18"/>
  <c r="M656" i="13"/>
  <c r="K816" i="13"/>
  <c r="K745" i="13"/>
  <c r="N762" i="18"/>
  <c r="T745" i="13"/>
  <c r="M656" i="14"/>
  <c r="M746" i="18"/>
  <c r="M713" i="13"/>
  <c r="M637" i="14"/>
  <c r="M751" i="18"/>
  <c r="M797" i="18"/>
  <c r="M655" i="13"/>
  <c r="M802" i="13"/>
  <c r="M720" i="18"/>
  <c r="M781" i="14"/>
  <c r="M718" i="18"/>
  <c r="M648" i="14"/>
  <c r="M747" i="18"/>
  <c r="M733" i="14"/>
  <c r="M772" i="14"/>
  <c r="M647" i="18"/>
  <c r="M669" i="13"/>
  <c r="M661" i="18"/>
  <c r="M748" i="18"/>
  <c r="Q733" i="13"/>
  <c r="Q656" i="14"/>
  <c r="Q740" i="14"/>
  <c r="Q775" i="18"/>
  <c r="Q714" i="13"/>
  <c r="O802" i="13"/>
  <c r="O759" i="18"/>
  <c r="K712" i="18"/>
  <c r="P797" i="14"/>
  <c r="K640" i="14"/>
  <c r="K721" i="18"/>
  <c r="K718" i="18"/>
  <c r="N713" i="14"/>
  <c r="S719" i="13"/>
  <c r="S665" i="18"/>
  <c r="W602" i="17"/>
  <c r="P716" i="18"/>
  <c r="R739" i="14"/>
  <c r="R779" i="14"/>
  <c r="P775" i="14"/>
  <c r="P733" i="13"/>
  <c r="P665" i="13"/>
  <c r="P703" i="13"/>
  <c r="P740" i="14"/>
  <c r="P665" i="18"/>
  <c r="P816" i="13"/>
  <c r="P713" i="13"/>
  <c r="O75" i="19"/>
  <c r="P738" i="14"/>
  <c r="P767" i="13"/>
  <c r="R804" i="14"/>
  <c r="R716" i="18"/>
  <c r="R785" i="14"/>
  <c r="R653" i="14"/>
  <c r="R668" i="14"/>
  <c r="R714" i="13"/>
  <c r="R694" i="18"/>
  <c r="R718" i="13"/>
  <c r="R699" i="18"/>
  <c r="P708" i="13"/>
  <c r="P730" i="14"/>
  <c r="R774" i="13"/>
  <c r="P747" i="13"/>
  <c r="P712" i="18"/>
  <c r="R800" i="14"/>
  <c r="R757" i="13"/>
  <c r="R706" i="18"/>
  <c r="P789" i="14"/>
  <c r="P705" i="14"/>
  <c r="P642" i="14"/>
  <c r="P729" i="13"/>
  <c r="P647" i="14"/>
  <c r="P707" i="13"/>
  <c r="P643" i="14"/>
  <c r="P792" i="18"/>
  <c r="P650" i="18"/>
  <c r="P738" i="18"/>
  <c r="R745" i="13"/>
  <c r="R748" i="14"/>
  <c r="R744" i="14"/>
  <c r="R702" i="14"/>
  <c r="R782" i="14"/>
  <c r="R756" i="18"/>
  <c r="R719" i="14"/>
  <c r="R666" i="14"/>
  <c r="P812" i="13"/>
  <c r="R692" i="14"/>
  <c r="R753" i="18"/>
  <c r="P694" i="18"/>
  <c r="R729" i="13"/>
  <c r="R665" i="13"/>
  <c r="R656" i="14"/>
  <c r="P661" i="18"/>
  <c r="P745" i="13"/>
  <c r="R711" i="14"/>
  <c r="P739" i="14"/>
  <c r="P762" i="13"/>
  <c r="P694" i="13"/>
  <c r="P744" i="13"/>
  <c r="P769" i="13"/>
  <c r="P756" i="18"/>
  <c r="P698" i="14"/>
  <c r="P660" i="13"/>
  <c r="P807" i="13"/>
  <c r="P648" i="18"/>
  <c r="R689" i="14"/>
  <c r="R647" i="14"/>
  <c r="R709" i="13"/>
  <c r="R679" i="13"/>
  <c r="R797" i="18"/>
  <c r="R648" i="18"/>
  <c r="R792" i="18"/>
  <c r="R767" i="13"/>
  <c r="R794" i="13"/>
  <c r="R703" i="13"/>
  <c r="M734" i="18"/>
  <c r="T800" i="14"/>
  <c r="T780" i="14"/>
  <c r="M814" i="13"/>
  <c r="M753" i="14"/>
  <c r="R813" i="13"/>
  <c r="R645" i="18"/>
  <c r="P744" i="14"/>
  <c r="P700" i="18"/>
  <c r="P705" i="18"/>
  <c r="P798" i="18"/>
  <c r="P706" i="13"/>
  <c r="P756" i="13"/>
  <c r="P713" i="14"/>
  <c r="P653" i="14"/>
  <c r="P668" i="14"/>
  <c r="P655" i="13"/>
  <c r="P819" i="13"/>
  <c r="R780" i="18"/>
  <c r="R719" i="18"/>
  <c r="R744" i="13"/>
  <c r="R664" i="14"/>
  <c r="R763" i="18"/>
  <c r="R707" i="13"/>
  <c r="R762" i="18"/>
  <c r="R650" i="18"/>
  <c r="P779" i="14"/>
  <c r="R740" i="18"/>
  <c r="R778" i="14"/>
  <c r="P752" i="13"/>
  <c r="M790" i="13"/>
  <c r="M725" i="13"/>
  <c r="P757" i="13"/>
  <c r="R661" i="18"/>
  <c r="R704" i="18"/>
  <c r="R788" i="14"/>
  <c r="P759" i="18"/>
  <c r="P795" i="18"/>
  <c r="P780" i="18"/>
  <c r="P706" i="18"/>
  <c r="P785" i="14"/>
  <c r="P758" i="18"/>
  <c r="P803" i="13"/>
  <c r="P718" i="14"/>
  <c r="P714" i="13"/>
  <c r="P718" i="13"/>
  <c r="R759" i="18"/>
  <c r="R658" i="14"/>
  <c r="R794" i="14"/>
  <c r="R713" i="14"/>
  <c r="R791" i="13"/>
  <c r="R690" i="14"/>
  <c r="R776" i="13"/>
  <c r="R819" i="13"/>
  <c r="R709" i="18"/>
  <c r="R756" i="13"/>
  <c r="P645" i="18"/>
  <c r="P804" i="14"/>
  <c r="M773" i="14"/>
  <c r="O790" i="14"/>
  <c r="R664" i="13"/>
  <c r="P711" i="14"/>
  <c r="P643" i="18"/>
  <c r="R750" i="13"/>
  <c r="P663" i="13"/>
  <c r="P802" i="13"/>
  <c r="P563" i="13"/>
  <c r="P773" i="13"/>
  <c r="P775" i="18"/>
  <c r="P656" i="14"/>
  <c r="P658" i="14"/>
  <c r="P663" i="14"/>
  <c r="P808" i="13"/>
  <c r="P699" i="18"/>
  <c r="R802" i="13"/>
  <c r="R797" i="14"/>
  <c r="R651" i="18"/>
  <c r="R665" i="18"/>
  <c r="R721" i="14"/>
  <c r="R698" i="14"/>
  <c r="R793" i="13"/>
  <c r="R674" i="13"/>
  <c r="P750" i="13"/>
  <c r="P763" i="18"/>
  <c r="R669" i="14"/>
  <c r="P750" i="14"/>
  <c r="P645" i="14"/>
  <c r="P691" i="14"/>
  <c r="R675" i="13"/>
  <c r="P704" i="18"/>
  <c r="P788" i="14"/>
  <c r="P661" i="13"/>
  <c r="P651" i="18"/>
  <c r="P732" i="13"/>
  <c r="P724" i="13"/>
  <c r="P755" i="13"/>
  <c r="P742" i="14"/>
  <c r="P735" i="14"/>
  <c r="P776" i="13"/>
  <c r="P751" i="14"/>
  <c r="P639" i="18"/>
  <c r="P666" i="14"/>
  <c r="R732" i="13"/>
  <c r="R693" i="13"/>
  <c r="R639" i="14"/>
  <c r="R661" i="14"/>
  <c r="R758" i="18"/>
  <c r="R751" i="14"/>
  <c r="R755" i="14"/>
  <c r="R798" i="14"/>
  <c r="P744" i="18"/>
  <c r="P758" i="13"/>
  <c r="P786" i="14"/>
  <c r="R772" i="13"/>
  <c r="P752" i="14"/>
  <c r="K667" i="13"/>
  <c r="N658" i="18"/>
  <c r="N717" i="18"/>
  <c r="N791" i="18"/>
  <c r="N666" i="18"/>
  <c r="T788" i="13"/>
  <c r="M698" i="18"/>
  <c r="M663" i="18"/>
  <c r="M791" i="18"/>
  <c r="Q666" i="18"/>
  <c r="Q662" i="13"/>
  <c r="K750" i="18"/>
  <c r="K661" i="13"/>
  <c r="R793" i="18"/>
  <c r="K750" i="13"/>
  <c r="K702" i="13"/>
  <c r="P801" i="13"/>
  <c r="K773" i="13"/>
  <c r="K760" i="13"/>
  <c r="K702" i="14"/>
  <c r="K802" i="13"/>
  <c r="K703" i="13"/>
  <c r="K713" i="14"/>
  <c r="K762" i="13"/>
  <c r="K665" i="18"/>
  <c r="K758" i="18"/>
  <c r="K692" i="14"/>
  <c r="K726" i="13"/>
  <c r="K648" i="18"/>
  <c r="R742" i="14"/>
  <c r="K757" i="13"/>
  <c r="N720" i="18"/>
  <c r="N823" i="13"/>
  <c r="S726" i="13"/>
  <c r="N656" i="14"/>
  <c r="S705" i="14"/>
  <c r="S643" i="18"/>
  <c r="P689" i="14"/>
  <c r="S786" i="18"/>
  <c r="K710" i="18"/>
  <c r="N741" i="14"/>
  <c r="M641" i="18"/>
  <c r="M786" i="14"/>
  <c r="O689" i="18"/>
  <c r="O672" i="13"/>
  <c r="Q801" i="13"/>
  <c r="Q805" i="18"/>
  <c r="K645" i="18"/>
  <c r="K733" i="13"/>
  <c r="K794" i="14"/>
  <c r="K804" i="14"/>
  <c r="K797" i="14"/>
  <c r="K744" i="14"/>
  <c r="K720" i="18"/>
  <c r="K638" i="18"/>
  <c r="K668" i="14"/>
  <c r="K728" i="13"/>
  <c r="K694" i="18"/>
  <c r="R719" i="13"/>
  <c r="O705" i="14"/>
  <c r="S640" i="14"/>
  <c r="P823" i="13"/>
  <c r="N733" i="18"/>
  <c r="N707" i="14"/>
  <c r="N780" i="13"/>
  <c r="K723" i="13"/>
  <c r="K648" i="13"/>
  <c r="N814" i="13"/>
  <c r="N651" i="13"/>
  <c r="T669" i="14"/>
  <c r="M761" i="13"/>
  <c r="K744" i="13"/>
  <c r="K665" i="13"/>
  <c r="K748" i="14"/>
  <c r="K666" i="18"/>
  <c r="K753" i="18"/>
  <c r="S752" i="14"/>
  <c r="S791" i="18"/>
  <c r="K740" i="18"/>
  <c r="M758" i="13"/>
  <c r="M795" i="13"/>
  <c r="M669" i="14"/>
  <c r="K739" i="14"/>
  <c r="K780" i="18"/>
  <c r="K791" i="13"/>
  <c r="N804" i="18"/>
  <c r="T774" i="14"/>
  <c r="M638" i="14"/>
  <c r="M670" i="13"/>
  <c r="Q742" i="18"/>
  <c r="O670" i="13"/>
  <c r="O680" i="13"/>
  <c r="K708" i="18"/>
  <c r="K812" i="13"/>
  <c r="P746" i="13"/>
  <c r="P720" i="18"/>
  <c r="K643" i="18"/>
  <c r="K759" i="18"/>
  <c r="K653" i="14"/>
  <c r="K706" i="18"/>
  <c r="K704" i="13"/>
  <c r="K692" i="18"/>
  <c r="K710" i="14"/>
  <c r="K698" i="14"/>
  <c r="K718" i="14"/>
  <c r="K749" i="13"/>
  <c r="R740" i="14"/>
  <c r="R720" i="18"/>
  <c r="R693" i="14"/>
  <c r="R797" i="13"/>
  <c r="N775" i="18"/>
  <c r="N704" i="18"/>
  <c r="S753" i="18"/>
  <c r="S656" i="14"/>
  <c r="S745" i="13"/>
  <c r="K779" i="14"/>
  <c r="N689" i="14"/>
  <c r="K754" i="18"/>
  <c r="K738" i="14"/>
  <c r="K752" i="13"/>
  <c r="K729" i="13"/>
  <c r="K699" i="18"/>
  <c r="T675" i="13"/>
  <c r="T666" i="18"/>
  <c r="M752" i="14"/>
  <c r="M802" i="14"/>
  <c r="Q689" i="18"/>
  <c r="K689" i="14"/>
  <c r="K732" i="18"/>
  <c r="P692" i="14"/>
  <c r="K736" i="18"/>
  <c r="K663" i="13"/>
  <c r="K642" i="14"/>
  <c r="K662" i="18"/>
  <c r="K637" i="14"/>
  <c r="K652" i="13"/>
  <c r="K760" i="14"/>
  <c r="K660" i="13"/>
  <c r="R733" i="13"/>
  <c r="R816" i="13"/>
  <c r="R708" i="13"/>
  <c r="N785" i="14"/>
  <c r="N708" i="13"/>
  <c r="S655" i="14"/>
  <c r="N733" i="13"/>
  <c r="L711" i="14"/>
  <c r="K751" i="14"/>
  <c r="T649" i="18"/>
  <c r="M741" i="18"/>
  <c r="Q802" i="18"/>
  <c r="N797" i="13"/>
  <c r="N662" i="14"/>
  <c r="T670" i="13"/>
  <c r="T656" i="13"/>
  <c r="M668" i="18"/>
  <c r="M802" i="18"/>
  <c r="K651" i="18"/>
  <c r="K792" i="14"/>
  <c r="K699" i="14"/>
  <c r="P673" i="13"/>
  <c r="K754" i="14"/>
  <c r="K648" i="14"/>
  <c r="K795" i="14"/>
  <c r="K656" i="14"/>
  <c r="K756" i="13"/>
  <c r="K690" i="14"/>
  <c r="K718" i="13"/>
  <c r="K767" i="13"/>
  <c r="K772" i="14"/>
  <c r="K762" i="18"/>
  <c r="N643" i="18"/>
  <c r="N661" i="18"/>
  <c r="N702" i="14"/>
  <c r="K706" i="13"/>
  <c r="N739" i="14"/>
  <c r="T763" i="18"/>
  <c r="T781" i="18"/>
  <c r="T791" i="14"/>
  <c r="T753" i="13"/>
  <c r="T796" i="18"/>
  <c r="T720" i="14"/>
  <c r="T719" i="14"/>
  <c r="Q788" i="13"/>
  <c r="P788" i="13"/>
  <c r="O761" i="13"/>
  <c r="R761" i="13"/>
  <c r="O755" i="18"/>
  <c r="Q755" i="18"/>
  <c r="K755" i="18"/>
  <c r="P755" i="18"/>
  <c r="M755" i="18"/>
  <c r="Q784" i="18"/>
  <c r="O784" i="18"/>
  <c r="K784" i="18"/>
  <c r="O752" i="18"/>
  <c r="Q752" i="18"/>
  <c r="K752" i="18"/>
  <c r="P752" i="18"/>
  <c r="R712" i="14"/>
  <c r="M712" i="14"/>
  <c r="O712" i="14"/>
  <c r="Q712" i="14"/>
  <c r="O700" i="14"/>
  <c r="Q700" i="14"/>
  <c r="O801" i="14"/>
  <c r="P801" i="14"/>
  <c r="P748" i="13"/>
  <c r="Q748" i="13"/>
  <c r="K715" i="14"/>
  <c r="N715" i="14"/>
  <c r="R715" i="14"/>
  <c r="Q715" i="14"/>
  <c r="O715" i="14"/>
  <c r="T729" i="13"/>
  <c r="T738" i="14"/>
  <c r="T637" i="14"/>
  <c r="T658" i="14"/>
  <c r="T796" i="14"/>
  <c r="T784" i="18"/>
  <c r="T718" i="18"/>
  <c r="M737" i="18"/>
  <c r="T693" i="14"/>
  <c r="S742" i="18"/>
  <c r="R742" i="18"/>
  <c r="N742" i="18"/>
  <c r="O742" i="18"/>
  <c r="P742" i="18"/>
  <c r="P713" i="18"/>
  <c r="Q713" i="18"/>
  <c r="S713" i="18"/>
  <c r="N713" i="18"/>
  <c r="R713" i="18"/>
  <c r="K713" i="18"/>
  <c r="K781" i="18"/>
  <c r="Q781" i="18"/>
  <c r="N781" i="18"/>
  <c r="P781" i="18"/>
  <c r="R781" i="18"/>
  <c r="M781" i="18"/>
  <c r="R705" i="14"/>
  <c r="N705" i="14"/>
  <c r="K791" i="18"/>
  <c r="P791" i="18"/>
  <c r="P666" i="18"/>
  <c r="O666" i="18"/>
  <c r="S666" i="18"/>
  <c r="R666" i="18"/>
  <c r="O786" i="18"/>
  <c r="Q786" i="18"/>
  <c r="V786" i="18"/>
  <c r="K786" i="18"/>
  <c r="P786" i="18"/>
  <c r="R786" i="18"/>
  <c r="R662" i="14"/>
  <c r="M662" i="14"/>
  <c r="S662" i="14"/>
  <c r="K662" i="14"/>
  <c r="T662" i="14"/>
  <c r="P662" i="14"/>
  <c r="S657" i="18"/>
  <c r="R657" i="18"/>
  <c r="P657" i="18"/>
  <c r="O657" i="18"/>
  <c r="Q657" i="18"/>
  <c r="K657" i="18"/>
  <c r="N657" i="18"/>
  <c r="K744" i="18"/>
  <c r="Q744" i="18"/>
  <c r="S744" i="18"/>
  <c r="N744" i="18"/>
  <c r="O744" i="18"/>
  <c r="Q638" i="18"/>
  <c r="S638" i="18"/>
  <c r="N638" i="18"/>
  <c r="R638" i="18"/>
  <c r="P638" i="18"/>
  <c r="N714" i="14"/>
  <c r="Q714" i="14"/>
  <c r="P714" i="14"/>
  <c r="O714" i="14"/>
  <c r="R714" i="14"/>
  <c r="S823" i="13"/>
  <c r="Q823" i="13"/>
  <c r="R823" i="13"/>
  <c r="O823" i="13"/>
  <c r="K790" i="18"/>
  <c r="N790" i="18"/>
  <c r="S790" i="18"/>
  <c r="O790" i="18"/>
  <c r="O735" i="18"/>
  <c r="N735" i="18"/>
  <c r="R735" i="18"/>
  <c r="Q735" i="18"/>
  <c r="P735" i="18"/>
  <c r="K735" i="18"/>
  <c r="S735" i="18"/>
  <c r="N693" i="18"/>
  <c r="O693" i="18"/>
  <c r="Q693" i="18"/>
  <c r="R693" i="18"/>
  <c r="P693" i="18"/>
  <c r="S693" i="18"/>
  <c r="K693" i="18"/>
  <c r="P650" i="13"/>
  <c r="R650" i="13"/>
  <c r="O650" i="13"/>
  <c r="S650" i="13"/>
  <c r="K650" i="13"/>
  <c r="Q650" i="13"/>
  <c r="N782" i="18"/>
  <c r="O782" i="18"/>
  <c r="K782" i="18"/>
  <c r="P782" i="18"/>
  <c r="R782" i="18"/>
  <c r="S782" i="18"/>
  <c r="L760" i="18"/>
  <c r="K760" i="18"/>
  <c r="S760" i="18"/>
  <c r="M760" i="18"/>
  <c r="R760" i="18"/>
  <c r="O760" i="18"/>
  <c r="Q760" i="18"/>
  <c r="O698" i="18"/>
  <c r="K698" i="18"/>
  <c r="N698" i="18"/>
  <c r="S698" i="18"/>
  <c r="P693" i="14"/>
  <c r="S693" i="14"/>
  <c r="O693" i="14"/>
  <c r="Q693" i="14"/>
  <c r="M693" i="14"/>
  <c r="V693" i="14"/>
  <c r="S758" i="13"/>
  <c r="U758" i="13"/>
  <c r="O758" i="13"/>
  <c r="N758" i="13"/>
  <c r="K758" i="13"/>
  <c r="R758" i="13"/>
  <c r="Q758" i="13"/>
  <c r="K804" i="18"/>
  <c r="P804" i="18"/>
  <c r="O804" i="18"/>
  <c r="S804" i="18"/>
  <c r="Q804" i="18"/>
  <c r="P663" i="18"/>
  <c r="O663" i="18"/>
  <c r="S663" i="18"/>
  <c r="R663" i="18"/>
  <c r="P689" i="18"/>
  <c r="N689" i="18"/>
  <c r="S774" i="14"/>
  <c r="K774" i="14"/>
  <c r="Q774" i="14"/>
  <c r="P774" i="14"/>
  <c r="Q637" i="18"/>
  <c r="K637" i="18"/>
  <c r="N637" i="18"/>
  <c r="P637" i="18"/>
  <c r="R637" i="18"/>
  <c r="O637" i="18"/>
  <c r="Q655" i="18"/>
  <c r="M655" i="18"/>
  <c r="N655" i="18"/>
  <c r="T655" i="18"/>
  <c r="K655" i="18"/>
  <c r="P655" i="18"/>
  <c r="R655" i="18"/>
  <c r="S655" i="18"/>
  <c r="P711" i="18"/>
  <c r="K711" i="18"/>
  <c r="O711" i="18"/>
  <c r="T711" i="18"/>
  <c r="N711" i="18"/>
  <c r="Q711" i="18"/>
  <c r="Q786" i="14"/>
  <c r="K786" i="14"/>
  <c r="N786" i="14"/>
  <c r="R786" i="14"/>
  <c r="O786" i="14"/>
  <c r="S786" i="14"/>
  <c r="P640" i="14"/>
  <c r="O640" i="14"/>
  <c r="M640" i="14"/>
  <c r="O763" i="14"/>
  <c r="R763" i="14"/>
  <c r="K763" i="14"/>
  <c r="Q763" i="14"/>
  <c r="M763" i="14"/>
  <c r="P763" i="14"/>
  <c r="T763" i="14"/>
  <c r="P672" i="13"/>
  <c r="N672" i="13"/>
  <c r="Q672" i="13"/>
  <c r="R672" i="13"/>
  <c r="P772" i="13"/>
  <c r="Q772" i="13"/>
  <c r="N772" i="13"/>
  <c r="K772" i="13"/>
  <c r="O772" i="13"/>
  <c r="S772" i="13"/>
  <c r="R721" i="13"/>
  <c r="O721" i="13"/>
  <c r="P721" i="13"/>
  <c r="Q721" i="13"/>
  <c r="S721" i="13"/>
  <c r="Q726" i="13"/>
  <c r="M726" i="13"/>
  <c r="R726" i="13"/>
  <c r="P726" i="13"/>
  <c r="K797" i="13"/>
  <c r="V797" i="13"/>
  <c r="P797" i="13"/>
  <c r="Q797" i="13"/>
  <c r="O797" i="13"/>
  <c r="K801" i="13"/>
  <c r="M801" i="13"/>
  <c r="S801" i="13"/>
  <c r="N801" i="13"/>
  <c r="R801" i="13"/>
  <c r="V801" i="13"/>
  <c r="R651" i="13"/>
  <c r="S651" i="13"/>
  <c r="O651" i="13"/>
  <c r="P651" i="13"/>
  <c r="S662" i="13"/>
  <c r="P662" i="13"/>
  <c r="O662" i="13"/>
  <c r="N662" i="13"/>
  <c r="R662" i="13"/>
  <c r="P695" i="14"/>
  <c r="O695" i="14"/>
  <c r="S695" i="14"/>
  <c r="R695" i="14"/>
  <c r="Q695" i="14"/>
  <c r="K695" i="14"/>
  <c r="N721" i="14"/>
  <c r="K721" i="14"/>
  <c r="P721" i="14"/>
  <c r="S721" i="14"/>
  <c r="O756" i="14"/>
  <c r="R756" i="14"/>
  <c r="K756" i="14"/>
  <c r="P756" i="14"/>
  <c r="N756" i="14"/>
  <c r="Q756" i="14"/>
  <c r="S756" i="14"/>
  <c r="O655" i="14"/>
  <c r="R655" i="14"/>
  <c r="Q655" i="14"/>
  <c r="N655" i="14"/>
  <c r="P655" i="14"/>
  <c r="R802" i="14"/>
  <c r="O802" i="14"/>
  <c r="N802" i="14"/>
  <c r="K802" i="14"/>
  <c r="S802" i="14"/>
  <c r="P802" i="14"/>
  <c r="N752" i="14"/>
  <c r="Q752" i="14"/>
  <c r="R752" i="14"/>
  <c r="O752" i="14"/>
  <c r="K752" i="14"/>
  <c r="P743" i="14"/>
  <c r="R743" i="14"/>
  <c r="M743" i="14"/>
  <c r="O743" i="14"/>
  <c r="K743" i="14"/>
  <c r="Q743" i="14"/>
  <c r="K719" i="13"/>
  <c r="N719" i="13"/>
  <c r="O719" i="13"/>
  <c r="Q719" i="13"/>
  <c r="P719" i="13"/>
  <c r="K657" i="13"/>
  <c r="P657" i="13"/>
  <c r="O657" i="13"/>
  <c r="N657" i="13"/>
  <c r="R657" i="13"/>
  <c r="Q657" i="13"/>
  <c r="S810" i="13"/>
  <c r="P810" i="13"/>
  <c r="Q810" i="13"/>
  <c r="M810" i="13"/>
  <c r="O810" i="13"/>
  <c r="K810" i="13"/>
  <c r="N810" i="13"/>
  <c r="R810" i="13"/>
  <c r="T638" i="14"/>
  <c r="S638" i="14"/>
  <c r="R638" i="14"/>
  <c r="N638" i="14"/>
  <c r="O638" i="14"/>
  <c r="P638" i="14"/>
  <c r="Q638" i="14"/>
  <c r="R670" i="13"/>
  <c r="K670" i="13"/>
  <c r="P670" i="13"/>
  <c r="S670" i="13"/>
  <c r="Q670" i="13"/>
  <c r="T750" i="13"/>
  <c r="T819" i="13"/>
  <c r="T752" i="14"/>
  <c r="T804" i="18"/>
  <c r="T650" i="18"/>
  <c r="T718" i="13"/>
  <c r="P793" i="18"/>
  <c r="O793" i="18"/>
  <c r="Q669" i="18"/>
  <c r="S669" i="18"/>
  <c r="K669" i="18"/>
  <c r="O669" i="18"/>
  <c r="R720" i="13"/>
  <c r="O720" i="13"/>
  <c r="Q720" i="13"/>
  <c r="S720" i="13"/>
  <c r="O696" i="18"/>
  <c r="Q696" i="18"/>
  <c r="R696" i="18"/>
  <c r="Q705" i="13"/>
  <c r="O705" i="13"/>
  <c r="N705" i="13"/>
  <c r="R798" i="13"/>
  <c r="M798" i="13"/>
  <c r="P798" i="13"/>
  <c r="Q798" i="13"/>
  <c r="O798" i="13"/>
  <c r="R641" i="14"/>
  <c r="Q641" i="14"/>
  <c r="T787" i="13"/>
  <c r="T776" i="14"/>
  <c r="T759" i="13"/>
  <c r="T641" i="14"/>
  <c r="T797" i="14"/>
  <c r="T785" i="14"/>
  <c r="T755" i="14"/>
  <c r="N776" i="14"/>
  <c r="T758" i="14"/>
  <c r="T665" i="13"/>
  <c r="T731" i="18"/>
  <c r="T809" i="13"/>
  <c r="T755" i="13"/>
  <c r="T791" i="18"/>
  <c r="T715" i="13"/>
  <c r="T721" i="13"/>
  <c r="T794" i="14"/>
  <c r="T760" i="13"/>
  <c r="T805" i="13"/>
  <c r="T660" i="13"/>
  <c r="T732" i="13"/>
  <c r="T714" i="14"/>
  <c r="T775" i="13"/>
  <c r="T733" i="13"/>
  <c r="T563" i="13"/>
  <c r="T680" i="13"/>
  <c r="T770" i="13"/>
  <c r="T791" i="13"/>
  <c r="T715" i="14"/>
  <c r="T749" i="18"/>
  <c r="T722" i="13"/>
  <c r="T739" i="14"/>
  <c r="T798" i="18"/>
  <c r="T698" i="18"/>
  <c r="T767" i="13"/>
  <c r="T808" i="13"/>
  <c r="T758" i="18"/>
  <c r="T720" i="18"/>
  <c r="T704" i="14"/>
  <c r="T662" i="13"/>
  <c r="T691" i="14"/>
  <c r="M641" i="14"/>
  <c r="M717" i="18"/>
  <c r="M748" i="13"/>
  <c r="M704" i="13"/>
  <c r="V680" i="13"/>
  <c r="Q796" i="14"/>
  <c r="Q776" i="14"/>
  <c r="Q715" i="13"/>
  <c r="O717" i="18"/>
  <c r="P716" i="13"/>
  <c r="K663" i="18"/>
  <c r="K689" i="18"/>
  <c r="R790" i="18"/>
  <c r="R711" i="18"/>
  <c r="N669" i="18"/>
  <c r="N763" i="14"/>
  <c r="N640" i="14"/>
  <c r="U712" i="14"/>
  <c r="N663" i="18"/>
  <c r="S714" i="14"/>
  <c r="L802" i="14"/>
  <c r="T655" i="14"/>
  <c r="T753" i="14"/>
  <c r="T643" i="14"/>
  <c r="T679" i="13"/>
  <c r="T641" i="18"/>
  <c r="T674" i="13"/>
  <c r="P667" i="18"/>
  <c r="O667" i="18"/>
  <c r="Q667" i="18"/>
  <c r="O669" i="14"/>
  <c r="Q669" i="14"/>
  <c r="P669" i="14"/>
  <c r="R757" i="14"/>
  <c r="P757" i="14"/>
  <c r="O757" i="14"/>
  <c r="Q703" i="14"/>
  <c r="M703" i="14"/>
  <c r="N715" i="13"/>
  <c r="N805" i="18"/>
  <c r="T731" i="13"/>
  <c r="T748" i="14"/>
  <c r="T706" i="13"/>
  <c r="T776" i="13"/>
  <c r="T713" i="13"/>
  <c r="M805" i="18"/>
  <c r="O748" i="18"/>
  <c r="R645" i="14"/>
  <c r="G30" i="1"/>
  <c r="G34" i="1" s="1"/>
  <c r="G29" i="24" s="1"/>
  <c r="N680" i="13"/>
  <c r="T654" i="18"/>
  <c r="T749" i="14"/>
  <c r="T667" i="13"/>
  <c r="T717" i="18"/>
  <c r="T757" i="13"/>
  <c r="T704" i="18"/>
  <c r="T749" i="13"/>
  <c r="T652" i="18"/>
  <c r="T759" i="18"/>
  <c r="T724" i="13"/>
  <c r="T647" i="14"/>
  <c r="S75" i="19"/>
  <c r="T754" i="14"/>
  <c r="T716" i="18"/>
  <c r="T657" i="14"/>
  <c r="T733" i="18"/>
  <c r="T823" i="13"/>
  <c r="T756" i="13"/>
  <c r="T790" i="18"/>
  <c r="T787" i="14"/>
  <c r="T704" i="13"/>
  <c r="T658" i="18"/>
  <c r="T711" i="13"/>
  <c r="T719" i="13"/>
  <c r="T720" i="13"/>
  <c r="T663" i="13"/>
  <c r="T741" i="18"/>
  <c r="T797" i="18"/>
  <c r="T648" i="18"/>
  <c r="T728" i="13"/>
  <c r="T747" i="14"/>
  <c r="T669" i="18"/>
  <c r="T666" i="14"/>
  <c r="T721" i="18"/>
  <c r="T700" i="14"/>
  <c r="T650" i="13"/>
  <c r="T726" i="13"/>
  <c r="M645" i="14"/>
  <c r="Q645" i="14"/>
  <c r="O645" i="14"/>
  <c r="Q716" i="13"/>
  <c r="O776" i="14"/>
  <c r="R774" i="14"/>
  <c r="R680" i="13"/>
  <c r="N760" i="18"/>
  <c r="T659" i="13"/>
  <c r="T732" i="14"/>
  <c r="T735" i="14"/>
  <c r="T663" i="18"/>
  <c r="T781" i="14"/>
  <c r="T754" i="13"/>
  <c r="P716" i="14"/>
  <c r="O716" i="14"/>
  <c r="K716" i="14"/>
  <c r="M716" i="14"/>
  <c r="R737" i="18"/>
  <c r="O737" i="18"/>
  <c r="O720" i="14"/>
  <c r="M720" i="14"/>
  <c r="P720" i="14"/>
  <c r="O654" i="13"/>
  <c r="K654" i="13"/>
  <c r="Q654" i="13"/>
  <c r="K771" i="13"/>
  <c r="P771" i="13"/>
  <c r="Q771" i="13"/>
  <c r="N771" i="13"/>
  <c r="O646" i="14"/>
  <c r="Q646" i="14"/>
  <c r="Q736" i="14"/>
  <c r="O736" i="14"/>
  <c r="U658" i="14"/>
  <c r="U767" i="13"/>
  <c r="N737" i="18"/>
  <c r="T699" i="18"/>
  <c r="T762" i="14"/>
  <c r="T651" i="13"/>
  <c r="T742" i="14"/>
  <c r="T698" i="14"/>
  <c r="Q801" i="14"/>
  <c r="N720" i="13"/>
  <c r="N788" i="13"/>
  <c r="T672" i="13"/>
  <c r="T716" i="14"/>
  <c r="T661" i="13"/>
  <c r="T742" i="18"/>
  <c r="T697" i="18"/>
  <c r="T736" i="14"/>
  <c r="T652" i="14"/>
  <c r="T664" i="14"/>
  <c r="T746" i="18"/>
  <c r="T689" i="14"/>
  <c r="T794" i="18"/>
  <c r="T665" i="18"/>
  <c r="T707" i="13"/>
  <c r="T795" i="18"/>
  <c r="T803" i="13"/>
  <c r="T789" i="14"/>
  <c r="T743" i="14"/>
  <c r="T708" i="13"/>
  <c r="T689" i="18"/>
  <c r="T661" i="14"/>
  <c r="T744" i="18"/>
  <c r="T795" i="14"/>
  <c r="T702" i="18"/>
  <c r="T648" i="13"/>
  <c r="T737" i="18"/>
  <c r="T785" i="18"/>
  <c r="T695" i="14"/>
  <c r="T690" i="18"/>
  <c r="T667" i="14"/>
  <c r="T727" i="13"/>
  <c r="T718" i="14"/>
  <c r="T772" i="14"/>
  <c r="T703" i="18"/>
  <c r="M771" i="13"/>
  <c r="M784" i="18"/>
  <c r="M654" i="13"/>
  <c r="O788" i="13"/>
  <c r="P698" i="18"/>
  <c r="P641" i="18"/>
  <c r="K823" i="13"/>
  <c r="K788" i="13"/>
  <c r="R640" i="14"/>
  <c r="R667" i="18"/>
  <c r="R744" i="18"/>
  <c r="S637" i="18"/>
  <c r="S763" i="14"/>
  <c r="K742" i="18"/>
  <c r="T816" i="13"/>
  <c r="T802" i="14"/>
  <c r="T757" i="18"/>
  <c r="T740" i="14"/>
  <c r="T657" i="18"/>
  <c r="T782" i="18"/>
  <c r="P748" i="18"/>
  <c r="K748" i="18"/>
  <c r="P796" i="14"/>
  <c r="O796" i="14"/>
  <c r="S796" i="14"/>
  <c r="O656" i="13"/>
  <c r="S656" i="13"/>
  <c r="O795" i="13"/>
  <c r="Q795" i="13"/>
  <c r="R795" i="13"/>
  <c r="P675" i="13"/>
  <c r="Q675" i="13"/>
  <c r="T699" i="14"/>
  <c r="T701" i="18"/>
  <c r="T730" i="13"/>
  <c r="T812" i="13"/>
  <c r="T797" i="13"/>
  <c r="T807" i="13"/>
  <c r="O658" i="18"/>
  <c r="R748" i="18"/>
  <c r="T706" i="18"/>
  <c r="T792" i="14"/>
  <c r="T661" i="18"/>
  <c r="T794" i="13"/>
  <c r="T663" i="14"/>
  <c r="T643" i="18"/>
  <c r="T747" i="18"/>
  <c r="T758" i="13"/>
  <c r="T644" i="14"/>
  <c r="T693" i="13"/>
  <c r="T782" i="14"/>
  <c r="T662" i="18"/>
  <c r="T757" i="14"/>
  <c r="T673" i="13"/>
  <c r="T657" i="13"/>
  <c r="T756" i="14"/>
  <c r="T659" i="18"/>
  <c r="T660" i="14"/>
  <c r="T721" i="14"/>
  <c r="T700" i="18"/>
  <c r="T646" i="14"/>
  <c r="T636" i="14"/>
  <c r="T651" i="18"/>
  <c r="T693" i="18"/>
  <c r="T647" i="13"/>
  <c r="T694" i="14"/>
  <c r="T752" i="13"/>
  <c r="T771" i="13"/>
  <c r="T792" i="18"/>
  <c r="T709" i="14"/>
  <c r="T756" i="18"/>
  <c r="T805" i="18"/>
  <c r="T792" i="13"/>
  <c r="T793" i="13"/>
  <c r="T651" i="14"/>
  <c r="T786" i="18"/>
  <c r="T762" i="18"/>
  <c r="M787" i="13"/>
  <c r="M675" i="13"/>
  <c r="M673" i="13"/>
  <c r="M776" i="14"/>
  <c r="M696" i="18"/>
  <c r="Q748" i="18"/>
  <c r="O787" i="13"/>
  <c r="O748" i="13"/>
  <c r="O638" i="18"/>
  <c r="P715" i="14"/>
  <c r="P760" i="18"/>
  <c r="P790" i="18"/>
  <c r="P668" i="18"/>
  <c r="K714" i="14"/>
  <c r="K693" i="14"/>
  <c r="R689" i="18"/>
  <c r="R804" i="18"/>
  <c r="R717" i="18"/>
  <c r="N721" i="13"/>
  <c r="S711" i="18"/>
  <c r="S672" i="13"/>
  <c r="T788" i="14"/>
  <c r="T760" i="18"/>
  <c r="T778" i="18"/>
  <c r="T775" i="14"/>
  <c r="T705" i="14"/>
  <c r="T690" i="14"/>
  <c r="Q641" i="18"/>
  <c r="O641" i="18"/>
  <c r="S792" i="13"/>
  <c r="P792" i="13"/>
  <c r="Q792" i="13"/>
  <c r="O792" i="13"/>
  <c r="K792" i="13"/>
  <c r="O802" i="18"/>
  <c r="R802" i="18"/>
  <c r="P802" i="18"/>
  <c r="P741" i="18"/>
  <c r="O741" i="18"/>
  <c r="K741" i="18"/>
  <c r="Q649" i="18"/>
  <c r="P649" i="18"/>
  <c r="O649" i="18"/>
  <c r="Q750" i="14"/>
  <c r="R750" i="14"/>
  <c r="O750" i="14"/>
  <c r="T750" i="14"/>
  <c r="M750" i="14"/>
  <c r="O691" i="14"/>
  <c r="Q691" i="14"/>
  <c r="M691" i="14"/>
  <c r="R691" i="14"/>
  <c r="Q746" i="13"/>
  <c r="O746" i="13"/>
  <c r="R704" i="13"/>
  <c r="Q704" i="13"/>
  <c r="M716" i="13"/>
  <c r="N716" i="13"/>
  <c r="O716" i="13"/>
  <c r="N668" i="18"/>
  <c r="T711" i="14"/>
  <c r="T649" i="14"/>
  <c r="T744" i="14"/>
  <c r="T668" i="14"/>
  <c r="T801" i="13"/>
  <c r="T655" i="13"/>
  <c r="M658" i="18"/>
  <c r="R641" i="18"/>
  <c r="N700" i="14"/>
  <c r="N691" i="14"/>
  <c r="T744" i="13"/>
  <c r="T772" i="13"/>
  <c r="T764" i="13"/>
  <c r="T708" i="18"/>
  <c r="T746" i="13"/>
  <c r="T713" i="18"/>
  <c r="T713" i="14"/>
  <c r="T750" i="18"/>
  <c r="T648" i="14"/>
  <c r="T702" i="14"/>
  <c r="T762" i="13"/>
  <c r="T705" i="13"/>
  <c r="T778" i="14"/>
  <c r="T642" i="14"/>
  <c r="T709" i="13"/>
  <c r="T798" i="14"/>
  <c r="T732" i="18"/>
  <c r="T748" i="13"/>
  <c r="T801" i="14"/>
  <c r="T709" i="18"/>
  <c r="T735" i="18"/>
  <c r="T640" i="14"/>
  <c r="T780" i="18"/>
  <c r="T775" i="18"/>
  <c r="T649" i="13"/>
  <c r="T810" i="13"/>
  <c r="T656" i="14"/>
  <c r="T751" i="14"/>
  <c r="T647" i="18"/>
  <c r="T743" i="18"/>
  <c r="T799" i="13"/>
  <c r="T714" i="13"/>
  <c r="T790" i="13"/>
  <c r="T694" i="18"/>
  <c r="T638" i="18"/>
  <c r="T738" i="18"/>
  <c r="T637" i="18"/>
  <c r="M715" i="13"/>
  <c r="M669" i="18"/>
  <c r="M700" i="14"/>
  <c r="V691" i="14"/>
  <c r="O713" i="18"/>
  <c r="O771" i="13"/>
  <c r="O641" i="14"/>
  <c r="O805" i="18"/>
  <c r="O703" i="14"/>
  <c r="P646" i="14"/>
  <c r="P795" i="13"/>
  <c r="K705" i="14"/>
  <c r="R698" i="18"/>
  <c r="R791" i="18"/>
  <c r="N774" i="14"/>
  <c r="S797" i="13"/>
  <c r="S793" i="18"/>
  <c r="S689" i="18"/>
  <c r="T656" i="18"/>
  <c r="T799" i="14"/>
  <c r="T691" i="18"/>
  <c r="T678" i="13"/>
  <c r="U805" i="14"/>
  <c r="T737" i="14"/>
  <c r="T766" i="13"/>
  <c r="T789" i="13"/>
  <c r="T787" i="18"/>
  <c r="T774" i="18"/>
  <c r="T803" i="14"/>
  <c r="T701" i="14"/>
  <c r="T761" i="18"/>
  <c r="T765" i="13"/>
  <c r="T707" i="18"/>
  <c r="T668" i="13"/>
  <c r="M705" i="13"/>
  <c r="R703" i="18"/>
  <c r="K703" i="18"/>
  <c r="S703" i="18"/>
  <c r="P703" i="18"/>
  <c r="Q750" i="18"/>
  <c r="P750" i="18"/>
  <c r="S740" i="18"/>
  <c r="N740" i="18"/>
  <c r="T740" i="18"/>
  <c r="O740" i="18"/>
  <c r="P740" i="18"/>
  <c r="N799" i="13"/>
  <c r="R799" i="13"/>
  <c r="P799" i="13"/>
  <c r="S799" i="13"/>
  <c r="S667" i="14"/>
  <c r="R667" i="14"/>
  <c r="P667" i="14"/>
  <c r="N667" i="14"/>
  <c r="R738" i="18"/>
  <c r="S738" i="18"/>
  <c r="Q738" i="18"/>
  <c r="U738" i="18"/>
  <c r="K738" i="18"/>
  <c r="L743" i="18"/>
  <c r="P743" i="18"/>
  <c r="R743" i="18"/>
  <c r="K743" i="18"/>
  <c r="S743" i="18"/>
  <c r="S706" i="14"/>
  <c r="P706" i="14"/>
  <c r="K706" i="14"/>
  <c r="R706" i="14"/>
  <c r="N755" i="13"/>
  <c r="L755" i="13"/>
  <c r="Q755" i="13"/>
  <c r="K755" i="13"/>
  <c r="R755" i="13"/>
  <c r="S817" i="13"/>
  <c r="N817" i="13"/>
  <c r="R817" i="13"/>
  <c r="T817" i="13"/>
  <c r="K817" i="13"/>
  <c r="P746" i="18"/>
  <c r="S746" i="18"/>
  <c r="N746" i="18"/>
  <c r="R746" i="18"/>
  <c r="K746" i="18"/>
  <c r="R770" i="13"/>
  <c r="S770" i="13"/>
  <c r="P770" i="13"/>
  <c r="N770" i="13"/>
  <c r="K636" i="14"/>
  <c r="S636" i="14"/>
  <c r="R636" i="14"/>
  <c r="N636" i="14"/>
  <c r="K697" i="18"/>
  <c r="O697" i="18"/>
  <c r="R697" i="18"/>
  <c r="P697" i="18"/>
  <c r="L697" i="18"/>
  <c r="N697" i="18"/>
  <c r="N646" i="18"/>
  <c r="K646" i="18"/>
  <c r="O646" i="18"/>
  <c r="R646" i="18"/>
  <c r="P646" i="18"/>
  <c r="L709" i="14"/>
  <c r="R709" i="14"/>
  <c r="P709" i="14"/>
  <c r="S709" i="14"/>
  <c r="K731" i="18"/>
  <c r="O731" i="18"/>
  <c r="P731" i="18"/>
  <c r="K749" i="18"/>
  <c r="S749" i="18"/>
  <c r="P749" i="18"/>
  <c r="N798" i="14"/>
  <c r="K798" i="14"/>
  <c r="P798" i="14"/>
  <c r="S798" i="14"/>
  <c r="S785" i="18"/>
  <c r="R785" i="18"/>
  <c r="K785" i="18"/>
  <c r="O785" i="18"/>
  <c r="P785" i="18"/>
  <c r="S702" i="18"/>
  <c r="R702" i="18"/>
  <c r="K702" i="18"/>
  <c r="O702" i="18"/>
  <c r="N702" i="18"/>
  <c r="P702" i="18"/>
  <c r="K798" i="18"/>
  <c r="R798" i="18"/>
  <c r="N798" i="18"/>
  <c r="S798" i="18"/>
  <c r="Q798" i="18"/>
  <c r="S693" i="13"/>
  <c r="N693" i="13"/>
  <c r="P693" i="13"/>
  <c r="O778" i="18"/>
  <c r="P778" i="18"/>
  <c r="K778" i="18"/>
  <c r="S778" i="18"/>
  <c r="R778" i="18"/>
  <c r="L709" i="18"/>
  <c r="O709" i="18"/>
  <c r="N709" i="18"/>
  <c r="P709" i="18"/>
  <c r="K709" i="18"/>
  <c r="S659" i="18"/>
  <c r="K659" i="18"/>
  <c r="R659" i="18"/>
  <c r="N659" i="18"/>
  <c r="L659" i="18"/>
  <c r="P659" i="18"/>
  <c r="L733" i="14"/>
  <c r="S733" i="14"/>
  <c r="R733" i="14"/>
  <c r="P733" i="14"/>
  <c r="K733" i="14"/>
  <c r="N733" i="14"/>
  <c r="P702" i="13"/>
  <c r="R702" i="13"/>
  <c r="N702" i="13"/>
  <c r="S708" i="14"/>
  <c r="T708" i="14"/>
  <c r="P708" i="14"/>
  <c r="K708" i="14"/>
  <c r="R708" i="14"/>
  <c r="P699" i="14"/>
  <c r="N699" i="14"/>
  <c r="R699" i="14"/>
  <c r="S699" i="14"/>
  <c r="R659" i="13"/>
  <c r="N659" i="13"/>
  <c r="K659" i="13"/>
  <c r="S659" i="13"/>
  <c r="P659" i="13"/>
  <c r="S807" i="13"/>
  <c r="R807" i="13"/>
  <c r="K807" i="13"/>
  <c r="O807" i="13"/>
  <c r="K674" i="13"/>
  <c r="O674" i="13"/>
  <c r="S674" i="13"/>
  <c r="P674" i="13"/>
  <c r="S793" i="13"/>
  <c r="P793" i="13"/>
  <c r="K793" i="13"/>
  <c r="K647" i="13"/>
  <c r="S647" i="13"/>
  <c r="P647" i="13"/>
  <c r="K754" i="13"/>
  <c r="N754" i="13"/>
  <c r="P754" i="13"/>
  <c r="R754" i="13"/>
  <c r="K707" i="13"/>
  <c r="S707" i="13"/>
  <c r="N707" i="13"/>
  <c r="K803" i="13"/>
  <c r="N803" i="13"/>
  <c r="R803" i="13"/>
  <c r="S803" i="13"/>
  <c r="S637" i="14"/>
  <c r="N637" i="14"/>
  <c r="P637" i="14"/>
  <c r="L637" i="14"/>
  <c r="R637" i="14"/>
  <c r="O637" i="14"/>
  <c r="S762" i="13"/>
  <c r="N762" i="13"/>
  <c r="M762" i="13"/>
  <c r="R762" i="13"/>
  <c r="N643" i="14"/>
  <c r="R643" i="14"/>
  <c r="R760" i="13"/>
  <c r="S760" i="13"/>
  <c r="P760" i="13"/>
  <c r="M760" i="13"/>
  <c r="N760" i="13"/>
  <c r="P711" i="13"/>
  <c r="S711" i="13"/>
  <c r="N711" i="13"/>
  <c r="R711" i="13"/>
  <c r="R762" i="14"/>
  <c r="P762" i="14"/>
  <c r="S648" i="14"/>
  <c r="R648" i="14"/>
  <c r="P648" i="14"/>
  <c r="L758" i="18"/>
  <c r="L742" i="14"/>
  <c r="L643" i="18"/>
  <c r="L648" i="18"/>
  <c r="L720" i="18"/>
  <c r="L638" i="18"/>
  <c r="L706" i="18"/>
  <c r="L637" i="18"/>
  <c r="L698" i="18"/>
  <c r="L748" i="14"/>
  <c r="L647" i="14"/>
  <c r="L729" i="13"/>
  <c r="L750" i="13"/>
  <c r="L732" i="13"/>
  <c r="L733" i="13"/>
  <c r="L638" i="14"/>
  <c r="L666" i="14"/>
  <c r="L743" i="14"/>
  <c r="L758" i="13"/>
  <c r="L786" i="18"/>
  <c r="L757" i="14"/>
  <c r="L721" i="13"/>
  <c r="L823" i="13"/>
  <c r="L714" i="14"/>
  <c r="L665" i="18"/>
  <c r="K759" i="13"/>
  <c r="P759" i="13"/>
  <c r="S759" i="13"/>
  <c r="N759" i="13"/>
  <c r="R759" i="13"/>
  <c r="N705" i="18"/>
  <c r="K705" i="18"/>
  <c r="M791" i="14"/>
  <c r="N791" i="14"/>
  <c r="R791" i="14"/>
  <c r="N642" i="14"/>
  <c r="R642" i="14"/>
  <c r="S667" i="13"/>
  <c r="R667" i="13"/>
  <c r="P667" i="13"/>
  <c r="L690" i="18"/>
  <c r="R690" i="18"/>
  <c r="K690" i="18"/>
  <c r="P647" i="18"/>
  <c r="R647" i="18"/>
  <c r="K719" i="14"/>
  <c r="P719" i="14"/>
  <c r="O719" i="14"/>
  <c r="S652" i="14"/>
  <c r="N652" i="14"/>
  <c r="K652" i="14"/>
  <c r="L796" i="18"/>
  <c r="S796" i="18"/>
  <c r="R796" i="18"/>
  <c r="K796" i="18"/>
  <c r="P796" i="18"/>
  <c r="R721" i="18"/>
  <c r="P721" i="18"/>
  <c r="Q75" i="19"/>
  <c r="J75" i="19"/>
  <c r="N794" i="13"/>
  <c r="P794" i="13"/>
  <c r="K794" i="13"/>
  <c r="R669" i="13"/>
  <c r="K669" i="13"/>
  <c r="P669" i="13"/>
  <c r="N669" i="13"/>
  <c r="S747" i="18"/>
  <c r="K747" i="18"/>
  <c r="R747" i="18"/>
  <c r="K719" i="18"/>
  <c r="N719" i="18"/>
  <c r="P719" i="18"/>
  <c r="L701" i="13"/>
  <c r="R701" i="13"/>
  <c r="K701" i="13"/>
  <c r="P701" i="13"/>
  <c r="L701" i="18"/>
  <c r="N701" i="18"/>
  <c r="R701" i="18"/>
  <c r="P701" i="18"/>
  <c r="S701" i="18"/>
  <c r="K701" i="18"/>
  <c r="R652" i="18"/>
  <c r="P652" i="18"/>
  <c r="K652" i="18"/>
  <c r="S657" i="14"/>
  <c r="R657" i="14"/>
  <c r="P657" i="14"/>
  <c r="R787" i="14"/>
  <c r="K787" i="14"/>
  <c r="K644" i="18"/>
  <c r="O644" i="18"/>
  <c r="R644" i="18"/>
  <c r="P644" i="18"/>
  <c r="P751" i="18"/>
  <c r="R751" i="18"/>
  <c r="K751" i="18"/>
  <c r="K716" i="18"/>
  <c r="S716" i="18"/>
  <c r="K755" i="14"/>
  <c r="P755" i="14"/>
  <c r="O755" i="14"/>
  <c r="N755" i="14"/>
  <c r="K757" i="18"/>
  <c r="P757" i="18"/>
  <c r="N732" i="18"/>
  <c r="P732" i="18"/>
  <c r="S732" i="18"/>
  <c r="K795" i="18"/>
  <c r="O795" i="18"/>
  <c r="S795" i="18"/>
  <c r="R795" i="18"/>
  <c r="N754" i="14"/>
  <c r="R754" i="14"/>
  <c r="N764" i="13"/>
  <c r="R764" i="13"/>
  <c r="P764" i="13"/>
  <c r="K764" i="13"/>
  <c r="S813" i="13"/>
  <c r="N813" i="13"/>
  <c r="P809" i="13"/>
  <c r="Q809" i="13"/>
  <c r="N809" i="13"/>
  <c r="R809" i="13"/>
  <c r="L808" i="13"/>
  <c r="S808" i="13"/>
  <c r="N808" i="13"/>
  <c r="R808" i="13"/>
  <c r="K808" i="13"/>
  <c r="L713" i="13"/>
  <c r="O713" i="13"/>
  <c r="S713" i="13"/>
  <c r="R713" i="13"/>
  <c r="K713" i="13"/>
  <c r="S819" i="13"/>
  <c r="O819" i="13"/>
  <c r="Q819" i="13"/>
  <c r="K819" i="13"/>
  <c r="L649" i="13"/>
  <c r="R649" i="13"/>
  <c r="K649" i="13"/>
  <c r="S649" i="13"/>
  <c r="P649" i="13"/>
  <c r="O652" i="13"/>
  <c r="R652" i="13"/>
  <c r="S652" i="13"/>
  <c r="P652" i="13"/>
  <c r="S760" i="14"/>
  <c r="R760" i="14"/>
  <c r="P760" i="14"/>
  <c r="P722" i="13"/>
  <c r="U722" i="13"/>
  <c r="R722" i="13"/>
  <c r="K722" i="13"/>
  <c r="K775" i="13"/>
  <c r="P775" i="13"/>
  <c r="R775" i="13"/>
  <c r="P782" i="14"/>
  <c r="K782" i="14"/>
  <c r="K664" i="14"/>
  <c r="P664" i="14"/>
  <c r="L709" i="13"/>
  <c r="N709" i="13"/>
  <c r="K709" i="13"/>
  <c r="P709" i="13"/>
  <c r="S709" i="13"/>
  <c r="R781" i="14"/>
  <c r="N781" i="14"/>
  <c r="P781" i="14"/>
  <c r="O781" i="14"/>
  <c r="K781" i="14"/>
  <c r="S781" i="14"/>
  <c r="N694" i="14"/>
  <c r="R694" i="14"/>
  <c r="K694" i="14"/>
  <c r="P694" i="14"/>
  <c r="S753" i="13"/>
  <c r="L753" i="13"/>
  <c r="P753" i="13"/>
  <c r="N753" i="13"/>
  <c r="R753" i="13"/>
  <c r="K753" i="13"/>
  <c r="O753" i="13"/>
  <c r="S644" i="14"/>
  <c r="K644" i="14"/>
  <c r="P644" i="14"/>
  <c r="N644" i="14"/>
  <c r="O644" i="14"/>
  <c r="O667" i="14"/>
  <c r="P778" i="14"/>
  <c r="K693" i="13"/>
  <c r="K667" i="14"/>
  <c r="R752" i="13"/>
  <c r="R731" i="18"/>
  <c r="N751" i="18"/>
  <c r="N749" i="18"/>
  <c r="N722" i="13"/>
  <c r="S738" i="14"/>
  <c r="L694" i="14"/>
  <c r="R732" i="18"/>
  <c r="K809" i="13"/>
  <c r="N752" i="13"/>
  <c r="S754" i="18"/>
  <c r="L819" i="13"/>
  <c r="T706" i="14"/>
  <c r="T646" i="18"/>
  <c r="R705" i="18"/>
  <c r="P754" i="18"/>
  <c r="K770" i="13"/>
  <c r="K799" i="13"/>
  <c r="R754" i="18"/>
  <c r="K664" i="13"/>
  <c r="N747" i="18"/>
  <c r="S750" i="18"/>
  <c r="L799" i="13"/>
  <c r="T751" i="18"/>
  <c r="O647" i="18"/>
  <c r="R750" i="18"/>
  <c r="P747" i="18"/>
  <c r="P690" i="18"/>
  <c r="K657" i="14"/>
  <c r="R647" i="13"/>
  <c r="P791" i="14"/>
  <c r="N778" i="14"/>
  <c r="S751" i="14"/>
  <c r="S646" i="18"/>
  <c r="S697" i="18"/>
  <c r="N778" i="18"/>
  <c r="S702" i="13"/>
  <c r="S703" i="13"/>
  <c r="M750" i="18"/>
  <c r="P817" i="13"/>
  <c r="X602" i="17"/>
  <c r="M654" i="14"/>
  <c r="L745" i="18"/>
  <c r="M664" i="18"/>
  <c r="M818" i="13"/>
  <c r="M799" i="18"/>
  <c r="M800" i="13"/>
  <c r="L783" i="14"/>
  <c r="M784" i="14"/>
  <c r="M811" i="13"/>
  <c r="M688" i="14"/>
  <c r="M659" i="14"/>
  <c r="M676" i="13"/>
  <c r="M677" i="13"/>
  <c r="M640" i="18"/>
  <c r="M717" i="14"/>
  <c r="M745" i="14"/>
  <c r="L734" i="14"/>
  <c r="M737" i="13"/>
  <c r="M727" i="13"/>
  <c r="M796" i="13"/>
  <c r="M763" i="13"/>
  <c r="M697" i="14"/>
  <c r="L732" i="14"/>
  <c r="V689" i="14"/>
  <c r="X436" i="17"/>
  <c r="X600" i="17" s="1"/>
  <c r="W436" i="17"/>
  <c r="W600" i="17" s="1"/>
  <c r="R707" i="14"/>
  <c r="V711" i="13"/>
  <c r="V757" i="13"/>
  <c r="V642" i="18"/>
  <c r="V715" i="18"/>
  <c r="V658" i="13"/>
  <c r="K697" i="14"/>
  <c r="N723" i="13"/>
  <c r="S780" i="14"/>
  <c r="S697" i="14"/>
  <c r="O739" i="18"/>
  <c r="S789" i="13"/>
  <c r="V763" i="13"/>
  <c r="R727" i="13"/>
  <c r="V754" i="18"/>
  <c r="V772" i="13"/>
  <c r="N753" i="14"/>
  <c r="M766" i="13"/>
  <c r="V638" i="18"/>
  <c r="V773" i="14"/>
  <c r="V659" i="13"/>
  <c r="V713" i="14"/>
  <c r="V733" i="18"/>
  <c r="V750" i="18"/>
  <c r="U803" i="18"/>
  <c r="Q803" i="18"/>
  <c r="N731" i="14"/>
  <c r="O731" i="14"/>
  <c r="R731" i="14"/>
  <c r="V731" i="14"/>
  <c r="S731" i="14"/>
  <c r="N710" i="13"/>
  <c r="K710" i="13"/>
  <c r="O710" i="13"/>
  <c r="Q710" i="13"/>
  <c r="R710" i="13"/>
  <c r="P710" i="13"/>
  <c r="T789" i="18"/>
  <c r="T697" i="14"/>
  <c r="V637" i="18"/>
  <c r="Q731" i="14"/>
  <c r="K789" i="13"/>
  <c r="V802" i="14"/>
  <c r="V737" i="13"/>
  <c r="T731" i="14"/>
  <c r="T793" i="14"/>
  <c r="T790" i="14"/>
  <c r="T739" i="18"/>
  <c r="T796" i="13"/>
  <c r="T710" i="13"/>
  <c r="T761" i="14"/>
  <c r="M780" i="14"/>
  <c r="M710" i="13"/>
  <c r="M707" i="14"/>
  <c r="V666" i="14"/>
  <c r="V799" i="13"/>
  <c r="V792" i="13"/>
  <c r="V726" i="13"/>
  <c r="V704" i="14"/>
  <c r="Q730" i="13"/>
  <c r="Q704" i="14"/>
  <c r="O789" i="13"/>
  <c r="K707" i="18"/>
  <c r="V706" i="14"/>
  <c r="V705" i="14"/>
  <c r="V690" i="14"/>
  <c r="V733" i="13"/>
  <c r="V640" i="14"/>
  <c r="V646" i="18"/>
  <c r="V781" i="18"/>
  <c r="T788" i="18"/>
  <c r="U788" i="18"/>
  <c r="M745" i="18"/>
  <c r="R779" i="18"/>
  <c r="K779" i="18"/>
  <c r="S779" i="18"/>
  <c r="N779" i="18"/>
  <c r="O779" i="18"/>
  <c r="P779" i="18"/>
  <c r="V801" i="18"/>
  <c r="R801" i="18"/>
  <c r="P801" i="18"/>
  <c r="Q801" i="18"/>
  <c r="L801" i="18"/>
  <c r="S801" i="18"/>
  <c r="K787" i="18"/>
  <c r="V787" i="18"/>
  <c r="S787" i="18"/>
  <c r="N787" i="18"/>
  <c r="Q787" i="18"/>
  <c r="R787" i="18"/>
  <c r="L787" i="18"/>
  <c r="P787" i="18"/>
  <c r="V734" i="18"/>
  <c r="K734" i="18"/>
  <c r="P734" i="18"/>
  <c r="S734" i="18"/>
  <c r="O734" i="18"/>
  <c r="R734" i="18"/>
  <c r="S794" i="18"/>
  <c r="R794" i="18"/>
  <c r="K794" i="18"/>
  <c r="N794" i="18"/>
  <c r="L794" i="18"/>
  <c r="V794" i="18"/>
  <c r="S734" i="14"/>
  <c r="P734" i="14"/>
  <c r="Q734" i="14"/>
  <c r="V734" i="14"/>
  <c r="O734" i="14"/>
  <c r="K734" i="14"/>
  <c r="R734" i="14"/>
  <c r="R730" i="13"/>
  <c r="S730" i="13"/>
  <c r="P730" i="13"/>
  <c r="V730" i="13"/>
  <c r="L730" i="13"/>
  <c r="N730" i="13"/>
  <c r="K730" i="13"/>
  <c r="N737" i="13"/>
  <c r="R737" i="13"/>
  <c r="P737" i="13"/>
  <c r="K737" i="13"/>
  <c r="T737" i="13"/>
  <c r="S725" i="13"/>
  <c r="K725" i="13"/>
  <c r="O725" i="13"/>
  <c r="Q725" i="13"/>
  <c r="N725" i="13"/>
  <c r="V725" i="13"/>
  <c r="R725" i="13"/>
  <c r="N790" i="14"/>
  <c r="K790" i="14"/>
  <c r="R790" i="14"/>
  <c r="Q790" i="14"/>
  <c r="V790" i="14"/>
  <c r="S790" i="14"/>
  <c r="S648" i="13"/>
  <c r="R648" i="13"/>
  <c r="O648" i="13"/>
  <c r="Q648" i="13"/>
  <c r="V648" i="13"/>
  <c r="P648" i="13"/>
  <c r="S814" i="13"/>
  <c r="P814" i="13"/>
  <c r="O814" i="13"/>
  <c r="R814" i="13"/>
  <c r="K814" i="13"/>
  <c r="V814" i="13"/>
  <c r="T712" i="13"/>
  <c r="V819" i="13"/>
  <c r="O737" i="13"/>
  <c r="P642" i="18"/>
  <c r="N763" i="13"/>
  <c r="V752" i="14"/>
  <c r="T814" i="13"/>
  <c r="T734" i="14"/>
  <c r="M805" i="14"/>
  <c r="M774" i="18"/>
  <c r="M761" i="14"/>
  <c r="M712" i="13"/>
  <c r="M783" i="18"/>
  <c r="V655" i="13"/>
  <c r="V788" i="13"/>
  <c r="V668" i="18"/>
  <c r="V772" i="14"/>
  <c r="V745" i="14"/>
  <c r="Q701" i="14"/>
  <c r="Q796" i="13"/>
  <c r="P765" i="13"/>
  <c r="R765" i="13"/>
  <c r="R793" i="14"/>
  <c r="V721" i="14"/>
  <c r="V753" i="18"/>
  <c r="V780" i="13"/>
  <c r="U75" i="19"/>
  <c r="V743" i="14"/>
  <c r="V736" i="14"/>
  <c r="V742" i="18"/>
  <c r="T717" i="13"/>
  <c r="N717" i="13"/>
  <c r="V653" i="18"/>
  <c r="S653" i="18"/>
  <c r="R815" i="13"/>
  <c r="Q815" i="13"/>
  <c r="T747" i="13"/>
  <c r="P733" i="18"/>
  <c r="K733" i="18"/>
  <c r="S733" i="18"/>
  <c r="Q733" i="18"/>
  <c r="O733" i="18"/>
  <c r="R733" i="18"/>
  <c r="V717" i="14"/>
  <c r="P717" i="14"/>
  <c r="L717" i="14"/>
  <c r="O717" i="14"/>
  <c r="K717" i="14"/>
  <c r="S717" i="14"/>
  <c r="K696" i="14"/>
  <c r="N696" i="14"/>
  <c r="Q696" i="14"/>
  <c r="S696" i="14"/>
  <c r="P696" i="14"/>
  <c r="O696" i="14"/>
  <c r="T773" i="14"/>
  <c r="K773" i="14"/>
  <c r="R773" i="14"/>
  <c r="P773" i="14"/>
  <c r="N773" i="14"/>
  <c r="Q773" i="14"/>
  <c r="V761" i="18"/>
  <c r="N761" i="18"/>
  <c r="S761" i="18"/>
  <c r="R761" i="18"/>
  <c r="P761" i="18"/>
  <c r="K761" i="18"/>
  <c r="O761" i="18"/>
  <c r="P660" i="18"/>
  <c r="O660" i="18"/>
  <c r="L660" i="18"/>
  <c r="N660" i="18"/>
  <c r="V660" i="18"/>
  <c r="K660" i="18"/>
  <c r="V789" i="18"/>
  <c r="P789" i="18"/>
  <c r="O789" i="18"/>
  <c r="N789" i="18"/>
  <c r="Q789" i="18"/>
  <c r="S789" i="18"/>
  <c r="K789" i="18"/>
  <c r="P753" i="14"/>
  <c r="Q753" i="14"/>
  <c r="O753" i="14"/>
  <c r="L753" i="14"/>
  <c r="V753" i="14"/>
  <c r="K753" i="14"/>
  <c r="R753" i="14"/>
  <c r="K804" i="13"/>
  <c r="P804" i="13"/>
  <c r="S804" i="13"/>
  <c r="L727" i="13"/>
  <c r="K727" i="13"/>
  <c r="P727" i="13"/>
  <c r="S727" i="13"/>
  <c r="Q727" i="13"/>
  <c r="K712" i="13"/>
  <c r="V712" i="13"/>
  <c r="S712" i="13"/>
  <c r="N712" i="13"/>
  <c r="R712" i="13"/>
  <c r="Q712" i="13"/>
  <c r="V723" i="13"/>
  <c r="M723" i="13"/>
  <c r="S723" i="13"/>
  <c r="R723" i="13"/>
  <c r="Q723" i="13"/>
  <c r="P723" i="13"/>
  <c r="V697" i="14"/>
  <c r="N697" i="14"/>
  <c r="R697" i="14"/>
  <c r="P697" i="14"/>
  <c r="Q697" i="14"/>
  <c r="T804" i="13"/>
  <c r="T717" i="14"/>
  <c r="M739" i="18"/>
  <c r="M660" i="18"/>
  <c r="V649" i="13"/>
  <c r="V727" i="13"/>
  <c r="V696" i="14"/>
  <c r="O800" i="14"/>
  <c r="O804" i="13"/>
  <c r="P731" i="14"/>
  <c r="P763" i="13"/>
  <c r="S660" i="18"/>
  <c r="N745" i="14"/>
  <c r="T707" i="14"/>
  <c r="T745" i="14"/>
  <c r="M787" i="18"/>
  <c r="M804" i="13"/>
  <c r="M793" i="14"/>
  <c r="V759" i="14"/>
  <c r="V662" i="14"/>
  <c r="V674" i="13"/>
  <c r="V709" i="14"/>
  <c r="V791" i="18"/>
  <c r="Q761" i="18"/>
  <c r="S710" i="13"/>
  <c r="S737" i="13"/>
  <c r="V668" i="14"/>
  <c r="V808" i="13"/>
  <c r="V765" i="13"/>
  <c r="V665" i="13"/>
  <c r="V779" i="18"/>
  <c r="L737" i="13"/>
  <c r="K676" i="13"/>
  <c r="P676" i="13"/>
  <c r="S707" i="14"/>
  <c r="K707" i="14"/>
  <c r="V707" i="14"/>
  <c r="O707" i="14"/>
  <c r="P707" i="14"/>
  <c r="L737" i="14"/>
  <c r="S737" i="14"/>
  <c r="N737" i="14"/>
  <c r="R737" i="14"/>
  <c r="P737" i="14"/>
  <c r="K737" i="14"/>
  <c r="V737" i="14"/>
  <c r="P789" i="13"/>
  <c r="R789" i="13"/>
  <c r="V789" i="13"/>
  <c r="N789" i="13"/>
  <c r="Q789" i="13"/>
  <c r="R803" i="14"/>
  <c r="M803" i="14"/>
  <c r="S803" i="14"/>
  <c r="N803" i="14"/>
  <c r="O803" i="14"/>
  <c r="Q803" i="14"/>
  <c r="K803" i="14"/>
  <c r="P803" i="14"/>
  <c r="K780" i="14"/>
  <c r="P780" i="14"/>
  <c r="Q780" i="14"/>
  <c r="R780" i="14"/>
  <c r="L745" i="14"/>
  <c r="R745" i="14"/>
  <c r="P745" i="14"/>
  <c r="O745" i="14"/>
  <c r="S745" i="14"/>
  <c r="K745" i="14"/>
  <c r="Q707" i="18"/>
  <c r="L707" i="18"/>
  <c r="S707" i="18"/>
  <c r="N707" i="18"/>
  <c r="P707" i="18"/>
  <c r="V707" i="18"/>
  <c r="R707" i="18"/>
  <c r="O707" i="18"/>
  <c r="P649" i="14"/>
  <c r="V649" i="14"/>
  <c r="N649" i="14"/>
  <c r="M649" i="14"/>
  <c r="S649" i="14"/>
  <c r="K649" i="14"/>
  <c r="O649" i="14"/>
  <c r="L649" i="14"/>
  <c r="Q649" i="14"/>
  <c r="O790" i="13"/>
  <c r="Q790" i="13"/>
  <c r="R790" i="13"/>
  <c r="S790" i="13"/>
  <c r="K790" i="13"/>
  <c r="V668" i="13"/>
  <c r="K668" i="13"/>
  <c r="Q668" i="13"/>
  <c r="R668" i="13"/>
  <c r="O668" i="13"/>
  <c r="N668" i="13"/>
  <c r="P668" i="13"/>
  <c r="N804" i="13"/>
  <c r="T734" i="18"/>
  <c r="T774" i="13"/>
  <c r="T725" i="13"/>
  <c r="M696" i="14"/>
  <c r="Q804" i="13"/>
  <c r="P794" i="18"/>
  <c r="R717" i="14"/>
  <c r="V657" i="18"/>
  <c r="N704" i="14"/>
  <c r="N727" i="13"/>
  <c r="T780" i="13"/>
  <c r="T660" i="18"/>
  <c r="M704" i="14"/>
  <c r="M801" i="18"/>
  <c r="M733" i="18"/>
  <c r="V738" i="18"/>
  <c r="V790" i="13"/>
  <c r="V669" i="18"/>
  <c r="V710" i="13"/>
  <c r="Q779" i="18"/>
  <c r="Q745" i="14"/>
  <c r="O737" i="14"/>
  <c r="O712" i="13"/>
  <c r="O801" i="18"/>
  <c r="K801" i="18"/>
  <c r="R780" i="13"/>
  <c r="N648" i="13"/>
  <c r="N734" i="18"/>
  <c r="V803" i="14"/>
  <c r="V758" i="13"/>
  <c r="V704" i="13"/>
  <c r="R649" i="14"/>
  <c r="O656" i="18"/>
  <c r="Q656" i="18"/>
  <c r="M714" i="18"/>
  <c r="N714" i="18"/>
  <c r="K714" i="18"/>
  <c r="M815" i="13"/>
  <c r="V640" i="18"/>
  <c r="P640" i="18"/>
  <c r="K640" i="18"/>
  <c r="R640" i="18"/>
  <c r="S640" i="18"/>
  <c r="N640" i="18"/>
  <c r="O640" i="18"/>
  <c r="Q739" i="18"/>
  <c r="P739" i="18"/>
  <c r="L739" i="18"/>
  <c r="K739" i="18"/>
  <c r="S739" i="18"/>
  <c r="R739" i="18"/>
  <c r="O766" i="13"/>
  <c r="R766" i="13"/>
  <c r="V766" i="13"/>
  <c r="K766" i="13"/>
  <c r="P766" i="13"/>
  <c r="Q766" i="13"/>
  <c r="S766" i="13"/>
  <c r="P774" i="18"/>
  <c r="K774" i="18"/>
  <c r="O774" i="18"/>
  <c r="Q774" i="18"/>
  <c r="V774" i="18"/>
  <c r="N774" i="18"/>
  <c r="S774" i="18"/>
  <c r="R774" i="18"/>
  <c r="N701" i="14"/>
  <c r="S701" i="14"/>
  <c r="O701" i="14"/>
  <c r="V701" i="14"/>
  <c r="P701" i="14"/>
  <c r="R701" i="14"/>
  <c r="K701" i="14"/>
  <c r="S765" i="13"/>
  <c r="N765" i="13"/>
  <c r="O765" i="13"/>
  <c r="Q765" i="13"/>
  <c r="P800" i="14"/>
  <c r="Q800" i="14"/>
  <c r="K800" i="14"/>
  <c r="N800" i="14"/>
  <c r="V800" i="14"/>
  <c r="S780" i="13"/>
  <c r="Q780" i="13"/>
  <c r="P780" i="13"/>
  <c r="K780" i="13"/>
  <c r="O780" i="13"/>
  <c r="S731" i="13"/>
  <c r="Q731" i="13"/>
  <c r="V731" i="13"/>
  <c r="N731" i="13"/>
  <c r="K731" i="13"/>
  <c r="R731" i="13"/>
  <c r="R704" i="14"/>
  <c r="K704" i="14"/>
  <c r="S704" i="14"/>
  <c r="P704" i="14"/>
  <c r="V796" i="13"/>
  <c r="K796" i="13"/>
  <c r="P796" i="13"/>
  <c r="O796" i="13"/>
  <c r="N796" i="13"/>
  <c r="R796" i="13"/>
  <c r="O793" i="14"/>
  <c r="S793" i="14"/>
  <c r="K793" i="14"/>
  <c r="N793" i="14"/>
  <c r="P793" i="14"/>
  <c r="S763" i="13"/>
  <c r="O763" i="13"/>
  <c r="L763" i="13"/>
  <c r="K763" i="13"/>
  <c r="R763" i="13"/>
  <c r="Q763" i="13"/>
  <c r="S732" i="14"/>
  <c r="V732" i="14"/>
  <c r="N732" i="14"/>
  <c r="Q732" i="14"/>
  <c r="P732" i="14"/>
  <c r="O732" i="14"/>
  <c r="K732" i="14"/>
  <c r="R732" i="14"/>
  <c r="V823" i="13"/>
  <c r="V732" i="13"/>
  <c r="V655" i="18"/>
  <c r="V750" i="13"/>
  <c r="V699" i="14"/>
  <c r="V744" i="13"/>
  <c r="V755" i="18"/>
  <c r="V693" i="13"/>
  <c r="V798" i="18"/>
  <c r="V748" i="14"/>
  <c r="V643" i="14"/>
  <c r="V697" i="18"/>
  <c r="V698" i="14"/>
  <c r="V720" i="18"/>
  <c r="V636" i="14"/>
  <c r="V689" i="18"/>
  <c r="V794" i="14"/>
  <c r="V708" i="14"/>
  <c r="V711" i="14"/>
  <c r="V733" i="14"/>
  <c r="V698" i="18"/>
  <c r="V741" i="18"/>
  <c r="V729" i="13"/>
  <c r="V762" i="14"/>
  <c r="V774" i="14"/>
  <c r="V760" i="18"/>
  <c r="V760" i="13"/>
  <c r="V693" i="18"/>
  <c r="V694" i="18"/>
  <c r="V807" i="13"/>
  <c r="V743" i="18"/>
  <c r="V644" i="18"/>
  <c r="V792" i="18"/>
  <c r="V639" i="18"/>
  <c r="V662" i="13"/>
  <c r="V713" i="18"/>
  <c r="V740" i="18"/>
  <c r="V763" i="18"/>
  <c r="V643" i="18"/>
  <c r="V817" i="13"/>
  <c r="V731" i="18"/>
  <c r="V785" i="14"/>
  <c r="V709" i="18"/>
  <c r="V742" i="14"/>
  <c r="V753" i="13"/>
  <c r="V638" i="14"/>
  <c r="V755" i="13"/>
  <c r="V715" i="14"/>
  <c r="V663" i="18"/>
  <c r="V804" i="18"/>
  <c r="V749" i="18"/>
  <c r="V637" i="14"/>
  <c r="V695" i="14"/>
  <c r="V756" i="14"/>
  <c r="V703" i="18"/>
  <c r="V692" i="14"/>
  <c r="V767" i="13"/>
  <c r="V647" i="18"/>
  <c r="V650" i="13"/>
  <c r="V810" i="13"/>
  <c r="V665" i="18"/>
  <c r="V657" i="13"/>
  <c r="V672" i="13"/>
  <c r="V778" i="18"/>
  <c r="V802" i="13"/>
  <c r="V796" i="18"/>
  <c r="V740" i="14"/>
  <c r="V752" i="18"/>
  <c r="V744" i="14"/>
  <c r="V670" i="13"/>
  <c r="V797" i="14"/>
  <c r="V648" i="14"/>
  <c r="V703" i="13"/>
  <c r="V790" i="18"/>
  <c r="V660" i="13"/>
  <c r="V802" i="18"/>
  <c r="V782" i="14"/>
  <c r="V718" i="14"/>
  <c r="V655" i="14"/>
  <c r="V776" i="14"/>
  <c r="V721" i="13"/>
  <c r="V788" i="14"/>
  <c r="V651" i="13"/>
  <c r="V763" i="14"/>
  <c r="V745" i="13"/>
  <c r="V780" i="18"/>
  <c r="V707" i="13"/>
  <c r="V639" i="14"/>
  <c r="V659" i="18"/>
  <c r="V720" i="14"/>
  <c r="V759" i="18"/>
  <c r="V711" i="18"/>
  <c r="V744" i="18"/>
  <c r="V667" i="14"/>
  <c r="V714" i="14"/>
  <c r="V647" i="14"/>
  <c r="V735" i="18"/>
  <c r="V653" i="14"/>
  <c r="V803" i="13"/>
  <c r="V779" i="14"/>
  <c r="V702" i="13"/>
  <c r="V775" i="18"/>
  <c r="V782" i="18"/>
  <c r="V702" i="18"/>
  <c r="V786" i="14"/>
  <c r="V708" i="13"/>
  <c r="V704" i="18"/>
  <c r="V746" i="18"/>
  <c r="V775" i="13"/>
  <c r="V758" i="18"/>
  <c r="V770" i="13"/>
  <c r="V816" i="13"/>
  <c r="V719" i="13"/>
  <c r="V762" i="13"/>
  <c r="V791" i="13"/>
  <c r="V718" i="13"/>
  <c r="V793" i="13"/>
  <c r="V647" i="13"/>
  <c r="V798" i="14"/>
  <c r="V738" i="14"/>
  <c r="V785" i="18"/>
  <c r="V755" i="14"/>
  <c r="V713" i="13"/>
  <c r="N739" i="18"/>
  <c r="T763" i="13"/>
  <c r="V699" i="18"/>
  <c r="O787" i="18"/>
  <c r="K765" i="13"/>
  <c r="S796" i="13"/>
  <c r="S668" i="13"/>
  <c r="V656" i="14"/>
  <c r="N790" i="13"/>
  <c r="T779" i="18"/>
  <c r="T640" i="18"/>
  <c r="T696" i="14"/>
  <c r="T723" i="13"/>
  <c r="T801" i="18"/>
  <c r="M701" i="14"/>
  <c r="M790" i="14"/>
  <c r="M668" i="13"/>
  <c r="M656" i="18"/>
  <c r="M789" i="18"/>
  <c r="M761" i="18"/>
  <c r="M800" i="14"/>
  <c r="V654" i="13"/>
  <c r="V650" i="18"/>
  <c r="V804" i="13"/>
  <c r="V666" i="18"/>
  <c r="V705" i="13"/>
  <c r="Q794" i="18"/>
  <c r="O780" i="14"/>
  <c r="Q717" i="14"/>
  <c r="O723" i="13"/>
  <c r="R660" i="18"/>
  <c r="S773" i="14"/>
  <c r="V709" i="13"/>
  <c r="V754" i="13"/>
  <c r="V754" i="14"/>
  <c r="V793" i="14"/>
  <c r="V661" i="18"/>
  <c r="K731" i="14"/>
  <c r="V759" i="13"/>
  <c r="V747" i="18"/>
  <c r="V652" i="18"/>
  <c r="V652" i="13"/>
  <c r="E48" i="21"/>
  <c r="U705" i="14"/>
  <c r="U740" i="18"/>
  <c r="U810" i="13"/>
  <c r="U823" i="13"/>
  <c r="U709" i="18"/>
  <c r="U739" i="18"/>
  <c r="U779" i="14"/>
  <c r="U731" i="14"/>
  <c r="U798" i="18"/>
  <c r="U708" i="13"/>
  <c r="U793" i="13"/>
  <c r="U704" i="14"/>
  <c r="U750" i="18"/>
  <c r="U655" i="18"/>
  <c r="U713" i="14"/>
  <c r="U800" i="14"/>
  <c r="U675" i="13"/>
  <c r="U736" i="14"/>
  <c r="U737" i="14"/>
  <c r="U755" i="13"/>
  <c r="U660" i="18"/>
  <c r="U789" i="18"/>
  <c r="U763" i="14"/>
  <c r="U636" i="14"/>
  <c r="U789" i="13"/>
  <c r="U741" i="18"/>
  <c r="U740" i="14"/>
  <c r="U774" i="14"/>
  <c r="U785" i="14"/>
  <c r="U817" i="13"/>
  <c r="U661" i="18"/>
  <c r="U764" i="13"/>
  <c r="U640" i="14"/>
  <c r="U670" i="13"/>
  <c r="U701" i="18"/>
  <c r="U796" i="18"/>
  <c r="U814" i="13"/>
  <c r="U642" i="14"/>
  <c r="U758" i="18"/>
  <c r="U791" i="14"/>
  <c r="U563" i="13"/>
  <c r="U749" i="18"/>
  <c r="U744" i="18"/>
  <c r="U780" i="18"/>
  <c r="U754" i="18"/>
  <c r="U743" i="18"/>
  <c r="U797" i="13"/>
  <c r="U771" i="13"/>
  <c r="U664" i="14"/>
  <c r="U786" i="18"/>
  <c r="U720" i="18"/>
  <c r="U712" i="13"/>
  <c r="U693" i="14"/>
  <c r="U798" i="14"/>
  <c r="U652" i="18"/>
  <c r="U709" i="14"/>
  <c r="U796" i="13"/>
  <c r="U793" i="14"/>
  <c r="U804" i="13"/>
  <c r="U731" i="18"/>
  <c r="U797" i="14"/>
  <c r="U672" i="13"/>
  <c r="U667" i="13"/>
  <c r="U759" i="18"/>
  <c r="U706" i="18"/>
  <c r="U702" i="18"/>
  <c r="U794" i="18"/>
  <c r="U689" i="18"/>
  <c r="U707" i="14"/>
  <c r="U802" i="13"/>
  <c r="U649" i="13"/>
  <c r="U755" i="14"/>
  <c r="U762" i="13"/>
  <c r="U727" i="13"/>
  <c r="U778" i="14"/>
  <c r="U750" i="13"/>
  <c r="U713" i="18"/>
  <c r="U692" i="14"/>
  <c r="U743" i="14"/>
  <c r="U807" i="13"/>
  <c r="U655" i="14"/>
  <c r="U760" i="14"/>
  <c r="U656" i="13"/>
  <c r="U738" i="14"/>
  <c r="U647" i="13"/>
  <c r="U701" i="14"/>
  <c r="U698" i="14"/>
  <c r="U760" i="13"/>
  <c r="U651" i="13"/>
  <c r="U653" i="14"/>
  <c r="U655" i="13"/>
  <c r="U779" i="18"/>
  <c r="U765" i="13"/>
  <c r="U643" i="18"/>
  <c r="U732" i="14"/>
  <c r="U772" i="13"/>
  <c r="U646" i="14"/>
  <c r="U667" i="14"/>
  <c r="U659" i="13"/>
  <c r="U704" i="18"/>
  <c r="U753" i="13"/>
  <c r="U782" i="14"/>
  <c r="U690" i="18"/>
  <c r="U723" i="13"/>
  <c r="U790" i="13"/>
  <c r="U763" i="18"/>
  <c r="U799" i="13"/>
  <c r="U721" i="14"/>
  <c r="U787" i="18"/>
  <c r="U808" i="13"/>
  <c r="U690" i="14"/>
  <c r="U745" i="14"/>
  <c r="U706" i="14"/>
  <c r="U790" i="18"/>
  <c r="U709" i="13"/>
  <c r="U775" i="13"/>
  <c r="U753" i="14"/>
  <c r="U657" i="18"/>
  <c r="U718" i="13"/>
  <c r="U780" i="13"/>
  <c r="U646" i="18"/>
  <c r="U694" i="18"/>
  <c r="U705" i="18"/>
  <c r="U744" i="14"/>
  <c r="U713" i="13"/>
  <c r="U700" i="18"/>
  <c r="U648" i="14"/>
  <c r="U693" i="13"/>
  <c r="U638" i="14"/>
  <c r="U657" i="14"/>
  <c r="T75" i="19"/>
  <c r="U699" i="18"/>
  <c r="U749" i="13"/>
  <c r="U790" i="14"/>
  <c r="U668" i="14"/>
  <c r="U742" i="14"/>
  <c r="U710" i="13"/>
  <c r="U719" i="13"/>
  <c r="U714" i="13"/>
  <c r="U804" i="18"/>
  <c r="U780" i="14"/>
  <c r="U719" i="14"/>
  <c r="U697" i="18"/>
  <c r="U795" i="13"/>
  <c r="U668" i="18"/>
  <c r="U661" i="14"/>
  <c r="U721" i="13"/>
  <c r="U754" i="14"/>
  <c r="U637" i="18"/>
  <c r="U656" i="14"/>
  <c r="U737" i="13"/>
  <c r="U707" i="18"/>
  <c r="U747" i="18"/>
  <c r="U716" i="13"/>
  <c r="U770" i="13"/>
  <c r="U782" i="18"/>
  <c r="U659" i="18"/>
  <c r="U733" i="13"/>
  <c r="U694" i="14"/>
  <c r="U665" i="18"/>
  <c r="U762" i="18"/>
  <c r="U754" i="13"/>
  <c r="U703" i="18"/>
  <c r="U650" i="18"/>
  <c r="U718" i="14"/>
  <c r="U803" i="13"/>
  <c r="U715" i="13"/>
  <c r="U756" i="14"/>
  <c r="U763" i="13"/>
  <c r="U801" i="13"/>
  <c r="U735" i="18"/>
  <c r="U660" i="13"/>
  <c r="U696" i="14"/>
  <c r="U775" i="18"/>
  <c r="U791" i="18"/>
  <c r="U647" i="18"/>
  <c r="U657" i="13"/>
  <c r="U731" i="13"/>
  <c r="U781" i="18"/>
  <c r="U794" i="13"/>
  <c r="U715" i="14"/>
  <c r="U735" i="14"/>
  <c r="U809" i="13"/>
  <c r="U711" i="18"/>
  <c r="U816" i="13"/>
  <c r="U788" i="14"/>
  <c r="U773" i="13"/>
  <c r="U714" i="14"/>
  <c r="U757" i="13"/>
  <c r="U742" i="18"/>
  <c r="U708" i="14"/>
  <c r="U795" i="18"/>
  <c r="U697" i="14"/>
  <c r="U752" i="14"/>
  <c r="U751" i="14"/>
  <c r="U644" i="18"/>
  <c r="U662" i="14"/>
  <c r="U668" i="13"/>
  <c r="U774" i="18"/>
  <c r="U819" i="13"/>
  <c r="U662" i="13"/>
  <c r="U760" i="18"/>
  <c r="U719" i="18"/>
  <c r="U674" i="13"/>
  <c r="U746" i="18"/>
  <c r="U693" i="18"/>
  <c r="U717" i="14"/>
  <c r="U650" i="13"/>
  <c r="U762" i="14"/>
  <c r="U803" i="14"/>
  <c r="U701" i="13"/>
  <c r="O777" i="18"/>
  <c r="S777" i="18"/>
  <c r="N777" i="18"/>
  <c r="L777" i="18"/>
  <c r="R777" i="18"/>
  <c r="V777" i="18"/>
  <c r="U777" i="18"/>
  <c r="L751" i="13"/>
  <c r="S751" i="13"/>
  <c r="R751" i="13"/>
  <c r="U751" i="13"/>
  <c r="P751" i="13"/>
  <c r="O751" i="13"/>
  <c r="L799" i="14"/>
  <c r="S799" i="14"/>
  <c r="P799" i="14"/>
  <c r="U799" i="14"/>
  <c r="R799" i="14"/>
  <c r="K799" i="14"/>
  <c r="O799" i="14"/>
  <c r="U642" i="18"/>
  <c r="L642" i="18"/>
  <c r="K642" i="18"/>
  <c r="S642" i="18"/>
  <c r="R642" i="18"/>
  <c r="L806" i="13"/>
  <c r="S806" i="13"/>
  <c r="V806" i="13"/>
  <c r="Q806" i="13"/>
  <c r="U806" i="13"/>
  <c r="R806" i="13"/>
  <c r="K806" i="13"/>
  <c r="N806" i="13"/>
  <c r="U551" i="14"/>
  <c r="S551" i="14"/>
  <c r="L551" i="14"/>
  <c r="V551" i="14"/>
  <c r="Q551" i="14"/>
  <c r="K551" i="14"/>
  <c r="R551" i="14"/>
  <c r="L800" i="18"/>
  <c r="K800" i="18"/>
  <c r="S800" i="18"/>
  <c r="U800" i="18"/>
  <c r="Q800" i="18"/>
  <c r="V800" i="18"/>
  <c r="R800" i="18"/>
  <c r="O671" i="13"/>
  <c r="L671" i="13"/>
  <c r="S671" i="13"/>
  <c r="V671" i="13"/>
  <c r="K671" i="13"/>
  <c r="U671" i="13"/>
  <c r="R671" i="13"/>
  <c r="P671" i="13"/>
  <c r="N671" i="13"/>
  <c r="T783" i="14"/>
  <c r="S783" i="14"/>
  <c r="V783" i="14"/>
  <c r="O783" i="14"/>
  <c r="U783" i="14"/>
  <c r="K783" i="14"/>
  <c r="R783" i="14"/>
  <c r="Q783" i="14"/>
  <c r="L815" i="13"/>
  <c r="P815" i="13"/>
  <c r="S815" i="13"/>
  <c r="V815" i="13"/>
  <c r="U815" i="13"/>
  <c r="N815" i="13"/>
  <c r="K815" i="13"/>
  <c r="V741" i="14"/>
  <c r="L741" i="14"/>
  <c r="S741" i="14"/>
  <c r="O741" i="14"/>
  <c r="R741" i="14"/>
  <c r="U741" i="14"/>
  <c r="P741" i="14"/>
  <c r="L653" i="13"/>
  <c r="S653" i="13"/>
  <c r="N653" i="13"/>
  <c r="U653" i="13"/>
  <c r="K653" i="13"/>
  <c r="Q653" i="13"/>
  <c r="N811" i="13"/>
  <c r="L811" i="13"/>
  <c r="S811" i="13"/>
  <c r="U811" i="13"/>
  <c r="P811" i="13"/>
  <c r="R811" i="13"/>
  <c r="K811" i="13"/>
  <c r="O811" i="13"/>
  <c r="Q811" i="13"/>
  <c r="V774" i="13"/>
  <c r="S774" i="13"/>
  <c r="O774" i="13"/>
  <c r="P774" i="13"/>
  <c r="K774" i="13"/>
  <c r="U774" i="13"/>
  <c r="Q774" i="13"/>
  <c r="V768" i="13"/>
  <c r="S768" i="13"/>
  <c r="L768" i="13"/>
  <c r="U768" i="13"/>
  <c r="N768" i="13"/>
  <c r="R768" i="13"/>
  <c r="K768" i="13"/>
  <c r="P768" i="13"/>
  <c r="U635" i="14"/>
  <c r="L635" i="14"/>
  <c r="V635" i="14"/>
  <c r="S635" i="14"/>
  <c r="R635" i="14"/>
  <c r="P635" i="14"/>
  <c r="L650" i="14"/>
  <c r="N650" i="14"/>
  <c r="U650" i="14"/>
  <c r="R650" i="14"/>
  <c r="K650" i="14"/>
  <c r="O650" i="14"/>
  <c r="P650" i="14"/>
  <c r="P777" i="14"/>
  <c r="L777" i="14"/>
  <c r="U777" i="14"/>
  <c r="O777" i="14"/>
  <c r="S777" i="14"/>
  <c r="V777" i="14"/>
  <c r="N777" i="14"/>
  <c r="N759" i="14"/>
  <c r="N799" i="14"/>
  <c r="N761" i="14"/>
  <c r="N653" i="18"/>
  <c r="T777" i="14"/>
  <c r="T665" i="14"/>
  <c r="T806" i="13"/>
  <c r="T551" i="14"/>
  <c r="T676" i="13"/>
  <c r="T664" i="18"/>
  <c r="T653" i="13"/>
  <c r="M710" i="18"/>
  <c r="M777" i="14"/>
  <c r="M774" i="13"/>
  <c r="M741" i="14"/>
  <c r="M759" i="14"/>
  <c r="M650" i="14"/>
  <c r="M751" i="13"/>
  <c r="M777" i="18"/>
  <c r="O677" i="13"/>
  <c r="Q777" i="14"/>
  <c r="Q751" i="13"/>
  <c r="O768" i="13"/>
  <c r="K777" i="18"/>
  <c r="P551" i="14"/>
  <c r="K777" i="14"/>
  <c r="N800" i="18"/>
  <c r="N746" i="14"/>
  <c r="U761" i="14"/>
  <c r="U647" i="14"/>
  <c r="U638" i="18"/>
  <c r="U666" i="14"/>
  <c r="U644" i="14"/>
  <c r="U678" i="13"/>
  <c r="S659" i="14"/>
  <c r="S710" i="18"/>
  <c r="V650" i="14"/>
  <c r="U791" i="13"/>
  <c r="U699" i="14"/>
  <c r="V656" i="18"/>
  <c r="U656" i="18"/>
  <c r="L656" i="18"/>
  <c r="S656" i="18"/>
  <c r="P656" i="18"/>
  <c r="N656" i="18"/>
  <c r="R656" i="18"/>
  <c r="K656" i="18"/>
  <c r="V654" i="14"/>
  <c r="L654" i="14"/>
  <c r="N654" i="14"/>
  <c r="R654" i="14"/>
  <c r="U654" i="14"/>
  <c r="Q654" i="14"/>
  <c r="P654" i="14"/>
  <c r="S654" i="14"/>
  <c r="K654" i="14"/>
  <c r="V695" i="18"/>
  <c r="L695" i="18"/>
  <c r="M695" i="18"/>
  <c r="U695" i="18"/>
  <c r="S695" i="18"/>
  <c r="N695" i="18"/>
  <c r="R695" i="18"/>
  <c r="P695" i="18"/>
  <c r="O695" i="18"/>
  <c r="Q695" i="18"/>
  <c r="L691" i="18"/>
  <c r="Q691" i="18"/>
  <c r="N691" i="18"/>
  <c r="U691" i="18"/>
  <c r="R691" i="18"/>
  <c r="O691" i="18"/>
  <c r="S691" i="18"/>
  <c r="L653" i="18"/>
  <c r="R653" i="18"/>
  <c r="U653" i="18"/>
  <c r="K653" i="18"/>
  <c r="P653" i="18"/>
  <c r="Q653" i="18"/>
  <c r="N642" i="18"/>
  <c r="T695" i="18"/>
  <c r="T746" i="14"/>
  <c r="T805" i="14"/>
  <c r="T730" i="14"/>
  <c r="T677" i="13"/>
  <c r="T650" i="14"/>
  <c r="M783" i="14"/>
  <c r="M665" i="14"/>
  <c r="M653" i="18"/>
  <c r="M691" i="18"/>
  <c r="O806" i="13"/>
  <c r="O654" i="14"/>
  <c r="Q671" i="13"/>
  <c r="Q659" i="14"/>
  <c r="Q799" i="14"/>
  <c r="O551" i="14"/>
  <c r="O805" i="14"/>
  <c r="O653" i="13"/>
  <c r="K747" i="13"/>
  <c r="P800" i="18"/>
  <c r="K695" i="18"/>
  <c r="K635" i="14"/>
  <c r="K691" i="18"/>
  <c r="R803" i="18"/>
  <c r="U786" i="14"/>
  <c r="U813" i="13"/>
  <c r="U766" i="13"/>
  <c r="U773" i="14"/>
  <c r="U721" i="18"/>
  <c r="U725" i="13"/>
  <c r="U751" i="18"/>
  <c r="U744" i="13"/>
  <c r="U711" i="14"/>
  <c r="U695" i="14"/>
  <c r="U733" i="14"/>
  <c r="U745" i="13"/>
  <c r="V745" i="18"/>
  <c r="U745" i="18"/>
  <c r="K745" i="18"/>
  <c r="P745" i="18"/>
  <c r="N745" i="18"/>
  <c r="R745" i="18"/>
  <c r="Q745" i="18"/>
  <c r="S745" i="18"/>
  <c r="S783" i="18"/>
  <c r="U783" i="18"/>
  <c r="P783" i="18"/>
  <c r="O783" i="18"/>
  <c r="L783" i="18"/>
  <c r="K783" i="18"/>
  <c r="R783" i="18"/>
  <c r="V783" i="18"/>
  <c r="U715" i="18"/>
  <c r="L715" i="18"/>
  <c r="N715" i="18"/>
  <c r="S715" i="18"/>
  <c r="M715" i="18"/>
  <c r="R715" i="18"/>
  <c r="K715" i="18"/>
  <c r="N803" i="18"/>
  <c r="T659" i="14"/>
  <c r="M803" i="18"/>
  <c r="M799" i="14"/>
  <c r="M800" i="18"/>
  <c r="V799" i="14"/>
  <c r="O715" i="18"/>
  <c r="Q635" i="14"/>
  <c r="Q741" i="14"/>
  <c r="Q642" i="18"/>
  <c r="O761" i="14"/>
  <c r="P806" i="13"/>
  <c r="P783" i="14"/>
  <c r="K741" i="14"/>
  <c r="U737" i="18"/>
  <c r="U801" i="18"/>
  <c r="U726" i="13"/>
  <c r="U637" i="14"/>
  <c r="U711" i="13"/>
  <c r="U778" i="18"/>
  <c r="U703" i="13"/>
  <c r="N783" i="14"/>
  <c r="N774" i="13"/>
  <c r="V691" i="18"/>
  <c r="U753" i="18"/>
  <c r="E106" i="21"/>
  <c r="V710" i="18"/>
  <c r="O710" i="18"/>
  <c r="L710" i="18"/>
  <c r="U710" i="18"/>
  <c r="N710" i="18"/>
  <c r="P710" i="18"/>
  <c r="R710" i="18"/>
  <c r="S788" i="18"/>
  <c r="L788" i="18"/>
  <c r="R788" i="18"/>
  <c r="V788" i="18"/>
  <c r="O788" i="18"/>
  <c r="K788" i="18"/>
  <c r="P788" i="18"/>
  <c r="V818" i="13"/>
  <c r="S818" i="13"/>
  <c r="L818" i="13"/>
  <c r="O818" i="13"/>
  <c r="N818" i="13"/>
  <c r="R818" i="13"/>
  <c r="K818" i="13"/>
  <c r="U818" i="13"/>
  <c r="Q818" i="13"/>
  <c r="P818" i="13"/>
  <c r="L717" i="13"/>
  <c r="V717" i="13"/>
  <c r="U717" i="13"/>
  <c r="S717" i="13"/>
  <c r="Q717" i="13"/>
  <c r="M717" i="13"/>
  <c r="K717" i="13"/>
  <c r="M773" i="18"/>
  <c r="S773" i="18"/>
  <c r="L773" i="18"/>
  <c r="N773" i="18"/>
  <c r="O773" i="18"/>
  <c r="P773" i="18"/>
  <c r="K773" i="18"/>
  <c r="V773" i="18"/>
  <c r="U773" i="18"/>
  <c r="R773" i="18"/>
  <c r="L759" i="14"/>
  <c r="Q759" i="14"/>
  <c r="R759" i="14"/>
  <c r="K759" i="14"/>
  <c r="U759" i="14"/>
  <c r="P759" i="14"/>
  <c r="S759" i="14"/>
  <c r="L799" i="18"/>
  <c r="V799" i="18"/>
  <c r="N799" i="18"/>
  <c r="S799" i="18"/>
  <c r="P799" i="18"/>
  <c r="Q799" i="18"/>
  <c r="K799" i="18"/>
  <c r="R799" i="18"/>
  <c r="V800" i="13"/>
  <c r="S800" i="13"/>
  <c r="L800" i="13"/>
  <c r="N800" i="13"/>
  <c r="R800" i="13"/>
  <c r="P800" i="13"/>
  <c r="U800" i="13"/>
  <c r="K800" i="13"/>
  <c r="Q800" i="13"/>
  <c r="O800" i="13"/>
  <c r="L746" i="14"/>
  <c r="S746" i="14"/>
  <c r="K746" i="14"/>
  <c r="V746" i="14"/>
  <c r="M746" i="14"/>
  <c r="R746" i="14"/>
  <c r="P746" i="14"/>
  <c r="U746" i="14"/>
  <c r="N678" i="13"/>
  <c r="L678" i="13"/>
  <c r="Q678" i="13"/>
  <c r="S678" i="13"/>
  <c r="K678" i="13"/>
  <c r="P678" i="13"/>
  <c r="O678" i="13"/>
  <c r="V678" i="13"/>
  <c r="R678" i="13"/>
  <c r="L784" i="14"/>
  <c r="O784" i="14"/>
  <c r="K784" i="14"/>
  <c r="P784" i="14"/>
  <c r="U784" i="14"/>
  <c r="S784" i="14"/>
  <c r="Q784" i="14"/>
  <c r="R784" i="14"/>
  <c r="S658" i="13"/>
  <c r="L658" i="13"/>
  <c r="R658" i="13"/>
  <c r="Q658" i="13"/>
  <c r="K658" i="13"/>
  <c r="P658" i="13"/>
  <c r="N658" i="13"/>
  <c r="U658" i="13"/>
  <c r="V665" i="14"/>
  <c r="S665" i="14"/>
  <c r="L665" i="14"/>
  <c r="N665" i="14"/>
  <c r="K665" i="14"/>
  <c r="P665" i="14"/>
  <c r="R665" i="14"/>
  <c r="Q665" i="14"/>
  <c r="L688" i="14"/>
  <c r="S688" i="14"/>
  <c r="V688" i="14"/>
  <c r="N688" i="14"/>
  <c r="P688" i="14"/>
  <c r="K688" i="14"/>
  <c r="U688" i="14"/>
  <c r="O688" i="14"/>
  <c r="Q688" i="14"/>
  <c r="L805" i="14"/>
  <c r="V805" i="14"/>
  <c r="N805" i="14"/>
  <c r="P805" i="14"/>
  <c r="Q805" i="14"/>
  <c r="S805" i="14"/>
  <c r="R805" i="14"/>
  <c r="K805" i="14"/>
  <c r="V659" i="14"/>
  <c r="L659" i="14"/>
  <c r="N659" i="14"/>
  <c r="O659" i="14"/>
  <c r="P659" i="14"/>
  <c r="U659" i="14"/>
  <c r="K659" i="14"/>
  <c r="R659" i="14"/>
  <c r="L676" i="13"/>
  <c r="V676" i="13"/>
  <c r="R676" i="13"/>
  <c r="N676" i="13"/>
  <c r="U676" i="13"/>
  <c r="N751" i="13"/>
  <c r="N664" i="18"/>
  <c r="E58" i="21"/>
  <c r="T777" i="18"/>
  <c r="T635" i="14"/>
  <c r="T768" i="13"/>
  <c r="T784" i="14"/>
  <c r="T745" i="18"/>
  <c r="T759" i="14"/>
  <c r="T653" i="18"/>
  <c r="M788" i="18"/>
  <c r="M642" i="18"/>
  <c r="V784" i="14"/>
  <c r="V761" i="14"/>
  <c r="V751" i="13"/>
  <c r="Q650" i="14"/>
  <c r="P717" i="13"/>
  <c r="P715" i="18"/>
  <c r="P691" i="18"/>
  <c r="U802" i="14"/>
  <c r="U792" i="18"/>
  <c r="U666" i="18"/>
  <c r="U734" i="14"/>
  <c r="N783" i="18"/>
  <c r="U663" i="18"/>
  <c r="N551" i="14"/>
  <c r="U799" i="18"/>
  <c r="S676" i="13"/>
  <c r="U794" i="14"/>
  <c r="U707" i="13"/>
  <c r="U698" i="18"/>
  <c r="L664" i="18"/>
  <c r="V664" i="18"/>
  <c r="P664" i="18"/>
  <c r="Q664" i="18"/>
  <c r="O664" i="18"/>
  <c r="S664" i="18"/>
  <c r="U664" i="18"/>
  <c r="K664" i="18"/>
  <c r="R664" i="18"/>
  <c r="V714" i="18"/>
  <c r="S714" i="18"/>
  <c r="L714" i="18"/>
  <c r="R714" i="18"/>
  <c r="O714" i="18"/>
  <c r="Q714" i="18"/>
  <c r="P714" i="18"/>
  <c r="Q747" i="13"/>
  <c r="L747" i="13"/>
  <c r="V747" i="13"/>
  <c r="S747" i="13"/>
  <c r="U747" i="13"/>
  <c r="R747" i="13"/>
  <c r="O747" i="13"/>
  <c r="N788" i="18"/>
  <c r="T815" i="13"/>
  <c r="T800" i="13"/>
  <c r="T654" i="14"/>
  <c r="T688" i="14"/>
  <c r="T715" i="18"/>
  <c r="T803" i="18"/>
  <c r="T783" i="18"/>
  <c r="T800" i="18"/>
  <c r="T751" i="13"/>
  <c r="T658" i="13"/>
  <c r="T642" i="18"/>
  <c r="T811" i="13"/>
  <c r="T741" i="14"/>
  <c r="M768" i="13"/>
  <c r="M658" i="13"/>
  <c r="M806" i="13"/>
  <c r="M653" i="13"/>
  <c r="V811" i="13"/>
  <c r="V803" i="18"/>
  <c r="Q715" i="18"/>
  <c r="Q676" i="13"/>
  <c r="O799" i="18"/>
  <c r="O635" i="14"/>
  <c r="P653" i="13"/>
  <c r="R688" i="14"/>
  <c r="U732" i="13"/>
  <c r="U669" i="13"/>
  <c r="N747" i="13"/>
  <c r="U665" i="14"/>
  <c r="U643" i="14"/>
  <c r="U733" i="18"/>
  <c r="U716" i="18"/>
  <c r="U640" i="18"/>
  <c r="U761" i="18"/>
  <c r="U652" i="13"/>
  <c r="U730" i="13"/>
  <c r="U714" i="18"/>
  <c r="U648" i="18"/>
  <c r="S730" i="14"/>
  <c r="L730" i="14"/>
  <c r="R730" i="14"/>
  <c r="O730" i="14"/>
  <c r="U730" i="14"/>
  <c r="V730" i="14"/>
  <c r="K730" i="14"/>
  <c r="Q730" i="14"/>
  <c r="S803" i="18"/>
  <c r="K803" i="18"/>
  <c r="L803" i="18"/>
  <c r="P803" i="18"/>
  <c r="O803" i="18"/>
  <c r="L761" i="14"/>
  <c r="R761" i="14"/>
  <c r="P761" i="14"/>
  <c r="K761" i="14"/>
  <c r="S761" i="14"/>
  <c r="S677" i="13"/>
  <c r="V677" i="13"/>
  <c r="P677" i="13"/>
  <c r="Q677" i="13"/>
  <c r="L677" i="13"/>
  <c r="R677" i="13"/>
  <c r="U677" i="13"/>
  <c r="N677" i="13"/>
  <c r="K677" i="13"/>
  <c r="T799" i="18"/>
  <c r="T710" i="18"/>
  <c r="T671" i="13"/>
  <c r="T714" i="18"/>
  <c r="T818" i="13"/>
  <c r="T773" i="18"/>
  <c r="M671" i="13"/>
  <c r="M678" i="13"/>
  <c r="M747" i="13"/>
  <c r="M635" i="14"/>
  <c r="M551" i="14"/>
  <c r="M730" i="14"/>
  <c r="V653" i="13"/>
  <c r="Q777" i="18"/>
  <c r="O746" i="14"/>
  <c r="Q710" i="18"/>
  <c r="Q788" i="18"/>
  <c r="Q768" i="13"/>
  <c r="O745" i="18"/>
  <c r="O676" i="13"/>
  <c r="O653" i="18"/>
  <c r="O658" i="13"/>
  <c r="O642" i="18"/>
  <c r="P777" i="18"/>
  <c r="K751" i="13"/>
  <c r="R777" i="14"/>
  <c r="R653" i="13"/>
  <c r="U645" i="18"/>
  <c r="U648" i="13"/>
  <c r="U805" i="13"/>
  <c r="U734" i="18"/>
  <c r="U748" i="14"/>
  <c r="U663" i="14"/>
  <c r="N635" i="14"/>
  <c r="U702" i="13"/>
  <c r="U729" i="13"/>
  <c r="U689" i="14"/>
  <c r="U665" i="13"/>
  <c r="U669" i="14"/>
  <c r="U649" i="14"/>
  <c r="O815" i="13"/>
  <c r="L774" i="13"/>
  <c r="N701" i="13"/>
  <c r="V701" i="18"/>
  <c r="R652" i="14"/>
  <c r="L747" i="18"/>
  <c r="L740" i="18"/>
  <c r="L766" i="13"/>
  <c r="L690" i="14"/>
  <c r="L779" i="18"/>
  <c r="L648" i="14"/>
  <c r="L662" i="14"/>
  <c r="L702" i="18"/>
  <c r="L726" i="13"/>
  <c r="L770" i="13"/>
  <c r="L708" i="13"/>
  <c r="L646" i="18"/>
  <c r="L774" i="18"/>
  <c r="L689" i="18"/>
  <c r="L704" i="14"/>
  <c r="L753" i="18"/>
  <c r="L803" i="14"/>
  <c r="L689" i="14"/>
  <c r="L780" i="18"/>
  <c r="L648" i="13"/>
  <c r="L762" i="13"/>
  <c r="L731" i="18"/>
  <c r="L703" i="18"/>
  <c r="L711" i="18"/>
  <c r="L662" i="13"/>
  <c r="L650" i="13"/>
  <c r="L714" i="13"/>
  <c r="L640" i="14"/>
  <c r="L802" i="13"/>
  <c r="L734" i="18"/>
  <c r="L666" i="18"/>
  <c r="L790" i="14"/>
  <c r="L791" i="18"/>
  <c r="L707" i="13"/>
  <c r="L796" i="13"/>
  <c r="L667" i="14"/>
  <c r="L807" i="13"/>
  <c r="L740" i="14"/>
  <c r="L742" i="18"/>
  <c r="L782" i="18"/>
  <c r="L731" i="13"/>
  <c r="L712" i="13"/>
  <c r="L657" i="13"/>
  <c r="L793" i="14"/>
  <c r="L699" i="18"/>
  <c r="L657" i="18"/>
  <c r="L759" i="18"/>
  <c r="L793" i="13"/>
  <c r="L738" i="18"/>
  <c r="L661" i="18"/>
  <c r="L711" i="13"/>
  <c r="L773" i="14"/>
  <c r="L733" i="18"/>
  <c r="L650" i="18"/>
  <c r="L744" i="18"/>
  <c r="L674" i="13"/>
  <c r="L653" i="14"/>
  <c r="L750" i="14"/>
  <c r="L668" i="13"/>
  <c r="L655" i="13"/>
  <c r="L703" i="13"/>
  <c r="L708" i="14"/>
  <c r="L692" i="14"/>
  <c r="L695" i="14"/>
  <c r="L731" i="14"/>
  <c r="L774" i="14"/>
  <c r="L636" i="14"/>
  <c r="L800" i="14"/>
  <c r="L699" i="14"/>
  <c r="L814" i="13"/>
  <c r="L760" i="13"/>
  <c r="L752" i="14"/>
  <c r="L744" i="14"/>
  <c r="L725" i="13"/>
  <c r="L789" i="13"/>
  <c r="L775" i="18"/>
  <c r="L718" i="14"/>
  <c r="L694" i="18"/>
  <c r="L757" i="13"/>
  <c r="L797" i="14"/>
  <c r="L801" i="13"/>
  <c r="L706" i="14"/>
  <c r="L735" i="18"/>
  <c r="L713" i="18"/>
  <c r="L704" i="18"/>
  <c r="L754" i="13"/>
  <c r="L789" i="18"/>
  <c r="L670" i="13"/>
  <c r="L798" i="14"/>
  <c r="L816" i="13"/>
  <c r="L707" i="14"/>
  <c r="L659" i="13"/>
  <c r="L672" i="13"/>
  <c r="L762" i="14"/>
  <c r="L693" i="13"/>
  <c r="L719" i="13"/>
  <c r="L693" i="18"/>
  <c r="L750" i="18"/>
  <c r="L716" i="13"/>
  <c r="L790" i="18"/>
  <c r="L696" i="14"/>
  <c r="L718" i="13"/>
  <c r="L663" i="18"/>
  <c r="L668" i="14"/>
  <c r="L738" i="14"/>
  <c r="L705" i="14"/>
  <c r="L772" i="13"/>
  <c r="L803" i="13"/>
  <c r="L701" i="14"/>
  <c r="L797" i="13"/>
  <c r="L763" i="14"/>
  <c r="L665" i="13"/>
  <c r="L761" i="18"/>
  <c r="L643" i="14"/>
  <c r="L721" i="14"/>
  <c r="L660" i="13"/>
  <c r="L780" i="13"/>
  <c r="L746" i="18"/>
  <c r="L767" i="13"/>
  <c r="L785" i="18"/>
  <c r="L765" i="13"/>
  <c r="L698" i="14"/>
  <c r="L756" i="14"/>
  <c r="L745" i="13"/>
  <c r="L763" i="18"/>
  <c r="L693" i="14"/>
  <c r="L710" i="13"/>
  <c r="L786" i="14"/>
  <c r="L790" i="13"/>
  <c r="L804" i="13"/>
  <c r="L656" i="14"/>
  <c r="L781" i="18"/>
  <c r="L713" i="14"/>
  <c r="L651" i="13"/>
  <c r="L780" i="14"/>
  <c r="L779" i="14"/>
  <c r="L655" i="14"/>
  <c r="L640" i="18"/>
  <c r="L794" i="14"/>
  <c r="L749" i="18"/>
  <c r="L723" i="13"/>
  <c r="L754" i="18"/>
  <c r="L697" i="14"/>
  <c r="L804" i="18"/>
  <c r="L702" i="13"/>
  <c r="L655" i="18"/>
  <c r="L647" i="13"/>
  <c r="L654" i="13"/>
  <c r="L788" i="14"/>
  <c r="L817" i="13"/>
  <c r="L744" i="13"/>
  <c r="L785" i="14"/>
  <c r="M659" i="18"/>
  <c r="M646" i="18"/>
  <c r="M721" i="14"/>
  <c r="M779" i="18"/>
  <c r="M707" i="18"/>
  <c r="M734" i="14"/>
  <c r="M667" i="18"/>
  <c r="M713" i="14"/>
  <c r="M798" i="18"/>
  <c r="M756" i="14"/>
  <c r="M648" i="13"/>
  <c r="M714" i="14"/>
  <c r="M731" i="14"/>
  <c r="M731" i="13"/>
  <c r="M757" i="13"/>
  <c r="M742" i="14"/>
  <c r="M704" i="18"/>
  <c r="M659" i="13"/>
  <c r="M786" i="18"/>
  <c r="M699" i="14"/>
  <c r="M738" i="18"/>
  <c r="M672" i="13"/>
  <c r="M750" i="13"/>
  <c r="M650" i="18"/>
  <c r="L759" i="13"/>
  <c r="U759" i="13"/>
  <c r="S705" i="18"/>
  <c r="M705" i="18"/>
  <c r="L705" i="18"/>
  <c r="V705" i="18"/>
  <c r="T705" i="18"/>
  <c r="V791" i="14"/>
  <c r="L791" i="14"/>
  <c r="S791" i="14"/>
  <c r="L642" i="14"/>
  <c r="V642" i="14"/>
  <c r="S642" i="14"/>
  <c r="L667" i="13"/>
  <c r="V667" i="13"/>
  <c r="N667" i="13"/>
  <c r="V690" i="18"/>
  <c r="S690" i="18"/>
  <c r="L647" i="18"/>
  <c r="S647" i="18"/>
  <c r="S719" i="14"/>
  <c r="V719" i="14"/>
  <c r="L719" i="14"/>
  <c r="U652" i="14"/>
  <c r="L652" i="14"/>
  <c r="L721" i="18"/>
  <c r="S721" i="18"/>
  <c r="V721" i="18"/>
  <c r="R75" i="19"/>
  <c r="K75" i="19"/>
  <c r="L794" i="13"/>
  <c r="V794" i="13"/>
  <c r="S794" i="13"/>
  <c r="Q794" i="13"/>
  <c r="T669" i="13"/>
  <c r="S669" i="13"/>
  <c r="V669" i="13"/>
  <c r="L669" i="13"/>
  <c r="S719" i="18"/>
  <c r="T719" i="18"/>
  <c r="V719" i="18"/>
  <c r="L719" i="18"/>
  <c r="V778" i="14"/>
  <c r="L778" i="14"/>
  <c r="S778" i="14"/>
  <c r="O778" i="14"/>
  <c r="K778" i="14"/>
  <c r="V701" i="13"/>
  <c r="S701" i="13"/>
  <c r="T701" i="13"/>
  <c r="O701" i="13"/>
  <c r="L652" i="18"/>
  <c r="N652" i="18"/>
  <c r="S652" i="18"/>
  <c r="L657" i="14"/>
  <c r="V657" i="14"/>
  <c r="Q787" i="14"/>
  <c r="M787" i="14"/>
  <c r="S787" i="14"/>
  <c r="U787" i="14"/>
  <c r="L787" i="14"/>
  <c r="V787" i="14"/>
  <c r="N787" i="14"/>
  <c r="T644" i="18"/>
  <c r="L644" i="18"/>
  <c r="S644" i="18"/>
  <c r="L751" i="18"/>
  <c r="V751" i="18"/>
  <c r="S751" i="18"/>
  <c r="L716" i="18"/>
  <c r="V716" i="18"/>
  <c r="O716" i="18"/>
  <c r="N716" i="18"/>
  <c r="L755" i="14"/>
  <c r="S755" i="14"/>
  <c r="O752" i="13"/>
  <c r="L752" i="13"/>
  <c r="V752" i="13"/>
  <c r="S752" i="13"/>
  <c r="U752" i="13"/>
  <c r="N757" i="18"/>
  <c r="S757" i="18"/>
  <c r="U757" i="18"/>
  <c r="L757" i="18"/>
  <c r="V757" i="18"/>
  <c r="V732" i="18"/>
  <c r="U732" i="18"/>
  <c r="L732" i="18"/>
  <c r="V795" i="18"/>
  <c r="N795" i="18"/>
  <c r="L795" i="18"/>
  <c r="P754" i="14"/>
  <c r="M754" i="14"/>
  <c r="Q754" i="14"/>
  <c r="S754" i="14"/>
  <c r="S711" i="14"/>
  <c r="Q711" i="14"/>
  <c r="N711" i="14"/>
  <c r="V764" i="13"/>
  <c r="L764" i="13"/>
  <c r="Q764" i="13"/>
  <c r="S764" i="13"/>
  <c r="V813" i="13"/>
  <c r="L813" i="13"/>
  <c r="P813" i="13"/>
  <c r="V809" i="13"/>
  <c r="M809" i="13"/>
  <c r="S809" i="13"/>
  <c r="L809" i="13"/>
  <c r="T664" i="13"/>
  <c r="P664" i="13"/>
  <c r="U664" i="13"/>
  <c r="L664" i="13"/>
  <c r="Q664" i="13"/>
  <c r="L760" i="14"/>
  <c r="V760" i="14"/>
  <c r="V751" i="14"/>
  <c r="L751" i="14"/>
  <c r="S722" i="13"/>
  <c r="V722" i="13"/>
  <c r="L722" i="13"/>
  <c r="L775" i="13"/>
  <c r="S775" i="13"/>
  <c r="S782" i="14"/>
  <c r="L782" i="14"/>
  <c r="V664" i="14"/>
  <c r="N664" i="14"/>
  <c r="L664" i="14"/>
  <c r="S664" i="14"/>
  <c r="U781" i="14"/>
  <c r="V781" i="14"/>
  <c r="L781" i="14"/>
  <c r="S694" i="14"/>
  <c r="V694" i="14"/>
  <c r="R644" i="14"/>
  <c r="V644" i="14"/>
  <c r="L644" i="14"/>
  <c r="K711" i="14"/>
  <c r="V652" i="14"/>
  <c r="O705" i="18"/>
  <c r="V664" i="13"/>
  <c r="L754" i="14"/>
  <c r="Y270" i="17"/>
  <c r="L762" i="18"/>
  <c r="N712" i="18"/>
  <c r="U712" i="18"/>
  <c r="P708" i="18"/>
  <c r="U708" i="18"/>
  <c r="N708" i="18"/>
  <c r="N775" i="14"/>
  <c r="R775" i="14"/>
  <c r="K775" i="14"/>
  <c r="U639" i="18"/>
  <c r="R639" i="18"/>
  <c r="K639" i="18"/>
  <c r="L792" i="18"/>
  <c r="K792" i="18"/>
  <c r="R563" i="13"/>
  <c r="K563" i="13"/>
  <c r="R736" i="18"/>
  <c r="P736" i="18"/>
  <c r="U736" i="18"/>
  <c r="P718" i="18"/>
  <c r="R718" i="18"/>
  <c r="U718" i="18"/>
  <c r="K756" i="18"/>
  <c r="U756" i="18"/>
  <c r="P662" i="18"/>
  <c r="R662" i="18"/>
  <c r="U662" i="18"/>
  <c r="U692" i="18"/>
  <c r="R692" i="18"/>
  <c r="N692" i="18"/>
  <c r="P692" i="18"/>
  <c r="U776" i="18"/>
  <c r="N776" i="18"/>
  <c r="R776" i="18"/>
  <c r="S776" i="18"/>
  <c r="P776" i="18"/>
  <c r="N789" i="14"/>
  <c r="R789" i="14"/>
  <c r="K789" i="14"/>
  <c r="N639" i="14"/>
  <c r="K639" i="14"/>
  <c r="P639" i="14"/>
  <c r="R654" i="18"/>
  <c r="K654" i="18"/>
  <c r="U654" i="18"/>
  <c r="P797" i="18"/>
  <c r="N797" i="18"/>
  <c r="K797" i="18"/>
  <c r="U797" i="18"/>
  <c r="N812" i="13"/>
  <c r="R812" i="13"/>
  <c r="R694" i="13"/>
  <c r="K694" i="13"/>
  <c r="U747" i="14"/>
  <c r="R747" i="14"/>
  <c r="P747" i="14"/>
  <c r="K747" i="14"/>
  <c r="N651" i="18"/>
  <c r="U651" i="18"/>
  <c r="R772" i="14"/>
  <c r="U772" i="14"/>
  <c r="P772" i="14"/>
  <c r="U724" i="13"/>
  <c r="K724" i="13"/>
  <c r="R700" i="18"/>
  <c r="N700" i="18"/>
  <c r="K700" i="18"/>
  <c r="R735" i="14"/>
  <c r="K735" i="14"/>
  <c r="L758" i="14"/>
  <c r="N758" i="14"/>
  <c r="U758" i="14"/>
  <c r="R758" i="14"/>
  <c r="P758" i="14"/>
  <c r="K749" i="14"/>
  <c r="R749" i="14"/>
  <c r="N749" i="14"/>
  <c r="N792" i="14"/>
  <c r="U792" i="14"/>
  <c r="R792" i="14"/>
  <c r="P792" i="14"/>
  <c r="R666" i="13"/>
  <c r="P666" i="13"/>
  <c r="N661" i="13"/>
  <c r="U661" i="13"/>
  <c r="U728" i="13"/>
  <c r="P728" i="13"/>
  <c r="R728" i="13"/>
  <c r="P749" i="13"/>
  <c r="R749" i="13"/>
  <c r="N776" i="13"/>
  <c r="U776" i="13"/>
  <c r="K776" i="13"/>
  <c r="S805" i="13"/>
  <c r="R805" i="13"/>
  <c r="P805" i="13"/>
  <c r="K805" i="13"/>
  <c r="U651" i="14"/>
  <c r="K651" i="14"/>
  <c r="R651" i="14"/>
  <c r="P651" i="14"/>
  <c r="R663" i="14"/>
  <c r="K663" i="14"/>
  <c r="N663" i="14"/>
  <c r="S658" i="14"/>
  <c r="N658" i="14"/>
  <c r="K658" i="14"/>
  <c r="N679" i="13"/>
  <c r="P679" i="13"/>
  <c r="K679" i="13"/>
  <c r="U679" i="13"/>
  <c r="N661" i="14"/>
  <c r="K661" i="14"/>
  <c r="P661" i="14"/>
  <c r="L661" i="14"/>
  <c r="U710" i="14"/>
  <c r="N710" i="14"/>
  <c r="P710" i="14"/>
  <c r="R710" i="14"/>
  <c r="K769" i="13"/>
  <c r="N769" i="13"/>
  <c r="R769" i="13"/>
  <c r="U769" i="13"/>
  <c r="V660" i="14"/>
  <c r="P660" i="14"/>
  <c r="R660" i="14"/>
  <c r="U660" i="14"/>
  <c r="K660" i="14"/>
  <c r="P795" i="14"/>
  <c r="R795" i="14"/>
  <c r="U795" i="14"/>
  <c r="U663" i="13"/>
  <c r="R663" i="13"/>
  <c r="N773" i="13"/>
  <c r="R773" i="13"/>
  <c r="J615" i="17"/>
  <c r="Y615" i="17" s="1"/>
  <c r="L748" i="18"/>
  <c r="U748" i="18"/>
  <c r="S748" i="18"/>
  <c r="N748" i="18"/>
  <c r="U793" i="18"/>
  <c r="N793" i="18"/>
  <c r="T793" i="18"/>
  <c r="V793" i="18"/>
  <c r="M793" i="18"/>
  <c r="K793" i="18"/>
  <c r="S716" i="14"/>
  <c r="N716" i="14"/>
  <c r="R716" i="14"/>
  <c r="L716" i="14"/>
  <c r="U716" i="14"/>
  <c r="V716" i="14"/>
  <c r="L673" i="13"/>
  <c r="N673" i="13"/>
  <c r="R673" i="13"/>
  <c r="K673" i="13"/>
  <c r="U673" i="13"/>
  <c r="S673" i="13"/>
  <c r="V673" i="13"/>
  <c r="L668" i="18"/>
  <c r="S668" i="18"/>
  <c r="R668" i="18"/>
  <c r="K668" i="18"/>
  <c r="L669" i="18"/>
  <c r="P669" i="18"/>
  <c r="U669" i="18"/>
  <c r="R669" i="18"/>
  <c r="L737" i="18"/>
  <c r="P737" i="18"/>
  <c r="V737" i="18"/>
  <c r="S737" i="18"/>
  <c r="K737" i="18"/>
  <c r="U788" i="13"/>
  <c r="R788" i="13"/>
  <c r="S788" i="13"/>
  <c r="P717" i="18"/>
  <c r="L717" i="18"/>
  <c r="S717" i="18"/>
  <c r="V717" i="18"/>
  <c r="U717" i="18"/>
  <c r="K717" i="18"/>
  <c r="S641" i="18"/>
  <c r="U641" i="18"/>
  <c r="V641" i="18"/>
  <c r="K641" i="18"/>
  <c r="L641" i="18"/>
  <c r="L658" i="18"/>
  <c r="V658" i="18"/>
  <c r="U658" i="18"/>
  <c r="R658" i="18"/>
  <c r="K658" i="18"/>
  <c r="P658" i="18"/>
  <c r="S658" i="18"/>
  <c r="L720" i="13"/>
  <c r="K720" i="13"/>
  <c r="P720" i="13"/>
  <c r="U720" i="13"/>
  <c r="R792" i="13"/>
  <c r="U792" i="13"/>
  <c r="N792" i="13"/>
  <c r="T761" i="13"/>
  <c r="N761" i="13"/>
  <c r="P761" i="13"/>
  <c r="V761" i="13"/>
  <c r="S761" i="13"/>
  <c r="L761" i="13"/>
  <c r="K761" i="13"/>
  <c r="U761" i="13"/>
  <c r="S667" i="18"/>
  <c r="N667" i="18"/>
  <c r="L667" i="18"/>
  <c r="U667" i="18"/>
  <c r="K667" i="18"/>
  <c r="V667" i="18"/>
  <c r="N696" i="18"/>
  <c r="V696" i="18"/>
  <c r="S696" i="18"/>
  <c r="K696" i="18"/>
  <c r="L696" i="18"/>
  <c r="U696" i="18"/>
  <c r="P696" i="18"/>
  <c r="N796" i="14"/>
  <c r="V796" i="14"/>
  <c r="U796" i="14"/>
  <c r="L796" i="14"/>
  <c r="R796" i="14"/>
  <c r="K796" i="14"/>
  <c r="U787" i="13"/>
  <c r="P787" i="13"/>
  <c r="S787" i="13"/>
  <c r="N787" i="13"/>
  <c r="R787" i="13"/>
  <c r="V787" i="13"/>
  <c r="U802" i="18"/>
  <c r="S802" i="18"/>
  <c r="K802" i="18"/>
  <c r="N802" i="18"/>
  <c r="L755" i="18"/>
  <c r="N755" i="18"/>
  <c r="R755" i="18"/>
  <c r="U755" i="18"/>
  <c r="S755" i="18"/>
  <c r="V669" i="14"/>
  <c r="L669" i="14"/>
  <c r="N669" i="14"/>
  <c r="S669" i="14"/>
  <c r="K669" i="14"/>
  <c r="U705" i="13"/>
  <c r="K705" i="13"/>
  <c r="R705" i="13"/>
  <c r="L705" i="13"/>
  <c r="S705" i="13"/>
  <c r="P705" i="13"/>
  <c r="S720" i="14"/>
  <c r="N720" i="14"/>
  <c r="K720" i="14"/>
  <c r="L720" i="14"/>
  <c r="Q720" i="14"/>
  <c r="U720" i="14"/>
  <c r="R720" i="14"/>
  <c r="L741" i="18"/>
  <c r="S741" i="18"/>
  <c r="N741" i="18"/>
  <c r="R741" i="18"/>
  <c r="S784" i="18"/>
  <c r="U784" i="18"/>
  <c r="R784" i="18"/>
  <c r="P784" i="18"/>
  <c r="V784" i="18"/>
  <c r="L784" i="18"/>
  <c r="N784" i="18"/>
  <c r="U757" i="14"/>
  <c r="V757" i="14"/>
  <c r="N757" i="14"/>
  <c r="Q757" i="14"/>
  <c r="S757" i="14"/>
  <c r="K757" i="14"/>
  <c r="L805" i="18"/>
  <c r="R805" i="18"/>
  <c r="S805" i="18"/>
  <c r="V805" i="18"/>
  <c r="U805" i="18"/>
  <c r="P805" i="18"/>
  <c r="N649" i="18"/>
  <c r="R649" i="18"/>
  <c r="K649" i="18"/>
  <c r="V649" i="18"/>
  <c r="S649" i="18"/>
  <c r="L649" i="18"/>
  <c r="U649" i="18"/>
  <c r="N752" i="18"/>
  <c r="M752" i="18"/>
  <c r="S752" i="18"/>
  <c r="U752" i="18"/>
  <c r="T752" i="18"/>
  <c r="L752" i="18"/>
  <c r="R752" i="18"/>
  <c r="L703" i="14"/>
  <c r="U703" i="14"/>
  <c r="R703" i="14"/>
  <c r="V703" i="14"/>
  <c r="N703" i="14"/>
  <c r="S703" i="14"/>
  <c r="K703" i="14"/>
  <c r="P703" i="14"/>
  <c r="U776" i="14"/>
  <c r="R776" i="14"/>
  <c r="K776" i="14"/>
  <c r="L776" i="14"/>
  <c r="P776" i="14"/>
  <c r="V750" i="14"/>
  <c r="N750" i="14"/>
  <c r="S750" i="14"/>
  <c r="K750" i="14"/>
  <c r="U750" i="14"/>
  <c r="K645" i="14"/>
  <c r="N645" i="14"/>
  <c r="T645" i="14"/>
  <c r="U645" i="14"/>
  <c r="V645" i="14"/>
  <c r="S645" i="14"/>
  <c r="L645" i="14"/>
  <c r="V712" i="14"/>
  <c r="P712" i="14"/>
  <c r="S712" i="14"/>
  <c r="T712" i="14"/>
  <c r="K712" i="14"/>
  <c r="L712" i="14"/>
  <c r="N712" i="14"/>
  <c r="L798" i="13"/>
  <c r="T798" i="13"/>
  <c r="V798" i="13"/>
  <c r="U798" i="13"/>
  <c r="K798" i="13"/>
  <c r="S798" i="13"/>
  <c r="V700" i="14"/>
  <c r="U700" i="14"/>
  <c r="S700" i="14"/>
  <c r="P700" i="14"/>
  <c r="L700" i="14"/>
  <c r="R700" i="14"/>
  <c r="K700" i="14"/>
  <c r="U691" i="14"/>
  <c r="L691" i="14"/>
  <c r="S691" i="14"/>
  <c r="K691" i="14"/>
  <c r="S654" i="13"/>
  <c r="N654" i="13"/>
  <c r="R654" i="13"/>
  <c r="U654" i="13"/>
  <c r="P654" i="13"/>
  <c r="S680" i="13"/>
  <c r="U680" i="13"/>
  <c r="L680" i="13"/>
  <c r="K680" i="13"/>
  <c r="P680" i="13"/>
  <c r="V715" i="13"/>
  <c r="S715" i="13"/>
  <c r="K715" i="13"/>
  <c r="R715" i="13"/>
  <c r="P715" i="13"/>
  <c r="U641" i="14"/>
  <c r="S641" i="14"/>
  <c r="N641" i="14"/>
  <c r="K641" i="14"/>
  <c r="L641" i="14"/>
  <c r="V641" i="14"/>
  <c r="P641" i="14"/>
  <c r="U801" i="14"/>
  <c r="R801" i="14"/>
  <c r="S801" i="14"/>
  <c r="K801" i="14"/>
  <c r="L801" i="14"/>
  <c r="V801" i="14"/>
  <c r="S746" i="13"/>
  <c r="V746" i="13"/>
  <c r="U746" i="13"/>
  <c r="R746" i="13"/>
  <c r="L746" i="13"/>
  <c r="N746" i="13"/>
  <c r="K746" i="13"/>
  <c r="L771" i="13"/>
  <c r="V771" i="13"/>
  <c r="S771" i="13"/>
  <c r="R771" i="13"/>
  <c r="L656" i="13"/>
  <c r="N656" i="13"/>
  <c r="V656" i="13"/>
  <c r="R656" i="13"/>
  <c r="K656" i="13"/>
  <c r="P656" i="13"/>
  <c r="S646" i="14"/>
  <c r="K646" i="14"/>
  <c r="L646" i="14"/>
  <c r="V646" i="14"/>
  <c r="N646" i="14"/>
  <c r="R646" i="14"/>
  <c r="L748" i="13"/>
  <c r="U748" i="13"/>
  <c r="V748" i="13"/>
  <c r="R748" i="13"/>
  <c r="N748" i="13"/>
  <c r="K748" i="13"/>
  <c r="S748" i="13"/>
  <c r="N704" i="13"/>
  <c r="U704" i="13"/>
  <c r="L704" i="13"/>
  <c r="P704" i="13"/>
  <c r="S704" i="13"/>
  <c r="N795" i="13"/>
  <c r="S795" i="13"/>
  <c r="L795" i="13"/>
  <c r="K795" i="13"/>
  <c r="V795" i="13"/>
  <c r="L736" i="14"/>
  <c r="S736" i="14"/>
  <c r="N736" i="14"/>
  <c r="P736" i="14"/>
  <c r="K736" i="14"/>
  <c r="R736" i="14"/>
  <c r="L715" i="14"/>
  <c r="S715" i="14"/>
  <c r="O675" i="13"/>
  <c r="V675" i="13"/>
  <c r="S675" i="13"/>
  <c r="L675" i="13"/>
  <c r="N675" i="13"/>
  <c r="K675" i="13"/>
  <c r="V716" i="13"/>
  <c r="K716" i="13"/>
  <c r="S716" i="13"/>
  <c r="R716" i="13"/>
  <c r="K787" i="13"/>
  <c r="T696" i="18"/>
  <c r="L802" i="18"/>
  <c r="L715" i="13"/>
  <c r="L793" i="18"/>
  <c r="L787" i="13"/>
  <c r="I100" i="21"/>
  <c r="H100" i="21"/>
  <c r="P100" i="21"/>
  <c r="Q100" i="21"/>
  <c r="R100" i="21"/>
  <c r="L100" i="21"/>
  <c r="N100" i="21"/>
  <c r="F100" i="21"/>
  <c r="K100" i="21"/>
  <c r="G100" i="21"/>
  <c r="J100" i="21"/>
  <c r="O100" i="21"/>
  <c r="M100" i="21"/>
  <c r="V748" i="18"/>
  <c r="V720" i="13"/>
  <c r="L788" i="13"/>
  <c r="L792" i="13"/>
  <c r="Y603" i="17"/>
  <c r="W380" i="13"/>
  <c r="X380" i="13"/>
  <c r="W509" i="18"/>
  <c r="X509" i="18"/>
  <c r="X384" i="13"/>
  <c r="W384" i="13"/>
  <c r="W511" i="14"/>
  <c r="X511" i="14"/>
  <c r="X375" i="18"/>
  <c r="W375" i="18"/>
  <c r="K187" i="5"/>
  <c r="I461" i="13" s="1"/>
  <c r="I426" i="13"/>
  <c r="X483" i="14"/>
  <c r="W483" i="14"/>
  <c r="W441" i="18"/>
  <c r="X441" i="18"/>
  <c r="X383" i="14"/>
  <c r="W383" i="14"/>
  <c r="X428" i="14"/>
  <c r="W428" i="14"/>
  <c r="X522" i="18"/>
  <c r="W522" i="18"/>
  <c r="K273" i="5"/>
  <c r="I547" i="13" s="1"/>
  <c r="I512" i="13"/>
  <c r="W385" i="18"/>
  <c r="X385" i="18"/>
  <c r="X462" i="18"/>
  <c r="W462" i="18"/>
  <c r="X443" i="14"/>
  <c r="W443" i="14"/>
  <c r="W439" i="13"/>
  <c r="X439" i="13"/>
  <c r="W283" i="14"/>
  <c r="X283" i="14"/>
  <c r="W445" i="14"/>
  <c r="X445" i="14"/>
  <c r="W377" i="13"/>
  <c r="X377" i="13"/>
  <c r="X492" i="18"/>
  <c r="W492" i="18"/>
  <c r="X447" i="18"/>
  <c r="W447" i="18"/>
  <c r="W379" i="14"/>
  <c r="X379" i="14"/>
  <c r="W478" i="13"/>
  <c r="X478" i="13"/>
  <c r="X444" i="13"/>
  <c r="W444" i="13"/>
  <c r="W476" i="13"/>
  <c r="X476" i="13"/>
  <c r="W510" i="18"/>
  <c r="X510" i="18"/>
  <c r="X439" i="18"/>
  <c r="W439" i="18"/>
  <c r="X491" i="14"/>
  <c r="W491" i="14"/>
  <c r="W433" i="14"/>
  <c r="X433" i="14"/>
  <c r="X513" i="13"/>
  <c r="W513" i="13"/>
  <c r="W440" i="14"/>
  <c r="X440" i="14"/>
  <c r="X470" i="14"/>
  <c r="W470" i="14"/>
  <c r="W530" i="13"/>
  <c r="X530" i="13"/>
  <c r="X435" i="18"/>
  <c r="W435" i="18"/>
  <c r="W493" i="18"/>
  <c r="X493" i="18"/>
  <c r="X505" i="18"/>
  <c r="W505" i="18"/>
  <c r="W519" i="14"/>
  <c r="X519" i="14"/>
  <c r="X444" i="14"/>
  <c r="W444" i="14"/>
  <c r="X504" i="14"/>
  <c r="W504" i="14"/>
  <c r="X522" i="14"/>
  <c r="W522" i="14"/>
  <c r="W445" i="18"/>
  <c r="X445" i="18"/>
  <c r="W520" i="18"/>
  <c r="X520" i="18"/>
  <c r="W398" i="13"/>
  <c r="X398" i="13"/>
  <c r="X419" i="13"/>
  <c r="W419" i="13"/>
  <c r="X493" i="14"/>
  <c r="W493" i="14"/>
  <c r="X495" i="13"/>
  <c r="W495" i="13"/>
  <c r="K135" i="6"/>
  <c r="I366" i="14"/>
  <c r="X486" i="18"/>
  <c r="W486" i="18"/>
  <c r="W45" i="19"/>
  <c r="V45" i="19"/>
  <c r="X524" i="14"/>
  <c r="W524" i="14"/>
  <c r="K230" i="5"/>
  <c r="I504" i="13" s="1"/>
  <c r="I469" i="13"/>
  <c r="X427" i="14"/>
  <c r="W427" i="14"/>
  <c r="X465" i="14"/>
  <c r="W465" i="14"/>
  <c r="X386" i="13"/>
  <c r="W386" i="13"/>
  <c r="I259" i="18"/>
  <c r="M259" i="10"/>
  <c r="I245" i="18"/>
  <c r="M245" i="10"/>
  <c r="I121" i="18"/>
  <c r="M121" i="10"/>
  <c r="I209" i="18"/>
  <c r="M209" i="10"/>
  <c r="I105" i="18"/>
  <c r="M105" i="10"/>
  <c r="M175" i="10"/>
  <c r="I175" i="18"/>
  <c r="I247" i="18"/>
  <c r="M247" i="10"/>
  <c r="I221" i="18"/>
  <c r="M221" i="10"/>
  <c r="I216" i="18"/>
  <c r="M216" i="10"/>
  <c r="I178" i="14"/>
  <c r="M178" i="6"/>
  <c r="I263" i="14"/>
  <c r="M263" i="6"/>
  <c r="I184" i="13"/>
  <c r="M184" i="5"/>
  <c r="M205" i="10"/>
  <c r="I205" i="18"/>
  <c r="M241" i="10"/>
  <c r="I241" i="18"/>
  <c r="M202" i="5"/>
  <c r="I202" i="13"/>
  <c r="I241" i="14"/>
  <c r="M241" i="6"/>
  <c r="M182" i="10"/>
  <c r="I182" i="18"/>
  <c r="I172" i="18"/>
  <c r="M172" i="10"/>
  <c r="I161" i="14"/>
  <c r="M161" i="6"/>
  <c r="I247" i="14"/>
  <c r="M247" i="6"/>
  <c r="I99" i="13"/>
  <c r="M99" i="5"/>
  <c r="M194" i="10"/>
  <c r="I194" i="18"/>
  <c r="I200" i="18"/>
  <c r="M200" i="10"/>
  <c r="I226" i="14"/>
  <c r="M226" i="6"/>
  <c r="I159" i="14"/>
  <c r="M159" i="6"/>
  <c r="I251" i="18"/>
  <c r="M251" i="10"/>
  <c r="I255" i="18"/>
  <c r="M255" i="10"/>
  <c r="I176" i="18"/>
  <c r="M176" i="10"/>
  <c r="I122" i="13"/>
  <c r="M122" i="5"/>
  <c r="I202" i="14"/>
  <c r="M202" i="6"/>
  <c r="I258" i="13"/>
  <c r="M258" i="5"/>
  <c r="I260" i="13"/>
  <c r="M260" i="5"/>
  <c r="I115" i="18"/>
  <c r="M115" i="10"/>
  <c r="M152" i="10"/>
  <c r="I152" i="18"/>
  <c r="I217" i="14"/>
  <c r="M217" i="6"/>
  <c r="I252" i="14"/>
  <c r="M252" i="6"/>
  <c r="I158" i="13"/>
  <c r="M158" i="5"/>
  <c r="I168" i="14"/>
  <c r="M168" i="6"/>
  <c r="I270" i="13"/>
  <c r="M270" i="5"/>
  <c r="I196" i="13"/>
  <c r="M196" i="5"/>
  <c r="I263" i="13"/>
  <c r="M263" i="5"/>
  <c r="I162" i="13"/>
  <c r="M162" i="5"/>
  <c r="I194" i="14"/>
  <c r="M194" i="6"/>
  <c r="I199" i="13"/>
  <c r="M199" i="5"/>
  <c r="I195" i="13"/>
  <c r="M195" i="5"/>
  <c r="J230" i="5"/>
  <c r="I162" i="14"/>
  <c r="M162" i="6"/>
  <c r="I166" i="13"/>
  <c r="M166" i="5"/>
  <c r="I177" i="13"/>
  <c r="M177" i="5"/>
  <c r="M15" i="6"/>
  <c r="I15" i="14"/>
  <c r="I117" i="14"/>
  <c r="M117" i="6"/>
  <c r="I174" i="13"/>
  <c r="M174" i="5"/>
  <c r="I119" i="14"/>
  <c r="M119" i="6"/>
  <c r="I103" i="14"/>
  <c r="M103" i="6"/>
  <c r="I171" i="13"/>
  <c r="M171" i="5"/>
  <c r="J702" i="14"/>
  <c r="W702" i="14"/>
  <c r="X702" i="14"/>
  <c r="L702" i="14"/>
  <c r="U702" i="14"/>
  <c r="V702" i="14"/>
  <c r="S702" i="14"/>
  <c r="W712" i="18"/>
  <c r="J712" i="18"/>
  <c r="X712" i="18"/>
  <c r="L712" i="18"/>
  <c r="V712" i="18"/>
  <c r="S712" i="18"/>
  <c r="O712" i="18"/>
  <c r="R712" i="18"/>
  <c r="J708" i="18"/>
  <c r="X708" i="18"/>
  <c r="W708" i="18"/>
  <c r="M708" i="18"/>
  <c r="O708" i="18"/>
  <c r="L708" i="18"/>
  <c r="S708" i="18"/>
  <c r="Q708" i="18"/>
  <c r="J775" i="14"/>
  <c r="X775" i="14"/>
  <c r="W775" i="14"/>
  <c r="Q775" i="14"/>
  <c r="L775" i="14"/>
  <c r="V775" i="14"/>
  <c r="J706" i="13"/>
  <c r="X706" i="13"/>
  <c r="W706" i="13"/>
  <c r="S706" i="13"/>
  <c r="V706" i="13"/>
  <c r="U706" i="13"/>
  <c r="J639" i="18"/>
  <c r="X639" i="18"/>
  <c r="W639" i="18"/>
  <c r="S639" i="18"/>
  <c r="L639" i="18"/>
  <c r="S682" i="18"/>
  <c r="R682" i="18"/>
  <c r="X682" i="18"/>
  <c r="P682" i="18"/>
  <c r="N682" i="18"/>
  <c r="K682" i="18"/>
  <c r="L682" i="18"/>
  <c r="M682" i="18"/>
  <c r="U682" i="18"/>
  <c r="J682" i="18"/>
  <c r="O682" i="18"/>
  <c r="V682" i="18"/>
  <c r="Q682" i="18"/>
  <c r="W682" i="18"/>
  <c r="T682" i="18"/>
  <c r="J792" i="18"/>
  <c r="X792" i="18"/>
  <c r="W792" i="18"/>
  <c r="S792" i="18"/>
  <c r="L279" i="5"/>
  <c r="I827" i="13" s="1"/>
  <c r="I686" i="13"/>
  <c r="J563" i="13"/>
  <c r="X563" i="13"/>
  <c r="W563" i="13"/>
  <c r="L563" i="13"/>
  <c r="V563" i="13"/>
  <c r="N563" i="13"/>
  <c r="S563" i="13"/>
  <c r="Q563" i="13"/>
  <c r="W736" i="18"/>
  <c r="J736" i="18"/>
  <c r="X736" i="18"/>
  <c r="V736" i="18"/>
  <c r="L736" i="18"/>
  <c r="S736" i="18"/>
  <c r="X718" i="18"/>
  <c r="W718" i="18"/>
  <c r="J718" i="18"/>
  <c r="N718" i="18"/>
  <c r="V718" i="18"/>
  <c r="S718" i="18"/>
  <c r="L718" i="18"/>
  <c r="W756" i="18"/>
  <c r="X756" i="18"/>
  <c r="J756" i="18"/>
  <c r="L756" i="18"/>
  <c r="V756" i="18"/>
  <c r="S756" i="18"/>
  <c r="W756" i="13"/>
  <c r="X756" i="13"/>
  <c r="J756" i="13"/>
  <c r="S756" i="13"/>
  <c r="N756" i="13"/>
  <c r="L756" i="13"/>
  <c r="U756" i="13"/>
  <c r="V756" i="13"/>
  <c r="W662" i="18"/>
  <c r="J662" i="18"/>
  <c r="X662" i="18"/>
  <c r="V662" i="18"/>
  <c r="S662" i="18"/>
  <c r="W692" i="18"/>
  <c r="X692" i="18"/>
  <c r="J692" i="18"/>
  <c r="L692" i="18"/>
  <c r="V692" i="18"/>
  <c r="S692" i="18"/>
  <c r="J776" i="18"/>
  <c r="W776" i="18"/>
  <c r="X776" i="18"/>
  <c r="T776" i="18"/>
  <c r="Q776" i="18"/>
  <c r="L776" i="18"/>
  <c r="W789" i="14"/>
  <c r="X789" i="14"/>
  <c r="J789" i="14"/>
  <c r="L789" i="14"/>
  <c r="U789" i="14"/>
  <c r="V789" i="14"/>
  <c r="S789" i="14"/>
  <c r="M789" i="14"/>
  <c r="J639" i="14"/>
  <c r="W639" i="14"/>
  <c r="X639" i="14"/>
  <c r="L639" i="14"/>
  <c r="U639" i="14"/>
  <c r="S639" i="14"/>
  <c r="W654" i="18"/>
  <c r="J654" i="18"/>
  <c r="X654" i="18"/>
  <c r="S654" i="18"/>
  <c r="V654" i="18"/>
  <c r="J797" i="18"/>
  <c r="W797" i="18"/>
  <c r="X797" i="18"/>
  <c r="V797" i="18"/>
  <c r="X812" i="13"/>
  <c r="J812" i="13"/>
  <c r="W812" i="13"/>
  <c r="U812" i="13"/>
  <c r="V812" i="13"/>
  <c r="L812" i="13"/>
  <c r="S812" i="13"/>
  <c r="M812" i="13"/>
  <c r="J694" i="13"/>
  <c r="W694" i="13"/>
  <c r="X694" i="13"/>
  <c r="S694" i="13"/>
  <c r="N694" i="13"/>
  <c r="V694" i="13"/>
  <c r="U694" i="13"/>
  <c r="J747" i="14"/>
  <c r="X747" i="14"/>
  <c r="W747" i="14"/>
  <c r="V747" i="14"/>
  <c r="X651" i="18"/>
  <c r="W651" i="18"/>
  <c r="J651" i="18"/>
  <c r="L651" i="18"/>
  <c r="V651" i="18"/>
  <c r="N680" i="14"/>
  <c r="U680" i="14"/>
  <c r="K680" i="14"/>
  <c r="T680" i="14"/>
  <c r="X680" i="14"/>
  <c r="V680" i="14"/>
  <c r="R680" i="14"/>
  <c r="Q680" i="14"/>
  <c r="O680" i="14"/>
  <c r="L680" i="14"/>
  <c r="J680" i="14"/>
  <c r="M680" i="14"/>
  <c r="P680" i="14"/>
  <c r="W680" i="14"/>
  <c r="S680" i="14"/>
  <c r="X772" i="14"/>
  <c r="W772" i="14"/>
  <c r="J772" i="14"/>
  <c r="S772" i="14"/>
  <c r="L772" i="14"/>
  <c r="J724" i="13"/>
  <c r="W724" i="13"/>
  <c r="X724" i="13"/>
  <c r="L724" i="13"/>
  <c r="S724" i="13"/>
  <c r="V724" i="13"/>
  <c r="Q724" i="13"/>
  <c r="N724" i="13"/>
  <c r="J645" i="18"/>
  <c r="X645" i="18"/>
  <c r="W645" i="18"/>
  <c r="T645" i="18"/>
  <c r="L645" i="18"/>
  <c r="V645" i="18"/>
  <c r="S645" i="18"/>
  <c r="N645" i="18"/>
  <c r="W700" i="18"/>
  <c r="X700" i="18"/>
  <c r="J700" i="18"/>
  <c r="V700" i="18"/>
  <c r="L700" i="18"/>
  <c r="S700" i="18"/>
  <c r="J739" i="14"/>
  <c r="X739" i="14"/>
  <c r="W739" i="14"/>
  <c r="L739" i="14"/>
  <c r="V739" i="14"/>
  <c r="U739" i="14"/>
  <c r="S739" i="14"/>
  <c r="J735" i="14"/>
  <c r="X735" i="14"/>
  <c r="W735" i="14"/>
  <c r="L735" i="14"/>
  <c r="N735" i="14"/>
  <c r="S735" i="14"/>
  <c r="V735" i="14"/>
  <c r="J758" i="14"/>
  <c r="W758" i="14"/>
  <c r="X758" i="14"/>
  <c r="V758" i="14"/>
  <c r="S758" i="14"/>
  <c r="W749" i="14"/>
  <c r="J749" i="14"/>
  <c r="X749" i="14"/>
  <c r="P749" i="14"/>
  <c r="V749" i="14"/>
  <c r="S749" i="14"/>
  <c r="L749" i="14"/>
  <c r="U749" i="14"/>
  <c r="X792" i="14"/>
  <c r="J792" i="14"/>
  <c r="W792" i="14"/>
  <c r="V792" i="14"/>
  <c r="Q792" i="14"/>
  <c r="S792" i="14"/>
  <c r="J666" i="13"/>
  <c r="W666" i="13"/>
  <c r="X666" i="13"/>
  <c r="U666" i="13"/>
  <c r="Q666" i="13"/>
  <c r="S666" i="13"/>
  <c r="L666" i="13"/>
  <c r="V666" i="13"/>
  <c r="J661" i="13"/>
  <c r="X661" i="13"/>
  <c r="W661" i="13"/>
  <c r="L661" i="13"/>
  <c r="S661" i="13"/>
  <c r="V661" i="13"/>
  <c r="I771" i="14"/>
  <c r="L271" i="6"/>
  <c r="I807" i="14" s="1"/>
  <c r="W728" i="13"/>
  <c r="J728" i="13"/>
  <c r="X728" i="13"/>
  <c r="V728" i="13"/>
  <c r="S728" i="13"/>
  <c r="L728" i="13"/>
  <c r="X749" i="13"/>
  <c r="J749" i="13"/>
  <c r="W749" i="13"/>
  <c r="S749" i="13"/>
  <c r="V749" i="13"/>
  <c r="L749" i="13"/>
  <c r="J776" i="13"/>
  <c r="W776" i="13"/>
  <c r="X776" i="13"/>
  <c r="S776" i="13"/>
  <c r="L776" i="13"/>
  <c r="J805" i="13"/>
  <c r="X805" i="13"/>
  <c r="W805" i="13"/>
  <c r="L805" i="13"/>
  <c r="V805" i="13"/>
  <c r="J651" i="14"/>
  <c r="X651" i="14"/>
  <c r="W651" i="14"/>
  <c r="L651" i="14"/>
  <c r="V651" i="14"/>
  <c r="S651" i="14"/>
  <c r="J663" i="14"/>
  <c r="X663" i="14"/>
  <c r="W663" i="14"/>
  <c r="L663" i="14"/>
  <c r="S663" i="14"/>
  <c r="V663" i="14"/>
  <c r="J658" i="14"/>
  <c r="X658" i="14"/>
  <c r="W658" i="14"/>
  <c r="L658" i="14"/>
  <c r="V658" i="14"/>
  <c r="J679" i="13"/>
  <c r="W679" i="13"/>
  <c r="X679" i="13"/>
  <c r="S679" i="13"/>
  <c r="V679" i="13"/>
  <c r="L679" i="13"/>
  <c r="J661" i="14"/>
  <c r="W661" i="14"/>
  <c r="X661" i="14"/>
  <c r="S661" i="14"/>
  <c r="V661" i="14"/>
  <c r="J710" i="14"/>
  <c r="X710" i="14"/>
  <c r="W710" i="14"/>
  <c r="L710" i="14"/>
  <c r="V710" i="14"/>
  <c r="S710" i="14"/>
  <c r="J769" i="13"/>
  <c r="X769" i="13"/>
  <c r="W769" i="13"/>
  <c r="L769" i="13"/>
  <c r="V769" i="13"/>
  <c r="S769" i="13"/>
  <c r="J660" i="14"/>
  <c r="X660" i="14"/>
  <c r="W660" i="14"/>
  <c r="L660" i="14"/>
  <c r="S660" i="14"/>
  <c r="J804" i="14"/>
  <c r="W804" i="14"/>
  <c r="X804" i="14"/>
  <c r="L804" i="14"/>
  <c r="V804" i="14"/>
  <c r="U804" i="14"/>
  <c r="S804" i="14"/>
  <c r="N804" i="14"/>
  <c r="J795" i="14"/>
  <c r="X795" i="14"/>
  <c r="W795" i="14"/>
  <c r="L795" i="14"/>
  <c r="N795" i="14"/>
  <c r="V795" i="14"/>
  <c r="S795" i="14"/>
  <c r="J663" i="13"/>
  <c r="X663" i="13"/>
  <c r="W663" i="13"/>
  <c r="S663" i="13"/>
  <c r="L663" i="13"/>
  <c r="Q663" i="13"/>
  <c r="V663" i="13"/>
  <c r="M663" i="13"/>
  <c r="W773" i="13"/>
  <c r="J773" i="13"/>
  <c r="X773" i="13"/>
  <c r="L773" i="13"/>
  <c r="T773" i="13"/>
  <c r="V773" i="13"/>
  <c r="S773" i="13"/>
  <c r="S775" i="14"/>
  <c r="V776" i="18"/>
  <c r="L694" i="13"/>
  <c r="Q789" i="14"/>
  <c r="V708" i="18"/>
  <c r="L797" i="18"/>
  <c r="L706" i="13"/>
  <c r="L792" i="14"/>
  <c r="U775" i="14"/>
  <c r="L654" i="18"/>
  <c r="L662" i="18"/>
  <c r="L747" i="14"/>
  <c r="W465" i="18"/>
  <c r="X465" i="18"/>
  <c r="X479" i="13"/>
  <c r="W479" i="13"/>
  <c r="W398" i="18"/>
  <c r="X398" i="18"/>
  <c r="W451" i="13"/>
  <c r="X451" i="13"/>
  <c r="W431" i="14"/>
  <c r="X431" i="14"/>
  <c r="W511" i="18"/>
  <c r="X511" i="18"/>
  <c r="W512" i="14"/>
  <c r="X512" i="14"/>
  <c r="X496" i="13"/>
  <c r="W496" i="13"/>
  <c r="X373" i="18"/>
  <c r="W373" i="18"/>
  <c r="X432" i="14"/>
  <c r="W432" i="14"/>
  <c r="W537" i="13"/>
  <c r="X537" i="13"/>
  <c r="K186" i="10"/>
  <c r="I455" i="18" s="1"/>
  <c r="I419" i="18"/>
  <c r="X525" i="13"/>
  <c r="W525" i="13"/>
  <c r="X384" i="18"/>
  <c r="W384" i="18"/>
  <c r="X482" i="18"/>
  <c r="W482" i="18"/>
  <c r="X395" i="14"/>
  <c r="W395" i="14"/>
  <c r="X464" i="14"/>
  <c r="W464" i="14"/>
  <c r="W536" i="13"/>
  <c r="X536" i="13"/>
  <c r="X369" i="14"/>
  <c r="W369" i="14"/>
  <c r="X374" i="18"/>
  <c r="W374" i="18"/>
  <c r="W442" i="18"/>
  <c r="X442" i="18"/>
  <c r="W467" i="18"/>
  <c r="X467" i="18"/>
  <c r="X423" i="14"/>
  <c r="W423" i="14"/>
  <c r="X513" i="14"/>
  <c r="W513" i="14"/>
  <c r="X375" i="13"/>
  <c r="W375" i="13"/>
  <c r="W389" i="13"/>
  <c r="X389" i="13"/>
  <c r="W423" i="18"/>
  <c r="X423" i="18"/>
  <c r="W396" i="18"/>
  <c r="X396" i="18"/>
  <c r="X466" i="14"/>
  <c r="W466" i="14"/>
  <c r="X475" i="13"/>
  <c r="W475" i="13"/>
  <c r="W534" i="14"/>
  <c r="X534" i="14"/>
  <c r="X533" i="13"/>
  <c r="W533" i="13"/>
  <c r="W390" i="14"/>
  <c r="X390" i="14"/>
  <c r="W446" i="13"/>
  <c r="X446" i="13"/>
  <c r="X370" i="18"/>
  <c r="W370" i="18"/>
  <c r="W397" i="18"/>
  <c r="X397" i="18"/>
  <c r="X502" i="13"/>
  <c r="W502" i="13"/>
  <c r="W384" i="14"/>
  <c r="X384" i="14"/>
  <c r="W483" i="13"/>
  <c r="X483" i="13"/>
  <c r="W424" i="14"/>
  <c r="X424" i="14"/>
  <c r="X450" i="14"/>
  <c r="W450" i="14"/>
  <c r="X512" i="18"/>
  <c r="W512" i="18"/>
  <c r="I367" i="18"/>
  <c r="K134" i="10"/>
  <c r="X373" i="14"/>
  <c r="W373" i="14"/>
  <c r="W469" i="14"/>
  <c r="X469" i="14"/>
  <c r="W534" i="13"/>
  <c r="X534" i="13"/>
  <c r="W400" i="13"/>
  <c r="X400" i="13"/>
  <c r="X473" i="13"/>
  <c r="W473" i="13"/>
  <c r="X494" i="18"/>
  <c r="W494" i="18"/>
  <c r="X524" i="18"/>
  <c r="W524" i="18"/>
  <c r="W474" i="14"/>
  <c r="X474" i="14"/>
  <c r="W490" i="14"/>
  <c r="X490" i="14"/>
  <c r="K279" i="5"/>
  <c r="I553" i="13" s="1"/>
  <c r="I412" i="13"/>
  <c r="X385" i="14"/>
  <c r="W385" i="14"/>
  <c r="I170" i="14"/>
  <c r="M170" i="6"/>
  <c r="I208" i="14"/>
  <c r="M208" i="6"/>
  <c r="M109" i="6"/>
  <c r="I109" i="14"/>
  <c r="I189" i="13"/>
  <c r="M189" i="5"/>
  <c r="I144" i="14"/>
  <c r="M144" i="6"/>
  <c r="I167" i="18"/>
  <c r="M167" i="10"/>
  <c r="I211" i="18"/>
  <c r="M211" i="10"/>
  <c r="I180" i="18"/>
  <c r="M180" i="10"/>
  <c r="I195" i="18"/>
  <c r="M195" i="10"/>
  <c r="M256" i="6"/>
  <c r="I256" i="14"/>
  <c r="M214" i="6"/>
  <c r="I214" i="14"/>
  <c r="I180" i="13"/>
  <c r="M180" i="5"/>
  <c r="I267" i="18"/>
  <c r="M267" i="10"/>
  <c r="I258" i="18"/>
  <c r="M258" i="10"/>
  <c r="I116" i="14"/>
  <c r="M116" i="6"/>
  <c r="I269" i="13"/>
  <c r="M269" i="5"/>
  <c r="I153" i="18"/>
  <c r="M153" i="10"/>
  <c r="I108" i="18"/>
  <c r="M108" i="10"/>
  <c r="I115" i="13"/>
  <c r="M115" i="5"/>
  <c r="I195" i="14"/>
  <c r="M195" i="6"/>
  <c r="I124" i="13"/>
  <c r="M124" i="5"/>
  <c r="M117" i="10"/>
  <c r="I117" i="18"/>
  <c r="I127" i="18"/>
  <c r="M127" i="10"/>
  <c r="I253" i="14"/>
  <c r="M253" i="6"/>
  <c r="I180" i="14"/>
  <c r="M180" i="6"/>
  <c r="I154" i="18"/>
  <c r="M154" i="10"/>
  <c r="I198" i="18"/>
  <c r="M198" i="10"/>
  <c r="I240" i="14"/>
  <c r="M240" i="6"/>
  <c r="I124" i="14"/>
  <c r="M124" i="6"/>
  <c r="I121" i="14"/>
  <c r="M121" i="6"/>
  <c r="I225" i="14"/>
  <c r="M225" i="6"/>
  <c r="I114" i="13"/>
  <c r="M114" i="5"/>
  <c r="M248" i="10"/>
  <c r="I248" i="18"/>
  <c r="M263" i="10"/>
  <c r="I263" i="18"/>
  <c r="M157" i="6"/>
  <c r="I157" i="14"/>
  <c r="M216" i="5"/>
  <c r="I216" i="13"/>
  <c r="I210" i="14"/>
  <c r="M210" i="6"/>
  <c r="I255" i="13"/>
  <c r="M255" i="5"/>
  <c r="I201" i="13"/>
  <c r="M201" i="5"/>
  <c r="I158" i="14"/>
  <c r="M158" i="6"/>
  <c r="I112" i="13"/>
  <c r="M112" i="5"/>
  <c r="I243" i="13"/>
  <c r="M243" i="5"/>
  <c r="I116" i="13"/>
  <c r="M116" i="5"/>
  <c r="M250" i="5"/>
  <c r="I250" i="13"/>
  <c r="I145" i="13"/>
  <c r="M145" i="5"/>
  <c r="M207" i="6"/>
  <c r="I207" i="14"/>
  <c r="M203" i="5"/>
  <c r="I203" i="13"/>
  <c r="M102" i="5"/>
  <c r="I102" i="13"/>
  <c r="M205" i="6"/>
  <c r="I205" i="14"/>
  <c r="I170" i="13"/>
  <c r="M170" i="5"/>
  <c r="I98" i="13"/>
  <c r="M98" i="5"/>
  <c r="J134" i="5"/>
  <c r="I182" i="14"/>
  <c r="M182" i="6"/>
  <c r="I155" i="13"/>
  <c r="M155" i="5"/>
  <c r="M110" i="5"/>
  <c r="I110" i="13"/>
  <c r="I692" i="13"/>
  <c r="L148" i="5"/>
  <c r="I696" i="13" s="1"/>
  <c r="W748" i="18"/>
  <c r="J748" i="18"/>
  <c r="X748" i="18"/>
  <c r="X793" i="18"/>
  <c r="J793" i="18"/>
  <c r="W793" i="18"/>
  <c r="W716" i="14"/>
  <c r="X716" i="14"/>
  <c r="J716" i="14"/>
  <c r="J673" i="13"/>
  <c r="W673" i="13"/>
  <c r="X673" i="13"/>
  <c r="W668" i="18"/>
  <c r="J668" i="18"/>
  <c r="X668" i="18"/>
  <c r="X669" i="18"/>
  <c r="J669" i="18"/>
  <c r="W669" i="18"/>
  <c r="X737" i="18"/>
  <c r="J737" i="18"/>
  <c r="W737" i="18"/>
  <c r="J788" i="13"/>
  <c r="W788" i="13"/>
  <c r="X788" i="13"/>
  <c r="X717" i="18"/>
  <c r="W717" i="18"/>
  <c r="J717" i="18"/>
  <c r="X641" i="18"/>
  <c r="W641" i="18"/>
  <c r="J641" i="18"/>
  <c r="X658" i="18"/>
  <c r="J658" i="18"/>
  <c r="W658" i="18"/>
  <c r="J720" i="13"/>
  <c r="W720" i="13"/>
  <c r="X720" i="13"/>
  <c r="W792" i="13"/>
  <c r="X792" i="13"/>
  <c r="J792" i="13"/>
  <c r="J761" i="13"/>
  <c r="W761" i="13"/>
  <c r="X761" i="13"/>
  <c r="J667" i="18"/>
  <c r="X667" i="18"/>
  <c r="W667" i="18"/>
  <c r="X696" i="18"/>
  <c r="J696" i="18"/>
  <c r="W696" i="18"/>
  <c r="J796" i="14"/>
  <c r="W796" i="14"/>
  <c r="X796" i="14"/>
  <c r="W787" i="13"/>
  <c r="X787" i="13"/>
  <c r="J787" i="13"/>
  <c r="W802" i="18"/>
  <c r="X802" i="18"/>
  <c r="J802" i="18"/>
  <c r="W755" i="18"/>
  <c r="J755" i="18"/>
  <c r="X755" i="18"/>
  <c r="J669" i="14"/>
  <c r="W669" i="14"/>
  <c r="X669" i="14"/>
  <c r="J705" i="13"/>
  <c r="W705" i="13"/>
  <c r="X705" i="13"/>
  <c r="X720" i="14"/>
  <c r="J720" i="14"/>
  <c r="W720" i="14"/>
  <c r="W741" i="18"/>
  <c r="J741" i="18"/>
  <c r="X741" i="18"/>
  <c r="W784" i="18"/>
  <c r="J784" i="18"/>
  <c r="X784" i="18"/>
  <c r="J757" i="14"/>
  <c r="X757" i="14"/>
  <c r="W757" i="14"/>
  <c r="X805" i="18"/>
  <c r="J805" i="18"/>
  <c r="W805" i="18"/>
  <c r="W649" i="18"/>
  <c r="X649" i="18"/>
  <c r="J649" i="18"/>
  <c r="W752" i="18"/>
  <c r="J752" i="18"/>
  <c r="X752" i="18"/>
  <c r="J703" i="14"/>
  <c r="W703" i="14"/>
  <c r="X703" i="14"/>
  <c r="J776" i="14"/>
  <c r="W776" i="14"/>
  <c r="X776" i="14"/>
  <c r="X750" i="14"/>
  <c r="W750" i="14"/>
  <c r="J750" i="14"/>
  <c r="W645" i="14"/>
  <c r="X645" i="14"/>
  <c r="J645" i="14"/>
  <c r="W712" i="14"/>
  <c r="X712" i="14"/>
  <c r="J712" i="14"/>
  <c r="X798" i="13"/>
  <c r="W798" i="13"/>
  <c r="J798" i="13"/>
  <c r="J700" i="14"/>
  <c r="X700" i="14"/>
  <c r="W700" i="14"/>
  <c r="J691" i="14"/>
  <c r="W691" i="14"/>
  <c r="X691" i="14"/>
  <c r="J654" i="13"/>
  <c r="X654" i="13"/>
  <c r="W654" i="13"/>
  <c r="J680" i="13"/>
  <c r="X680" i="13"/>
  <c r="W680" i="13"/>
  <c r="J715" i="13"/>
  <c r="X715" i="13"/>
  <c r="W715" i="13"/>
  <c r="J641" i="14"/>
  <c r="X641" i="14"/>
  <c r="W641" i="14"/>
  <c r="J801" i="14"/>
  <c r="X801" i="14"/>
  <c r="W801" i="14"/>
  <c r="J746" i="13"/>
  <c r="X746" i="13"/>
  <c r="W746" i="13"/>
  <c r="J771" i="13"/>
  <c r="W771" i="13"/>
  <c r="X771" i="13"/>
  <c r="J656" i="13"/>
  <c r="X656" i="13"/>
  <c r="W656" i="13"/>
  <c r="J646" i="14"/>
  <c r="W646" i="14"/>
  <c r="X646" i="14"/>
  <c r="J748" i="13"/>
  <c r="W748" i="13"/>
  <c r="X748" i="13"/>
  <c r="J704" i="13"/>
  <c r="W704" i="13"/>
  <c r="X704" i="13"/>
  <c r="J795" i="13"/>
  <c r="W795" i="13"/>
  <c r="X795" i="13"/>
  <c r="J736" i="14"/>
  <c r="W736" i="14"/>
  <c r="X736" i="14"/>
  <c r="J715" i="14"/>
  <c r="W715" i="14"/>
  <c r="X715" i="14"/>
  <c r="J675" i="13"/>
  <c r="W675" i="13"/>
  <c r="X675" i="13"/>
  <c r="X716" i="13"/>
  <c r="W716" i="13"/>
  <c r="J716" i="13"/>
  <c r="X474" i="13"/>
  <c r="W474" i="13"/>
  <c r="W524" i="13"/>
  <c r="X524" i="13"/>
  <c r="W477" i="13"/>
  <c r="X477" i="13"/>
  <c r="X426" i="18"/>
  <c r="W426" i="18"/>
  <c r="W529" i="14"/>
  <c r="X529" i="14"/>
  <c r="W437" i="18"/>
  <c r="X437" i="18"/>
  <c r="W377" i="14"/>
  <c r="X377" i="14"/>
  <c r="W455" i="13"/>
  <c r="X455" i="13"/>
  <c r="W413" i="14"/>
  <c r="S413" i="14"/>
  <c r="L413" i="14"/>
  <c r="T413" i="14"/>
  <c r="O413" i="14"/>
  <c r="Q413" i="14"/>
  <c r="J413" i="14"/>
  <c r="M413" i="14"/>
  <c r="X413" i="14"/>
  <c r="U413" i="14"/>
  <c r="N413" i="14"/>
  <c r="V413" i="14"/>
  <c r="R413" i="14"/>
  <c r="P413" i="14"/>
  <c r="K413" i="14"/>
  <c r="X405" i="13"/>
  <c r="W405" i="13"/>
  <c r="X477" i="14"/>
  <c r="W477" i="14"/>
  <c r="W395" i="18"/>
  <c r="X395" i="18"/>
  <c r="X426" i="14"/>
  <c r="W426" i="14"/>
  <c r="I411" i="14"/>
  <c r="K147" i="6"/>
  <c r="X470" i="18"/>
  <c r="W470" i="18"/>
  <c r="W447" i="14"/>
  <c r="X447" i="14"/>
  <c r="W494" i="13"/>
  <c r="X494" i="13"/>
  <c r="W452" i="13"/>
  <c r="X452" i="13"/>
  <c r="W484" i="13"/>
  <c r="X484" i="13"/>
  <c r="W531" i="18"/>
  <c r="X531" i="18"/>
  <c r="X377" i="18"/>
  <c r="W377" i="18"/>
  <c r="X515" i="18"/>
  <c r="W515" i="18"/>
  <c r="W438" i="14"/>
  <c r="X438" i="14"/>
  <c r="X529" i="13"/>
  <c r="W529" i="13"/>
  <c r="X448" i="14"/>
  <c r="W448" i="14"/>
  <c r="X478" i="14"/>
  <c r="W478" i="14"/>
  <c r="X422" i="18"/>
  <c r="W422" i="18"/>
  <c r="X433" i="18"/>
  <c r="W433" i="18"/>
  <c r="W526" i="13"/>
  <c r="X526" i="13"/>
  <c r="W510" i="14"/>
  <c r="X510" i="14"/>
  <c r="X430" i="14"/>
  <c r="W430" i="14"/>
  <c r="X449" i="13"/>
  <c r="W449" i="13"/>
  <c r="W497" i="13"/>
  <c r="X497" i="13"/>
  <c r="X378" i="13"/>
  <c r="W378" i="13"/>
  <c r="W534" i="18"/>
  <c r="X534" i="18"/>
  <c r="X432" i="18"/>
  <c r="W432" i="18"/>
  <c r="W440" i="13"/>
  <c r="X440" i="13"/>
  <c r="W429" i="13"/>
  <c r="X429" i="13"/>
  <c r="X508" i="14"/>
  <c r="W508" i="14"/>
  <c r="X517" i="13"/>
  <c r="W517" i="13"/>
  <c r="X374" i="14"/>
  <c r="W374" i="14"/>
  <c r="W481" i="18"/>
  <c r="X481" i="18"/>
  <c r="W444" i="18"/>
  <c r="X444" i="18"/>
  <c r="X536" i="14"/>
  <c r="W536" i="14"/>
  <c r="X485" i="13"/>
  <c r="W485" i="13"/>
  <c r="W435" i="14"/>
  <c r="X435" i="14"/>
  <c r="X473" i="14"/>
  <c r="W473" i="14"/>
  <c r="W394" i="13"/>
  <c r="X394" i="13"/>
  <c r="W400" i="18"/>
  <c r="X400" i="18"/>
  <c r="X463" i="18"/>
  <c r="W463" i="18"/>
  <c r="X488" i="14"/>
  <c r="W488" i="14"/>
  <c r="X540" i="13"/>
  <c r="W540" i="13"/>
  <c r="W482" i="13"/>
  <c r="X482" i="13"/>
  <c r="X500" i="13"/>
  <c r="W500" i="13"/>
  <c r="I130" i="14"/>
  <c r="M130" i="6"/>
  <c r="I222" i="14"/>
  <c r="M222" i="6"/>
  <c r="J271" i="6"/>
  <c r="M235" i="6"/>
  <c r="I235" i="14"/>
  <c r="I164" i="13"/>
  <c r="M164" i="5"/>
  <c r="I266" i="14"/>
  <c r="M266" i="6"/>
  <c r="I215" i="18"/>
  <c r="M215" i="10"/>
  <c r="I113" i="18"/>
  <c r="M113" i="10"/>
  <c r="M203" i="10"/>
  <c r="I203" i="18"/>
  <c r="I201" i="18"/>
  <c r="M201" i="10"/>
  <c r="M193" i="6"/>
  <c r="J229" i="6"/>
  <c r="I193" i="14"/>
  <c r="I245" i="13"/>
  <c r="M245" i="5"/>
  <c r="I110" i="18"/>
  <c r="M110" i="10"/>
  <c r="I170" i="18"/>
  <c r="M170" i="10"/>
  <c r="I181" i="18"/>
  <c r="M181" i="10"/>
  <c r="I173" i="14"/>
  <c r="M173" i="6"/>
  <c r="I259" i="13"/>
  <c r="M259" i="5"/>
  <c r="I179" i="18"/>
  <c r="M179" i="10"/>
  <c r="I264" i="18"/>
  <c r="M264" i="10"/>
  <c r="I138" i="13"/>
  <c r="M138" i="5"/>
  <c r="J279" i="5"/>
  <c r="I179" i="13"/>
  <c r="M179" i="5"/>
  <c r="I234" i="18"/>
  <c r="M234" i="10"/>
  <c r="J270" i="10"/>
  <c r="I225" i="18"/>
  <c r="M225" i="10"/>
  <c r="I218" i="18"/>
  <c r="M218" i="10"/>
  <c r="M173" i="5"/>
  <c r="I173" i="13"/>
  <c r="I174" i="14"/>
  <c r="M174" i="6"/>
  <c r="I265" i="18"/>
  <c r="M265" i="10"/>
  <c r="I242" i="18"/>
  <c r="M242" i="10"/>
  <c r="I261" i="14"/>
  <c r="M261" i="6"/>
  <c r="I227" i="14"/>
  <c r="M227" i="6"/>
  <c r="I249" i="13"/>
  <c r="M249" i="5"/>
  <c r="I120" i="14"/>
  <c r="M120" i="6"/>
  <c r="I175" i="13"/>
  <c r="M175" i="5"/>
  <c r="I193" i="18"/>
  <c r="M193" i="10"/>
  <c r="I222" i="18"/>
  <c r="M222" i="10"/>
  <c r="M206" i="6"/>
  <c r="I206" i="14"/>
  <c r="I254" i="14"/>
  <c r="M254" i="6"/>
  <c r="M215" i="5"/>
  <c r="I215" i="13"/>
  <c r="M232" i="5"/>
  <c r="I232" i="13"/>
  <c r="M165" i="5"/>
  <c r="I165" i="13"/>
  <c r="M251" i="5"/>
  <c r="I251" i="13"/>
  <c r="M244" i="5"/>
  <c r="I244" i="13"/>
  <c r="M159" i="5"/>
  <c r="I159" i="13"/>
  <c r="I14" i="14"/>
  <c r="M14" i="6"/>
  <c r="J18" i="6"/>
  <c r="I105" i="13"/>
  <c r="M105" i="5"/>
  <c r="I221" i="13"/>
  <c r="M221" i="5"/>
  <c r="M129" i="6"/>
  <c r="I129" i="14"/>
  <c r="M113" i="6"/>
  <c r="I113" i="14"/>
  <c r="M205" i="5"/>
  <c r="I205" i="13"/>
  <c r="I122" i="14"/>
  <c r="M122" i="6"/>
  <c r="I105" i="14"/>
  <c r="M105" i="6"/>
  <c r="I197" i="13"/>
  <c r="M197" i="5"/>
  <c r="I108" i="14"/>
  <c r="M108" i="6"/>
  <c r="I268" i="13"/>
  <c r="M268" i="5"/>
  <c r="I183" i="13"/>
  <c r="M183" i="5"/>
  <c r="J742" i="18"/>
  <c r="W742" i="18"/>
  <c r="X742" i="18"/>
  <c r="J713" i="18"/>
  <c r="W713" i="18"/>
  <c r="X713" i="18"/>
  <c r="J781" i="18"/>
  <c r="X781" i="18"/>
  <c r="W781" i="18"/>
  <c r="J705" i="14"/>
  <c r="W705" i="14"/>
  <c r="X705" i="14"/>
  <c r="X791" i="18"/>
  <c r="J791" i="18"/>
  <c r="W791" i="18"/>
  <c r="X666" i="18"/>
  <c r="W666" i="18"/>
  <c r="J666" i="18"/>
  <c r="J786" i="18"/>
  <c r="X786" i="18"/>
  <c r="W786" i="18"/>
  <c r="W662" i="14"/>
  <c r="J662" i="14"/>
  <c r="X662" i="14"/>
  <c r="I550" i="14"/>
  <c r="L18" i="6"/>
  <c r="I554" i="14" s="1"/>
  <c r="W657" i="18"/>
  <c r="J657" i="18"/>
  <c r="X657" i="18"/>
  <c r="X744" i="18"/>
  <c r="W744" i="18"/>
  <c r="J744" i="18"/>
  <c r="J638" i="18"/>
  <c r="W638" i="18"/>
  <c r="X638" i="18"/>
  <c r="J714" i="14"/>
  <c r="X714" i="14"/>
  <c r="W714" i="14"/>
  <c r="J823" i="13"/>
  <c r="X823" i="13"/>
  <c r="W823" i="13"/>
  <c r="X790" i="18"/>
  <c r="W790" i="18"/>
  <c r="J790" i="18"/>
  <c r="X735" i="18"/>
  <c r="J735" i="18"/>
  <c r="W735" i="18"/>
  <c r="W693" i="18"/>
  <c r="X693" i="18"/>
  <c r="J693" i="18"/>
  <c r="X650" i="13"/>
  <c r="J650" i="13"/>
  <c r="W650" i="13"/>
  <c r="X782" i="18"/>
  <c r="J782" i="18"/>
  <c r="W782" i="18"/>
  <c r="J760" i="18"/>
  <c r="W760" i="18"/>
  <c r="X760" i="18"/>
  <c r="X698" i="18"/>
  <c r="J698" i="18"/>
  <c r="W698" i="18"/>
  <c r="J693" i="14"/>
  <c r="W693" i="14"/>
  <c r="X693" i="14"/>
  <c r="J758" i="13"/>
  <c r="W758" i="13"/>
  <c r="X758" i="13"/>
  <c r="X804" i="18"/>
  <c r="W804" i="18"/>
  <c r="J804" i="18"/>
  <c r="J663" i="18"/>
  <c r="X663" i="18"/>
  <c r="W663" i="18"/>
  <c r="W689" i="18"/>
  <c r="J689" i="18"/>
  <c r="X689" i="18"/>
  <c r="J774" i="14"/>
  <c r="W774" i="14"/>
  <c r="X774" i="14"/>
  <c r="X637" i="18"/>
  <c r="W637" i="18"/>
  <c r="J637" i="18"/>
  <c r="X655" i="18"/>
  <c r="W655" i="18"/>
  <c r="J655" i="18"/>
  <c r="X711" i="18"/>
  <c r="J711" i="18"/>
  <c r="W711" i="18"/>
  <c r="J786" i="14"/>
  <c r="X786" i="14"/>
  <c r="W786" i="14"/>
  <c r="J640" i="14"/>
  <c r="W640" i="14"/>
  <c r="X640" i="14"/>
  <c r="J763" i="14"/>
  <c r="W763" i="14"/>
  <c r="X763" i="14"/>
  <c r="J672" i="13"/>
  <c r="X672" i="13"/>
  <c r="W672" i="13"/>
  <c r="J772" i="13"/>
  <c r="X772" i="13"/>
  <c r="W772" i="13"/>
  <c r="J721" i="13"/>
  <c r="X721" i="13"/>
  <c r="W721" i="13"/>
  <c r="W726" i="13"/>
  <c r="X726" i="13"/>
  <c r="J726" i="13"/>
  <c r="J797" i="13"/>
  <c r="W797" i="13"/>
  <c r="X797" i="13"/>
  <c r="J801" i="13"/>
  <c r="W801" i="13"/>
  <c r="X801" i="13"/>
  <c r="J651" i="13"/>
  <c r="X651" i="13"/>
  <c r="W651" i="13"/>
  <c r="J662" i="13"/>
  <c r="X662" i="13"/>
  <c r="W662" i="13"/>
  <c r="W695" i="14"/>
  <c r="X695" i="14"/>
  <c r="J695" i="14"/>
  <c r="X721" i="14"/>
  <c r="W721" i="14"/>
  <c r="J721" i="14"/>
  <c r="X756" i="14"/>
  <c r="W756" i="14"/>
  <c r="J756" i="14"/>
  <c r="X655" i="14"/>
  <c r="W655" i="14"/>
  <c r="J655" i="14"/>
  <c r="J802" i="14"/>
  <c r="W802" i="14"/>
  <c r="X802" i="14"/>
  <c r="J752" i="14"/>
  <c r="W752" i="14"/>
  <c r="X752" i="14"/>
  <c r="J743" i="14"/>
  <c r="X743" i="14"/>
  <c r="W743" i="14"/>
  <c r="J719" i="13"/>
  <c r="W719" i="13"/>
  <c r="X719" i="13"/>
  <c r="J657" i="13"/>
  <c r="X657" i="13"/>
  <c r="W657" i="13"/>
  <c r="W810" i="13"/>
  <c r="X810" i="13"/>
  <c r="J810" i="13"/>
  <c r="W638" i="14"/>
  <c r="X638" i="14"/>
  <c r="J638" i="14"/>
  <c r="L135" i="6"/>
  <c r="I634" i="14"/>
  <c r="J670" i="13"/>
  <c r="X670" i="13"/>
  <c r="W670" i="13"/>
  <c r="W507" i="18"/>
  <c r="X507" i="18"/>
  <c r="W480" i="18"/>
  <c r="X480" i="18"/>
  <c r="W470" i="13"/>
  <c r="X470" i="13"/>
  <c r="X532" i="18"/>
  <c r="W532" i="18"/>
  <c r="W488" i="13"/>
  <c r="X488" i="13"/>
  <c r="W382" i="18"/>
  <c r="X382" i="18"/>
  <c r="W523" i="18"/>
  <c r="X523" i="18"/>
  <c r="X376" i="14"/>
  <c r="W376" i="14"/>
  <c r="I372" i="13"/>
  <c r="K134" i="5"/>
  <c r="X379" i="18"/>
  <c r="W379" i="18"/>
  <c r="W404" i="13"/>
  <c r="X404" i="13"/>
  <c r="X386" i="14"/>
  <c r="W386" i="14"/>
  <c r="X425" i="18"/>
  <c r="W425" i="18"/>
  <c r="X392" i="18"/>
  <c r="W392" i="18"/>
  <c r="W484" i="18"/>
  <c r="X484" i="18"/>
  <c r="W471" i="14"/>
  <c r="X471" i="14"/>
  <c r="X526" i="14"/>
  <c r="W526" i="14"/>
  <c r="X387" i="13"/>
  <c r="W387" i="13"/>
  <c r="W397" i="13"/>
  <c r="X397" i="13"/>
  <c r="X452" i="18"/>
  <c r="W452" i="18"/>
  <c r="X504" i="18"/>
  <c r="W504" i="18"/>
  <c r="X487" i="14"/>
  <c r="W487" i="14"/>
  <c r="X491" i="13"/>
  <c r="W491" i="13"/>
  <c r="W376" i="13"/>
  <c r="X376" i="13"/>
  <c r="X541" i="13"/>
  <c r="W541" i="13"/>
  <c r="W398" i="14"/>
  <c r="X398" i="14"/>
  <c r="W429" i="18"/>
  <c r="X429" i="18"/>
  <c r="W451" i="18"/>
  <c r="X451" i="18"/>
  <c r="X475" i="14"/>
  <c r="W475" i="14"/>
  <c r="W531" i="13"/>
  <c r="X531" i="13"/>
  <c r="X442" i="13"/>
  <c r="W442" i="13"/>
  <c r="X509" i="14"/>
  <c r="W509" i="14"/>
  <c r="W427" i="13"/>
  <c r="X427" i="13"/>
  <c r="X462" i="14"/>
  <c r="W462" i="14"/>
  <c r="K146" i="10"/>
  <c r="I415" i="18" s="1"/>
  <c r="I411" i="18"/>
  <c r="X527" i="18"/>
  <c r="W527" i="18"/>
  <c r="W451" i="14"/>
  <c r="X451" i="14"/>
  <c r="X482" i="14"/>
  <c r="W482" i="14"/>
  <c r="W381" i="14"/>
  <c r="X381" i="14"/>
  <c r="X433" i="13"/>
  <c r="W433" i="13"/>
  <c r="W481" i="13"/>
  <c r="X481" i="13"/>
  <c r="X391" i="18"/>
  <c r="W391" i="18"/>
  <c r="X368" i="18"/>
  <c r="W368" i="18"/>
  <c r="W515" i="14"/>
  <c r="X515" i="14"/>
  <c r="W505" i="14"/>
  <c r="X505" i="14"/>
  <c r="W367" i="14"/>
  <c r="X367" i="14"/>
  <c r="X393" i="14"/>
  <c r="W393" i="14"/>
  <c r="W381" i="18"/>
  <c r="X381" i="18"/>
  <c r="X424" i="18"/>
  <c r="W424" i="18"/>
  <c r="W489" i="18"/>
  <c r="X489" i="18"/>
  <c r="X528" i="14"/>
  <c r="W528" i="14"/>
  <c r="W537" i="14"/>
  <c r="X537" i="14"/>
  <c r="W403" i="13"/>
  <c r="X403" i="13"/>
  <c r="X420" i="13"/>
  <c r="W420" i="13"/>
  <c r="M99" i="10"/>
  <c r="I99" i="18"/>
  <c r="I169" i="13"/>
  <c r="M169" i="5"/>
  <c r="I196" i="14"/>
  <c r="M196" i="6"/>
  <c r="I267" i="13"/>
  <c r="M267" i="5"/>
  <c r="I217" i="13"/>
  <c r="M217" i="5"/>
  <c r="I221" i="14"/>
  <c r="M221" i="6"/>
  <c r="I243" i="14"/>
  <c r="M243" i="6"/>
  <c r="M142" i="10"/>
  <c r="I142" i="18"/>
  <c r="J146" i="10"/>
  <c r="I171" i="18"/>
  <c r="M171" i="10"/>
  <c r="I192" i="18"/>
  <c r="M192" i="10"/>
  <c r="I126" i="13"/>
  <c r="M126" i="5"/>
  <c r="I236" i="14"/>
  <c r="M236" i="6"/>
  <c r="I177" i="18"/>
  <c r="M177" i="10"/>
  <c r="I220" i="18"/>
  <c r="M220" i="10"/>
  <c r="M107" i="10"/>
  <c r="I107" i="18"/>
  <c r="I209" i="14"/>
  <c r="M209" i="6"/>
  <c r="I99" i="14"/>
  <c r="M99" i="6"/>
  <c r="I243" i="18"/>
  <c r="M243" i="10"/>
  <c r="M239" i="10"/>
  <c r="I239" i="18"/>
  <c r="M248" i="6"/>
  <c r="I248" i="14"/>
  <c r="M185" i="6"/>
  <c r="I185" i="14"/>
  <c r="M100" i="10"/>
  <c r="I100" i="18"/>
  <c r="M165" i="10"/>
  <c r="I165" i="18"/>
  <c r="I124" i="18"/>
  <c r="M124" i="10"/>
  <c r="M101" i="6"/>
  <c r="I101" i="14"/>
  <c r="M157" i="5"/>
  <c r="I157" i="13"/>
  <c r="I246" i="18"/>
  <c r="M246" i="10"/>
  <c r="I214" i="18"/>
  <c r="M214" i="10"/>
  <c r="I204" i="14"/>
  <c r="M204" i="6"/>
  <c r="I164" i="14"/>
  <c r="M164" i="6"/>
  <c r="I213" i="13"/>
  <c r="M213" i="5"/>
  <c r="I260" i="14"/>
  <c r="M260" i="6"/>
  <c r="I143" i="18"/>
  <c r="M143" i="10"/>
  <c r="M129" i="10"/>
  <c r="I129" i="18"/>
  <c r="I242" i="14"/>
  <c r="M242" i="6"/>
  <c r="I200" i="13"/>
  <c r="M200" i="5"/>
  <c r="I166" i="14"/>
  <c r="M166" i="6"/>
  <c r="I123" i="13"/>
  <c r="M123" i="5"/>
  <c r="I104" i="13"/>
  <c r="M104" i="5"/>
  <c r="I171" i="14"/>
  <c r="M171" i="6"/>
  <c r="I211" i="13"/>
  <c r="M211" i="5"/>
  <c r="I15" i="13"/>
  <c r="M15" i="5"/>
  <c r="I219" i="13"/>
  <c r="M219" i="5"/>
  <c r="I241" i="13"/>
  <c r="M241" i="5"/>
  <c r="I127" i="13"/>
  <c r="M127" i="5"/>
  <c r="I172" i="13"/>
  <c r="M172" i="5"/>
  <c r="I226" i="13"/>
  <c r="M226" i="5"/>
  <c r="I103" i="13"/>
  <c r="M103" i="5"/>
  <c r="I152" i="13"/>
  <c r="M152" i="5"/>
  <c r="J187" i="5"/>
  <c r="M223" i="5"/>
  <c r="I223" i="13"/>
  <c r="M100" i="5"/>
  <c r="I100" i="13"/>
  <c r="M108" i="5"/>
  <c r="I108" i="13"/>
  <c r="M220" i="5"/>
  <c r="I220" i="13"/>
  <c r="I117" i="13"/>
  <c r="M117" i="5"/>
  <c r="W777" i="18"/>
  <c r="J777" i="18"/>
  <c r="X777" i="18"/>
  <c r="X710" i="18"/>
  <c r="W710" i="18"/>
  <c r="J710" i="18"/>
  <c r="W656" i="18"/>
  <c r="X656" i="18"/>
  <c r="J656" i="18"/>
  <c r="J730" i="14"/>
  <c r="X730" i="14"/>
  <c r="W730" i="14"/>
  <c r="I636" i="18"/>
  <c r="L134" i="10"/>
  <c r="L681" i="18"/>
  <c r="O681" i="18"/>
  <c r="U681" i="18"/>
  <c r="T681" i="18"/>
  <c r="V681" i="18"/>
  <c r="W681" i="18"/>
  <c r="M681" i="18"/>
  <c r="X681" i="18"/>
  <c r="Q681" i="18"/>
  <c r="R681" i="18"/>
  <c r="P681" i="18"/>
  <c r="S681" i="18"/>
  <c r="K681" i="18"/>
  <c r="J681" i="18"/>
  <c r="N681" i="18"/>
  <c r="X788" i="18"/>
  <c r="J788" i="18"/>
  <c r="W788" i="18"/>
  <c r="J751" i="13"/>
  <c r="X751" i="13"/>
  <c r="W751" i="13"/>
  <c r="J654" i="14"/>
  <c r="X654" i="14"/>
  <c r="W654" i="14"/>
  <c r="W803" i="18"/>
  <c r="J803" i="18"/>
  <c r="X803" i="18"/>
  <c r="W745" i="18"/>
  <c r="X745" i="18"/>
  <c r="J745" i="18"/>
  <c r="W664" i="18"/>
  <c r="X664" i="18"/>
  <c r="J664" i="18"/>
  <c r="W799" i="14"/>
  <c r="J799" i="14"/>
  <c r="X799" i="14"/>
  <c r="X818" i="13"/>
  <c r="W818" i="13"/>
  <c r="J818" i="13"/>
  <c r="I772" i="18"/>
  <c r="L270" i="10"/>
  <c r="I808" i="18" s="1"/>
  <c r="W695" i="18"/>
  <c r="X695" i="18"/>
  <c r="J695" i="18"/>
  <c r="W783" i="18"/>
  <c r="X783" i="18"/>
  <c r="J783" i="18"/>
  <c r="J717" i="13"/>
  <c r="W717" i="13"/>
  <c r="X717" i="13"/>
  <c r="J642" i="18"/>
  <c r="X642" i="18"/>
  <c r="W642" i="18"/>
  <c r="X714" i="18"/>
  <c r="J714" i="18"/>
  <c r="W714" i="18"/>
  <c r="X691" i="18"/>
  <c r="J691" i="18"/>
  <c r="W691" i="18"/>
  <c r="J761" i="14"/>
  <c r="W761" i="14"/>
  <c r="X761" i="14"/>
  <c r="J806" i="13"/>
  <c r="X806" i="13"/>
  <c r="W806" i="13"/>
  <c r="X773" i="18"/>
  <c r="W773" i="18"/>
  <c r="J773" i="18"/>
  <c r="J715" i="18"/>
  <c r="W715" i="18"/>
  <c r="X715" i="18"/>
  <c r="J551" i="14"/>
  <c r="X551" i="14"/>
  <c r="W551" i="14"/>
  <c r="X759" i="14"/>
  <c r="W759" i="14"/>
  <c r="J759" i="14"/>
  <c r="W653" i="18"/>
  <c r="X653" i="18"/>
  <c r="J653" i="18"/>
  <c r="X799" i="18"/>
  <c r="W799" i="18"/>
  <c r="J799" i="18"/>
  <c r="W800" i="18"/>
  <c r="X800" i="18"/>
  <c r="J800" i="18"/>
  <c r="W800" i="13"/>
  <c r="X800" i="13"/>
  <c r="J800" i="13"/>
  <c r="J671" i="13"/>
  <c r="X671" i="13"/>
  <c r="W671" i="13"/>
  <c r="J783" i="14"/>
  <c r="W783" i="14"/>
  <c r="X783" i="14"/>
  <c r="X746" i="14"/>
  <c r="J746" i="14"/>
  <c r="W746" i="14"/>
  <c r="J815" i="13"/>
  <c r="X815" i="13"/>
  <c r="W815" i="13"/>
  <c r="J678" i="13"/>
  <c r="X678" i="13"/>
  <c r="W678" i="13"/>
  <c r="X741" i="14"/>
  <c r="W741" i="14"/>
  <c r="J741" i="14"/>
  <c r="J784" i="14"/>
  <c r="W784" i="14"/>
  <c r="X784" i="14"/>
  <c r="J658" i="13"/>
  <c r="W658" i="13"/>
  <c r="X658" i="13"/>
  <c r="J653" i="13"/>
  <c r="W653" i="13"/>
  <c r="X653" i="13"/>
  <c r="X811" i="13"/>
  <c r="W811" i="13"/>
  <c r="J811" i="13"/>
  <c r="J665" i="14"/>
  <c r="X665" i="14"/>
  <c r="W665" i="14"/>
  <c r="J774" i="13"/>
  <c r="W774" i="13"/>
  <c r="X774" i="13"/>
  <c r="J688" i="14"/>
  <c r="X688" i="14"/>
  <c r="W688" i="14"/>
  <c r="J768" i="13"/>
  <c r="W768" i="13"/>
  <c r="X768" i="13"/>
  <c r="J805" i="14"/>
  <c r="X805" i="14"/>
  <c r="W805" i="14"/>
  <c r="J635" i="14"/>
  <c r="W635" i="14"/>
  <c r="X635" i="14"/>
  <c r="J659" i="14"/>
  <c r="W659" i="14"/>
  <c r="X659" i="14"/>
  <c r="J650" i="14"/>
  <c r="X650" i="14"/>
  <c r="W650" i="14"/>
  <c r="J676" i="13"/>
  <c r="X676" i="13"/>
  <c r="W676" i="13"/>
  <c r="X777" i="14"/>
  <c r="W777" i="14"/>
  <c r="J777" i="14"/>
  <c r="L134" i="5"/>
  <c r="I646" i="13"/>
  <c r="J747" i="13"/>
  <c r="X747" i="13"/>
  <c r="W747" i="13"/>
  <c r="J677" i="13"/>
  <c r="X677" i="13"/>
  <c r="W677" i="13"/>
  <c r="X535" i="13"/>
  <c r="W535" i="13"/>
  <c r="X467" i="14"/>
  <c r="W467" i="14"/>
  <c r="X495" i="14"/>
  <c r="W495" i="14"/>
  <c r="W476" i="18"/>
  <c r="X476" i="18"/>
  <c r="X395" i="13"/>
  <c r="W395" i="13"/>
  <c r="W446" i="14"/>
  <c r="X446" i="14"/>
  <c r="W449" i="18"/>
  <c r="X449" i="18"/>
  <c r="I419" i="14"/>
  <c r="K187" i="6"/>
  <c r="I455" i="14" s="1"/>
  <c r="W401" i="13"/>
  <c r="X401" i="13"/>
  <c r="W535" i="18"/>
  <c r="X535" i="18"/>
  <c r="X544" i="13"/>
  <c r="W544" i="13"/>
  <c r="W450" i="13"/>
  <c r="X450" i="13"/>
  <c r="X431" i="18"/>
  <c r="W431" i="18"/>
  <c r="X519" i="18"/>
  <c r="W519" i="18"/>
  <c r="X488" i="18"/>
  <c r="W488" i="18"/>
  <c r="X391" i="13"/>
  <c r="W391" i="13"/>
  <c r="W545" i="13"/>
  <c r="X545" i="13"/>
  <c r="X468" i="14"/>
  <c r="W468" i="14"/>
  <c r="X486" i="14"/>
  <c r="W486" i="14"/>
  <c r="X434" i="18"/>
  <c r="W434" i="18"/>
  <c r="W529" i="18"/>
  <c r="X529" i="18"/>
  <c r="W422" i="14"/>
  <c r="X422" i="14"/>
  <c r="W523" i="14"/>
  <c r="X523" i="14"/>
  <c r="X439" i="14"/>
  <c r="W439" i="14"/>
  <c r="X457" i="13"/>
  <c r="W457" i="13"/>
  <c r="X519" i="13"/>
  <c r="W519" i="13"/>
  <c r="X372" i="18"/>
  <c r="W372" i="18"/>
  <c r="X477" i="18"/>
  <c r="W477" i="18"/>
  <c r="X542" i="13"/>
  <c r="W542" i="13"/>
  <c r="X390" i="13"/>
  <c r="W390" i="13"/>
  <c r="X391" i="14"/>
  <c r="W391" i="14"/>
  <c r="X429" i="14"/>
  <c r="W429" i="14"/>
  <c r="X379" i="13"/>
  <c r="W379" i="13"/>
  <c r="W382" i="14"/>
  <c r="X382" i="14"/>
  <c r="X525" i="18"/>
  <c r="W525" i="18"/>
  <c r="X464" i="18"/>
  <c r="W464" i="18"/>
  <c r="X456" i="13"/>
  <c r="W456" i="13"/>
  <c r="X501" i="13"/>
  <c r="W501" i="13"/>
  <c r="X393" i="13"/>
  <c r="W393" i="13"/>
  <c r="W481" i="14"/>
  <c r="X481" i="14"/>
  <c r="W402" i="13"/>
  <c r="X402" i="13"/>
  <c r="X389" i="18"/>
  <c r="W389" i="18"/>
  <c r="X393" i="18"/>
  <c r="W393" i="18"/>
  <c r="K271" i="6"/>
  <c r="I539" i="14" s="1"/>
  <c r="I503" i="14"/>
  <c r="W371" i="14"/>
  <c r="X371" i="14"/>
  <c r="W490" i="13"/>
  <c r="X490" i="13"/>
  <c r="X514" i="13"/>
  <c r="W514" i="13"/>
  <c r="X443" i="18"/>
  <c r="W443" i="18"/>
  <c r="W440" i="18"/>
  <c r="X440" i="18"/>
  <c r="X376" i="18"/>
  <c r="W376" i="18"/>
  <c r="W532" i="13"/>
  <c r="X532" i="13"/>
  <c r="X392" i="14"/>
  <c r="W392" i="14"/>
  <c r="W484" i="14"/>
  <c r="X484" i="14"/>
  <c r="X506" i="14"/>
  <c r="W506" i="14"/>
  <c r="I213" i="14"/>
  <c r="M213" i="6"/>
  <c r="M197" i="6"/>
  <c r="I197" i="14"/>
  <c r="M160" i="10"/>
  <c r="I160" i="18"/>
  <c r="I208" i="18"/>
  <c r="M208" i="10"/>
  <c r="M125" i="10"/>
  <c r="I125" i="18"/>
  <c r="I204" i="13"/>
  <c r="M204" i="5"/>
  <c r="I271" i="13"/>
  <c r="M271" i="5"/>
  <c r="M169" i="6"/>
  <c r="I169" i="14"/>
  <c r="I166" i="18"/>
  <c r="M166" i="10"/>
  <c r="I254" i="18"/>
  <c r="M254" i="10"/>
  <c r="I266" i="13"/>
  <c r="M266" i="5"/>
  <c r="I120" i="13"/>
  <c r="M120" i="5"/>
  <c r="M183" i="10"/>
  <c r="I183" i="18"/>
  <c r="M178" i="10"/>
  <c r="I178" i="18"/>
  <c r="M256" i="5"/>
  <c r="I256" i="13"/>
  <c r="M255" i="6"/>
  <c r="I255" i="14"/>
  <c r="I128" i="13"/>
  <c r="M128" i="5"/>
  <c r="M111" i="10"/>
  <c r="I111" i="18"/>
  <c r="I122" i="18"/>
  <c r="M122" i="10"/>
  <c r="I269" i="14"/>
  <c r="M269" i="6"/>
  <c r="I218" i="14"/>
  <c r="M218" i="6"/>
  <c r="I244" i="18"/>
  <c r="M244" i="10"/>
  <c r="I101" i="18"/>
  <c r="M101" i="10"/>
  <c r="M132" i="5"/>
  <c r="I132" i="13"/>
  <c r="I156" i="14"/>
  <c r="M156" i="6"/>
  <c r="I146" i="13"/>
  <c r="M146" i="5"/>
  <c r="I131" i="18"/>
  <c r="M131" i="10"/>
  <c r="I130" i="18"/>
  <c r="M130" i="10"/>
  <c r="I259" i="14"/>
  <c r="M259" i="6"/>
  <c r="I268" i="14"/>
  <c r="M268" i="6"/>
  <c r="I183" i="14"/>
  <c r="M183" i="6"/>
  <c r="I253" i="13"/>
  <c r="M253" i="5"/>
  <c r="I249" i="18"/>
  <c r="M249" i="10"/>
  <c r="I104" i="18"/>
  <c r="M104" i="10"/>
  <c r="I156" i="18"/>
  <c r="M156" i="10"/>
  <c r="I251" i="14"/>
  <c r="M251" i="6"/>
  <c r="I131" i="14"/>
  <c r="M131" i="6"/>
  <c r="I264" i="13"/>
  <c r="M264" i="5"/>
  <c r="I252" i="13"/>
  <c r="M252" i="5"/>
  <c r="I167" i="13"/>
  <c r="M167" i="5"/>
  <c r="I242" i="13"/>
  <c r="M242" i="5"/>
  <c r="I118" i="13"/>
  <c r="M118" i="5"/>
  <c r="M172" i="6"/>
  <c r="I172" i="14"/>
  <c r="I163" i="14"/>
  <c r="M163" i="6"/>
  <c r="I208" i="13"/>
  <c r="M208" i="5"/>
  <c r="J18" i="5"/>
  <c r="I14" i="13"/>
  <c r="M14" i="5"/>
  <c r="I125" i="14"/>
  <c r="M125" i="6"/>
  <c r="I181" i="13"/>
  <c r="M181" i="5"/>
  <c r="M133" i="6"/>
  <c r="I133" i="14"/>
  <c r="I111" i="14"/>
  <c r="M111" i="6"/>
  <c r="I178" i="13"/>
  <c r="M178" i="5"/>
  <c r="I127" i="14"/>
  <c r="M127" i="6"/>
  <c r="I107" i="14"/>
  <c r="M107" i="6"/>
  <c r="I131" i="13"/>
  <c r="M131" i="5"/>
  <c r="W733" i="18"/>
  <c r="J733" i="18"/>
  <c r="X733" i="18"/>
  <c r="X779" i="18"/>
  <c r="J779" i="18"/>
  <c r="W779" i="18"/>
  <c r="J640" i="18"/>
  <c r="X640" i="18"/>
  <c r="W640" i="18"/>
  <c r="J731" i="14"/>
  <c r="X731" i="14"/>
  <c r="W731" i="14"/>
  <c r="X707" i="14"/>
  <c r="J707" i="14"/>
  <c r="W707" i="14"/>
  <c r="W717" i="14"/>
  <c r="X717" i="14"/>
  <c r="J717" i="14"/>
  <c r="J801" i="18"/>
  <c r="W801" i="18"/>
  <c r="X801" i="18"/>
  <c r="X739" i="18"/>
  <c r="J739" i="18"/>
  <c r="W739" i="18"/>
  <c r="J737" i="14"/>
  <c r="X737" i="14"/>
  <c r="W737" i="14"/>
  <c r="J696" i="14"/>
  <c r="X696" i="14"/>
  <c r="W696" i="14"/>
  <c r="X766" i="13"/>
  <c r="W766" i="13"/>
  <c r="J766" i="13"/>
  <c r="S681" i="14"/>
  <c r="R681" i="14"/>
  <c r="M681" i="14"/>
  <c r="K681" i="14"/>
  <c r="T681" i="14"/>
  <c r="X681" i="14"/>
  <c r="V681" i="14"/>
  <c r="J681" i="14"/>
  <c r="N681" i="14"/>
  <c r="Q681" i="14"/>
  <c r="P681" i="14"/>
  <c r="U681" i="14"/>
  <c r="O681" i="14"/>
  <c r="W681" i="14"/>
  <c r="L681" i="14"/>
  <c r="I730" i="18"/>
  <c r="L228" i="10"/>
  <c r="I766" i="18" s="1"/>
  <c r="J789" i="13"/>
  <c r="X789" i="13"/>
  <c r="W789" i="13"/>
  <c r="W710" i="13"/>
  <c r="X710" i="13"/>
  <c r="J710" i="13"/>
  <c r="X787" i="18"/>
  <c r="J787" i="18"/>
  <c r="W787" i="18"/>
  <c r="X774" i="18"/>
  <c r="J774" i="18"/>
  <c r="W774" i="18"/>
  <c r="W773" i="14"/>
  <c r="X773" i="14"/>
  <c r="J773" i="14"/>
  <c r="W803" i="14"/>
  <c r="X803" i="14"/>
  <c r="J803" i="14"/>
  <c r="J701" i="14"/>
  <c r="W701" i="14"/>
  <c r="X701" i="14"/>
  <c r="X734" i="18"/>
  <c r="W734" i="18"/>
  <c r="J734" i="18"/>
  <c r="W761" i="18"/>
  <c r="X761" i="18"/>
  <c r="J761" i="18"/>
  <c r="J780" i="14"/>
  <c r="W780" i="14"/>
  <c r="X780" i="14"/>
  <c r="J765" i="13"/>
  <c r="X765" i="13"/>
  <c r="W765" i="13"/>
  <c r="W794" i="18"/>
  <c r="X794" i="18"/>
  <c r="J794" i="18"/>
  <c r="X660" i="18"/>
  <c r="W660" i="18"/>
  <c r="J660" i="18"/>
  <c r="J745" i="14"/>
  <c r="W745" i="14"/>
  <c r="X745" i="14"/>
  <c r="J800" i="14"/>
  <c r="W800" i="14"/>
  <c r="X800" i="14"/>
  <c r="W734" i="14"/>
  <c r="J734" i="14"/>
  <c r="X734" i="14"/>
  <c r="W789" i="18"/>
  <c r="J789" i="18"/>
  <c r="X789" i="18"/>
  <c r="J707" i="18"/>
  <c r="X707" i="18"/>
  <c r="W707" i="18"/>
  <c r="J780" i="13"/>
  <c r="W780" i="13"/>
  <c r="X780" i="13"/>
  <c r="J730" i="13"/>
  <c r="X730" i="13"/>
  <c r="W730" i="13"/>
  <c r="J753" i="14"/>
  <c r="X753" i="14"/>
  <c r="W753" i="14"/>
  <c r="J649" i="14"/>
  <c r="W649" i="14"/>
  <c r="X649" i="14"/>
  <c r="J731" i="13"/>
  <c r="X731" i="13"/>
  <c r="W731" i="13"/>
  <c r="J737" i="13"/>
  <c r="X737" i="13"/>
  <c r="W737" i="13"/>
  <c r="J804" i="13"/>
  <c r="X804" i="13"/>
  <c r="W804" i="13"/>
  <c r="J704" i="14"/>
  <c r="X704" i="14"/>
  <c r="W704" i="14"/>
  <c r="J790" i="13"/>
  <c r="X790" i="13"/>
  <c r="W790" i="13"/>
  <c r="W725" i="13"/>
  <c r="X725" i="13"/>
  <c r="J725" i="13"/>
  <c r="W727" i="13"/>
  <c r="J727" i="13"/>
  <c r="X727" i="13"/>
  <c r="X796" i="13"/>
  <c r="W796" i="13"/>
  <c r="J796" i="13"/>
  <c r="J790" i="14"/>
  <c r="W790" i="14"/>
  <c r="X790" i="14"/>
  <c r="J668" i="13"/>
  <c r="X668" i="13"/>
  <c r="W668" i="13"/>
  <c r="J712" i="13"/>
  <c r="X712" i="13"/>
  <c r="W712" i="13"/>
  <c r="L230" i="5"/>
  <c r="I778" i="13" s="1"/>
  <c r="I743" i="13"/>
  <c r="W793" i="14"/>
  <c r="X793" i="14"/>
  <c r="J793" i="14"/>
  <c r="W723" i="13"/>
  <c r="X723" i="13"/>
  <c r="J723" i="13"/>
  <c r="W763" i="13"/>
  <c r="X763" i="13"/>
  <c r="J763" i="13"/>
  <c r="X648" i="13"/>
  <c r="W648" i="13"/>
  <c r="J648" i="13"/>
  <c r="J697" i="14"/>
  <c r="X697" i="14"/>
  <c r="W697" i="14"/>
  <c r="J732" i="14"/>
  <c r="W732" i="14"/>
  <c r="X732" i="14"/>
  <c r="J814" i="13"/>
  <c r="W814" i="13"/>
  <c r="X814" i="13"/>
  <c r="X388" i="18"/>
  <c r="W388" i="18"/>
  <c r="W448" i="18"/>
  <c r="X448" i="18"/>
  <c r="X432" i="13"/>
  <c r="W432" i="13"/>
  <c r="W469" i="18"/>
  <c r="X469" i="18"/>
  <c r="W453" i="14"/>
  <c r="X453" i="14"/>
  <c r="X533" i="14"/>
  <c r="W533" i="14"/>
  <c r="X387" i="18"/>
  <c r="W387" i="18"/>
  <c r="X476" i="14"/>
  <c r="W476" i="14"/>
  <c r="W400" i="14"/>
  <c r="X400" i="14"/>
  <c r="W446" i="18"/>
  <c r="X446" i="18"/>
  <c r="X380" i="14"/>
  <c r="W380" i="14"/>
  <c r="W445" i="13"/>
  <c r="X445" i="13"/>
  <c r="W450" i="18"/>
  <c r="X450" i="18"/>
  <c r="W526" i="18"/>
  <c r="X526" i="18"/>
  <c r="X516" i="14"/>
  <c r="W516" i="14"/>
  <c r="X521" i="13"/>
  <c r="W521" i="13"/>
  <c r="X388" i="13"/>
  <c r="W388" i="13"/>
  <c r="W372" i="14"/>
  <c r="X372" i="14"/>
  <c r="I282" i="14"/>
  <c r="K18" i="6"/>
  <c r="I286" i="14" s="1"/>
  <c r="I461" i="18"/>
  <c r="K228" i="10"/>
  <c r="I497" i="18" s="1"/>
  <c r="X421" i="18"/>
  <c r="W421" i="18"/>
  <c r="W507" i="14"/>
  <c r="X507" i="14"/>
  <c r="X378" i="14"/>
  <c r="W378" i="14"/>
  <c r="X458" i="13"/>
  <c r="W458" i="13"/>
  <c r="X517" i="14"/>
  <c r="W517" i="14"/>
  <c r="W435" i="13"/>
  <c r="X435" i="13"/>
  <c r="W487" i="18"/>
  <c r="X487" i="18"/>
  <c r="X420" i="18"/>
  <c r="W420" i="18"/>
  <c r="W486" i="13"/>
  <c r="X486" i="13"/>
  <c r="W436" i="14"/>
  <c r="X436" i="14"/>
  <c r="W520" i="13"/>
  <c r="X520" i="13"/>
  <c r="X538" i="13"/>
  <c r="W538" i="13"/>
  <c r="W441" i="13"/>
  <c r="X441" i="13"/>
  <c r="X489" i="13"/>
  <c r="W489" i="13"/>
  <c r="X479" i="18"/>
  <c r="W479" i="18"/>
  <c r="W508" i="18"/>
  <c r="X508" i="18"/>
  <c r="X530" i="14"/>
  <c r="W530" i="14"/>
  <c r="W518" i="14"/>
  <c r="X518" i="14"/>
  <c r="W375" i="14"/>
  <c r="X375" i="14"/>
  <c r="X401" i="14"/>
  <c r="W401" i="14"/>
  <c r="W430" i="18"/>
  <c r="X430" i="18"/>
  <c r="X490" i="18"/>
  <c r="W490" i="18"/>
  <c r="W474" i="18"/>
  <c r="X474" i="18"/>
  <c r="W434" i="13"/>
  <c r="X434" i="13"/>
  <c r="W383" i="13"/>
  <c r="X383" i="13"/>
  <c r="W289" i="13"/>
  <c r="X289" i="13"/>
  <c r="W430" i="13"/>
  <c r="X430" i="13"/>
  <c r="W506" i="18"/>
  <c r="X506" i="18"/>
  <c r="X371" i="18"/>
  <c r="W371" i="18"/>
  <c r="X389" i="14"/>
  <c r="W389" i="14"/>
  <c r="X463" i="13"/>
  <c r="W463" i="13"/>
  <c r="W437" i="13"/>
  <c r="X437" i="13"/>
  <c r="X388" i="14"/>
  <c r="W388" i="14"/>
  <c r="W434" i="14"/>
  <c r="X434" i="14"/>
  <c r="I155" i="18"/>
  <c r="M155" i="10"/>
  <c r="I126" i="18"/>
  <c r="M126" i="10"/>
  <c r="I261" i="18"/>
  <c r="M261" i="10"/>
  <c r="I116" i="18"/>
  <c r="M116" i="10"/>
  <c r="I145" i="14"/>
  <c r="M145" i="6"/>
  <c r="M114" i="10"/>
  <c r="I114" i="18"/>
  <c r="I109" i="13"/>
  <c r="M109" i="5"/>
  <c r="M244" i="6"/>
  <c r="I244" i="14"/>
  <c r="I256" i="18"/>
  <c r="M256" i="10"/>
  <c r="I238" i="18"/>
  <c r="M238" i="10"/>
  <c r="I165" i="14"/>
  <c r="M165" i="6"/>
  <c r="I175" i="14"/>
  <c r="M175" i="6"/>
  <c r="M98" i="10"/>
  <c r="J134" i="10"/>
  <c r="I98" i="18"/>
  <c r="I210" i="18"/>
  <c r="M210" i="10"/>
  <c r="I182" i="13"/>
  <c r="M182" i="5"/>
  <c r="I199" i="14"/>
  <c r="M199" i="6"/>
  <c r="I168" i="13"/>
  <c r="M168" i="5"/>
  <c r="I143" i="14"/>
  <c r="J147" i="6"/>
  <c r="M143" i="6"/>
  <c r="I164" i="18"/>
  <c r="M164" i="10"/>
  <c r="I248" i="13"/>
  <c r="M248" i="5"/>
  <c r="I212" i="14"/>
  <c r="M212" i="6"/>
  <c r="M219" i="10"/>
  <c r="I219" i="18"/>
  <c r="M196" i="10"/>
  <c r="I196" i="18"/>
  <c r="I153" i="14"/>
  <c r="M153" i="6"/>
  <c r="I239" i="14"/>
  <c r="M239" i="6"/>
  <c r="I102" i="14"/>
  <c r="M102" i="6"/>
  <c r="I253" i="18"/>
  <c r="M253" i="10"/>
  <c r="I158" i="18"/>
  <c r="M158" i="10"/>
  <c r="I203" i="14"/>
  <c r="M203" i="6"/>
  <c r="I154" i="14"/>
  <c r="M154" i="6"/>
  <c r="I211" i="14"/>
  <c r="M211" i="6"/>
  <c r="I206" i="13"/>
  <c r="M206" i="5"/>
  <c r="M159" i="10"/>
  <c r="I159" i="18"/>
  <c r="M236" i="10"/>
  <c r="I236" i="18"/>
  <c r="M239" i="5"/>
  <c r="I239" i="13"/>
  <c r="M212" i="5"/>
  <c r="I212" i="13"/>
  <c r="J273" i="5"/>
  <c r="I238" i="13"/>
  <c r="M238" i="5"/>
  <c r="I179" i="14"/>
  <c r="M179" i="6"/>
  <c r="I214" i="13"/>
  <c r="M214" i="5"/>
  <c r="I101" i="13"/>
  <c r="M101" i="5"/>
  <c r="I119" i="13"/>
  <c r="M119" i="5"/>
  <c r="I265" i="13"/>
  <c r="M265" i="5"/>
  <c r="I130" i="13"/>
  <c r="M130" i="5"/>
  <c r="I228" i="13"/>
  <c r="M228" i="5"/>
  <c r="M111" i="5"/>
  <c r="I111" i="13"/>
  <c r="I265" i="14"/>
  <c r="M265" i="6"/>
  <c r="I209" i="13"/>
  <c r="M209" i="5"/>
  <c r="M126" i="6"/>
  <c r="I126" i="14"/>
  <c r="M257" i="6"/>
  <c r="I257" i="14"/>
  <c r="I176" i="13"/>
  <c r="M176" i="5"/>
  <c r="I118" i="14"/>
  <c r="M118" i="6"/>
  <c r="I249" i="14"/>
  <c r="M249" i="6"/>
  <c r="I161" i="13"/>
  <c r="M161" i="5"/>
  <c r="I110" i="14"/>
  <c r="M110" i="6"/>
  <c r="J762" i="18"/>
  <c r="X762" i="18"/>
  <c r="W762" i="18"/>
  <c r="W643" i="18"/>
  <c r="X643" i="18"/>
  <c r="J643" i="18"/>
  <c r="X661" i="18"/>
  <c r="W661" i="18"/>
  <c r="J661" i="18"/>
  <c r="X742" i="14"/>
  <c r="W742" i="14"/>
  <c r="J742" i="14"/>
  <c r="J740" i="14"/>
  <c r="W740" i="14"/>
  <c r="X740" i="14"/>
  <c r="J692" i="14"/>
  <c r="W692" i="14"/>
  <c r="X692" i="14"/>
  <c r="W753" i="18"/>
  <c r="X753" i="18"/>
  <c r="J753" i="18"/>
  <c r="J694" i="18"/>
  <c r="W694" i="18"/>
  <c r="X694" i="18"/>
  <c r="J816" i="13"/>
  <c r="X816" i="13"/>
  <c r="W816" i="13"/>
  <c r="X745" i="13"/>
  <c r="J745" i="13"/>
  <c r="W745" i="13"/>
  <c r="X689" i="14"/>
  <c r="W689" i="14"/>
  <c r="J689" i="14"/>
  <c r="X758" i="18"/>
  <c r="J758" i="18"/>
  <c r="W758" i="18"/>
  <c r="W720" i="18"/>
  <c r="J720" i="18"/>
  <c r="X720" i="18"/>
  <c r="J729" i="13"/>
  <c r="X729" i="13"/>
  <c r="W729" i="13"/>
  <c r="J733" i="13"/>
  <c r="X733" i="13"/>
  <c r="W733" i="13"/>
  <c r="L147" i="6"/>
  <c r="I679" i="14"/>
  <c r="X775" i="18"/>
  <c r="W775" i="18"/>
  <c r="J775" i="18"/>
  <c r="J794" i="14"/>
  <c r="W794" i="14"/>
  <c r="X794" i="14"/>
  <c r="X767" i="13"/>
  <c r="J767" i="13"/>
  <c r="W767" i="13"/>
  <c r="X648" i="18"/>
  <c r="J648" i="18"/>
  <c r="W648" i="18"/>
  <c r="W763" i="18"/>
  <c r="X763" i="18"/>
  <c r="J763" i="18"/>
  <c r="X665" i="18"/>
  <c r="W665" i="18"/>
  <c r="J665" i="18"/>
  <c r="J785" i="14"/>
  <c r="X785" i="14"/>
  <c r="W785" i="14"/>
  <c r="W650" i="18"/>
  <c r="X650" i="18"/>
  <c r="J650" i="18"/>
  <c r="W780" i="18"/>
  <c r="X780" i="18"/>
  <c r="J780" i="18"/>
  <c r="X706" i="18"/>
  <c r="W706" i="18"/>
  <c r="J706" i="18"/>
  <c r="X665" i="13"/>
  <c r="W665" i="13"/>
  <c r="J665" i="13"/>
  <c r="J656" i="14"/>
  <c r="X656" i="14"/>
  <c r="W656" i="14"/>
  <c r="X699" i="18"/>
  <c r="J699" i="18"/>
  <c r="W699" i="18"/>
  <c r="W759" i="18"/>
  <c r="X759" i="18"/>
  <c r="J759" i="18"/>
  <c r="X704" i="18"/>
  <c r="W704" i="18"/>
  <c r="J704" i="18"/>
  <c r="J744" i="14"/>
  <c r="W744" i="14"/>
  <c r="X744" i="14"/>
  <c r="J708" i="13"/>
  <c r="X708" i="13"/>
  <c r="W708" i="13"/>
  <c r="J788" i="14"/>
  <c r="X788" i="14"/>
  <c r="W788" i="14"/>
  <c r="J779" i="14"/>
  <c r="X779" i="14"/>
  <c r="W779" i="14"/>
  <c r="J750" i="13"/>
  <c r="W750" i="13"/>
  <c r="X750" i="13"/>
  <c r="J757" i="13"/>
  <c r="X757" i="13"/>
  <c r="W757" i="13"/>
  <c r="X660" i="13"/>
  <c r="J660" i="13"/>
  <c r="W660" i="13"/>
  <c r="W714" i="13"/>
  <c r="X714" i="13"/>
  <c r="J714" i="13"/>
  <c r="X718" i="13"/>
  <c r="W718" i="13"/>
  <c r="J718" i="13"/>
  <c r="J666" i="14"/>
  <c r="W666" i="14"/>
  <c r="X666" i="14"/>
  <c r="J655" i="13"/>
  <c r="W655" i="13"/>
  <c r="X655" i="13"/>
  <c r="J698" i="14"/>
  <c r="X698" i="14"/>
  <c r="W698" i="14"/>
  <c r="J718" i="14"/>
  <c r="X718" i="14"/>
  <c r="W718" i="14"/>
  <c r="J791" i="13"/>
  <c r="W791" i="13"/>
  <c r="X791" i="13"/>
  <c r="J668" i="14"/>
  <c r="W668" i="14"/>
  <c r="X668" i="14"/>
  <c r="J653" i="14"/>
  <c r="X653" i="14"/>
  <c r="W653" i="14"/>
  <c r="J713" i="14"/>
  <c r="X713" i="14"/>
  <c r="W713" i="14"/>
  <c r="J748" i="14"/>
  <c r="W748" i="14"/>
  <c r="X748" i="14"/>
  <c r="J647" i="14"/>
  <c r="W647" i="14"/>
  <c r="X647" i="14"/>
  <c r="J797" i="14"/>
  <c r="W797" i="14"/>
  <c r="X797" i="14"/>
  <c r="J732" i="13"/>
  <c r="X732" i="13"/>
  <c r="W732" i="13"/>
  <c r="X802" i="13"/>
  <c r="W802" i="13"/>
  <c r="J802" i="13"/>
  <c r="W744" i="13"/>
  <c r="X744" i="13"/>
  <c r="J744" i="13"/>
  <c r="X480" i="13"/>
  <c r="W480" i="13"/>
  <c r="W386" i="18"/>
  <c r="X386" i="18"/>
  <c r="W397" i="14"/>
  <c r="X397" i="14"/>
  <c r="X530" i="18"/>
  <c r="W530" i="18"/>
  <c r="X373" i="13"/>
  <c r="W373" i="13"/>
  <c r="W515" i="13"/>
  <c r="X515" i="13"/>
  <c r="W466" i="18"/>
  <c r="X466" i="18"/>
  <c r="X492" i="13"/>
  <c r="W492" i="13"/>
  <c r="W532" i="14"/>
  <c r="X532" i="14"/>
  <c r="W528" i="18"/>
  <c r="X528" i="18"/>
  <c r="X494" i="14"/>
  <c r="W494" i="14"/>
  <c r="W420" i="14"/>
  <c r="X420" i="14"/>
  <c r="K270" i="10"/>
  <c r="I539" i="18" s="1"/>
  <c r="I503" i="18"/>
  <c r="L412" i="18"/>
  <c r="Q412" i="18"/>
  <c r="R412" i="18"/>
  <c r="P412" i="18"/>
  <c r="S412" i="18"/>
  <c r="W412" i="18"/>
  <c r="N412" i="18"/>
  <c r="U412" i="18"/>
  <c r="O412" i="18"/>
  <c r="K412" i="18"/>
  <c r="M412" i="18"/>
  <c r="V412" i="18"/>
  <c r="J412" i="18"/>
  <c r="X412" i="18"/>
  <c r="T412" i="18"/>
  <c r="X531" i="14"/>
  <c r="W531" i="14"/>
  <c r="W535" i="14"/>
  <c r="X535" i="14"/>
  <c r="X452" i="14"/>
  <c r="W452" i="14"/>
  <c r="W471" i="13"/>
  <c r="X471" i="13"/>
  <c r="X527" i="13"/>
  <c r="W527" i="13"/>
  <c r="W514" i="18"/>
  <c r="X514" i="18"/>
  <c r="X518" i="18"/>
  <c r="W518" i="18"/>
  <c r="W370" i="14"/>
  <c r="X370" i="14"/>
  <c r="X406" i="13"/>
  <c r="W406" i="13"/>
  <c r="X399" i="14"/>
  <c r="W399" i="14"/>
  <c r="X437" i="14"/>
  <c r="W437" i="14"/>
  <c r="W374" i="13"/>
  <c r="X374" i="13"/>
  <c r="W533" i="18"/>
  <c r="X533" i="18"/>
  <c r="X369" i="18"/>
  <c r="W369" i="18"/>
  <c r="W549" i="13"/>
  <c r="X549" i="13"/>
  <c r="W448" i="13"/>
  <c r="X448" i="13"/>
  <c r="W436" i="13"/>
  <c r="X436" i="13"/>
  <c r="W454" i="13"/>
  <c r="X454" i="13"/>
  <c r="X489" i="14"/>
  <c r="W489" i="14"/>
  <c r="K18" i="5"/>
  <c r="I292" i="13" s="1"/>
  <c r="I288" i="13"/>
  <c r="X478" i="18"/>
  <c r="W478" i="18"/>
  <c r="W513" i="18"/>
  <c r="X513" i="18"/>
  <c r="W382" i="13"/>
  <c r="X382" i="13"/>
  <c r="X387" i="14"/>
  <c r="W387" i="14"/>
  <c r="W498" i="13"/>
  <c r="X498" i="13"/>
  <c r="X522" i="13"/>
  <c r="W522" i="13"/>
  <c r="W438" i="18"/>
  <c r="X438" i="18"/>
  <c r="W380" i="18"/>
  <c r="X380" i="18"/>
  <c r="W483" i="18"/>
  <c r="X483" i="18"/>
  <c r="W479" i="14"/>
  <c r="X479" i="14"/>
  <c r="W425" i="14"/>
  <c r="X425" i="14"/>
  <c r="W492" i="14"/>
  <c r="X492" i="14"/>
  <c r="W514" i="14"/>
  <c r="X514" i="14"/>
  <c r="W485" i="18"/>
  <c r="X485" i="18"/>
  <c r="W427" i="18"/>
  <c r="X427" i="18"/>
  <c r="I461" i="14"/>
  <c r="K229" i="6"/>
  <c r="I497" i="14" s="1"/>
  <c r="X396" i="13"/>
  <c r="W396" i="13"/>
  <c r="W480" i="14"/>
  <c r="X480" i="14"/>
  <c r="X487" i="13"/>
  <c r="W487" i="13"/>
  <c r="W543" i="13"/>
  <c r="X543" i="13"/>
  <c r="I260" i="18"/>
  <c r="M260" i="10"/>
  <c r="I212" i="18"/>
  <c r="M212" i="10"/>
  <c r="I257" i="18"/>
  <c r="M257" i="10"/>
  <c r="I197" i="18"/>
  <c r="M197" i="10"/>
  <c r="H15" i="19"/>
  <c r="L16" i="11"/>
  <c r="I157" i="18"/>
  <c r="M157" i="10"/>
  <c r="I245" i="14"/>
  <c r="M245" i="6"/>
  <c r="I174" i="18"/>
  <c r="M174" i="10"/>
  <c r="M207" i="10"/>
  <c r="I207" i="18"/>
  <c r="M151" i="10"/>
  <c r="I151" i="18"/>
  <c r="I219" i="14"/>
  <c r="M219" i="6"/>
  <c r="I155" i="14"/>
  <c r="M155" i="6"/>
  <c r="I173" i="18"/>
  <c r="M173" i="10"/>
  <c r="I163" i="18"/>
  <c r="M163" i="10"/>
  <c r="I123" i="14"/>
  <c r="M123" i="6"/>
  <c r="I227" i="13"/>
  <c r="M227" i="5"/>
  <c r="I240" i="18"/>
  <c r="M240" i="10"/>
  <c r="I123" i="18"/>
  <c r="M123" i="10"/>
  <c r="I217" i="18"/>
  <c r="M217" i="10"/>
  <c r="I115" i="14"/>
  <c r="M115" i="6"/>
  <c r="I224" i="13"/>
  <c r="M224" i="5"/>
  <c r="I119" i="18"/>
  <c r="M119" i="10"/>
  <c r="J186" i="10"/>
  <c r="I150" i="18"/>
  <c r="M150" i="10"/>
  <c r="I224" i="14"/>
  <c r="M224" i="6"/>
  <c r="I177" i="14"/>
  <c r="M177" i="6"/>
  <c r="I107" i="13"/>
  <c r="M107" i="5"/>
  <c r="M250" i="10"/>
  <c r="I250" i="18"/>
  <c r="I199" i="18"/>
  <c r="M199" i="10"/>
  <c r="I237" i="14"/>
  <c r="M237" i="6"/>
  <c r="I112" i="14"/>
  <c r="M112" i="6"/>
  <c r="I258" i="14"/>
  <c r="M258" i="6"/>
  <c r="I104" i="14"/>
  <c r="M104" i="6"/>
  <c r="I106" i="18"/>
  <c r="M106" i="10"/>
  <c r="I162" i="18"/>
  <c r="M162" i="10"/>
  <c r="I151" i="14"/>
  <c r="M151" i="6"/>
  <c r="J187" i="6"/>
  <c r="M223" i="6"/>
  <c r="I223" i="14"/>
  <c r="M246" i="5"/>
  <c r="I246" i="13"/>
  <c r="M247" i="5"/>
  <c r="I247" i="13"/>
  <c r="M125" i="5"/>
  <c r="I125" i="13"/>
  <c r="I144" i="13"/>
  <c r="M144" i="5"/>
  <c r="J148" i="5"/>
  <c r="M160" i="6"/>
  <c r="I160" i="14"/>
  <c r="M262" i="5"/>
  <c r="I262" i="13"/>
  <c r="I167" i="14"/>
  <c r="M167" i="6"/>
  <c r="I113" i="13"/>
  <c r="M113" i="5"/>
  <c r="I257" i="13"/>
  <c r="M257" i="5"/>
  <c r="J135" i="6"/>
  <c r="I98" i="14"/>
  <c r="M98" i="6"/>
  <c r="M200" i="6"/>
  <c r="I200" i="14"/>
  <c r="M156" i="5"/>
  <c r="I156" i="13"/>
  <c r="I261" i="13"/>
  <c r="M261" i="5"/>
  <c r="I198" i="14"/>
  <c r="M198" i="6"/>
  <c r="I153" i="13"/>
  <c r="M153" i="5"/>
  <c r="I225" i="13"/>
  <c r="M225" i="5"/>
  <c r="I184" i="14"/>
  <c r="M184" i="6"/>
  <c r="I121" i="13"/>
  <c r="M121" i="5"/>
  <c r="J703" i="18"/>
  <c r="X703" i="18"/>
  <c r="W703" i="18"/>
  <c r="X750" i="18"/>
  <c r="J750" i="18"/>
  <c r="W750" i="18"/>
  <c r="X740" i="18"/>
  <c r="J740" i="18"/>
  <c r="W740" i="18"/>
  <c r="I729" i="14"/>
  <c r="L229" i="6"/>
  <c r="I765" i="14" s="1"/>
  <c r="J799" i="13"/>
  <c r="W799" i="13"/>
  <c r="X799" i="13"/>
  <c r="J667" i="14"/>
  <c r="X667" i="14"/>
  <c r="W667" i="14"/>
  <c r="J738" i="18"/>
  <c r="W738" i="18"/>
  <c r="X738" i="18"/>
  <c r="X743" i="18"/>
  <c r="J743" i="18"/>
  <c r="W743" i="18"/>
  <c r="J706" i="14"/>
  <c r="W706" i="14"/>
  <c r="X706" i="14"/>
  <c r="J755" i="13"/>
  <c r="W755" i="13"/>
  <c r="X755" i="13"/>
  <c r="X817" i="13"/>
  <c r="W817" i="13"/>
  <c r="J817" i="13"/>
  <c r="W754" i="18"/>
  <c r="X754" i="18"/>
  <c r="J754" i="18"/>
  <c r="W746" i="18"/>
  <c r="X746" i="18"/>
  <c r="J746" i="18"/>
  <c r="J770" i="13"/>
  <c r="X770" i="13"/>
  <c r="W770" i="13"/>
  <c r="W636" i="14"/>
  <c r="J636" i="14"/>
  <c r="X636" i="14"/>
  <c r="X697" i="18"/>
  <c r="J697" i="18"/>
  <c r="W697" i="18"/>
  <c r="W646" i="18"/>
  <c r="X646" i="18"/>
  <c r="J646" i="18"/>
  <c r="J709" i="14"/>
  <c r="W709" i="14"/>
  <c r="X709" i="14"/>
  <c r="I786" i="13"/>
  <c r="L273" i="5"/>
  <c r="I821" i="13" s="1"/>
  <c r="W731" i="18"/>
  <c r="X731" i="18"/>
  <c r="J731" i="18"/>
  <c r="J749" i="18"/>
  <c r="W749" i="18"/>
  <c r="X749" i="18"/>
  <c r="I688" i="18"/>
  <c r="L186" i="10"/>
  <c r="I724" i="18" s="1"/>
  <c r="J798" i="14"/>
  <c r="X798" i="14"/>
  <c r="W798" i="14"/>
  <c r="X785" i="18"/>
  <c r="W785" i="18"/>
  <c r="J785" i="18"/>
  <c r="W702" i="18"/>
  <c r="J702" i="18"/>
  <c r="X702" i="18"/>
  <c r="X798" i="18"/>
  <c r="W798" i="18"/>
  <c r="J798" i="18"/>
  <c r="L187" i="6"/>
  <c r="I723" i="14" s="1"/>
  <c r="I687" i="14"/>
  <c r="J693" i="13"/>
  <c r="X693" i="13"/>
  <c r="W693" i="13"/>
  <c r="W778" i="18"/>
  <c r="X778" i="18"/>
  <c r="J778" i="18"/>
  <c r="W709" i="18"/>
  <c r="X709" i="18"/>
  <c r="J709" i="18"/>
  <c r="W659" i="18"/>
  <c r="X659" i="18"/>
  <c r="J659" i="18"/>
  <c r="J733" i="14"/>
  <c r="W733" i="14"/>
  <c r="X733" i="14"/>
  <c r="X702" i="13"/>
  <c r="J702" i="13"/>
  <c r="W702" i="13"/>
  <c r="W708" i="14"/>
  <c r="J708" i="14"/>
  <c r="X708" i="14"/>
  <c r="X699" i="14"/>
  <c r="J699" i="14"/>
  <c r="W699" i="14"/>
  <c r="W659" i="13"/>
  <c r="J659" i="13"/>
  <c r="X659" i="13"/>
  <c r="I700" i="13"/>
  <c r="L187" i="5"/>
  <c r="I735" i="13" s="1"/>
  <c r="J738" i="14"/>
  <c r="W738" i="14"/>
  <c r="X738" i="14"/>
  <c r="W807" i="13"/>
  <c r="X807" i="13"/>
  <c r="J807" i="13"/>
  <c r="W674" i="13"/>
  <c r="X674" i="13"/>
  <c r="J674" i="13"/>
  <c r="W793" i="13"/>
  <c r="J793" i="13"/>
  <c r="X793" i="13"/>
  <c r="X647" i="13"/>
  <c r="J647" i="13"/>
  <c r="W647" i="13"/>
  <c r="J690" i="14"/>
  <c r="X690" i="14"/>
  <c r="W690" i="14"/>
  <c r="J754" i="13"/>
  <c r="X754" i="13"/>
  <c r="W754" i="13"/>
  <c r="J707" i="13"/>
  <c r="X707" i="13"/>
  <c r="W707" i="13"/>
  <c r="J803" i="13"/>
  <c r="W803" i="13"/>
  <c r="X803" i="13"/>
  <c r="J637" i="14"/>
  <c r="X637" i="14"/>
  <c r="W637" i="14"/>
  <c r="J762" i="13"/>
  <c r="W762" i="13"/>
  <c r="X762" i="13"/>
  <c r="J643" i="14"/>
  <c r="X643" i="14"/>
  <c r="W643" i="14"/>
  <c r="J760" i="13"/>
  <c r="X760" i="13"/>
  <c r="W760" i="13"/>
  <c r="J711" i="13"/>
  <c r="W711" i="13"/>
  <c r="X711" i="13"/>
  <c r="J762" i="14"/>
  <c r="X762" i="14"/>
  <c r="W762" i="14"/>
  <c r="X648" i="14"/>
  <c r="W648" i="14"/>
  <c r="J648" i="14"/>
  <c r="J703" i="13"/>
  <c r="W703" i="13"/>
  <c r="X703" i="13"/>
  <c r="O673" i="13"/>
  <c r="W463" i="14"/>
  <c r="X463" i="14"/>
  <c r="X394" i="18"/>
  <c r="W394" i="18"/>
  <c r="W428" i="13"/>
  <c r="X428" i="13"/>
  <c r="W385" i="13"/>
  <c r="X385" i="13"/>
  <c r="W491" i="18"/>
  <c r="X491" i="18"/>
  <c r="W472" i="14"/>
  <c r="X472" i="14"/>
  <c r="X383" i="18"/>
  <c r="W383" i="18"/>
  <c r="X536" i="18"/>
  <c r="W536" i="18"/>
  <c r="X499" i="13"/>
  <c r="W499" i="13"/>
  <c r="W539" i="13"/>
  <c r="X539" i="13"/>
  <c r="X412" i="14"/>
  <c r="V412" i="14"/>
  <c r="K412" i="14"/>
  <c r="R412" i="14"/>
  <c r="L412" i="14"/>
  <c r="U412" i="14"/>
  <c r="P412" i="14"/>
  <c r="T412" i="14"/>
  <c r="S412" i="14"/>
  <c r="M412" i="14"/>
  <c r="N412" i="14"/>
  <c r="Q412" i="14"/>
  <c r="J412" i="14"/>
  <c r="O412" i="14"/>
  <c r="W412" i="14"/>
  <c r="W521" i="14"/>
  <c r="X521" i="14"/>
  <c r="W521" i="18"/>
  <c r="X521" i="18"/>
  <c r="W378" i="18"/>
  <c r="X378" i="18"/>
  <c r="W527" i="14"/>
  <c r="X527" i="14"/>
  <c r="X394" i="14"/>
  <c r="W394" i="14"/>
  <c r="X472" i="13"/>
  <c r="W472" i="13"/>
  <c r="X525" i="14"/>
  <c r="W525" i="14"/>
  <c r="W443" i="13"/>
  <c r="X443" i="13"/>
  <c r="W472" i="18"/>
  <c r="X472" i="18"/>
  <c r="T413" i="18"/>
  <c r="K413" i="18"/>
  <c r="U413" i="18"/>
  <c r="W413" i="18"/>
  <c r="V413" i="18"/>
  <c r="L413" i="18"/>
  <c r="X413" i="18"/>
  <c r="P413" i="18"/>
  <c r="S413" i="18"/>
  <c r="J413" i="18"/>
  <c r="O413" i="18"/>
  <c r="M413" i="18"/>
  <c r="R413" i="18"/>
  <c r="Q413" i="18"/>
  <c r="N413" i="18"/>
  <c r="W523" i="13"/>
  <c r="X523" i="13"/>
  <c r="X449" i="14"/>
  <c r="W449" i="14"/>
  <c r="X528" i="13"/>
  <c r="W528" i="13"/>
  <c r="X506" i="13"/>
  <c r="W506" i="13"/>
  <c r="X475" i="18"/>
  <c r="W475" i="18"/>
  <c r="W516" i="18"/>
  <c r="X516" i="18"/>
  <c r="W390" i="18"/>
  <c r="X390" i="18"/>
  <c r="W431" i="13"/>
  <c r="X431" i="13"/>
  <c r="W485" i="14"/>
  <c r="X485" i="14"/>
  <c r="X520" i="14"/>
  <c r="W520" i="14"/>
  <c r="W381" i="13"/>
  <c r="X381" i="13"/>
  <c r="W421" i="14"/>
  <c r="X421" i="14"/>
  <c r="X517" i="18"/>
  <c r="W517" i="18"/>
  <c r="W468" i="18"/>
  <c r="X468" i="18"/>
  <c r="X436" i="18"/>
  <c r="W436" i="18"/>
  <c r="X447" i="13"/>
  <c r="W447" i="13"/>
  <c r="W399" i="13"/>
  <c r="X399" i="13"/>
  <c r="K148" i="5"/>
  <c r="I422" i="13" s="1"/>
  <c r="I418" i="13"/>
  <c r="W438" i="13"/>
  <c r="X438" i="13"/>
  <c r="W471" i="18"/>
  <c r="X471" i="18"/>
  <c r="W473" i="18"/>
  <c r="X473" i="18"/>
  <c r="X493" i="13"/>
  <c r="W493" i="13"/>
  <c r="W368" i="14"/>
  <c r="X368" i="14"/>
  <c r="W453" i="13"/>
  <c r="X453" i="13"/>
  <c r="W396" i="14"/>
  <c r="X396" i="14"/>
  <c r="X442" i="14"/>
  <c r="W442" i="14"/>
  <c r="X399" i="18"/>
  <c r="W399" i="18"/>
  <c r="X428" i="18"/>
  <c r="W428" i="18"/>
  <c r="W516" i="13"/>
  <c r="X516" i="13"/>
  <c r="W441" i="14"/>
  <c r="X441" i="14"/>
  <c r="X518" i="13"/>
  <c r="W518" i="13"/>
  <c r="W392" i="13"/>
  <c r="X392" i="13"/>
  <c r="X459" i="13"/>
  <c r="W459" i="13"/>
  <c r="I120" i="18"/>
  <c r="M120" i="10"/>
  <c r="I144" i="18"/>
  <c r="M144" i="10"/>
  <c r="I168" i="18"/>
  <c r="M168" i="10"/>
  <c r="I223" i="18"/>
  <c r="M223" i="10"/>
  <c r="I235" i="18"/>
  <c r="M235" i="10"/>
  <c r="I128" i="18"/>
  <c r="M128" i="10"/>
  <c r="I118" i="18"/>
  <c r="M118" i="10"/>
  <c r="I169" i="18"/>
  <c r="M169" i="10"/>
  <c r="I109" i="18"/>
  <c r="M109" i="10"/>
  <c r="M102" i="10"/>
  <c r="I102" i="18"/>
  <c r="I215" i="14"/>
  <c r="M215" i="6"/>
  <c r="I185" i="13"/>
  <c r="M185" i="5"/>
  <c r="I224" i="18"/>
  <c r="M224" i="10"/>
  <c r="I262" i="18"/>
  <c r="M262" i="10"/>
  <c r="I264" i="14"/>
  <c r="M264" i="6"/>
  <c r="I216" i="14"/>
  <c r="M216" i="6"/>
  <c r="I252" i="18"/>
  <c r="M252" i="10"/>
  <c r="I237" i="18"/>
  <c r="M237" i="10"/>
  <c r="I202" i="18"/>
  <c r="M202" i="10"/>
  <c r="M181" i="6"/>
  <c r="I181" i="14"/>
  <c r="I222" i="13"/>
  <c r="M222" i="5"/>
  <c r="M206" i="10"/>
  <c r="I206" i="18"/>
  <c r="M161" i="10"/>
  <c r="I161" i="18"/>
  <c r="M250" i="6"/>
  <c r="I250" i="14"/>
  <c r="M160" i="5"/>
  <c r="I160" i="13"/>
  <c r="I112" i="18"/>
  <c r="M112" i="10"/>
  <c r="I213" i="18"/>
  <c r="M213" i="10"/>
  <c r="I266" i="18"/>
  <c r="M266" i="10"/>
  <c r="I154" i="13"/>
  <c r="M154" i="5"/>
  <c r="I132" i="14"/>
  <c r="M132" i="6"/>
  <c r="I267" i="14"/>
  <c r="M267" i="6"/>
  <c r="I176" i="14"/>
  <c r="M176" i="6"/>
  <c r="I103" i="18"/>
  <c r="M103" i="10"/>
  <c r="I204" i="18"/>
  <c r="M204" i="10"/>
  <c r="I163" i="13"/>
  <c r="M163" i="5"/>
  <c r="I106" i="14"/>
  <c r="M106" i="6"/>
  <c r="M106" i="5"/>
  <c r="I106" i="13"/>
  <c r="I129" i="13"/>
  <c r="M129" i="5"/>
  <c r="I275" i="13"/>
  <c r="M275" i="5"/>
  <c r="I201" i="14"/>
  <c r="M201" i="6"/>
  <c r="I218" i="13"/>
  <c r="M218" i="5"/>
  <c r="I198" i="13"/>
  <c r="M198" i="5"/>
  <c r="M262" i="6"/>
  <c r="I262" i="14"/>
  <c r="I152" i="14"/>
  <c r="M152" i="6"/>
  <c r="I254" i="13"/>
  <c r="M254" i="5"/>
  <c r="I246" i="14"/>
  <c r="M246" i="6"/>
  <c r="I128" i="14"/>
  <c r="M128" i="6"/>
  <c r="I240" i="13"/>
  <c r="M240" i="5"/>
  <c r="I238" i="14"/>
  <c r="M238" i="6"/>
  <c r="M114" i="6"/>
  <c r="I114" i="14"/>
  <c r="M210" i="5"/>
  <c r="I210" i="13"/>
  <c r="M220" i="6"/>
  <c r="I220" i="14"/>
  <c r="M100" i="6"/>
  <c r="I100" i="14"/>
  <c r="I207" i="13"/>
  <c r="M207" i="5"/>
  <c r="X759" i="13"/>
  <c r="W759" i="13"/>
  <c r="J759" i="13"/>
  <c r="W705" i="18"/>
  <c r="X705" i="18"/>
  <c r="J705" i="18"/>
  <c r="L146" i="10"/>
  <c r="I684" i="18" s="1"/>
  <c r="I680" i="18"/>
  <c r="J791" i="14"/>
  <c r="X791" i="14"/>
  <c r="W791" i="14"/>
  <c r="J642" i="14"/>
  <c r="X642" i="14"/>
  <c r="W642" i="14"/>
  <c r="W667" i="13"/>
  <c r="J667" i="13"/>
  <c r="X667" i="13"/>
  <c r="W690" i="18"/>
  <c r="J690" i="18"/>
  <c r="X690" i="18"/>
  <c r="J647" i="18"/>
  <c r="W647" i="18"/>
  <c r="X647" i="18"/>
  <c r="X719" i="14"/>
  <c r="W719" i="14"/>
  <c r="J719" i="14"/>
  <c r="J652" i="14"/>
  <c r="X652" i="14"/>
  <c r="W652" i="14"/>
  <c r="J796" i="18"/>
  <c r="X796" i="18"/>
  <c r="W796" i="18"/>
  <c r="J721" i="18"/>
  <c r="W721" i="18"/>
  <c r="X721" i="18"/>
  <c r="I75" i="19"/>
  <c r="V75" i="19"/>
  <c r="W75" i="19"/>
  <c r="J794" i="13"/>
  <c r="W794" i="13"/>
  <c r="X794" i="13"/>
  <c r="J669" i="13"/>
  <c r="X669" i="13"/>
  <c r="W669" i="13"/>
  <c r="J747" i="18"/>
  <c r="X747" i="18"/>
  <c r="W747" i="18"/>
  <c r="X719" i="18"/>
  <c r="W719" i="18"/>
  <c r="J719" i="18"/>
  <c r="X778" i="14"/>
  <c r="W778" i="14"/>
  <c r="J778" i="14"/>
  <c r="W701" i="13"/>
  <c r="X701" i="13"/>
  <c r="J701" i="13"/>
  <c r="J701" i="18"/>
  <c r="X701" i="18"/>
  <c r="W701" i="18"/>
  <c r="W652" i="18"/>
  <c r="X652" i="18"/>
  <c r="J652" i="18"/>
  <c r="J657" i="14"/>
  <c r="X657" i="14"/>
  <c r="W657" i="14"/>
  <c r="J787" i="14"/>
  <c r="W787" i="14"/>
  <c r="X787" i="14"/>
  <c r="X644" i="18"/>
  <c r="W644" i="18"/>
  <c r="J644" i="18"/>
  <c r="X751" i="18"/>
  <c r="J751" i="18"/>
  <c r="W751" i="18"/>
  <c r="J716" i="18"/>
  <c r="X716" i="18"/>
  <c r="W716" i="18"/>
  <c r="J755" i="14"/>
  <c r="X755" i="14"/>
  <c r="W755" i="14"/>
  <c r="W752" i="13"/>
  <c r="X752" i="13"/>
  <c r="J752" i="13"/>
  <c r="W757" i="18"/>
  <c r="X757" i="18"/>
  <c r="J757" i="18"/>
  <c r="X732" i="18"/>
  <c r="J732" i="18"/>
  <c r="W732" i="18"/>
  <c r="W795" i="18"/>
  <c r="J795" i="18"/>
  <c r="X795" i="18"/>
  <c r="W754" i="14"/>
  <c r="J754" i="14"/>
  <c r="X754" i="14"/>
  <c r="J711" i="14"/>
  <c r="X711" i="14"/>
  <c r="W711" i="14"/>
  <c r="J764" i="13"/>
  <c r="W764" i="13"/>
  <c r="X764" i="13"/>
  <c r="J813" i="13"/>
  <c r="W813" i="13"/>
  <c r="X813" i="13"/>
  <c r="J809" i="13"/>
  <c r="W809" i="13"/>
  <c r="X809" i="13"/>
  <c r="J664" i="13"/>
  <c r="X664" i="13"/>
  <c r="W664" i="13"/>
  <c r="J808" i="13"/>
  <c r="W808" i="13"/>
  <c r="X808" i="13"/>
  <c r="J713" i="13"/>
  <c r="W713" i="13"/>
  <c r="X713" i="13"/>
  <c r="J819" i="13"/>
  <c r="X819" i="13"/>
  <c r="W819" i="13"/>
  <c r="J649" i="13"/>
  <c r="W649" i="13"/>
  <c r="X649" i="13"/>
  <c r="W652" i="13"/>
  <c r="J652" i="13"/>
  <c r="X652" i="13"/>
  <c r="X760" i="14"/>
  <c r="J760" i="14"/>
  <c r="W760" i="14"/>
  <c r="X751" i="14"/>
  <c r="J751" i="14"/>
  <c r="W751" i="14"/>
  <c r="X722" i="13"/>
  <c r="J722" i="13"/>
  <c r="W722" i="13"/>
  <c r="L18" i="5"/>
  <c r="I566" i="13" s="1"/>
  <c r="I562" i="13"/>
  <c r="W775" i="13"/>
  <c r="X775" i="13"/>
  <c r="J775" i="13"/>
  <c r="W782" i="14"/>
  <c r="X782" i="14"/>
  <c r="J782" i="14"/>
  <c r="X664" i="14"/>
  <c r="W664" i="14"/>
  <c r="J664" i="14"/>
  <c r="X709" i="13"/>
  <c r="W709" i="13"/>
  <c r="J709" i="13"/>
  <c r="W781" i="14"/>
  <c r="X781" i="14"/>
  <c r="J781" i="14"/>
  <c r="W694" i="14"/>
  <c r="X694" i="14"/>
  <c r="J694" i="14"/>
  <c r="J753" i="13"/>
  <c r="X753" i="13"/>
  <c r="W753" i="13"/>
  <c r="J644" i="14"/>
  <c r="X644" i="14"/>
  <c r="W644" i="14"/>
  <c r="U785" i="18"/>
  <c r="J616" i="17"/>
  <c r="Y616" i="17" s="1"/>
  <c r="Y124" i="17"/>
  <c r="J445" i="17"/>
  <c r="J450" i="17"/>
  <c r="J446" i="17"/>
  <c r="E121" i="21"/>
  <c r="J436" i="17"/>
  <c r="J435" i="17"/>
  <c r="J448" i="17"/>
  <c r="J438" i="17"/>
  <c r="R282" i="17"/>
  <c r="R274" i="17"/>
  <c r="R284" i="17"/>
  <c r="R272" i="17"/>
  <c r="R271" i="17"/>
  <c r="R286" i="17"/>
  <c r="R281" i="17"/>
  <c r="O274" i="17"/>
  <c r="O284" i="17"/>
  <c r="O271" i="17"/>
  <c r="O282" i="17"/>
  <c r="O272" i="17"/>
  <c r="O286" i="17"/>
  <c r="O281" i="17"/>
  <c r="Y111" i="17"/>
  <c r="R117" i="17"/>
  <c r="R118" i="17"/>
  <c r="R122" i="17"/>
  <c r="R120" i="17"/>
  <c r="R107" i="17"/>
  <c r="U118" i="17"/>
  <c r="U117" i="17"/>
  <c r="U120" i="17"/>
  <c r="U107" i="17"/>
  <c r="U122" i="17"/>
  <c r="L450" i="17"/>
  <c r="L448" i="17"/>
  <c r="L445" i="17"/>
  <c r="L436" i="17"/>
  <c r="L446" i="17"/>
  <c r="L438" i="17"/>
  <c r="L435" i="17"/>
  <c r="V436" i="17"/>
  <c r="V438" i="17"/>
  <c r="V448" i="17"/>
  <c r="V446" i="17"/>
  <c r="V445" i="17"/>
  <c r="V450" i="17"/>
  <c r="V435" i="17"/>
  <c r="L282" i="17"/>
  <c r="L281" i="17"/>
  <c r="L271" i="17"/>
  <c r="L284" i="17"/>
  <c r="L286" i="17"/>
  <c r="L274" i="17"/>
  <c r="L272" i="17"/>
  <c r="J281" i="17"/>
  <c r="E118" i="21"/>
  <c r="J271" i="17"/>
  <c r="J286" i="17"/>
  <c r="J282" i="17"/>
  <c r="J284" i="17"/>
  <c r="J272" i="17"/>
  <c r="J274" i="17"/>
  <c r="U450" i="17"/>
  <c r="U435" i="17"/>
  <c r="U438" i="17"/>
  <c r="U436" i="17"/>
  <c r="U446" i="17"/>
  <c r="U445" i="17"/>
  <c r="U448" i="17"/>
  <c r="Q106" i="17"/>
  <c r="Q108" i="17"/>
  <c r="Q110" i="17"/>
  <c r="P106" i="17"/>
  <c r="P108" i="17"/>
  <c r="L107" i="17"/>
  <c r="L118" i="17"/>
  <c r="L120" i="17"/>
  <c r="L117" i="17"/>
  <c r="L122" i="17"/>
  <c r="T107" i="17"/>
  <c r="T122" i="17"/>
  <c r="T118" i="17"/>
  <c r="T117" i="17"/>
  <c r="T120" i="17"/>
  <c r="I52" i="21"/>
  <c r="M226" i="18" s="1"/>
  <c r="G52" i="21"/>
  <c r="K226" i="18" s="1"/>
  <c r="O52" i="21"/>
  <c r="S226" i="18" s="1"/>
  <c r="N52" i="21"/>
  <c r="R226" i="18" s="1"/>
  <c r="P52" i="21"/>
  <c r="T226" i="18" s="1"/>
  <c r="H52" i="21"/>
  <c r="L226" i="18" s="1"/>
  <c r="R52" i="21"/>
  <c r="V226" i="18" s="1"/>
  <c r="Q52" i="21"/>
  <c r="U226" i="18" s="1"/>
  <c r="M52" i="21"/>
  <c r="Q226" i="18" s="1"/>
  <c r="J52" i="21"/>
  <c r="N226" i="18" s="1"/>
  <c r="L52" i="21"/>
  <c r="P226" i="18" s="1"/>
  <c r="K52" i="21"/>
  <c r="O226" i="18" s="1"/>
  <c r="F52" i="21"/>
  <c r="J226" i="18" s="1"/>
  <c r="P448" i="17"/>
  <c r="P445" i="17"/>
  <c r="P450" i="17"/>
  <c r="P438" i="17"/>
  <c r="P435" i="17"/>
  <c r="P436" i="17"/>
  <c r="P446" i="17"/>
  <c r="S281" i="17"/>
  <c r="S286" i="17"/>
  <c r="S272" i="17"/>
  <c r="S282" i="17"/>
  <c r="S284" i="17"/>
  <c r="S271" i="17"/>
  <c r="S274" i="17"/>
  <c r="N284" i="17"/>
  <c r="N272" i="17"/>
  <c r="N281" i="17"/>
  <c r="N282" i="17"/>
  <c r="N274" i="17"/>
  <c r="N271" i="17"/>
  <c r="N286" i="17"/>
  <c r="R110" i="17"/>
  <c r="R108" i="17"/>
  <c r="R106" i="17"/>
  <c r="J106" i="17"/>
  <c r="J108" i="17"/>
  <c r="E103" i="21"/>
  <c r="J110" i="17"/>
  <c r="J117" i="17"/>
  <c r="J107" i="17"/>
  <c r="J122" i="17"/>
  <c r="J120" i="17"/>
  <c r="E115" i="21"/>
  <c r="J118" i="17"/>
  <c r="M107" i="17"/>
  <c r="M118" i="17"/>
  <c r="M120" i="17"/>
  <c r="M122" i="17"/>
  <c r="M117" i="17"/>
  <c r="K436" i="17"/>
  <c r="K446" i="17"/>
  <c r="K450" i="17"/>
  <c r="K445" i="17"/>
  <c r="K448" i="17"/>
  <c r="K438" i="17"/>
  <c r="K435" i="17"/>
  <c r="V106" i="17"/>
  <c r="V108" i="17"/>
  <c r="V110" i="17"/>
  <c r="U106" i="17"/>
  <c r="U108" i="17"/>
  <c r="U110" i="17"/>
  <c r="S122" i="17"/>
  <c r="S117" i="17"/>
  <c r="S120" i="17"/>
  <c r="S107" i="17"/>
  <c r="S118" i="17"/>
  <c r="Q107" i="17"/>
  <c r="Q120" i="17"/>
  <c r="Q118" i="17"/>
  <c r="Q122" i="17"/>
  <c r="Q117" i="17"/>
  <c r="S106" i="17"/>
  <c r="S108" i="17"/>
  <c r="S110" i="17"/>
  <c r="K106" i="17"/>
  <c r="K110" i="17"/>
  <c r="K108" i="17"/>
  <c r="L106" i="17"/>
  <c r="L108" i="17"/>
  <c r="M106" i="17"/>
  <c r="M110" i="17"/>
  <c r="M108" i="17"/>
  <c r="K118" i="17"/>
  <c r="K120" i="17"/>
  <c r="K122" i="17"/>
  <c r="K107" i="17"/>
  <c r="K117" i="17"/>
  <c r="P118" i="17"/>
  <c r="P117" i="17"/>
  <c r="P122" i="17"/>
  <c r="P120" i="17"/>
  <c r="P107" i="17"/>
  <c r="P112" i="21"/>
  <c r="F112" i="21"/>
  <c r="K112" i="21"/>
  <c r="M112" i="21"/>
  <c r="R112" i="21"/>
  <c r="J112" i="21"/>
  <c r="O112" i="21"/>
  <c r="N112" i="21"/>
  <c r="Q112" i="21"/>
  <c r="G112" i="21"/>
  <c r="L112" i="21"/>
  <c r="H112" i="21"/>
  <c r="I112" i="21"/>
  <c r="T436" i="17"/>
  <c r="T438" i="17"/>
  <c r="T445" i="17"/>
  <c r="T450" i="17"/>
  <c r="T448" i="17"/>
  <c r="T446" i="17"/>
  <c r="T435" i="17"/>
  <c r="E124" i="21"/>
  <c r="P286" i="17"/>
  <c r="P272" i="17"/>
  <c r="P284" i="17"/>
  <c r="P271" i="17"/>
  <c r="P282" i="17"/>
  <c r="P281" i="17"/>
  <c r="P274" i="17"/>
  <c r="V274" i="17"/>
  <c r="V286" i="17"/>
  <c r="V281" i="17"/>
  <c r="V284" i="17"/>
  <c r="V271" i="17"/>
  <c r="V272" i="17"/>
  <c r="V282" i="17"/>
  <c r="T106" i="17"/>
  <c r="T108" i="17"/>
  <c r="T110" i="17"/>
  <c r="N118" i="17"/>
  <c r="N120" i="17"/>
  <c r="N122" i="17"/>
  <c r="N117" i="17"/>
  <c r="N107" i="17"/>
  <c r="O438" i="17"/>
  <c r="O450" i="17"/>
  <c r="O435" i="17"/>
  <c r="O446" i="17"/>
  <c r="O448" i="17"/>
  <c r="O445" i="17"/>
  <c r="O436" i="17"/>
  <c r="N438" i="17"/>
  <c r="N445" i="17"/>
  <c r="N448" i="17"/>
  <c r="N446" i="17"/>
  <c r="N450" i="17"/>
  <c r="N435" i="17"/>
  <c r="N436" i="17"/>
  <c r="M274" i="17"/>
  <c r="M284" i="17"/>
  <c r="M271" i="17"/>
  <c r="M281" i="17"/>
  <c r="M272" i="17"/>
  <c r="M282" i="17"/>
  <c r="M286" i="17"/>
  <c r="Q284" i="17"/>
  <c r="Q282" i="17"/>
  <c r="Q281" i="17"/>
  <c r="Q271" i="17"/>
  <c r="Q286" i="17"/>
  <c r="Q272" i="17"/>
  <c r="Q274" i="17"/>
  <c r="N106" i="17"/>
  <c r="N108" i="17"/>
  <c r="N110" i="17"/>
  <c r="V120" i="17"/>
  <c r="V118" i="17"/>
  <c r="V117" i="17"/>
  <c r="V122" i="17"/>
  <c r="V107" i="17"/>
  <c r="S448" i="17"/>
  <c r="S438" i="17"/>
  <c r="S445" i="17"/>
  <c r="S435" i="17"/>
  <c r="S450" i="17"/>
  <c r="S436" i="17"/>
  <c r="S446" i="17"/>
  <c r="Q438" i="17"/>
  <c r="Q450" i="17"/>
  <c r="Q445" i="17"/>
  <c r="Q435" i="17"/>
  <c r="Q448" i="17"/>
  <c r="Q446" i="17"/>
  <c r="Q436" i="17"/>
  <c r="N55" i="21"/>
  <c r="R495" i="18" s="1"/>
  <c r="H55" i="21"/>
  <c r="L495" i="18" s="1"/>
  <c r="K55" i="21"/>
  <c r="O495" i="18" s="1"/>
  <c r="Q55" i="21"/>
  <c r="U495" i="18" s="1"/>
  <c r="I55" i="21"/>
  <c r="M495" i="18" s="1"/>
  <c r="O55" i="21"/>
  <c r="S495" i="18" s="1"/>
  <c r="R55" i="21"/>
  <c r="V495" i="18" s="1"/>
  <c r="G55" i="21"/>
  <c r="K495" i="18" s="1"/>
  <c r="F55" i="21"/>
  <c r="J495" i="18" s="1"/>
  <c r="J55" i="21"/>
  <c r="N495" i="18" s="1"/>
  <c r="M55" i="21"/>
  <c r="Q495" i="18" s="1"/>
  <c r="L55" i="21"/>
  <c r="P495" i="18" s="1"/>
  <c r="P55" i="21"/>
  <c r="T495" i="18" s="1"/>
  <c r="U274" i="17"/>
  <c r="U282" i="17"/>
  <c r="U281" i="17"/>
  <c r="U272" i="17"/>
  <c r="U271" i="17"/>
  <c r="U286" i="17"/>
  <c r="U284" i="17"/>
  <c r="T282" i="17"/>
  <c r="T286" i="17"/>
  <c r="T284" i="17"/>
  <c r="T281" i="17"/>
  <c r="T272" i="17"/>
  <c r="T274" i="17"/>
  <c r="T271" i="17"/>
  <c r="O106" i="17"/>
  <c r="O108" i="17"/>
  <c r="O122" i="17"/>
  <c r="O118" i="17"/>
  <c r="O117" i="17"/>
  <c r="O107" i="17"/>
  <c r="O120" i="17"/>
  <c r="R436" i="17"/>
  <c r="R450" i="17"/>
  <c r="R446" i="17"/>
  <c r="R438" i="17"/>
  <c r="R448" i="17"/>
  <c r="R445" i="17"/>
  <c r="R435" i="17"/>
  <c r="M450" i="17"/>
  <c r="M435" i="17"/>
  <c r="M448" i="17"/>
  <c r="M446" i="17"/>
  <c r="M445" i="17"/>
  <c r="M438" i="17"/>
  <c r="M436" i="17"/>
  <c r="E109" i="21"/>
  <c r="K281" i="17"/>
  <c r="K284" i="17"/>
  <c r="K272" i="17"/>
  <c r="K271" i="17"/>
  <c r="K282" i="17"/>
  <c r="K274" i="17"/>
  <c r="K286" i="17"/>
  <c r="F35" i="12"/>
  <c r="O602" i="17" l="1"/>
  <c r="S810" i="18"/>
  <c r="T810" i="18"/>
  <c r="L810" i="18"/>
  <c r="M810" i="18"/>
  <c r="U810" i="18"/>
  <c r="Q810" i="18"/>
  <c r="N810" i="18"/>
  <c r="V810" i="18"/>
  <c r="O810" i="18"/>
  <c r="K810" i="18"/>
  <c r="J810" i="18"/>
  <c r="P810" i="18"/>
  <c r="R810" i="18"/>
  <c r="X272" i="18"/>
  <c r="X1033" i="18"/>
  <c r="R541" i="18"/>
  <c r="J541" i="18"/>
  <c r="Q541" i="18"/>
  <c r="X541" i="18"/>
  <c r="P541" i="18"/>
  <c r="W541" i="18"/>
  <c r="W1079" i="18" s="1"/>
  <c r="O541" i="18"/>
  <c r="V541" i="18"/>
  <c r="N541" i="18"/>
  <c r="U541" i="18"/>
  <c r="M541" i="18"/>
  <c r="T541" i="18"/>
  <c r="L541" i="18"/>
  <c r="S541" i="18"/>
  <c r="K541" i="18"/>
  <c r="M272" i="18"/>
  <c r="T272" i="18"/>
  <c r="Q272" i="18"/>
  <c r="V272" i="18"/>
  <c r="R272" i="18"/>
  <c r="J272" i="18"/>
  <c r="K272" i="18"/>
  <c r="S272" i="18"/>
  <c r="L272" i="18"/>
  <c r="P272" i="18"/>
  <c r="N272" i="18"/>
  <c r="U272" i="18"/>
  <c r="O272" i="18"/>
  <c r="Y764" i="18"/>
  <c r="O1033" i="18"/>
  <c r="R1033" i="18"/>
  <c r="K1033" i="18"/>
  <c r="Q1033" i="18"/>
  <c r="P1033" i="18"/>
  <c r="N1033" i="18"/>
  <c r="J1033" i="18"/>
  <c r="S1033" i="18"/>
  <c r="U1033" i="18"/>
  <c r="M1033" i="18"/>
  <c r="L1033" i="18"/>
  <c r="V1033" i="18"/>
  <c r="T1033" i="18"/>
  <c r="Y495" i="18"/>
  <c r="Y226" i="18"/>
  <c r="O599" i="17"/>
  <c r="H40" i="23"/>
  <c r="L103" i="8" s="1"/>
  <c r="I431" i="17" s="1"/>
  <c r="W277" i="17"/>
  <c r="K125" i="8"/>
  <c r="I289" i="17" s="1"/>
  <c r="X289" i="17" s="1"/>
  <c r="K114" i="8"/>
  <c r="I278" i="17" s="1"/>
  <c r="X278" i="17" s="1"/>
  <c r="J103" i="8"/>
  <c r="I103" i="17" s="1"/>
  <c r="X103" i="17" s="1"/>
  <c r="J116" i="8"/>
  <c r="I116" i="17" s="1"/>
  <c r="W116" i="17" s="1"/>
  <c r="K116" i="8"/>
  <c r="I280" i="17" s="1"/>
  <c r="W280" i="17" s="1"/>
  <c r="K103" i="8"/>
  <c r="I267" i="17" s="1"/>
  <c r="G25" i="24"/>
  <c r="J113" i="8"/>
  <c r="I113" i="17" s="1"/>
  <c r="J114" i="8"/>
  <c r="I114" i="17" s="1"/>
  <c r="W114" i="17" s="1"/>
  <c r="Y760" i="14"/>
  <c r="Y816" i="13"/>
  <c r="G36" i="1"/>
  <c r="G45" i="1" s="1"/>
  <c r="G49" i="1" s="1"/>
  <c r="I81" i="20" s="1"/>
  <c r="I88" i="20" s="1"/>
  <c r="Y646" i="18"/>
  <c r="P602" i="17"/>
  <c r="Y731" i="18"/>
  <c r="Y714" i="13"/>
  <c r="Y648" i="13"/>
  <c r="Y752" i="14"/>
  <c r="Y669" i="18"/>
  <c r="Y754" i="13"/>
  <c r="Y721" i="14"/>
  <c r="Y780" i="18"/>
  <c r="Y823" i="13"/>
  <c r="Y755" i="14"/>
  <c r="Y708" i="13"/>
  <c r="Y732" i="13"/>
  <c r="Y766" i="13"/>
  <c r="Y727" i="13"/>
  <c r="Y667" i="14"/>
  <c r="Y647" i="13"/>
  <c r="Y807" i="13"/>
  <c r="Y659" i="13"/>
  <c r="Y654" i="13"/>
  <c r="Y772" i="13"/>
  <c r="Y774" i="14"/>
  <c r="Y762" i="18"/>
  <c r="Y796" i="18"/>
  <c r="Y711" i="18"/>
  <c r="Y798" i="14"/>
  <c r="V614" i="17"/>
  <c r="Y640" i="14"/>
  <c r="Y735" i="18"/>
  <c r="Y792" i="18"/>
  <c r="V610" i="17"/>
  <c r="Y762" i="13"/>
  <c r="Y778" i="18"/>
  <c r="Y754" i="18"/>
  <c r="Y703" i="18"/>
  <c r="Y693" i="13"/>
  <c r="Y715" i="14"/>
  <c r="Y718" i="14"/>
  <c r="Y773" i="14"/>
  <c r="Y781" i="18"/>
  <c r="Y770" i="13"/>
  <c r="Y748" i="14"/>
  <c r="Y637" i="14"/>
  <c r="Y740" i="18"/>
  <c r="L602" i="17"/>
  <c r="Y781" i="14"/>
  <c r="Y819" i="13"/>
  <c r="Y747" i="18"/>
  <c r="Y647" i="18"/>
  <c r="Y762" i="14"/>
  <c r="Y643" i="14"/>
  <c r="Y743" i="18"/>
  <c r="Y799" i="13"/>
  <c r="Y668" i="14"/>
  <c r="Y660" i="13"/>
  <c r="Y665" i="18"/>
  <c r="Y689" i="14"/>
  <c r="Y661" i="18"/>
  <c r="Y763" i="13"/>
  <c r="Y704" i="14"/>
  <c r="Y707" i="18"/>
  <c r="Y780" i="14"/>
  <c r="Y739" i="18"/>
  <c r="Y805" i="14"/>
  <c r="Y784" i="14"/>
  <c r="Y761" i="14"/>
  <c r="Y730" i="14"/>
  <c r="Y743" i="14"/>
  <c r="Y651" i="13"/>
  <c r="Y804" i="18"/>
  <c r="Y715" i="13"/>
  <c r="Y712" i="14"/>
  <c r="Y752" i="18"/>
  <c r="Y788" i="13"/>
  <c r="Y710" i="14"/>
  <c r="Y661" i="14"/>
  <c r="Y702" i="14"/>
  <c r="Y741" i="14"/>
  <c r="Y795" i="13"/>
  <c r="Y748" i="13"/>
  <c r="Y798" i="13"/>
  <c r="Y703" i="14"/>
  <c r="Y802" i="18"/>
  <c r="Y761" i="13"/>
  <c r="Y651" i="14"/>
  <c r="Y644" i="14"/>
  <c r="Y711" i="14"/>
  <c r="Y701" i="13"/>
  <c r="Y704" i="18"/>
  <c r="Y659" i="18"/>
  <c r="Y790" i="13"/>
  <c r="Y765" i="13"/>
  <c r="Y693" i="18"/>
  <c r="Y653" i="14"/>
  <c r="Y662" i="13"/>
  <c r="Y733" i="18"/>
  <c r="Y635" i="14"/>
  <c r="Y714" i="18"/>
  <c r="Y707" i="13"/>
  <c r="Y688" i="14"/>
  <c r="Y678" i="13"/>
  <c r="Y799" i="18"/>
  <c r="Y818" i="13"/>
  <c r="Y710" i="18"/>
  <c r="Y650" i="14"/>
  <c r="Y811" i="13"/>
  <c r="Y783" i="14"/>
  <c r="Y717" i="14"/>
  <c r="Y708" i="14"/>
  <c r="Y737" i="13"/>
  <c r="Y697" i="18"/>
  <c r="Y648" i="14"/>
  <c r="Y732" i="14"/>
  <c r="Y649" i="13"/>
  <c r="Y797" i="13"/>
  <c r="Y758" i="18"/>
  <c r="Y640" i="18"/>
  <c r="Y737" i="14"/>
  <c r="Y793" i="14"/>
  <c r="Y753" i="14"/>
  <c r="Y787" i="18"/>
  <c r="Y706" i="14"/>
  <c r="Y813" i="13"/>
  <c r="Y742" i="14"/>
  <c r="Y785" i="14"/>
  <c r="Y719" i="13"/>
  <c r="Y670" i="13"/>
  <c r="Y782" i="18"/>
  <c r="Y702" i="18"/>
  <c r="Y648" i="18"/>
  <c r="Y783" i="18"/>
  <c r="Y806" i="13"/>
  <c r="Y735" i="14"/>
  <c r="Y775" i="18"/>
  <c r="Y656" i="14"/>
  <c r="Y808" i="13"/>
  <c r="Y817" i="13"/>
  <c r="Y668" i="13"/>
  <c r="Y810" i="13"/>
  <c r="Y780" i="13"/>
  <c r="Y676" i="13"/>
  <c r="Y734" i="14"/>
  <c r="Y734" i="18"/>
  <c r="Y666" i="14"/>
  <c r="P610" i="17"/>
  <c r="Y751" i="14"/>
  <c r="Y701" i="18"/>
  <c r="Y721" i="18"/>
  <c r="Y647" i="14"/>
  <c r="Y655" i="13"/>
  <c r="Y788" i="14"/>
  <c r="Y706" i="18"/>
  <c r="Y638" i="14"/>
  <c r="Y756" i="14"/>
  <c r="Y721" i="13"/>
  <c r="Y760" i="18"/>
  <c r="Y638" i="18"/>
  <c r="S612" i="17"/>
  <c r="Y775" i="13"/>
  <c r="Y809" i="13"/>
  <c r="Y752" i="13"/>
  <c r="Y791" i="14"/>
  <c r="Y759" i="13"/>
  <c r="Y674" i="13"/>
  <c r="Y794" i="14"/>
  <c r="Y733" i="13"/>
  <c r="Y753" i="18"/>
  <c r="Y814" i="13"/>
  <c r="Y796" i="13"/>
  <c r="Y649" i="14"/>
  <c r="Y745" i="14"/>
  <c r="Y747" i="13"/>
  <c r="Y768" i="13"/>
  <c r="Y665" i="14"/>
  <c r="Y746" i="14"/>
  <c r="Y551" i="14"/>
  <c r="Y691" i="18"/>
  <c r="Y717" i="13"/>
  <c r="Y788" i="18"/>
  <c r="Y637" i="18"/>
  <c r="Y758" i="13"/>
  <c r="Y705" i="14"/>
  <c r="Y742" i="18"/>
  <c r="Y737" i="18"/>
  <c r="Y792" i="14"/>
  <c r="Y639" i="18"/>
  <c r="Y741" i="18"/>
  <c r="Y658" i="18"/>
  <c r="Y716" i="14"/>
  <c r="Y660" i="14"/>
  <c r="Y756" i="18"/>
  <c r="Y754" i="14"/>
  <c r="Y719" i="18"/>
  <c r="Y750" i="13"/>
  <c r="Y744" i="13"/>
  <c r="Y710" i="13"/>
  <c r="Y763" i="14"/>
  <c r="Y663" i="18"/>
  <c r="Y760" i="13"/>
  <c r="Y692" i="14"/>
  <c r="Y744" i="18"/>
  <c r="Y759" i="18"/>
  <c r="Y666" i="18"/>
  <c r="Y662" i="14"/>
  <c r="Y729" i="13"/>
  <c r="Y664" i="18"/>
  <c r="Y802" i="14"/>
  <c r="Y658" i="13"/>
  <c r="Y800" i="13"/>
  <c r="Y715" i="18"/>
  <c r="Y745" i="18"/>
  <c r="Y653" i="18"/>
  <c r="Y654" i="14"/>
  <c r="Y800" i="18"/>
  <c r="Y693" i="14"/>
  <c r="Y660" i="18"/>
  <c r="Y644" i="18"/>
  <c r="Y791" i="18"/>
  <c r="Y702" i="13"/>
  <c r="G49" i="21"/>
  <c r="L49" i="21"/>
  <c r="O49" i="21"/>
  <c r="J49" i="21"/>
  <c r="P49" i="21"/>
  <c r="N49" i="21"/>
  <c r="M49" i="21"/>
  <c r="F49" i="21"/>
  <c r="I49" i="21"/>
  <c r="K49" i="21"/>
  <c r="H49" i="21"/>
  <c r="Q49" i="21"/>
  <c r="R49" i="21"/>
  <c r="Y798" i="18"/>
  <c r="Y794" i="18"/>
  <c r="Y659" i="14"/>
  <c r="Y672" i="13"/>
  <c r="Y801" i="14"/>
  <c r="Y649" i="18"/>
  <c r="Y694" i="13"/>
  <c r="Y712" i="18"/>
  <c r="Y680" i="13"/>
  <c r="Y750" i="14"/>
  <c r="Y782" i="14"/>
  <c r="Y722" i="13"/>
  <c r="Y664" i="13"/>
  <c r="Y757" i="18"/>
  <c r="Y652" i="18"/>
  <c r="Y778" i="14"/>
  <c r="X75" i="19"/>
  <c r="Y642" i="14"/>
  <c r="Y705" i="18"/>
  <c r="Y793" i="13"/>
  <c r="Y709" i="18"/>
  <c r="Y746" i="18"/>
  <c r="Y750" i="18"/>
  <c r="Y797" i="14"/>
  <c r="Y698" i="14"/>
  <c r="Y779" i="14"/>
  <c r="Y665" i="13"/>
  <c r="Y767" i="13"/>
  <c r="Y694" i="18"/>
  <c r="Y723" i="13"/>
  <c r="Y790" i="14"/>
  <c r="Y725" i="13"/>
  <c r="Y731" i="13"/>
  <c r="Y800" i="14"/>
  <c r="Y701" i="14"/>
  <c r="Y774" i="18"/>
  <c r="Y707" i="14"/>
  <c r="Y779" i="18"/>
  <c r="Y677" i="13"/>
  <c r="Y777" i="14"/>
  <c r="Y774" i="13"/>
  <c r="Y815" i="13"/>
  <c r="Y759" i="14"/>
  <c r="Y773" i="18"/>
  <c r="Y642" i="18"/>
  <c r="Y799" i="14"/>
  <c r="Y751" i="13"/>
  <c r="Y656" i="18"/>
  <c r="Y777" i="18"/>
  <c r="Y655" i="14"/>
  <c r="Y726" i="13"/>
  <c r="Y786" i="14"/>
  <c r="Y655" i="18"/>
  <c r="Y689" i="18"/>
  <c r="Y698" i="18"/>
  <c r="Y650" i="13"/>
  <c r="Y790" i="18"/>
  <c r="Y714" i="14"/>
  <c r="Y657" i="18"/>
  <c r="Y786" i="18"/>
  <c r="Y713" i="18"/>
  <c r="Y716" i="13"/>
  <c r="Y656" i="13"/>
  <c r="Y691" i="14"/>
  <c r="Y669" i="14"/>
  <c r="Y793" i="18"/>
  <c r="Y789" i="14"/>
  <c r="Y663" i="13"/>
  <c r="Y679" i="13"/>
  <c r="Y663" i="14"/>
  <c r="Y776" i="13"/>
  <c r="Y728" i="13"/>
  <c r="Y666" i="13"/>
  <c r="Y739" i="14"/>
  <c r="Y645" i="18"/>
  <c r="Y772" i="14"/>
  <c r="Y747" i="14"/>
  <c r="Y812" i="13"/>
  <c r="Y654" i="18"/>
  <c r="Y692" i="18"/>
  <c r="Y706" i="13"/>
  <c r="Y775" i="14"/>
  <c r="Y708" i="18"/>
  <c r="Y787" i="13"/>
  <c r="Y675" i="13"/>
  <c r="Y736" i="14"/>
  <c r="Y646" i="14"/>
  <c r="Y771" i="13"/>
  <c r="Y746" i="13"/>
  <c r="Y700" i="14"/>
  <c r="Y645" i="14"/>
  <c r="Y784" i="18"/>
  <c r="Y705" i="13"/>
  <c r="Y796" i="14"/>
  <c r="Y696" i="18"/>
  <c r="Y667" i="18"/>
  <c r="Y641" i="18"/>
  <c r="Y717" i="18"/>
  <c r="Y668" i="18"/>
  <c r="Y673" i="13"/>
  <c r="Y748" i="18"/>
  <c r="Y658" i="14"/>
  <c r="Y805" i="13"/>
  <c r="Y749" i="13"/>
  <c r="Y758" i="14"/>
  <c r="Y639" i="14"/>
  <c r="Y776" i="18"/>
  <c r="Y695" i="14"/>
  <c r="Y720" i="14"/>
  <c r="Y662" i="18"/>
  <c r="Y804" i="14"/>
  <c r="Y755" i="18"/>
  <c r="Y792" i="13"/>
  <c r="Y769" i="13"/>
  <c r="Y671" i="13"/>
  <c r="Y776" i="14"/>
  <c r="Y795" i="14"/>
  <c r="Y641" i="14"/>
  <c r="Y724" i="13"/>
  <c r="Y563" i="13"/>
  <c r="Y732" i="18"/>
  <c r="Y751" i="18"/>
  <c r="Y794" i="13"/>
  <c r="Y719" i="14"/>
  <c r="Y667" i="13"/>
  <c r="Y803" i="14"/>
  <c r="Y731" i="14"/>
  <c r="Y653" i="13"/>
  <c r="Y803" i="18"/>
  <c r="Y757" i="14"/>
  <c r="Y720" i="13"/>
  <c r="Y773" i="13"/>
  <c r="Y749" i="14"/>
  <c r="Y700" i="18"/>
  <c r="Y651" i="18"/>
  <c r="Y718" i="18"/>
  <c r="Y716" i="18"/>
  <c r="Y695" i="18"/>
  <c r="Y657" i="13"/>
  <c r="Y801" i="13"/>
  <c r="Y661" i="13"/>
  <c r="Y756" i="13"/>
  <c r="Y736" i="18"/>
  <c r="Y704" i="13"/>
  <c r="Y805" i="18"/>
  <c r="Y797" i="18"/>
  <c r="Y669" i="13"/>
  <c r="Y749" i="18"/>
  <c r="Y713" i="14"/>
  <c r="Y744" i="14"/>
  <c r="Y745" i="13"/>
  <c r="Y712" i="13"/>
  <c r="Y789" i="18"/>
  <c r="Y696" i="14"/>
  <c r="Y709" i="13"/>
  <c r="Y764" i="13"/>
  <c r="Y733" i="14"/>
  <c r="Y791" i="13"/>
  <c r="Y699" i="18"/>
  <c r="Y720" i="18"/>
  <c r="Y697" i="14"/>
  <c r="E100" i="21"/>
  <c r="Y713" i="13"/>
  <c r="Y787" i="14"/>
  <c r="Y652" i="14"/>
  <c r="Y690" i="14"/>
  <c r="Y755" i="13"/>
  <c r="Y757" i="13"/>
  <c r="Y763" i="18"/>
  <c r="Y643" i="18"/>
  <c r="Y804" i="13"/>
  <c r="Y694" i="14"/>
  <c r="Y664" i="14"/>
  <c r="Y657" i="14"/>
  <c r="Y652" i="13"/>
  <c r="Y703" i="13"/>
  <c r="Y738" i="14"/>
  <c r="Y785" i="18"/>
  <c r="Y738" i="18"/>
  <c r="Y802" i="13"/>
  <c r="Y718" i="13"/>
  <c r="Y730" i="13"/>
  <c r="Y761" i="18"/>
  <c r="Y801" i="18"/>
  <c r="Y795" i="18"/>
  <c r="Y690" i="18"/>
  <c r="Y711" i="13"/>
  <c r="Y699" i="14"/>
  <c r="Y709" i="14"/>
  <c r="Y789" i="13"/>
  <c r="O612" i="17"/>
  <c r="N610" i="17"/>
  <c r="P612" i="17"/>
  <c r="Y753" i="13"/>
  <c r="Y803" i="13"/>
  <c r="Y636" i="14"/>
  <c r="Y650" i="18"/>
  <c r="Y740" i="14"/>
  <c r="W161" i="13"/>
  <c r="W983" i="13" s="1"/>
  <c r="X161" i="13"/>
  <c r="X983" i="13" s="1"/>
  <c r="X119" i="13"/>
  <c r="X941" i="13" s="1"/>
  <c r="W119" i="13"/>
  <c r="W941" i="13" s="1"/>
  <c r="W208" i="13"/>
  <c r="W1030" i="13" s="1"/>
  <c r="X208" i="13"/>
  <c r="X1030" i="13" s="1"/>
  <c r="W242" i="13"/>
  <c r="W1064" i="13" s="1"/>
  <c r="X242" i="13"/>
  <c r="X1064" i="13" s="1"/>
  <c r="W131" i="14"/>
  <c r="W935" i="14" s="1"/>
  <c r="X131" i="14"/>
  <c r="X935" i="14" s="1"/>
  <c r="W249" i="18"/>
  <c r="W1056" i="18" s="1"/>
  <c r="X249" i="18"/>
  <c r="X1056" i="18" s="1"/>
  <c r="W259" i="14"/>
  <c r="W1063" i="14" s="1"/>
  <c r="X259" i="14"/>
  <c r="X1063" i="14" s="1"/>
  <c r="W156" i="14"/>
  <c r="W960" i="14" s="1"/>
  <c r="X156" i="14"/>
  <c r="X960" i="14" s="1"/>
  <c r="X218" i="14"/>
  <c r="X1022" i="14" s="1"/>
  <c r="W218" i="14"/>
  <c r="W1022" i="14" s="1"/>
  <c r="X128" i="13"/>
  <c r="X950" i="13" s="1"/>
  <c r="W128" i="13"/>
  <c r="W950" i="13" s="1"/>
  <c r="W166" i="18"/>
  <c r="W973" i="18" s="1"/>
  <c r="X166" i="18"/>
  <c r="X973" i="18" s="1"/>
  <c r="W213" i="14"/>
  <c r="W1017" i="14" s="1"/>
  <c r="X213" i="14"/>
  <c r="X1017" i="14" s="1"/>
  <c r="W223" i="13"/>
  <c r="W1045" i="13" s="1"/>
  <c r="X223" i="13"/>
  <c r="X1045" i="13" s="1"/>
  <c r="X226" i="13"/>
  <c r="X1048" i="13" s="1"/>
  <c r="W226" i="13"/>
  <c r="W1048" i="13" s="1"/>
  <c r="W219" i="13"/>
  <c r="W1041" i="13" s="1"/>
  <c r="X219" i="13"/>
  <c r="X1041" i="13" s="1"/>
  <c r="W104" i="13"/>
  <c r="W926" i="13" s="1"/>
  <c r="X104" i="13"/>
  <c r="X926" i="13" s="1"/>
  <c r="W242" i="14"/>
  <c r="W1046" i="14" s="1"/>
  <c r="X242" i="14"/>
  <c r="X1046" i="14" s="1"/>
  <c r="W213" i="13"/>
  <c r="W1035" i="13" s="1"/>
  <c r="X213" i="13"/>
  <c r="X1035" i="13" s="1"/>
  <c r="X246" i="18"/>
  <c r="X1053" i="18" s="1"/>
  <c r="W246" i="18"/>
  <c r="W1053" i="18" s="1"/>
  <c r="W126" i="13"/>
  <c r="W948" i="13" s="1"/>
  <c r="X126" i="13"/>
  <c r="X948" i="13" s="1"/>
  <c r="X267" i="13"/>
  <c r="X1089" i="13" s="1"/>
  <c r="W267" i="13"/>
  <c r="W1089" i="13" s="1"/>
  <c r="W108" i="14"/>
  <c r="W912" i="14" s="1"/>
  <c r="X108" i="14"/>
  <c r="X912" i="14" s="1"/>
  <c r="X105" i="13"/>
  <c r="X927" i="13" s="1"/>
  <c r="W105" i="13"/>
  <c r="W927" i="13" s="1"/>
  <c r="X251" i="13"/>
  <c r="X1073" i="13" s="1"/>
  <c r="W251" i="13"/>
  <c r="W1073" i="13" s="1"/>
  <c r="W173" i="13"/>
  <c r="W995" i="13" s="1"/>
  <c r="X173" i="13"/>
  <c r="X995" i="13" s="1"/>
  <c r="X234" i="18"/>
  <c r="W234" i="18"/>
  <c r="W215" i="18"/>
  <c r="W1022" i="18" s="1"/>
  <c r="X215" i="18"/>
  <c r="X1022" i="18" s="1"/>
  <c r="W170" i="13"/>
  <c r="W992" i="13" s="1"/>
  <c r="X170" i="13"/>
  <c r="X992" i="13" s="1"/>
  <c r="W243" i="13"/>
  <c r="W1065" i="13" s="1"/>
  <c r="X243" i="13"/>
  <c r="X1065" i="13" s="1"/>
  <c r="W255" i="13"/>
  <c r="W1077" i="13" s="1"/>
  <c r="X255" i="13"/>
  <c r="X1077" i="13" s="1"/>
  <c r="W121" i="14"/>
  <c r="W925" i="14" s="1"/>
  <c r="X121" i="14"/>
  <c r="X925" i="14" s="1"/>
  <c r="W154" i="18"/>
  <c r="W961" i="18" s="1"/>
  <c r="X154" i="18"/>
  <c r="X961" i="18" s="1"/>
  <c r="X108" i="18"/>
  <c r="X915" i="18" s="1"/>
  <c r="W108" i="18"/>
  <c r="W915" i="18" s="1"/>
  <c r="X258" i="18"/>
  <c r="X1065" i="18" s="1"/>
  <c r="W258" i="18"/>
  <c r="W1065" i="18" s="1"/>
  <c r="X167" i="18"/>
  <c r="X974" i="18" s="1"/>
  <c r="W167" i="18"/>
  <c r="W974" i="18" s="1"/>
  <c r="X208" i="14"/>
  <c r="X1012" i="14" s="1"/>
  <c r="W208" i="14"/>
  <c r="W1012" i="14" s="1"/>
  <c r="X171" i="13"/>
  <c r="X993" i="13" s="1"/>
  <c r="W171" i="13"/>
  <c r="W993" i="13" s="1"/>
  <c r="X117" i="14"/>
  <c r="X921" i="14" s="1"/>
  <c r="W117" i="14"/>
  <c r="W921" i="14" s="1"/>
  <c r="X162" i="14"/>
  <c r="X966" i="14" s="1"/>
  <c r="W162" i="14"/>
  <c r="W966" i="14" s="1"/>
  <c r="W152" i="18"/>
  <c r="W959" i="18" s="1"/>
  <c r="X152" i="18"/>
  <c r="X959" i="18" s="1"/>
  <c r="X194" i="18"/>
  <c r="X1001" i="18" s="1"/>
  <c r="W194" i="18"/>
  <c r="W1001" i="18" s="1"/>
  <c r="W241" i="18"/>
  <c r="W1048" i="18" s="1"/>
  <c r="X241" i="18"/>
  <c r="X1048" i="18" s="1"/>
  <c r="W175" i="18"/>
  <c r="W982" i="18" s="1"/>
  <c r="X175" i="18"/>
  <c r="X982" i="18" s="1"/>
  <c r="X512" i="13"/>
  <c r="X547" i="13" s="1"/>
  <c r="W512" i="13"/>
  <c r="W547" i="13" s="1"/>
  <c r="W152" i="14"/>
  <c r="W956" i="14" s="1"/>
  <c r="X152" i="14"/>
  <c r="X956" i="14" s="1"/>
  <c r="W223" i="18"/>
  <c r="W1030" i="18" s="1"/>
  <c r="X223" i="18"/>
  <c r="X1030" i="18" s="1"/>
  <c r="W225" i="13"/>
  <c r="W1047" i="13" s="1"/>
  <c r="X225" i="13"/>
  <c r="X1047" i="13" s="1"/>
  <c r="W238" i="13"/>
  <c r="X238" i="13"/>
  <c r="X210" i="18"/>
  <c r="X1017" i="18" s="1"/>
  <c r="W210" i="18"/>
  <c r="W1017" i="18" s="1"/>
  <c r="X114" i="18"/>
  <c r="X921" i="18" s="1"/>
  <c r="W114" i="18"/>
  <c r="W921" i="18" s="1"/>
  <c r="N599" i="17"/>
  <c r="L600" i="17"/>
  <c r="W210" i="13"/>
  <c r="W1032" i="13" s="1"/>
  <c r="X210" i="13"/>
  <c r="X1032" i="13" s="1"/>
  <c r="X262" i="14"/>
  <c r="X1066" i="14" s="1"/>
  <c r="W262" i="14"/>
  <c r="W1066" i="14" s="1"/>
  <c r="W161" i="18"/>
  <c r="W968" i="18" s="1"/>
  <c r="X161" i="18"/>
  <c r="X968" i="18" s="1"/>
  <c r="Q729" i="14"/>
  <c r="Q765" i="14" s="1"/>
  <c r="J729" i="14"/>
  <c r="S729" i="14"/>
  <c r="S765" i="14" s="1"/>
  <c r="K729" i="14"/>
  <c r="K765" i="14" s="1"/>
  <c r="U729" i="14"/>
  <c r="U765" i="14" s="1"/>
  <c r="L729" i="14"/>
  <c r="L765" i="14" s="1"/>
  <c r="T729" i="14"/>
  <c r="T765" i="14" s="1"/>
  <c r="M729" i="14"/>
  <c r="M765" i="14" s="1"/>
  <c r="V729" i="14"/>
  <c r="V765" i="14" s="1"/>
  <c r="O729" i="14"/>
  <c r="O765" i="14" s="1"/>
  <c r="R729" i="14"/>
  <c r="R765" i="14" s="1"/>
  <c r="X729" i="14"/>
  <c r="X765" i="14" s="1"/>
  <c r="N729" i="14"/>
  <c r="N765" i="14" s="1"/>
  <c r="W729" i="14"/>
  <c r="W765" i="14" s="1"/>
  <c r="P729" i="14"/>
  <c r="P765" i="14" s="1"/>
  <c r="W200" i="14"/>
  <c r="W1004" i="14" s="1"/>
  <c r="X200" i="14"/>
  <c r="X1004" i="14" s="1"/>
  <c r="W113" i="13"/>
  <c r="W935" i="13" s="1"/>
  <c r="X113" i="13"/>
  <c r="X935" i="13" s="1"/>
  <c r="W223" i="14"/>
  <c r="W1027" i="14" s="1"/>
  <c r="X223" i="14"/>
  <c r="X1027" i="14" s="1"/>
  <c r="X106" i="18"/>
  <c r="X913" i="18" s="1"/>
  <c r="W106" i="18"/>
  <c r="W913" i="18" s="1"/>
  <c r="X237" i="14"/>
  <c r="X1041" i="14" s="1"/>
  <c r="W237" i="14"/>
  <c r="W1041" i="14" s="1"/>
  <c r="W177" i="14"/>
  <c r="W981" i="14" s="1"/>
  <c r="X177" i="14"/>
  <c r="X981" i="14" s="1"/>
  <c r="X207" i="18"/>
  <c r="X1014" i="18" s="1"/>
  <c r="W207" i="18"/>
  <c r="W1014" i="18" s="1"/>
  <c r="X126" i="14"/>
  <c r="X930" i="14" s="1"/>
  <c r="W126" i="14"/>
  <c r="W930" i="14" s="1"/>
  <c r="I273" i="13"/>
  <c r="M273" i="5"/>
  <c r="W203" i="14"/>
  <c r="W1007" i="14" s="1"/>
  <c r="X203" i="14"/>
  <c r="X1007" i="14" s="1"/>
  <c r="W239" i="14"/>
  <c r="W1043" i="14" s="1"/>
  <c r="X239" i="14"/>
  <c r="X1043" i="14" s="1"/>
  <c r="W212" i="14"/>
  <c r="W1016" i="14" s="1"/>
  <c r="X212" i="14"/>
  <c r="X1016" i="14" s="1"/>
  <c r="W98" i="18"/>
  <c r="X98" i="18"/>
  <c r="W238" i="18"/>
  <c r="W1045" i="18" s="1"/>
  <c r="X238" i="18"/>
  <c r="X1045" i="18" s="1"/>
  <c r="X126" i="18"/>
  <c r="X933" i="18" s="1"/>
  <c r="W126" i="18"/>
  <c r="W933" i="18" s="1"/>
  <c r="X461" i="18"/>
  <c r="X497" i="18" s="1"/>
  <c r="W461" i="18"/>
  <c r="W497" i="18" s="1"/>
  <c r="X127" i="14"/>
  <c r="X931" i="14" s="1"/>
  <c r="W127" i="14"/>
  <c r="W931" i="14" s="1"/>
  <c r="W181" i="13"/>
  <c r="W1003" i="13" s="1"/>
  <c r="X181" i="13"/>
  <c r="X1003" i="13" s="1"/>
  <c r="W132" i="13"/>
  <c r="W954" i="13" s="1"/>
  <c r="X132" i="13"/>
  <c r="X954" i="13" s="1"/>
  <c r="W255" i="14"/>
  <c r="W1059" i="14" s="1"/>
  <c r="X255" i="14"/>
  <c r="X1059" i="14" s="1"/>
  <c r="W169" i="14"/>
  <c r="W973" i="14" s="1"/>
  <c r="X169" i="14"/>
  <c r="X973" i="14" s="1"/>
  <c r="W117" i="13"/>
  <c r="W939" i="13" s="1"/>
  <c r="X117" i="13"/>
  <c r="X939" i="13" s="1"/>
  <c r="W129" i="18"/>
  <c r="W936" i="18" s="1"/>
  <c r="X129" i="18"/>
  <c r="X936" i="18" s="1"/>
  <c r="X157" i="13"/>
  <c r="X979" i="13" s="1"/>
  <c r="W157" i="13"/>
  <c r="W979" i="13" s="1"/>
  <c r="X100" i="18"/>
  <c r="X907" i="18" s="1"/>
  <c r="W100" i="18"/>
  <c r="W907" i="18" s="1"/>
  <c r="K136" i="5"/>
  <c r="I408" i="13"/>
  <c r="W113" i="14"/>
  <c r="W917" i="14" s="1"/>
  <c r="X113" i="14"/>
  <c r="X917" i="14" s="1"/>
  <c r="M18" i="6"/>
  <c r="I18" i="14"/>
  <c r="W254" i="14"/>
  <c r="W1058" i="14" s="1"/>
  <c r="X254" i="14"/>
  <c r="X1058" i="14" s="1"/>
  <c r="W175" i="13"/>
  <c r="W997" i="13" s="1"/>
  <c r="X175" i="13"/>
  <c r="X997" i="13" s="1"/>
  <c r="X261" i="14"/>
  <c r="X1065" i="14" s="1"/>
  <c r="W261" i="14"/>
  <c r="W1065" i="14" s="1"/>
  <c r="X179" i="18"/>
  <c r="X986" i="18" s="1"/>
  <c r="W179" i="18"/>
  <c r="W986" i="18" s="1"/>
  <c r="W170" i="18"/>
  <c r="W977" i="18" s="1"/>
  <c r="X170" i="18"/>
  <c r="X977" i="18" s="1"/>
  <c r="W222" i="14"/>
  <c r="W1026" i="14" s="1"/>
  <c r="X222" i="14"/>
  <c r="X1026" i="14" s="1"/>
  <c r="X155" i="13"/>
  <c r="X977" i="13" s="1"/>
  <c r="W155" i="13"/>
  <c r="W977" i="13" s="1"/>
  <c r="X205" i="14"/>
  <c r="X1009" i="14" s="1"/>
  <c r="W205" i="14"/>
  <c r="W1009" i="14" s="1"/>
  <c r="X248" i="18"/>
  <c r="X1055" i="18" s="1"/>
  <c r="W248" i="18"/>
  <c r="W1055" i="18" s="1"/>
  <c r="K136" i="10"/>
  <c r="K274" i="10" s="1"/>
  <c r="I403" i="18"/>
  <c r="X15" i="14"/>
  <c r="X819" i="14" s="1"/>
  <c r="W15" i="14"/>
  <c r="W819" i="14" s="1"/>
  <c r="I230" i="13"/>
  <c r="M230" i="5"/>
  <c r="X162" i="13"/>
  <c r="X984" i="13" s="1"/>
  <c r="W162" i="13"/>
  <c r="W984" i="13" s="1"/>
  <c r="X168" i="14"/>
  <c r="X972" i="14" s="1"/>
  <c r="W168" i="14"/>
  <c r="W972" i="14" s="1"/>
  <c r="X202" i="14"/>
  <c r="X1006" i="14" s="1"/>
  <c r="W202" i="14"/>
  <c r="W1006" i="14" s="1"/>
  <c r="W251" i="18"/>
  <c r="W1058" i="18" s="1"/>
  <c r="X251" i="18"/>
  <c r="X1058" i="18" s="1"/>
  <c r="X172" i="18"/>
  <c r="X979" i="18" s="1"/>
  <c r="W172" i="18"/>
  <c r="W979" i="18" s="1"/>
  <c r="X178" i="14"/>
  <c r="X982" i="14" s="1"/>
  <c r="W178" i="14"/>
  <c r="W982" i="14" s="1"/>
  <c r="X245" i="18"/>
  <c r="X1052" i="18" s="1"/>
  <c r="W245" i="18"/>
  <c r="W1052" i="18" s="1"/>
  <c r="W119" i="18"/>
  <c r="W926" i="18" s="1"/>
  <c r="X119" i="18"/>
  <c r="X926" i="18" s="1"/>
  <c r="X163" i="18"/>
  <c r="X970" i="18" s="1"/>
  <c r="W163" i="18"/>
  <c r="W970" i="18" s="1"/>
  <c r="W157" i="18"/>
  <c r="W964" i="18" s="1"/>
  <c r="X157" i="18"/>
  <c r="X964" i="18" s="1"/>
  <c r="W159" i="18"/>
  <c r="W966" i="18" s="1"/>
  <c r="X159" i="18"/>
  <c r="X966" i="18" s="1"/>
  <c r="W143" i="14"/>
  <c r="M143" i="14"/>
  <c r="V143" i="14"/>
  <c r="R143" i="14"/>
  <c r="O143" i="14"/>
  <c r="N143" i="14"/>
  <c r="L143" i="14"/>
  <c r="T143" i="14"/>
  <c r="X143" i="14"/>
  <c r="P143" i="14"/>
  <c r="K143" i="14"/>
  <c r="U143" i="14"/>
  <c r="Q143" i="14"/>
  <c r="S143" i="14"/>
  <c r="J143" i="14"/>
  <c r="X128" i="14"/>
  <c r="X932" i="14" s="1"/>
  <c r="W128" i="14"/>
  <c r="W932" i="14" s="1"/>
  <c r="W275" i="13"/>
  <c r="W1097" i="13" s="1"/>
  <c r="X275" i="13"/>
  <c r="X1097" i="13" s="1"/>
  <c r="W163" i="13"/>
  <c r="W985" i="13" s="1"/>
  <c r="X163" i="13"/>
  <c r="X985" i="13" s="1"/>
  <c r="X267" i="14"/>
  <c r="X1071" i="14" s="1"/>
  <c r="W267" i="14"/>
  <c r="W1071" i="14" s="1"/>
  <c r="W213" i="18"/>
  <c r="W1020" i="18" s="1"/>
  <c r="X213" i="18"/>
  <c r="X1020" i="18" s="1"/>
  <c r="W202" i="18"/>
  <c r="W1009" i="18" s="1"/>
  <c r="X202" i="18"/>
  <c r="X1009" i="18" s="1"/>
  <c r="W264" i="14"/>
  <c r="W1068" i="14" s="1"/>
  <c r="X264" i="14"/>
  <c r="X1068" i="14" s="1"/>
  <c r="W215" i="14"/>
  <c r="W1019" i="14" s="1"/>
  <c r="X215" i="14"/>
  <c r="X1019" i="14" s="1"/>
  <c r="W118" i="18"/>
  <c r="W925" i="18" s="1"/>
  <c r="X118" i="18"/>
  <c r="X925" i="18" s="1"/>
  <c r="X168" i="18"/>
  <c r="X975" i="18" s="1"/>
  <c r="W168" i="18"/>
  <c r="W975" i="18" s="1"/>
  <c r="K700" i="13"/>
  <c r="K735" i="13" s="1"/>
  <c r="U700" i="13"/>
  <c r="U735" i="13" s="1"/>
  <c r="M700" i="13"/>
  <c r="M735" i="13" s="1"/>
  <c r="T700" i="13"/>
  <c r="T735" i="13" s="1"/>
  <c r="P700" i="13"/>
  <c r="P735" i="13" s="1"/>
  <c r="V700" i="13"/>
  <c r="V735" i="13" s="1"/>
  <c r="N700" i="13"/>
  <c r="N735" i="13" s="1"/>
  <c r="W700" i="13"/>
  <c r="W735" i="13" s="1"/>
  <c r="O700" i="13"/>
  <c r="O735" i="13" s="1"/>
  <c r="X700" i="13"/>
  <c r="X735" i="13" s="1"/>
  <c r="R700" i="13"/>
  <c r="R735" i="13" s="1"/>
  <c r="L700" i="13"/>
  <c r="L735" i="13" s="1"/>
  <c r="J700" i="13"/>
  <c r="Q700" i="13"/>
  <c r="Q735" i="13" s="1"/>
  <c r="S700" i="13"/>
  <c r="S735" i="13" s="1"/>
  <c r="W153" i="13"/>
  <c r="W975" i="13" s="1"/>
  <c r="X153" i="13"/>
  <c r="X975" i="13" s="1"/>
  <c r="W144" i="13"/>
  <c r="X144" i="13"/>
  <c r="W224" i="13"/>
  <c r="W1046" i="13" s="1"/>
  <c r="X224" i="13"/>
  <c r="X1046" i="13" s="1"/>
  <c r="X240" i="18"/>
  <c r="X1047" i="18" s="1"/>
  <c r="W240" i="18"/>
  <c r="W1047" i="18" s="1"/>
  <c r="W173" i="18"/>
  <c r="W980" i="18" s="1"/>
  <c r="X173" i="18"/>
  <c r="X980" i="18" s="1"/>
  <c r="W15" i="19"/>
  <c r="W105" i="19" s="1"/>
  <c r="V15" i="19"/>
  <c r="V105" i="19" s="1"/>
  <c r="X260" i="18"/>
  <c r="X1067" i="18" s="1"/>
  <c r="W260" i="18"/>
  <c r="W1067" i="18" s="1"/>
  <c r="X503" i="18"/>
  <c r="X539" i="18" s="1"/>
  <c r="W503" i="18"/>
  <c r="W539" i="18" s="1"/>
  <c r="X249" i="14"/>
  <c r="X1053" i="14" s="1"/>
  <c r="W249" i="14"/>
  <c r="W1053" i="14" s="1"/>
  <c r="W228" i="13"/>
  <c r="W1050" i="13" s="1"/>
  <c r="X228" i="13"/>
  <c r="X1050" i="13" s="1"/>
  <c r="W101" i="13"/>
  <c r="W923" i="13" s="1"/>
  <c r="X101" i="13"/>
  <c r="X923" i="13" s="1"/>
  <c r="W212" i="13"/>
  <c r="W1034" i="13" s="1"/>
  <c r="X212" i="13"/>
  <c r="X1034" i="13" s="1"/>
  <c r="X168" i="13"/>
  <c r="X990" i="13" s="1"/>
  <c r="W168" i="13"/>
  <c r="W990" i="13" s="1"/>
  <c r="I134" i="18"/>
  <c r="M134" i="10"/>
  <c r="J136" i="10"/>
  <c r="J274" i="10" s="1"/>
  <c r="X163" i="14"/>
  <c r="X967" i="14" s="1"/>
  <c r="W163" i="14"/>
  <c r="W967" i="14" s="1"/>
  <c r="X167" i="13"/>
  <c r="X989" i="13" s="1"/>
  <c r="W167" i="13"/>
  <c r="W989" i="13" s="1"/>
  <c r="W251" i="14"/>
  <c r="W1055" i="14" s="1"/>
  <c r="X251" i="14"/>
  <c r="X1055" i="14" s="1"/>
  <c r="W253" i="13"/>
  <c r="W1075" i="13" s="1"/>
  <c r="X253" i="13"/>
  <c r="X1075" i="13" s="1"/>
  <c r="W130" i="18"/>
  <c r="W937" i="18" s="1"/>
  <c r="X130" i="18"/>
  <c r="X937" i="18" s="1"/>
  <c r="X269" i="14"/>
  <c r="X1073" i="14" s="1"/>
  <c r="W269" i="14"/>
  <c r="W1073" i="14" s="1"/>
  <c r="W120" i="13"/>
  <c r="W942" i="13" s="1"/>
  <c r="X120" i="13"/>
  <c r="X942" i="13" s="1"/>
  <c r="X208" i="18"/>
  <c r="X1015" i="18" s="1"/>
  <c r="W208" i="18"/>
  <c r="W1015" i="18" s="1"/>
  <c r="S772" i="18"/>
  <c r="S808" i="18" s="1"/>
  <c r="U772" i="18"/>
  <c r="U808" i="18" s="1"/>
  <c r="P772" i="18"/>
  <c r="P808" i="18" s="1"/>
  <c r="O772" i="18"/>
  <c r="O808" i="18" s="1"/>
  <c r="M772" i="18"/>
  <c r="M808" i="18" s="1"/>
  <c r="J772" i="18"/>
  <c r="R772" i="18"/>
  <c r="R808" i="18" s="1"/>
  <c r="W772" i="18"/>
  <c r="W808" i="18" s="1"/>
  <c r="Q772" i="18"/>
  <c r="Q808" i="18" s="1"/>
  <c r="X772" i="18"/>
  <c r="X808" i="18" s="1"/>
  <c r="T772" i="18"/>
  <c r="T808" i="18" s="1"/>
  <c r="L772" i="18"/>
  <c r="L808" i="18" s="1"/>
  <c r="N772" i="18"/>
  <c r="N808" i="18" s="1"/>
  <c r="V772" i="18"/>
  <c r="V808" i="18" s="1"/>
  <c r="K772" i="18"/>
  <c r="K808" i="18" s="1"/>
  <c r="I672" i="18"/>
  <c r="L136" i="10"/>
  <c r="L274" i="10" s="1"/>
  <c r="W220" i="13"/>
  <c r="W1042" i="13" s="1"/>
  <c r="X220" i="13"/>
  <c r="X1042" i="13" s="1"/>
  <c r="M187" i="5"/>
  <c r="I187" i="13"/>
  <c r="W172" i="13"/>
  <c r="W994" i="13" s="1"/>
  <c r="X172" i="13"/>
  <c r="X994" i="13" s="1"/>
  <c r="W15" i="13"/>
  <c r="W837" i="13" s="1"/>
  <c r="X15" i="13"/>
  <c r="X837" i="13" s="1"/>
  <c r="X123" i="13"/>
  <c r="X945" i="13" s="1"/>
  <c r="W123" i="13"/>
  <c r="W945" i="13" s="1"/>
  <c r="X164" i="14"/>
  <c r="X968" i="14" s="1"/>
  <c r="W164" i="14"/>
  <c r="W968" i="14" s="1"/>
  <c r="X243" i="18"/>
  <c r="X1050" i="18" s="1"/>
  <c r="W243" i="18"/>
  <c r="W1050" i="18" s="1"/>
  <c r="X220" i="18"/>
  <c r="X1027" i="18" s="1"/>
  <c r="W220" i="18"/>
  <c r="W1027" i="18" s="1"/>
  <c r="I228" i="18"/>
  <c r="M228" i="10"/>
  <c r="W243" i="14"/>
  <c r="W1047" i="14" s="1"/>
  <c r="X243" i="14"/>
  <c r="X1047" i="14" s="1"/>
  <c r="X196" i="14"/>
  <c r="X1000" i="14" s="1"/>
  <c r="W196" i="14"/>
  <c r="W1000" i="14" s="1"/>
  <c r="W372" i="13"/>
  <c r="W408" i="13" s="1"/>
  <c r="X372" i="13"/>
  <c r="X408" i="13" s="1"/>
  <c r="N550" i="14"/>
  <c r="N554" i="14" s="1"/>
  <c r="W550" i="14"/>
  <c r="W554" i="14" s="1"/>
  <c r="O550" i="14"/>
  <c r="O554" i="14" s="1"/>
  <c r="X550" i="14"/>
  <c r="X554" i="14" s="1"/>
  <c r="Q550" i="14"/>
  <c r="Q554" i="14" s="1"/>
  <c r="J550" i="14"/>
  <c r="R550" i="14"/>
  <c r="R554" i="14" s="1"/>
  <c r="K550" i="14"/>
  <c r="K554" i="14" s="1"/>
  <c r="P550" i="14"/>
  <c r="P554" i="14" s="1"/>
  <c r="L550" i="14"/>
  <c r="L554" i="14" s="1"/>
  <c r="U550" i="14"/>
  <c r="U554" i="14" s="1"/>
  <c r="V550" i="14"/>
  <c r="V554" i="14" s="1"/>
  <c r="M550" i="14"/>
  <c r="M554" i="14" s="1"/>
  <c r="T550" i="14"/>
  <c r="T554" i="14" s="1"/>
  <c r="S550" i="14"/>
  <c r="S554" i="14" s="1"/>
  <c r="X197" i="13"/>
  <c r="X1019" i="13" s="1"/>
  <c r="W197" i="13"/>
  <c r="W1019" i="13" s="1"/>
  <c r="X165" i="13"/>
  <c r="X987" i="13" s="1"/>
  <c r="W165" i="13"/>
  <c r="W987" i="13" s="1"/>
  <c r="W206" i="14"/>
  <c r="W1010" i="14" s="1"/>
  <c r="X206" i="14"/>
  <c r="X1010" i="14" s="1"/>
  <c r="W179" i="13"/>
  <c r="W1001" i="13" s="1"/>
  <c r="X179" i="13"/>
  <c r="X1001" i="13" s="1"/>
  <c r="X201" i="18"/>
  <c r="X1008" i="18" s="1"/>
  <c r="W201" i="18"/>
  <c r="W1008" i="18" s="1"/>
  <c r="X266" i="14"/>
  <c r="X1070" i="14" s="1"/>
  <c r="W266" i="14"/>
  <c r="W1070" i="14" s="1"/>
  <c r="W145" i="13"/>
  <c r="W967" i="13" s="1"/>
  <c r="X145" i="13"/>
  <c r="X967" i="13" s="1"/>
  <c r="W112" i="13"/>
  <c r="W934" i="13" s="1"/>
  <c r="X112" i="13"/>
  <c r="X934" i="13" s="1"/>
  <c r="W210" i="14"/>
  <c r="W1014" i="14" s="1"/>
  <c r="X210" i="14"/>
  <c r="X1014" i="14" s="1"/>
  <c r="X124" i="14"/>
  <c r="X928" i="14" s="1"/>
  <c r="W124" i="14"/>
  <c r="W928" i="14" s="1"/>
  <c r="W180" i="14"/>
  <c r="W984" i="14" s="1"/>
  <c r="X180" i="14"/>
  <c r="X984" i="14" s="1"/>
  <c r="W124" i="13"/>
  <c r="W946" i="13" s="1"/>
  <c r="X124" i="13"/>
  <c r="X946" i="13" s="1"/>
  <c r="X153" i="18"/>
  <c r="X960" i="18" s="1"/>
  <c r="W153" i="18"/>
  <c r="W960" i="18" s="1"/>
  <c r="W267" i="18"/>
  <c r="W1074" i="18" s="1"/>
  <c r="X267" i="18"/>
  <c r="X1074" i="18" s="1"/>
  <c r="W195" i="18"/>
  <c r="W1002" i="18" s="1"/>
  <c r="X195" i="18"/>
  <c r="X1002" i="18" s="1"/>
  <c r="T144" i="14"/>
  <c r="T948" i="14" s="1"/>
  <c r="L144" i="14"/>
  <c r="L948" i="14" s="1"/>
  <c r="O144" i="14"/>
  <c r="O948" i="14" s="1"/>
  <c r="K144" i="14"/>
  <c r="K948" i="14" s="1"/>
  <c r="U144" i="14"/>
  <c r="U948" i="14" s="1"/>
  <c r="Q144" i="14"/>
  <c r="Q948" i="14" s="1"/>
  <c r="M144" i="14"/>
  <c r="M948" i="14" s="1"/>
  <c r="W144" i="14"/>
  <c r="W948" i="14" s="1"/>
  <c r="P144" i="14"/>
  <c r="P948" i="14" s="1"/>
  <c r="X144" i="14"/>
  <c r="X948" i="14" s="1"/>
  <c r="R144" i="14"/>
  <c r="R948" i="14" s="1"/>
  <c r="V144" i="14"/>
  <c r="V948" i="14" s="1"/>
  <c r="J144" i="14"/>
  <c r="N144" i="14"/>
  <c r="N948" i="14" s="1"/>
  <c r="S144" i="14"/>
  <c r="S948" i="14" s="1"/>
  <c r="W170" i="14"/>
  <c r="W974" i="14" s="1"/>
  <c r="X170" i="14"/>
  <c r="X974" i="14" s="1"/>
  <c r="W367" i="18"/>
  <c r="W403" i="18" s="1"/>
  <c r="W405" i="18" s="1"/>
  <c r="X367" i="18"/>
  <c r="X403" i="18" s="1"/>
  <c r="X405" i="18" s="1"/>
  <c r="K686" i="13"/>
  <c r="K827" i="13" s="1"/>
  <c r="O686" i="13"/>
  <c r="O827" i="13" s="1"/>
  <c r="L686" i="13"/>
  <c r="L827" i="13" s="1"/>
  <c r="M686" i="13"/>
  <c r="M827" i="13" s="1"/>
  <c r="P686" i="13"/>
  <c r="P827" i="13" s="1"/>
  <c r="V686" i="13"/>
  <c r="V827" i="13" s="1"/>
  <c r="N686" i="13"/>
  <c r="N827" i="13" s="1"/>
  <c r="U686" i="13"/>
  <c r="U827" i="13" s="1"/>
  <c r="Q686" i="13"/>
  <c r="Q827" i="13" s="1"/>
  <c r="X686" i="13"/>
  <c r="X827" i="13" s="1"/>
  <c r="R686" i="13"/>
  <c r="R827" i="13" s="1"/>
  <c r="W686" i="13"/>
  <c r="W827" i="13" s="1"/>
  <c r="J686" i="13"/>
  <c r="S686" i="13"/>
  <c r="S827" i="13" s="1"/>
  <c r="T686" i="13"/>
  <c r="T827" i="13" s="1"/>
  <c r="X103" i="14"/>
  <c r="X907" i="14" s="1"/>
  <c r="W103" i="14"/>
  <c r="W907" i="14" s="1"/>
  <c r="W182" i="18"/>
  <c r="W989" i="18" s="1"/>
  <c r="X182" i="18"/>
  <c r="X989" i="18" s="1"/>
  <c r="X205" i="18"/>
  <c r="X1012" i="18" s="1"/>
  <c r="W205" i="18"/>
  <c r="W1012" i="18" s="1"/>
  <c r="X469" i="13"/>
  <c r="X504" i="13" s="1"/>
  <c r="W469" i="13"/>
  <c r="W504" i="13" s="1"/>
  <c r="X366" i="14"/>
  <c r="X403" i="14" s="1"/>
  <c r="W366" i="14"/>
  <c r="W403" i="14" s="1"/>
  <c r="W176" i="14"/>
  <c r="W980" i="14" s="1"/>
  <c r="X176" i="14"/>
  <c r="X980" i="14" s="1"/>
  <c r="X169" i="18"/>
  <c r="X976" i="18" s="1"/>
  <c r="W169" i="18"/>
  <c r="W976" i="18" s="1"/>
  <c r="P562" i="13"/>
  <c r="P566" i="13" s="1"/>
  <c r="W562" i="13"/>
  <c r="W566" i="13" s="1"/>
  <c r="Q562" i="13"/>
  <c r="Q566" i="13" s="1"/>
  <c r="J562" i="13"/>
  <c r="R562" i="13"/>
  <c r="R566" i="13" s="1"/>
  <c r="K562" i="13"/>
  <c r="K566" i="13" s="1"/>
  <c r="S562" i="13"/>
  <c r="S566" i="13" s="1"/>
  <c r="M562" i="13"/>
  <c r="M566" i="13" s="1"/>
  <c r="T562" i="13"/>
  <c r="T566" i="13" s="1"/>
  <c r="O562" i="13"/>
  <c r="O566" i="13" s="1"/>
  <c r="U562" i="13"/>
  <c r="U566" i="13" s="1"/>
  <c r="X562" i="13"/>
  <c r="X566" i="13" s="1"/>
  <c r="L562" i="13"/>
  <c r="L566" i="13" s="1"/>
  <c r="N562" i="13"/>
  <c r="N566" i="13" s="1"/>
  <c r="V562" i="13"/>
  <c r="V566" i="13" s="1"/>
  <c r="S680" i="18"/>
  <c r="S684" i="18" s="1"/>
  <c r="M680" i="18"/>
  <c r="M684" i="18" s="1"/>
  <c r="P680" i="18"/>
  <c r="P684" i="18" s="1"/>
  <c r="U680" i="18"/>
  <c r="U684" i="18" s="1"/>
  <c r="J680" i="18"/>
  <c r="N680" i="18"/>
  <c r="N684" i="18" s="1"/>
  <c r="W680" i="18"/>
  <c r="W684" i="18" s="1"/>
  <c r="O680" i="18"/>
  <c r="O684" i="18" s="1"/>
  <c r="K680" i="18"/>
  <c r="K684" i="18" s="1"/>
  <c r="T680" i="18"/>
  <c r="T684" i="18" s="1"/>
  <c r="R680" i="18"/>
  <c r="R684" i="18" s="1"/>
  <c r="Q680" i="18"/>
  <c r="Q684" i="18" s="1"/>
  <c r="X680" i="18"/>
  <c r="X684" i="18" s="1"/>
  <c r="V680" i="18"/>
  <c r="V684" i="18" s="1"/>
  <c r="L680" i="18"/>
  <c r="L684" i="18" s="1"/>
  <c r="W114" i="14"/>
  <c r="W918" i="14" s="1"/>
  <c r="X114" i="14"/>
  <c r="X918" i="14" s="1"/>
  <c r="W206" i="18"/>
  <c r="W1013" i="18" s="1"/>
  <c r="X206" i="18"/>
  <c r="X1013" i="18" s="1"/>
  <c r="X102" i="18"/>
  <c r="X909" i="18" s="1"/>
  <c r="W102" i="18"/>
  <c r="W909" i="18" s="1"/>
  <c r="W167" i="14"/>
  <c r="W971" i="14" s="1"/>
  <c r="X167" i="14"/>
  <c r="X971" i="14" s="1"/>
  <c r="X125" i="13"/>
  <c r="X947" i="13" s="1"/>
  <c r="W125" i="13"/>
  <c r="W947" i="13" s="1"/>
  <c r="M187" i="6"/>
  <c r="I187" i="14"/>
  <c r="X104" i="14"/>
  <c r="X908" i="14" s="1"/>
  <c r="W104" i="14"/>
  <c r="W908" i="14" s="1"/>
  <c r="X199" i="18"/>
  <c r="X1006" i="18" s="1"/>
  <c r="W199" i="18"/>
  <c r="W1006" i="18" s="1"/>
  <c r="X224" i="14"/>
  <c r="X1028" i="14" s="1"/>
  <c r="W224" i="14"/>
  <c r="W1028" i="14" s="1"/>
  <c r="X288" i="13"/>
  <c r="X292" i="13" s="1"/>
  <c r="W288" i="13"/>
  <c r="W292" i="13" s="1"/>
  <c r="W206" i="13"/>
  <c r="W1028" i="13" s="1"/>
  <c r="X206" i="13"/>
  <c r="X1028" i="13" s="1"/>
  <c r="W158" i="18"/>
  <c r="W965" i="18" s="1"/>
  <c r="X158" i="18"/>
  <c r="X965" i="18" s="1"/>
  <c r="W153" i="14"/>
  <c r="W957" i="14" s="1"/>
  <c r="X153" i="14"/>
  <c r="X957" i="14" s="1"/>
  <c r="X248" i="13"/>
  <c r="X1070" i="13" s="1"/>
  <c r="W248" i="13"/>
  <c r="W1070" i="13" s="1"/>
  <c r="X256" i="18"/>
  <c r="X1063" i="18" s="1"/>
  <c r="W256" i="18"/>
  <c r="W1063" i="18" s="1"/>
  <c r="V145" i="14"/>
  <c r="V949" i="14" s="1"/>
  <c r="M145" i="14"/>
  <c r="M949" i="14" s="1"/>
  <c r="J145" i="14"/>
  <c r="K145" i="14"/>
  <c r="K949" i="14" s="1"/>
  <c r="R145" i="14"/>
  <c r="R949" i="14" s="1"/>
  <c r="U145" i="14"/>
  <c r="U949" i="14" s="1"/>
  <c r="L145" i="14"/>
  <c r="L949" i="14" s="1"/>
  <c r="P145" i="14"/>
  <c r="P949" i="14" s="1"/>
  <c r="O145" i="14"/>
  <c r="O949" i="14" s="1"/>
  <c r="X145" i="14"/>
  <c r="X949" i="14" s="1"/>
  <c r="Q145" i="14"/>
  <c r="Q949" i="14" s="1"/>
  <c r="T145" i="14"/>
  <c r="T949" i="14" s="1"/>
  <c r="W145" i="14"/>
  <c r="W949" i="14" s="1"/>
  <c r="N145" i="14"/>
  <c r="N949" i="14" s="1"/>
  <c r="S145" i="14"/>
  <c r="S949" i="14" s="1"/>
  <c r="X155" i="18"/>
  <c r="X962" i="18" s="1"/>
  <c r="W155" i="18"/>
  <c r="W962" i="18" s="1"/>
  <c r="W282" i="14"/>
  <c r="W286" i="14" s="1"/>
  <c r="X282" i="14"/>
  <c r="X286" i="14" s="1"/>
  <c r="Q730" i="18"/>
  <c r="Q766" i="18" s="1"/>
  <c r="P730" i="18"/>
  <c r="P766" i="18" s="1"/>
  <c r="N730" i="18"/>
  <c r="N766" i="18" s="1"/>
  <c r="V730" i="18"/>
  <c r="V766" i="18" s="1"/>
  <c r="S730" i="18"/>
  <c r="S766" i="18" s="1"/>
  <c r="W730" i="18"/>
  <c r="W766" i="18" s="1"/>
  <c r="X730" i="18"/>
  <c r="X766" i="18" s="1"/>
  <c r="L730" i="18"/>
  <c r="L766" i="18" s="1"/>
  <c r="O730" i="18"/>
  <c r="O766" i="18" s="1"/>
  <c r="T730" i="18"/>
  <c r="T766" i="18" s="1"/>
  <c r="R730" i="18"/>
  <c r="R766" i="18" s="1"/>
  <c r="K730" i="18"/>
  <c r="K766" i="18" s="1"/>
  <c r="U730" i="18"/>
  <c r="U766" i="18" s="1"/>
  <c r="J730" i="18"/>
  <c r="J766" i="18" s="1"/>
  <c r="M730" i="18"/>
  <c r="M766" i="18" s="1"/>
  <c r="Y681" i="14"/>
  <c r="X178" i="13"/>
  <c r="X1000" i="13" s="1"/>
  <c r="W178" i="13"/>
  <c r="W1000" i="13" s="1"/>
  <c r="W125" i="14"/>
  <c r="W929" i="14" s="1"/>
  <c r="X125" i="14"/>
  <c r="X929" i="14" s="1"/>
  <c r="W172" i="14"/>
  <c r="W976" i="14" s="1"/>
  <c r="X172" i="14"/>
  <c r="X976" i="14" s="1"/>
  <c r="X256" i="13"/>
  <c r="X1078" i="13" s="1"/>
  <c r="W256" i="13"/>
  <c r="W1078" i="13" s="1"/>
  <c r="X160" i="18"/>
  <c r="X967" i="18" s="1"/>
  <c r="W160" i="18"/>
  <c r="W967" i="18" s="1"/>
  <c r="Q646" i="13"/>
  <c r="Q682" i="13" s="1"/>
  <c r="J646" i="13"/>
  <c r="R646" i="13"/>
  <c r="R682" i="13" s="1"/>
  <c r="K646" i="13"/>
  <c r="K682" i="13" s="1"/>
  <c r="T646" i="13"/>
  <c r="T682" i="13" s="1"/>
  <c r="L646" i="13"/>
  <c r="L682" i="13" s="1"/>
  <c r="V646" i="13"/>
  <c r="V682" i="13" s="1"/>
  <c r="M646" i="13"/>
  <c r="M682" i="13" s="1"/>
  <c r="S646" i="13"/>
  <c r="S682" i="13" s="1"/>
  <c r="N646" i="13"/>
  <c r="N682" i="13" s="1"/>
  <c r="U646" i="13"/>
  <c r="U682" i="13" s="1"/>
  <c r="X646" i="13"/>
  <c r="X682" i="13" s="1"/>
  <c r="O646" i="13"/>
  <c r="O682" i="13" s="1"/>
  <c r="P646" i="13"/>
  <c r="P682" i="13" s="1"/>
  <c r="W646" i="13"/>
  <c r="W682" i="13" s="1"/>
  <c r="J636" i="18"/>
  <c r="U636" i="18"/>
  <c r="U672" i="18" s="1"/>
  <c r="U674" i="18" s="1"/>
  <c r="X636" i="18"/>
  <c r="X672" i="18" s="1"/>
  <c r="X674" i="18" s="1"/>
  <c r="T636" i="18"/>
  <c r="T672" i="18" s="1"/>
  <c r="T674" i="18" s="1"/>
  <c r="K636" i="18"/>
  <c r="K672" i="18" s="1"/>
  <c r="K674" i="18" s="1"/>
  <c r="L636" i="18"/>
  <c r="L672" i="18" s="1"/>
  <c r="L674" i="18" s="1"/>
  <c r="O636" i="18"/>
  <c r="O672" i="18" s="1"/>
  <c r="O674" i="18" s="1"/>
  <c r="R636" i="18"/>
  <c r="R672" i="18" s="1"/>
  <c r="R674" i="18" s="1"/>
  <c r="V636" i="18"/>
  <c r="V672" i="18" s="1"/>
  <c r="V674" i="18" s="1"/>
  <c r="W636" i="18"/>
  <c r="W672" i="18" s="1"/>
  <c r="W674" i="18" s="1"/>
  <c r="S636" i="18"/>
  <c r="S672" i="18" s="1"/>
  <c r="S674" i="18" s="1"/>
  <c r="N636" i="18"/>
  <c r="N672" i="18" s="1"/>
  <c r="N674" i="18" s="1"/>
  <c r="M636" i="18"/>
  <c r="M672" i="18" s="1"/>
  <c r="M674" i="18" s="1"/>
  <c r="P636" i="18"/>
  <c r="P672" i="18" s="1"/>
  <c r="P674" i="18" s="1"/>
  <c r="Q636" i="18"/>
  <c r="Q672" i="18" s="1"/>
  <c r="Q674" i="18" s="1"/>
  <c r="X101" i="14"/>
  <c r="X905" i="14" s="1"/>
  <c r="W101" i="14"/>
  <c r="W905" i="14" s="1"/>
  <c r="W185" i="14"/>
  <c r="W989" i="14" s="1"/>
  <c r="X185" i="14"/>
  <c r="X989" i="14" s="1"/>
  <c r="W192" i="18"/>
  <c r="X192" i="18"/>
  <c r="W129" i="14"/>
  <c r="W933" i="14" s="1"/>
  <c r="X129" i="14"/>
  <c r="X933" i="14" s="1"/>
  <c r="W14" i="14"/>
  <c r="X14" i="14"/>
  <c r="X120" i="14"/>
  <c r="X924" i="14" s="1"/>
  <c r="W120" i="14"/>
  <c r="W924" i="14" s="1"/>
  <c r="X242" i="18"/>
  <c r="X1049" i="18" s="1"/>
  <c r="W242" i="18"/>
  <c r="W1049" i="18" s="1"/>
  <c r="W218" i="18"/>
  <c r="W1025" i="18" s="1"/>
  <c r="X218" i="18"/>
  <c r="X1025" i="18" s="1"/>
  <c r="M279" i="5"/>
  <c r="I279" i="13"/>
  <c r="X259" i="13"/>
  <c r="X1081" i="13" s="1"/>
  <c r="W259" i="13"/>
  <c r="W1081" i="13" s="1"/>
  <c r="W110" i="18"/>
  <c r="W917" i="18" s="1"/>
  <c r="X110" i="18"/>
  <c r="X917" i="18" s="1"/>
  <c r="X203" i="18"/>
  <c r="X1010" i="18" s="1"/>
  <c r="W203" i="18"/>
  <c r="W1010" i="18" s="1"/>
  <c r="X130" i="14"/>
  <c r="X934" i="14" s="1"/>
  <c r="W130" i="14"/>
  <c r="W934" i="14" s="1"/>
  <c r="X182" i="14"/>
  <c r="X986" i="14" s="1"/>
  <c r="W182" i="14"/>
  <c r="W986" i="14" s="1"/>
  <c r="X102" i="13"/>
  <c r="X924" i="13" s="1"/>
  <c r="W102" i="13"/>
  <c r="W924" i="13" s="1"/>
  <c r="X250" i="13"/>
  <c r="X1072" i="13" s="1"/>
  <c r="W250" i="13"/>
  <c r="W1072" i="13" s="1"/>
  <c r="X216" i="13"/>
  <c r="X1038" i="13" s="1"/>
  <c r="W216" i="13"/>
  <c r="W1038" i="13" s="1"/>
  <c r="X195" i="13"/>
  <c r="W195" i="13"/>
  <c r="W263" i="13"/>
  <c r="W1085" i="13" s="1"/>
  <c r="X263" i="13"/>
  <c r="X1085" i="13" s="1"/>
  <c r="W158" i="13"/>
  <c r="W980" i="13" s="1"/>
  <c r="X158" i="13"/>
  <c r="X980" i="13" s="1"/>
  <c r="X115" i="18"/>
  <c r="X922" i="18" s="1"/>
  <c r="W115" i="18"/>
  <c r="W922" i="18" s="1"/>
  <c r="W122" i="13"/>
  <c r="W944" i="13" s="1"/>
  <c r="X122" i="13"/>
  <c r="X944" i="13" s="1"/>
  <c r="W159" i="14"/>
  <c r="W963" i="14" s="1"/>
  <c r="X159" i="14"/>
  <c r="X963" i="14" s="1"/>
  <c r="X99" i="13"/>
  <c r="X921" i="13" s="1"/>
  <c r="W99" i="13"/>
  <c r="W921" i="13" s="1"/>
  <c r="W216" i="18"/>
  <c r="W1023" i="18" s="1"/>
  <c r="X216" i="18"/>
  <c r="X1023" i="18" s="1"/>
  <c r="W105" i="18"/>
  <c r="W912" i="18" s="1"/>
  <c r="X105" i="18"/>
  <c r="X912" i="18" s="1"/>
  <c r="X259" i="18"/>
  <c r="X1066" i="18" s="1"/>
  <c r="W259" i="18"/>
  <c r="W1066" i="18" s="1"/>
  <c r="I403" i="14"/>
  <c r="K137" i="6"/>
  <c r="W207" i="13"/>
  <c r="W1029" i="13" s="1"/>
  <c r="X207" i="13"/>
  <c r="X1029" i="13" s="1"/>
  <c r="W246" i="14"/>
  <c r="W1050" i="14" s="1"/>
  <c r="X246" i="14"/>
  <c r="X1050" i="14" s="1"/>
  <c r="X198" i="13"/>
  <c r="X1020" i="13" s="1"/>
  <c r="W198" i="13"/>
  <c r="W1020" i="13" s="1"/>
  <c r="X129" i="13"/>
  <c r="X951" i="13" s="1"/>
  <c r="W129" i="13"/>
  <c r="W951" i="13" s="1"/>
  <c r="X204" i="18"/>
  <c r="X1011" i="18" s="1"/>
  <c r="W204" i="18"/>
  <c r="W1011" i="18" s="1"/>
  <c r="X132" i="14"/>
  <c r="X936" i="14" s="1"/>
  <c r="W132" i="14"/>
  <c r="W936" i="14" s="1"/>
  <c r="X112" i="18"/>
  <c r="X919" i="18" s="1"/>
  <c r="W112" i="18"/>
  <c r="W919" i="18" s="1"/>
  <c r="W237" i="18"/>
  <c r="W1044" i="18" s="1"/>
  <c r="X237" i="18"/>
  <c r="X1044" i="18" s="1"/>
  <c r="W262" i="18"/>
  <c r="W1069" i="18" s="1"/>
  <c r="X262" i="18"/>
  <c r="X1069" i="18" s="1"/>
  <c r="X128" i="18"/>
  <c r="X935" i="18" s="1"/>
  <c r="W128" i="18"/>
  <c r="W935" i="18" s="1"/>
  <c r="K144" i="18"/>
  <c r="K951" i="18" s="1"/>
  <c r="M144" i="18"/>
  <c r="M951" i="18" s="1"/>
  <c r="X144" i="18"/>
  <c r="X951" i="18" s="1"/>
  <c r="U144" i="18"/>
  <c r="U951" i="18" s="1"/>
  <c r="W144" i="18"/>
  <c r="W951" i="18" s="1"/>
  <c r="P144" i="18"/>
  <c r="P951" i="18" s="1"/>
  <c r="N144" i="18"/>
  <c r="N951" i="18" s="1"/>
  <c r="L144" i="18"/>
  <c r="L951" i="18" s="1"/>
  <c r="S144" i="18"/>
  <c r="S951" i="18" s="1"/>
  <c r="T144" i="18"/>
  <c r="T951" i="18" s="1"/>
  <c r="R144" i="18"/>
  <c r="R951" i="18" s="1"/>
  <c r="J144" i="18"/>
  <c r="Q144" i="18"/>
  <c r="Q951" i="18" s="1"/>
  <c r="O144" i="18"/>
  <c r="O951" i="18" s="1"/>
  <c r="V144" i="18"/>
  <c r="V951" i="18" s="1"/>
  <c r="Y412" i="14"/>
  <c r="W121" i="13"/>
  <c r="W943" i="13" s="1"/>
  <c r="X121" i="13"/>
  <c r="X943" i="13" s="1"/>
  <c r="W198" i="14"/>
  <c r="W1002" i="14" s="1"/>
  <c r="X198" i="14"/>
  <c r="X1002" i="14" s="1"/>
  <c r="X98" i="14"/>
  <c r="W98" i="14"/>
  <c r="I230" i="14"/>
  <c r="W262" i="13"/>
  <c r="W1084" i="13" s="1"/>
  <c r="X262" i="13"/>
  <c r="X1084" i="13" s="1"/>
  <c r="W250" i="18"/>
  <c r="W1057" i="18" s="1"/>
  <c r="X250" i="18"/>
  <c r="X1057" i="18" s="1"/>
  <c r="W115" i="14"/>
  <c r="W919" i="14" s="1"/>
  <c r="X115" i="14"/>
  <c r="X919" i="14" s="1"/>
  <c r="W227" i="13"/>
  <c r="W1049" i="13" s="1"/>
  <c r="X227" i="13"/>
  <c r="X1049" i="13" s="1"/>
  <c r="W155" i="14"/>
  <c r="W959" i="14" s="1"/>
  <c r="X155" i="14"/>
  <c r="X959" i="14" s="1"/>
  <c r="X174" i="18"/>
  <c r="X981" i="18" s="1"/>
  <c r="W174" i="18"/>
  <c r="W981" i="18" s="1"/>
  <c r="W197" i="18"/>
  <c r="W1004" i="18" s="1"/>
  <c r="X197" i="18"/>
  <c r="X1004" i="18" s="1"/>
  <c r="W461" i="14"/>
  <c r="W497" i="14" s="1"/>
  <c r="X461" i="14"/>
  <c r="X497" i="14" s="1"/>
  <c r="W118" i="14"/>
  <c r="W922" i="14" s="1"/>
  <c r="X118" i="14"/>
  <c r="X922" i="14" s="1"/>
  <c r="W209" i="13"/>
  <c r="W1031" i="13" s="1"/>
  <c r="X209" i="13"/>
  <c r="X1031" i="13" s="1"/>
  <c r="X130" i="13"/>
  <c r="X952" i="13" s="1"/>
  <c r="W130" i="13"/>
  <c r="W952" i="13" s="1"/>
  <c r="X214" i="13"/>
  <c r="X1036" i="13" s="1"/>
  <c r="W214" i="13"/>
  <c r="W1036" i="13" s="1"/>
  <c r="W239" i="13"/>
  <c r="W1061" i="13" s="1"/>
  <c r="X239" i="13"/>
  <c r="X1061" i="13" s="1"/>
  <c r="W196" i="18"/>
  <c r="W1003" i="18" s="1"/>
  <c r="X196" i="18"/>
  <c r="X1003" i="18" s="1"/>
  <c r="W199" i="14"/>
  <c r="W1003" i="14" s="1"/>
  <c r="X199" i="14"/>
  <c r="X1003" i="14" s="1"/>
  <c r="W244" i="14"/>
  <c r="W1048" i="14" s="1"/>
  <c r="X244" i="14"/>
  <c r="X1048" i="14" s="1"/>
  <c r="X252" i="13"/>
  <c r="X1074" i="13" s="1"/>
  <c r="W252" i="13"/>
  <c r="W1074" i="13" s="1"/>
  <c r="W156" i="18"/>
  <c r="W963" i="18" s="1"/>
  <c r="X156" i="18"/>
  <c r="X963" i="18" s="1"/>
  <c r="X183" i="14"/>
  <c r="X987" i="14" s="1"/>
  <c r="W183" i="14"/>
  <c r="W987" i="14" s="1"/>
  <c r="W131" i="18"/>
  <c r="W938" i="18" s="1"/>
  <c r="X131" i="18"/>
  <c r="X938" i="18" s="1"/>
  <c r="W101" i="18"/>
  <c r="W908" i="18" s="1"/>
  <c r="X101" i="18"/>
  <c r="X908" i="18" s="1"/>
  <c r="W122" i="18"/>
  <c r="W929" i="18" s="1"/>
  <c r="X122" i="18"/>
  <c r="X929" i="18" s="1"/>
  <c r="W266" i="13"/>
  <c r="W1088" i="13" s="1"/>
  <c r="X266" i="13"/>
  <c r="X1088" i="13" s="1"/>
  <c r="X271" i="13"/>
  <c r="X1093" i="13" s="1"/>
  <c r="W271" i="13"/>
  <c r="W1093" i="13" s="1"/>
  <c r="L136" i="5"/>
  <c r="I682" i="13"/>
  <c r="Y681" i="18"/>
  <c r="X108" i="13"/>
  <c r="X930" i="13" s="1"/>
  <c r="W108" i="13"/>
  <c r="W930" i="13" s="1"/>
  <c r="X152" i="13"/>
  <c r="W152" i="13"/>
  <c r="X127" i="13"/>
  <c r="X949" i="13" s="1"/>
  <c r="W127" i="13"/>
  <c r="W949" i="13" s="1"/>
  <c r="W211" i="13"/>
  <c r="W1033" i="13" s="1"/>
  <c r="X211" i="13"/>
  <c r="X1033" i="13" s="1"/>
  <c r="X166" i="14"/>
  <c r="X970" i="14" s="1"/>
  <c r="W166" i="14"/>
  <c r="W970" i="14" s="1"/>
  <c r="S143" i="18"/>
  <c r="S950" i="18" s="1"/>
  <c r="L143" i="18"/>
  <c r="L950" i="18" s="1"/>
  <c r="T143" i="18"/>
  <c r="T950" i="18" s="1"/>
  <c r="Q143" i="18"/>
  <c r="Q950" i="18" s="1"/>
  <c r="M143" i="18"/>
  <c r="M950" i="18" s="1"/>
  <c r="N143" i="18"/>
  <c r="N950" i="18" s="1"/>
  <c r="V143" i="18"/>
  <c r="V950" i="18" s="1"/>
  <c r="W143" i="18"/>
  <c r="W950" i="18" s="1"/>
  <c r="J143" i="18"/>
  <c r="U143" i="18"/>
  <c r="U950" i="18" s="1"/>
  <c r="X143" i="18"/>
  <c r="X950" i="18" s="1"/>
  <c r="P143" i="18"/>
  <c r="P950" i="18" s="1"/>
  <c r="O143" i="18"/>
  <c r="O950" i="18" s="1"/>
  <c r="K143" i="18"/>
  <c r="K950" i="18" s="1"/>
  <c r="R143" i="18"/>
  <c r="R950" i="18" s="1"/>
  <c r="W204" i="14"/>
  <c r="W1008" i="14" s="1"/>
  <c r="X204" i="14"/>
  <c r="X1008" i="14" s="1"/>
  <c r="W99" i="14"/>
  <c r="W903" i="14" s="1"/>
  <c r="X99" i="14"/>
  <c r="X903" i="14" s="1"/>
  <c r="X177" i="18"/>
  <c r="X984" i="18" s="1"/>
  <c r="W177" i="18"/>
  <c r="W984" i="18" s="1"/>
  <c r="X221" i="14"/>
  <c r="X1025" i="14" s="1"/>
  <c r="W221" i="14"/>
  <c r="W1025" i="14" s="1"/>
  <c r="X169" i="13"/>
  <c r="X991" i="13" s="1"/>
  <c r="W169" i="13"/>
  <c r="W991" i="13" s="1"/>
  <c r="W183" i="13"/>
  <c r="W1005" i="13" s="1"/>
  <c r="X183" i="13"/>
  <c r="X1005" i="13" s="1"/>
  <c r="X105" i="14"/>
  <c r="X909" i="14" s="1"/>
  <c r="W105" i="14"/>
  <c r="W909" i="14" s="1"/>
  <c r="X159" i="13"/>
  <c r="X981" i="13" s="1"/>
  <c r="W159" i="13"/>
  <c r="W981" i="13" s="1"/>
  <c r="W232" i="13"/>
  <c r="W1054" i="13" s="1"/>
  <c r="X232" i="13"/>
  <c r="X1054" i="13" s="1"/>
  <c r="W164" i="13"/>
  <c r="W986" i="13" s="1"/>
  <c r="X164" i="13"/>
  <c r="X986" i="13" s="1"/>
  <c r="M134" i="5"/>
  <c r="J136" i="5"/>
  <c r="I134" i="13"/>
  <c r="W158" i="14"/>
  <c r="W962" i="14" s="1"/>
  <c r="X158" i="14"/>
  <c r="X962" i="14" s="1"/>
  <c r="X114" i="13"/>
  <c r="X936" i="13" s="1"/>
  <c r="W114" i="13"/>
  <c r="W936" i="13" s="1"/>
  <c r="X240" i="14"/>
  <c r="X1044" i="14" s="1"/>
  <c r="W240" i="14"/>
  <c r="W1044" i="14" s="1"/>
  <c r="W253" i="14"/>
  <c r="W1057" i="14" s="1"/>
  <c r="X253" i="14"/>
  <c r="X1057" i="14" s="1"/>
  <c r="W195" i="14"/>
  <c r="W999" i="14" s="1"/>
  <c r="X195" i="14"/>
  <c r="X999" i="14" s="1"/>
  <c r="W269" i="13"/>
  <c r="W1091" i="13" s="1"/>
  <c r="X269" i="13"/>
  <c r="X1091" i="13" s="1"/>
  <c r="X180" i="13"/>
  <c r="X1002" i="13" s="1"/>
  <c r="W180" i="13"/>
  <c r="W1002" i="13" s="1"/>
  <c r="X180" i="18"/>
  <c r="X987" i="18" s="1"/>
  <c r="W180" i="18"/>
  <c r="W987" i="18" s="1"/>
  <c r="W189" i="13"/>
  <c r="W1011" i="13" s="1"/>
  <c r="X189" i="13"/>
  <c r="X1011" i="13" s="1"/>
  <c r="Y680" i="14"/>
  <c r="X119" i="14"/>
  <c r="X923" i="14" s="1"/>
  <c r="W119" i="14"/>
  <c r="W923" i="14" s="1"/>
  <c r="X177" i="13"/>
  <c r="X999" i="13" s="1"/>
  <c r="W177" i="13"/>
  <c r="W999" i="13" s="1"/>
  <c r="W426" i="13"/>
  <c r="W461" i="13" s="1"/>
  <c r="X426" i="13"/>
  <c r="X461" i="13" s="1"/>
  <c r="X106" i="14"/>
  <c r="X910" i="14" s="1"/>
  <c r="W106" i="14"/>
  <c r="W910" i="14" s="1"/>
  <c r="X123" i="18"/>
  <c r="X930" i="18" s="1"/>
  <c r="W123" i="18"/>
  <c r="W930" i="18" s="1"/>
  <c r="X212" i="18"/>
  <c r="X1019" i="18" s="1"/>
  <c r="W212" i="18"/>
  <c r="W1019" i="18" s="1"/>
  <c r="Q93" i="21"/>
  <c r="V599" i="17"/>
  <c r="K610" i="17"/>
  <c r="Q599" i="17"/>
  <c r="T609" i="17"/>
  <c r="L599" i="17"/>
  <c r="W100" i="14"/>
  <c r="W904" i="14" s="1"/>
  <c r="X100" i="14"/>
  <c r="X904" i="14" s="1"/>
  <c r="X106" i="13"/>
  <c r="X928" i="13" s="1"/>
  <c r="W106" i="13"/>
  <c r="W928" i="13" s="1"/>
  <c r="X160" i="13"/>
  <c r="X982" i="13" s="1"/>
  <c r="W160" i="13"/>
  <c r="W982" i="13" s="1"/>
  <c r="X418" i="13"/>
  <c r="X422" i="13" s="1"/>
  <c r="W418" i="13"/>
  <c r="W422" i="13" s="1"/>
  <c r="T688" i="18"/>
  <c r="T724" i="18" s="1"/>
  <c r="R688" i="18"/>
  <c r="R724" i="18" s="1"/>
  <c r="S688" i="18"/>
  <c r="S724" i="18" s="1"/>
  <c r="N688" i="18"/>
  <c r="N724" i="18" s="1"/>
  <c r="X688" i="18"/>
  <c r="X724" i="18" s="1"/>
  <c r="J688" i="18"/>
  <c r="V688" i="18"/>
  <c r="V724" i="18" s="1"/>
  <c r="Q688" i="18"/>
  <c r="Q724" i="18" s="1"/>
  <c r="O688" i="18"/>
  <c r="O724" i="18" s="1"/>
  <c r="K688" i="18"/>
  <c r="K724" i="18" s="1"/>
  <c r="M688" i="18"/>
  <c r="M724" i="18" s="1"/>
  <c r="W688" i="18"/>
  <c r="W724" i="18" s="1"/>
  <c r="U688" i="18"/>
  <c r="U724" i="18" s="1"/>
  <c r="P688" i="18"/>
  <c r="P724" i="18" s="1"/>
  <c r="L688" i="18"/>
  <c r="L724" i="18" s="1"/>
  <c r="K786" i="13"/>
  <c r="K821" i="13" s="1"/>
  <c r="R786" i="13"/>
  <c r="R821" i="13" s="1"/>
  <c r="M786" i="13"/>
  <c r="M821" i="13" s="1"/>
  <c r="U786" i="13"/>
  <c r="U821" i="13" s="1"/>
  <c r="N786" i="13"/>
  <c r="N821" i="13" s="1"/>
  <c r="V786" i="13"/>
  <c r="V821" i="13" s="1"/>
  <c r="P786" i="13"/>
  <c r="P821" i="13" s="1"/>
  <c r="T786" i="13"/>
  <c r="T821" i="13" s="1"/>
  <c r="L786" i="13"/>
  <c r="L821" i="13" s="1"/>
  <c r="W786" i="13"/>
  <c r="W821" i="13" s="1"/>
  <c r="S786" i="13"/>
  <c r="S821" i="13" s="1"/>
  <c r="X786" i="13"/>
  <c r="X821" i="13" s="1"/>
  <c r="J786" i="13"/>
  <c r="O786" i="13"/>
  <c r="O821" i="13" s="1"/>
  <c r="Q786" i="13"/>
  <c r="Q821" i="13" s="1"/>
  <c r="M135" i="6"/>
  <c r="I135" i="14"/>
  <c r="J137" i="6"/>
  <c r="W247" i="13"/>
  <c r="W1069" i="13" s="1"/>
  <c r="X247" i="13"/>
  <c r="X1069" i="13" s="1"/>
  <c r="X151" i="14"/>
  <c r="W151" i="14"/>
  <c r="W258" i="14"/>
  <c r="W1062" i="14" s="1"/>
  <c r="X258" i="14"/>
  <c r="X1062" i="14" s="1"/>
  <c r="X150" i="18"/>
  <c r="W150" i="18"/>
  <c r="Y412" i="18"/>
  <c r="W211" i="14"/>
  <c r="W1015" i="14" s="1"/>
  <c r="X211" i="14"/>
  <c r="X1015" i="14" s="1"/>
  <c r="W253" i="18"/>
  <c r="W1060" i="18" s="1"/>
  <c r="X253" i="18"/>
  <c r="X1060" i="18" s="1"/>
  <c r="W164" i="18"/>
  <c r="W971" i="18" s="1"/>
  <c r="X164" i="18"/>
  <c r="X971" i="18" s="1"/>
  <c r="W175" i="14"/>
  <c r="W979" i="14" s="1"/>
  <c r="X175" i="14"/>
  <c r="X979" i="14" s="1"/>
  <c r="W116" i="18"/>
  <c r="W923" i="18" s="1"/>
  <c r="X116" i="18"/>
  <c r="X923" i="18" s="1"/>
  <c r="M743" i="13"/>
  <c r="M778" i="13" s="1"/>
  <c r="U743" i="13"/>
  <c r="U778" i="13" s="1"/>
  <c r="O743" i="13"/>
  <c r="O778" i="13" s="1"/>
  <c r="Q743" i="13"/>
  <c r="Q778" i="13" s="1"/>
  <c r="L743" i="13"/>
  <c r="L778" i="13" s="1"/>
  <c r="X743" i="13"/>
  <c r="X778" i="13" s="1"/>
  <c r="P743" i="13"/>
  <c r="P778" i="13" s="1"/>
  <c r="W743" i="13"/>
  <c r="W778" i="13" s="1"/>
  <c r="T743" i="13"/>
  <c r="T778" i="13" s="1"/>
  <c r="J743" i="13"/>
  <c r="R743" i="13"/>
  <c r="R778" i="13" s="1"/>
  <c r="V743" i="13"/>
  <c r="V778" i="13" s="1"/>
  <c r="K743" i="13"/>
  <c r="K778" i="13" s="1"/>
  <c r="S743" i="13"/>
  <c r="S778" i="13" s="1"/>
  <c r="N743" i="13"/>
  <c r="N778" i="13" s="1"/>
  <c r="W131" i="13"/>
  <c r="W953" i="13" s="1"/>
  <c r="X131" i="13"/>
  <c r="X953" i="13" s="1"/>
  <c r="X111" i="14"/>
  <c r="X915" i="14" s="1"/>
  <c r="W111" i="14"/>
  <c r="W915" i="14" s="1"/>
  <c r="X14" i="13"/>
  <c r="W14" i="13"/>
  <c r="X111" i="18"/>
  <c r="X918" i="18" s="1"/>
  <c r="W111" i="18"/>
  <c r="W918" i="18" s="1"/>
  <c r="X178" i="18"/>
  <c r="X985" i="18" s="1"/>
  <c r="W178" i="18"/>
  <c r="W985" i="18" s="1"/>
  <c r="X197" i="14"/>
  <c r="X1001" i="14" s="1"/>
  <c r="W197" i="14"/>
  <c r="W1001" i="14" s="1"/>
  <c r="X503" i="14"/>
  <c r="X539" i="14" s="1"/>
  <c r="W503" i="14"/>
  <c r="W539" i="14" s="1"/>
  <c r="X248" i="14"/>
  <c r="X1052" i="14" s="1"/>
  <c r="W248" i="14"/>
  <c r="W1052" i="14" s="1"/>
  <c r="X171" i="18"/>
  <c r="X978" i="18" s="1"/>
  <c r="W171" i="18"/>
  <c r="W978" i="18" s="1"/>
  <c r="W99" i="18"/>
  <c r="W906" i="18" s="1"/>
  <c r="X99" i="18"/>
  <c r="X906" i="18" s="1"/>
  <c r="U411" i="18"/>
  <c r="U415" i="18" s="1"/>
  <c r="X411" i="18"/>
  <c r="X415" i="18" s="1"/>
  <c r="V411" i="18"/>
  <c r="V415" i="18" s="1"/>
  <c r="K411" i="18"/>
  <c r="K415" i="18" s="1"/>
  <c r="N411" i="18"/>
  <c r="N415" i="18" s="1"/>
  <c r="T411" i="18"/>
  <c r="T415" i="18" s="1"/>
  <c r="S411" i="18"/>
  <c r="S415" i="18" s="1"/>
  <c r="M411" i="18"/>
  <c r="M415" i="18" s="1"/>
  <c r="P411" i="18"/>
  <c r="P415" i="18" s="1"/>
  <c r="R411" i="18"/>
  <c r="R415" i="18" s="1"/>
  <c r="J411" i="18"/>
  <c r="O411" i="18"/>
  <c r="O415" i="18" s="1"/>
  <c r="L411" i="18"/>
  <c r="L415" i="18" s="1"/>
  <c r="Q411" i="18"/>
  <c r="Q415" i="18" s="1"/>
  <c r="W411" i="18"/>
  <c r="W415" i="18" s="1"/>
  <c r="W222" i="18"/>
  <c r="W1029" i="18" s="1"/>
  <c r="X222" i="18"/>
  <c r="X1029" i="18" s="1"/>
  <c r="X249" i="13"/>
  <c r="X1071" i="13" s="1"/>
  <c r="W249" i="13"/>
  <c r="W1071" i="13" s="1"/>
  <c r="X265" i="18"/>
  <c r="X1072" i="18" s="1"/>
  <c r="W265" i="18"/>
  <c r="W1072" i="18" s="1"/>
  <c r="X225" i="18"/>
  <c r="X1032" i="18" s="1"/>
  <c r="W225" i="18"/>
  <c r="W1032" i="18" s="1"/>
  <c r="W138" i="13"/>
  <c r="X138" i="13"/>
  <c r="X173" i="14"/>
  <c r="X977" i="14" s="1"/>
  <c r="W173" i="14"/>
  <c r="W977" i="14" s="1"/>
  <c r="W245" i="13"/>
  <c r="W1067" i="13" s="1"/>
  <c r="X245" i="13"/>
  <c r="X1067" i="13" s="1"/>
  <c r="X235" i="14"/>
  <c r="W235" i="14"/>
  <c r="S411" i="14"/>
  <c r="R411" i="14"/>
  <c r="P411" i="14"/>
  <c r="J411" i="14"/>
  <c r="V411" i="14"/>
  <c r="Q411" i="14"/>
  <c r="W411" i="14"/>
  <c r="M411" i="14"/>
  <c r="T411" i="14"/>
  <c r="O411" i="14"/>
  <c r="L411" i="14"/>
  <c r="K411" i="14"/>
  <c r="U411" i="14"/>
  <c r="N411" i="14"/>
  <c r="X411" i="14"/>
  <c r="O692" i="13"/>
  <c r="O696" i="13" s="1"/>
  <c r="X692" i="13"/>
  <c r="X696" i="13" s="1"/>
  <c r="P692" i="13"/>
  <c r="P696" i="13" s="1"/>
  <c r="W692" i="13"/>
  <c r="W696" i="13" s="1"/>
  <c r="R692" i="13"/>
  <c r="R696" i="13" s="1"/>
  <c r="J692" i="13"/>
  <c r="S692" i="13"/>
  <c r="S696" i="13" s="1"/>
  <c r="K692" i="13"/>
  <c r="K696" i="13" s="1"/>
  <c r="T692" i="13"/>
  <c r="T696" i="13" s="1"/>
  <c r="L692" i="13"/>
  <c r="L696" i="13" s="1"/>
  <c r="Q692" i="13"/>
  <c r="Q696" i="13" s="1"/>
  <c r="U692" i="13"/>
  <c r="U696" i="13" s="1"/>
  <c r="V692" i="13"/>
  <c r="V696" i="13" s="1"/>
  <c r="M692" i="13"/>
  <c r="M696" i="13" s="1"/>
  <c r="N692" i="13"/>
  <c r="N696" i="13" s="1"/>
  <c r="W203" i="13"/>
  <c r="W1025" i="13" s="1"/>
  <c r="X203" i="13"/>
  <c r="X1025" i="13" s="1"/>
  <c r="W157" i="14"/>
  <c r="W961" i="14" s="1"/>
  <c r="X157" i="14"/>
  <c r="X961" i="14" s="1"/>
  <c r="W214" i="14"/>
  <c r="W1018" i="14" s="1"/>
  <c r="X214" i="14"/>
  <c r="X1018" i="14" s="1"/>
  <c r="W109" i="14"/>
  <c r="W913" i="14" s="1"/>
  <c r="X109" i="14"/>
  <c r="X913" i="14" s="1"/>
  <c r="X412" i="13"/>
  <c r="X553" i="13" s="1"/>
  <c r="W412" i="13"/>
  <c r="W553" i="13" s="1"/>
  <c r="K771" i="14"/>
  <c r="K807" i="14" s="1"/>
  <c r="S771" i="14"/>
  <c r="S807" i="14" s="1"/>
  <c r="N771" i="14"/>
  <c r="N807" i="14" s="1"/>
  <c r="V771" i="14"/>
  <c r="V807" i="14" s="1"/>
  <c r="M771" i="14"/>
  <c r="M807" i="14" s="1"/>
  <c r="R771" i="14"/>
  <c r="R807" i="14" s="1"/>
  <c r="O771" i="14"/>
  <c r="O807" i="14" s="1"/>
  <c r="U771" i="14"/>
  <c r="U807" i="14" s="1"/>
  <c r="L771" i="14"/>
  <c r="L807" i="14" s="1"/>
  <c r="X771" i="14"/>
  <c r="X807" i="14" s="1"/>
  <c r="P771" i="14"/>
  <c r="P807" i="14" s="1"/>
  <c r="W771" i="14"/>
  <c r="W807" i="14" s="1"/>
  <c r="J771" i="14"/>
  <c r="Q771" i="14"/>
  <c r="Q807" i="14" s="1"/>
  <c r="T771" i="14"/>
  <c r="T807" i="14" s="1"/>
  <c r="Y682" i="18"/>
  <c r="X199" i="13"/>
  <c r="X1021" i="13" s="1"/>
  <c r="W199" i="13"/>
  <c r="W1021" i="13" s="1"/>
  <c r="X196" i="13"/>
  <c r="X1018" i="13" s="1"/>
  <c r="W196" i="13"/>
  <c r="W1018" i="13" s="1"/>
  <c r="W252" i="14"/>
  <c r="W1056" i="14" s="1"/>
  <c r="X252" i="14"/>
  <c r="X1056" i="14" s="1"/>
  <c r="W260" i="13"/>
  <c r="W1082" i="13" s="1"/>
  <c r="X260" i="13"/>
  <c r="X1082" i="13" s="1"/>
  <c r="X176" i="18"/>
  <c r="X983" i="18" s="1"/>
  <c r="W176" i="18"/>
  <c r="W983" i="18" s="1"/>
  <c r="W226" i="14"/>
  <c r="W1030" i="14" s="1"/>
  <c r="X226" i="14"/>
  <c r="X1030" i="14" s="1"/>
  <c r="X247" i="14"/>
  <c r="X1051" i="14" s="1"/>
  <c r="W247" i="14"/>
  <c r="W1051" i="14" s="1"/>
  <c r="W241" i="14"/>
  <c r="W1045" i="14" s="1"/>
  <c r="X241" i="14"/>
  <c r="X1045" i="14" s="1"/>
  <c r="W184" i="13"/>
  <c r="W1006" i="13" s="1"/>
  <c r="X184" i="13"/>
  <c r="X1006" i="13" s="1"/>
  <c r="W221" i="18"/>
  <c r="W1028" i="18" s="1"/>
  <c r="X221" i="18"/>
  <c r="X1028" i="18" s="1"/>
  <c r="X209" i="18"/>
  <c r="X1016" i="18" s="1"/>
  <c r="W209" i="18"/>
  <c r="W1016" i="18" s="1"/>
  <c r="W201" i="14"/>
  <c r="W1005" i="14" s="1"/>
  <c r="X201" i="14"/>
  <c r="X1005" i="14" s="1"/>
  <c r="W266" i="18"/>
  <c r="W1073" i="18" s="1"/>
  <c r="X266" i="18"/>
  <c r="X1073" i="18" s="1"/>
  <c r="X185" i="13"/>
  <c r="X1007" i="13" s="1"/>
  <c r="W185" i="13"/>
  <c r="W1007" i="13" s="1"/>
  <c r="M148" i="5"/>
  <c r="I148" i="13"/>
  <c r="N96" i="21"/>
  <c r="S602" i="17"/>
  <c r="V602" i="17"/>
  <c r="T610" i="17"/>
  <c r="R614" i="17"/>
  <c r="X238" i="14"/>
  <c r="X1042" i="14" s="1"/>
  <c r="W238" i="14"/>
  <c r="W1042" i="14" s="1"/>
  <c r="W254" i="13"/>
  <c r="W1076" i="13" s="1"/>
  <c r="X254" i="13"/>
  <c r="X1076" i="13" s="1"/>
  <c r="W218" i="13"/>
  <c r="W1040" i="13" s="1"/>
  <c r="X218" i="13"/>
  <c r="X1040" i="13" s="1"/>
  <c r="W103" i="18"/>
  <c r="W910" i="18" s="1"/>
  <c r="X103" i="18"/>
  <c r="X910" i="18" s="1"/>
  <c r="W154" i="13"/>
  <c r="W976" i="13" s="1"/>
  <c r="X154" i="13"/>
  <c r="X976" i="13" s="1"/>
  <c r="X222" i="13"/>
  <c r="X1044" i="13" s="1"/>
  <c r="W222" i="13"/>
  <c r="W1044" i="13" s="1"/>
  <c r="X252" i="18"/>
  <c r="X1059" i="18" s="1"/>
  <c r="W252" i="18"/>
  <c r="W1059" i="18" s="1"/>
  <c r="W224" i="18"/>
  <c r="W1031" i="18" s="1"/>
  <c r="X224" i="18"/>
  <c r="X1031" i="18" s="1"/>
  <c r="X109" i="18"/>
  <c r="X916" i="18" s="1"/>
  <c r="W109" i="18"/>
  <c r="W916" i="18" s="1"/>
  <c r="X235" i="18"/>
  <c r="X1042" i="18" s="1"/>
  <c r="W235" i="18"/>
  <c r="W1042" i="18" s="1"/>
  <c r="W120" i="18"/>
  <c r="W927" i="18" s="1"/>
  <c r="X120" i="18"/>
  <c r="X927" i="18" s="1"/>
  <c r="Y413" i="18"/>
  <c r="M687" i="14"/>
  <c r="M723" i="14" s="1"/>
  <c r="V687" i="14"/>
  <c r="V723" i="14" s="1"/>
  <c r="O687" i="14"/>
  <c r="O723" i="14" s="1"/>
  <c r="U687" i="14"/>
  <c r="U723" i="14" s="1"/>
  <c r="L687" i="14"/>
  <c r="L723" i="14" s="1"/>
  <c r="W687" i="14"/>
  <c r="W723" i="14" s="1"/>
  <c r="P687" i="14"/>
  <c r="P723" i="14" s="1"/>
  <c r="X687" i="14"/>
  <c r="X723" i="14" s="1"/>
  <c r="Q687" i="14"/>
  <c r="Q723" i="14" s="1"/>
  <c r="J687" i="14"/>
  <c r="T687" i="14"/>
  <c r="T723" i="14" s="1"/>
  <c r="R687" i="14"/>
  <c r="R723" i="14" s="1"/>
  <c r="K687" i="14"/>
  <c r="K723" i="14" s="1"/>
  <c r="N687" i="14"/>
  <c r="N723" i="14" s="1"/>
  <c r="S687" i="14"/>
  <c r="S723" i="14" s="1"/>
  <c r="X184" i="14"/>
  <c r="X988" i="14" s="1"/>
  <c r="W184" i="14"/>
  <c r="W988" i="14" s="1"/>
  <c r="W261" i="13"/>
  <c r="W1083" i="13" s="1"/>
  <c r="X261" i="13"/>
  <c r="X1083" i="13" s="1"/>
  <c r="X160" i="14"/>
  <c r="X964" i="14" s="1"/>
  <c r="W160" i="14"/>
  <c r="W964" i="14" s="1"/>
  <c r="I186" i="18"/>
  <c r="M186" i="10"/>
  <c r="X217" i="18"/>
  <c r="X1024" i="18" s="1"/>
  <c r="W217" i="18"/>
  <c r="W1024" i="18" s="1"/>
  <c r="W123" i="14"/>
  <c r="W927" i="14" s="1"/>
  <c r="X123" i="14"/>
  <c r="X927" i="14" s="1"/>
  <c r="X219" i="14"/>
  <c r="X1023" i="14" s="1"/>
  <c r="W219" i="14"/>
  <c r="W1023" i="14" s="1"/>
  <c r="X245" i="14"/>
  <c r="X1049" i="14" s="1"/>
  <c r="W245" i="14"/>
  <c r="W1049" i="14" s="1"/>
  <c r="W257" i="18"/>
  <c r="W1064" i="18" s="1"/>
  <c r="X257" i="18"/>
  <c r="X1064" i="18" s="1"/>
  <c r="L679" i="14"/>
  <c r="S679" i="14"/>
  <c r="T679" i="14"/>
  <c r="P679" i="14"/>
  <c r="K679" i="14"/>
  <c r="W679" i="14"/>
  <c r="J679" i="14"/>
  <c r="R679" i="14"/>
  <c r="N679" i="14"/>
  <c r="V679" i="14"/>
  <c r="M679" i="14"/>
  <c r="U679" i="14"/>
  <c r="Q679" i="14"/>
  <c r="O679" i="14"/>
  <c r="X679" i="14"/>
  <c r="X110" i="14"/>
  <c r="X914" i="14" s="1"/>
  <c r="W110" i="14"/>
  <c r="W914" i="14" s="1"/>
  <c r="X176" i="13"/>
  <c r="X998" i="13" s="1"/>
  <c r="W176" i="13"/>
  <c r="W998" i="13" s="1"/>
  <c r="W265" i="14"/>
  <c r="W1069" i="14" s="1"/>
  <c r="X265" i="14"/>
  <c r="X1069" i="14" s="1"/>
  <c r="W265" i="13"/>
  <c r="W1087" i="13" s="1"/>
  <c r="X265" i="13"/>
  <c r="X1087" i="13" s="1"/>
  <c r="W179" i="14"/>
  <c r="W983" i="14" s="1"/>
  <c r="X179" i="14"/>
  <c r="X983" i="14" s="1"/>
  <c r="X236" i="18"/>
  <c r="X1043" i="18" s="1"/>
  <c r="W236" i="18"/>
  <c r="W1043" i="18" s="1"/>
  <c r="W219" i="18"/>
  <c r="W1026" i="18" s="1"/>
  <c r="X219" i="18"/>
  <c r="X1026" i="18" s="1"/>
  <c r="W182" i="13"/>
  <c r="W1004" i="13" s="1"/>
  <c r="X182" i="13"/>
  <c r="X1004" i="13" s="1"/>
  <c r="X133" i="14"/>
  <c r="X937" i="14" s="1"/>
  <c r="W133" i="14"/>
  <c r="W937" i="14" s="1"/>
  <c r="I18" i="13"/>
  <c r="M18" i="5"/>
  <c r="W118" i="13"/>
  <c r="W940" i="13" s="1"/>
  <c r="X118" i="13"/>
  <c r="X940" i="13" s="1"/>
  <c r="W264" i="13"/>
  <c r="W1086" i="13" s="1"/>
  <c r="X264" i="13"/>
  <c r="X1086" i="13" s="1"/>
  <c r="W104" i="18"/>
  <c r="W911" i="18" s="1"/>
  <c r="X104" i="18"/>
  <c r="X911" i="18" s="1"/>
  <c r="W268" i="14"/>
  <c r="W1072" i="14" s="1"/>
  <c r="X268" i="14"/>
  <c r="X1072" i="14" s="1"/>
  <c r="X146" i="13"/>
  <c r="X968" i="13" s="1"/>
  <c r="W146" i="13"/>
  <c r="W968" i="13" s="1"/>
  <c r="W244" i="18"/>
  <c r="W1051" i="18" s="1"/>
  <c r="X244" i="18"/>
  <c r="X1051" i="18" s="1"/>
  <c r="X254" i="18"/>
  <c r="X1061" i="18" s="1"/>
  <c r="W254" i="18"/>
  <c r="W1061" i="18" s="1"/>
  <c r="W204" i="13"/>
  <c r="W1026" i="13" s="1"/>
  <c r="X204" i="13"/>
  <c r="X1026" i="13" s="1"/>
  <c r="W419" i="14"/>
  <c r="W455" i="14" s="1"/>
  <c r="X419" i="14"/>
  <c r="X455" i="14" s="1"/>
  <c r="X100" i="13"/>
  <c r="X922" i="13" s="1"/>
  <c r="W100" i="13"/>
  <c r="W922" i="13" s="1"/>
  <c r="W103" i="13"/>
  <c r="W925" i="13" s="1"/>
  <c r="X103" i="13"/>
  <c r="X925" i="13" s="1"/>
  <c r="W241" i="13"/>
  <c r="W1063" i="13" s="1"/>
  <c r="X241" i="13"/>
  <c r="X1063" i="13" s="1"/>
  <c r="W171" i="14"/>
  <c r="W975" i="14" s="1"/>
  <c r="X171" i="14"/>
  <c r="X975" i="14" s="1"/>
  <c r="X200" i="13"/>
  <c r="X1022" i="13" s="1"/>
  <c r="W200" i="13"/>
  <c r="W1022" i="13" s="1"/>
  <c r="X260" i="14"/>
  <c r="X1064" i="14" s="1"/>
  <c r="W260" i="14"/>
  <c r="W1064" i="14" s="1"/>
  <c r="X214" i="18"/>
  <c r="X1021" i="18" s="1"/>
  <c r="W214" i="18"/>
  <c r="W1021" i="18" s="1"/>
  <c r="X124" i="18"/>
  <c r="X931" i="18" s="1"/>
  <c r="W124" i="18"/>
  <c r="W931" i="18" s="1"/>
  <c r="X209" i="14"/>
  <c r="X1013" i="14" s="1"/>
  <c r="W209" i="14"/>
  <c r="W1013" i="14" s="1"/>
  <c r="X236" i="14"/>
  <c r="X1040" i="14" s="1"/>
  <c r="W236" i="14"/>
  <c r="W1040" i="14" s="1"/>
  <c r="I146" i="18"/>
  <c r="M146" i="10"/>
  <c r="X217" i="13"/>
  <c r="X1039" i="13" s="1"/>
  <c r="W217" i="13"/>
  <c r="W1039" i="13" s="1"/>
  <c r="M634" i="14"/>
  <c r="T634" i="14"/>
  <c r="O634" i="14"/>
  <c r="U634" i="14"/>
  <c r="N634" i="14"/>
  <c r="X634" i="14"/>
  <c r="P634" i="14"/>
  <c r="W634" i="14"/>
  <c r="Q634" i="14"/>
  <c r="I766" i="14"/>
  <c r="J634" i="14"/>
  <c r="R634" i="14"/>
  <c r="L634" i="14"/>
  <c r="S634" i="14"/>
  <c r="V634" i="14"/>
  <c r="K634" i="14"/>
  <c r="X268" i="13"/>
  <c r="X1090" i="13" s="1"/>
  <c r="W268" i="13"/>
  <c r="W1090" i="13" s="1"/>
  <c r="X122" i="14"/>
  <c r="X926" i="14" s="1"/>
  <c r="W122" i="14"/>
  <c r="W926" i="14" s="1"/>
  <c r="W221" i="13"/>
  <c r="W1043" i="13" s="1"/>
  <c r="X221" i="13"/>
  <c r="X1043" i="13" s="1"/>
  <c r="X244" i="13"/>
  <c r="X1066" i="13" s="1"/>
  <c r="W244" i="13"/>
  <c r="W1066" i="13" s="1"/>
  <c r="W215" i="13"/>
  <c r="W1037" i="13" s="1"/>
  <c r="X215" i="13"/>
  <c r="X1037" i="13" s="1"/>
  <c r="I270" i="18"/>
  <c r="M270" i="10"/>
  <c r="W193" i="14"/>
  <c r="X193" i="14"/>
  <c r="X113" i="18"/>
  <c r="X920" i="18" s="1"/>
  <c r="W113" i="18"/>
  <c r="W920" i="18" s="1"/>
  <c r="Y413" i="14"/>
  <c r="W110" i="13"/>
  <c r="W932" i="13" s="1"/>
  <c r="X110" i="13"/>
  <c r="X932" i="13" s="1"/>
  <c r="W98" i="13"/>
  <c r="X98" i="13"/>
  <c r="X116" i="13"/>
  <c r="X938" i="13" s="1"/>
  <c r="W116" i="13"/>
  <c r="W938" i="13" s="1"/>
  <c r="X201" i="13"/>
  <c r="X1023" i="13" s="1"/>
  <c r="W201" i="13"/>
  <c r="W1023" i="13" s="1"/>
  <c r="X225" i="14"/>
  <c r="X1029" i="14" s="1"/>
  <c r="W225" i="14"/>
  <c r="W1029" i="14" s="1"/>
  <c r="W198" i="18"/>
  <c r="W1005" i="18" s="1"/>
  <c r="X198" i="18"/>
  <c r="X1005" i="18" s="1"/>
  <c r="W127" i="18"/>
  <c r="W934" i="18" s="1"/>
  <c r="X127" i="18"/>
  <c r="X934" i="18" s="1"/>
  <c r="X115" i="13"/>
  <c r="X937" i="13" s="1"/>
  <c r="W115" i="13"/>
  <c r="W937" i="13" s="1"/>
  <c r="W116" i="14"/>
  <c r="W920" i="14" s="1"/>
  <c r="X116" i="14"/>
  <c r="X920" i="14" s="1"/>
  <c r="W211" i="18"/>
  <c r="W1018" i="18" s="1"/>
  <c r="X211" i="18"/>
  <c r="X1018" i="18" s="1"/>
  <c r="X174" i="13"/>
  <c r="X996" i="13" s="1"/>
  <c r="W174" i="13"/>
  <c r="W996" i="13" s="1"/>
  <c r="W166" i="13"/>
  <c r="W988" i="13" s="1"/>
  <c r="X166" i="13"/>
  <c r="X988" i="13" s="1"/>
  <c r="W202" i="13"/>
  <c r="W1024" i="13" s="1"/>
  <c r="X202" i="13"/>
  <c r="X1024" i="13" s="1"/>
  <c r="X240" i="13"/>
  <c r="X1062" i="13" s="1"/>
  <c r="W240" i="13"/>
  <c r="W1062" i="13" s="1"/>
  <c r="W216" i="14"/>
  <c r="W1020" i="14" s="1"/>
  <c r="X216" i="14"/>
  <c r="X1020" i="14" s="1"/>
  <c r="O609" i="17"/>
  <c r="S599" i="17"/>
  <c r="V600" i="17"/>
  <c r="T614" i="17"/>
  <c r="U614" i="17"/>
  <c r="R610" i="17"/>
  <c r="W220" i="14"/>
  <c r="W1024" i="14" s="1"/>
  <c r="X220" i="14"/>
  <c r="X1024" i="14" s="1"/>
  <c r="X250" i="14"/>
  <c r="X1054" i="14" s="1"/>
  <c r="W250" i="14"/>
  <c r="W1054" i="14" s="1"/>
  <c r="W181" i="14"/>
  <c r="W985" i="14" s="1"/>
  <c r="X181" i="14"/>
  <c r="X985" i="14" s="1"/>
  <c r="X156" i="13"/>
  <c r="X978" i="13" s="1"/>
  <c r="W156" i="13"/>
  <c r="W978" i="13" s="1"/>
  <c r="W257" i="13"/>
  <c r="W1079" i="13" s="1"/>
  <c r="X257" i="13"/>
  <c r="X1079" i="13" s="1"/>
  <c r="X246" i="13"/>
  <c r="X1068" i="13" s="1"/>
  <c r="W246" i="13"/>
  <c r="W1068" i="13" s="1"/>
  <c r="W162" i="18"/>
  <c r="W969" i="18" s="1"/>
  <c r="X162" i="18"/>
  <c r="X969" i="18" s="1"/>
  <c r="W112" i="14"/>
  <c r="W916" i="14" s="1"/>
  <c r="X112" i="14"/>
  <c r="X916" i="14" s="1"/>
  <c r="X107" i="13"/>
  <c r="X929" i="13" s="1"/>
  <c r="W107" i="13"/>
  <c r="W929" i="13" s="1"/>
  <c r="W151" i="18"/>
  <c r="W958" i="18" s="1"/>
  <c r="X151" i="18"/>
  <c r="X958" i="18" s="1"/>
  <c r="W257" i="14"/>
  <c r="W1061" i="14" s="1"/>
  <c r="X257" i="14"/>
  <c r="X1061" i="14" s="1"/>
  <c r="X111" i="13"/>
  <c r="X933" i="13" s="1"/>
  <c r="W111" i="13"/>
  <c r="W933" i="13" s="1"/>
  <c r="W154" i="14"/>
  <c r="W958" i="14" s="1"/>
  <c r="X154" i="14"/>
  <c r="X958" i="14" s="1"/>
  <c r="X102" i="14"/>
  <c r="X906" i="14" s="1"/>
  <c r="W102" i="14"/>
  <c r="W906" i="14" s="1"/>
  <c r="M147" i="6"/>
  <c r="W165" i="14"/>
  <c r="W969" i="14" s="1"/>
  <c r="X165" i="14"/>
  <c r="X969" i="14" s="1"/>
  <c r="W109" i="13"/>
  <c r="W931" i="13" s="1"/>
  <c r="X109" i="13"/>
  <c r="X931" i="13" s="1"/>
  <c r="W261" i="18"/>
  <c r="W1068" i="18" s="1"/>
  <c r="X261" i="18"/>
  <c r="X1068" i="18" s="1"/>
  <c r="W107" i="14"/>
  <c r="W911" i="14" s="1"/>
  <c r="X107" i="14"/>
  <c r="X911" i="14" s="1"/>
  <c r="W183" i="18"/>
  <c r="W990" i="18" s="1"/>
  <c r="X183" i="18"/>
  <c r="X990" i="18" s="1"/>
  <c r="W125" i="18"/>
  <c r="W932" i="18" s="1"/>
  <c r="X125" i="18"/>
  <c r="X932" i="18" s="1"/>
  <c r="W165" i="18"/>
  <c r="W972" i="18" s="1"/>
  <c r="X165" i="18"/>
  <c r="X972" i="18" s="1"/>
  <c r="W239" i="18"/>
  <c r="W1046" i="18" s="1"/>
  <c r="X239" i="18"/>
  <c r="X1046" i="18" s="1"/>
  <c r="X107" i="18"/>
  <c r="X914" i="18" s="1"/>
  <c r="W107" i="18"/>
  <c r="W914" i="18" s="1"/>
  <c r="V142" i="18"/>
  <c r="X142" i="18"/>
  <c r="O142" i="18"/>
  <c r="M142" i="18"/>
  <c r="J142" i="18"/>
  <c r="N142" i="18"/>
  <c r="T142" i="18"/>
  <c r="L142" i="18"/>
  <c r="U142" i="18"/>
  <c r="P142" i="18"/>
  <c r="Q142" i="18"/>
  <c r="W142" i="18"/>
  <c r="R142" i="18"/>
  <c r="S142" i="18"/>
  <c r="K142" i="18"/>
  <c r="L137" i="6"/>
  <c r="I671" i="14"/>
  <c r="W205" i="13"/>
  <c r="W1027" i="13" s="1"/>
  <c r="X205" i="13"/>
  <c r="X1027" i="13" s="1"/>
  <c r="X193" i="18"/>
  <c r="X1000" i="18" s="1"/>
  <c r="W193" i="18"/>
  <c r="W1000" i="18" s="1"/>
  <c r="X227" i="14"/>
  <c r="X1031" i="14" s="1"/>
  <c r="W227" i="14"/>
  <c r="W1031" i="14" s="1"/>
  <c r="W174" i="14"/>
  <c r="W978" i="14" s="1"/>
  <c r="X174" i="14"/>
  <c r="X978" i="14" s="1"/>
  <c r="X264" i="18"/>
  <c r="X1071" i="18" s="1"/>
  <c r="W264" i="18"/>
  <c r="W1071" i="18" s="1"/>
  <c r="W181" i="18"/>
  <c r="W988" i="18" s="1"/>
  <c r="X181" i="18"/>
  <c r="X988" i="18" s="1"/>
  <c r="I229" i="14"/>
  <c r="M229" i="6"/>
  <c r="I271" i="14"/>
  <c r="M271" i="6"/>
  <c r="W207" i="14"/>
  <c r="W1011" i="14" s="1"/>
  <c r="X207" i="14"/>
  <c r="X1011" i="14" s="1"/>
  <c r="W263" i="18"/>
  <c r="W1070" i="18" s="1"/>
  <c r="X263" i="18"/>
  <c r="X1070" i="18" s="1"/>
  <c r="X117" i="18"/>
  <c r="X924" i="18" s="1"/>
  <c r="W117" i="18"/>
  <c r="W924" i="18" s="1"/>
  <c r="W256" i="14"/>
  <c r="W1060" i="14" s="1"/>
  <c r="X256" i="14"/>
  <c r="X1060" i="14" s="1"/>
  <c r="X419" i="18"/>
  <c r="X455" i="18" s="1"/>
  <c r="W419" i="18"/>
  <c r="W455" i="18" s="1"/>
  <c r="W194" i="14"/>
  <c r="W998" i="14" s="1"/>
  <c r="X194" i="14"/>
  <c r="X998" i="14" s="1"/>
  <c r="X270" i="13"/>
  <c r="X1092" i="13" s="1"/>
  <c r="W270" i="13"/>
  <c r="W1092" i="13" s="1"/>
  <c r="W217" i="14"/>
  <c r="W1021" i="14" s="1"/>
  <c r="X217" i="14"/>
  <c r="X1021" i="14" s="1"/>
  <c r="X258" i="13"/>
  <c r="X1080" i="13" s="1"/>
  <c r="W258" i="13"/>
  <c r="W1080" i="13" s="1"/>
  <c r="W255" i="18"/>
  <c r="W1062" i="18" s="1"/>
  <c r="X255" i="18"/>
  <c r="X1062" i="18" s="1"/>
  <c r="X200" i="18"/>
  <c r="X1007" i="18" s="1"/>
  <c r="W200" i="18"/>
  <c r="W1007" i="18" s="1"/>
  <c r="W161" i="14"/>
  <c r="W965" i="14" s="1"/>
  <c r="X161" i="14"/>
  <c r="X965" i="14" s="1"/>
  <c r="X263" i="14"/>
  <c r="X1067" i="14" s="1"/>
  <c r="W263" i="14"/>
  <c r="W1067" i="14" s="1"/>
  <c r="X247" i="18"/>
  <c r="X1054" i="18" s="1"/>
  <c r="W247" i="18"/>
  <c r="W1054" i="18" s="1"/>
  <c r="X121" i="18"/>
  <c r="X928" i="18" s="1"/>
  <c r="W121" i="18"/>
  <c r="W928" i="18" s="1"/>
  <c r="J523" i="18"/>
  <c r="J395" i="14"/>
  <c r="J375" i="18"/>
  <c r="J431" i="13"/>
  <c r="J445" i="13"/>
  <c r="J491" i="18"/>
  <c r="J479" i="14"/>
  <c r="J381" i="13"/>
  <c r="J396" i="14"/>
  <c r="J390" i="13"/>
  <c r="J425" i="14"/>
  <c r="J479" i="18"/>
  <c r="J545" i="13"/>
  <c r="J394" i="13"/>
  <c r="J401" i="14"/>
  <c r="J529" i="13"/>
  <c r="J495" i="13"/>
  <c r="J542" i="13"/>
  <c r="J525" i="14"/>
  <c r="J473" i="14"/>
  <c r="J446" i="14"/>
  <c r="J506" i="13"/>
  <c r="J427" i="14"/>
  <c r="J508" i="18"/>
  <c r="J448" i="14"/>
  <c r="J524" i="13"/>
  <c r="J482" i="13"/>
  <c r="J492" i="14"/>
  <c r="J478" i="18"/>
  <c r="J430" i="14"/>
  <c r="J447" i="18"/>
  <c r="J484" i="18"/>
  <c r="J476" i="18"/>
  <c r="J493" i="14"/>
  <c r="J504" i="14"/>
  <c r="J472" i="14"/>
  <c r="J439" i="18"/>
  <c r="J445" i="14"/>
  <c r="J388" i="18"/>
  <c r="J424" i="18"/>
  <c r="J387" i="14"/>
  <c r="J477" i="13"/>
  <c r="J433" i="14"/>
  <c r="J491" i="13"/>
  <c r="J526" i="14"/>
  <c r="J511" i="14"/>
  <c r="J488" i="14"/>
  <c r="J438" i="18"/>
  <c r="J489" i="14"/>
  <c r="J396" i="18"/>
  <c r="J504" i="18"/>
  <c r="J521" i="18"/>
  <c r="J379" i="18"/>
  <c r="J524" i="14"/>
  <c r="J484" i="14"/>
  <c r="J401" i="13"/>
  <c r="J512" i="18"/>
  <c r="J494" i="13"/>
  <c r="J429" i="13"/>
  <c r="J435" i="13"/>
  <c r="J368" i="14"/>
  <c r="J521" i="14"/>
  <c r="J431" i="14"/>
  <c r="J430" i="13"/>
  <c r="J424" i="14"/>
  <c r="J514" i="18"/>
  <c r="J438" i="13"/>
  <c r="J390" i="18"/>
  <c r="J394" i="14"/>
  <c r="J368" i="18"/>
  <c r="J373" i="18"/>
  <c r="J369" i="14"/>
  <c r="J392" i="14"/>
  <c r="J499" i="13"/>
  <c r="J449" i="14"/>
  <c r="J535" i="13"/>
  <c r="J428" i="14"/>
  <c r="J474" i="14"/>
  <c r="J485" i="13"/>
  <c r="J517" i="18"/>
  <c r="J510" i="14"/>
  <c r="J377" i="18"/>
  <c r="J526" i="18"/>
  <c r="J426" i="18"/>
  <c r="J383" i="13"/>
  <c r="J381" i="14"/>
  <c r="J533" i="14"/>
  <c r="J510" i="18"/>
  <c r="J283" i="14"/>
  <c r="J480" i="18"/>
  <c r="J400" i="13"/>
  <c r="J382" i="13"/>
  <c r="J437" i="18"/>
  <c r="J491" i="14"/>
  <c r="J487" i="14"/>
  <c r="J471" i="14"/>
  <c r="J383" i="18"/>
  <c r="J427" i="18"/>
  <c r="J450" i="14"/>
  <c r="J383" i="14"/>
  <c r="J533" i="18"/>
  <c r="J531" i="18"/>
  <c r="J426" i="14"/>
  <c r="J481" i="14"/>
  <c r="J459" i="13"/>
  <c r="J395" i="18"/>
  <c r="J501" i="13"/>
  <c r="J385" i="14"/>
  <c r="J493" i="18"/>
  <c r="J438" i="14"/>
  <c r="J483" i="18"/>
  <c r="J470" i="13"/>
  <c r="J507" i="18"/>
  <c r="J490" i="13"/>
  <c r="J393" i="13"/>
  <c r="J527" i="13"/>
  <c r="J440" i="13"/>
  <c r="J420" i="18"/>
  <c r="J373" i="13"/>
  <c r="J389" i="18"/>
  <c r="J379" i="13"/>
  <c r="J452" i="13"/>
  <c r="J463" i="13"/>
  <c r="J432" i="13"/>
  <c r="J468" i="14"/>
  <c r="J477" i="14"/>
  <c r="J453" i="14"/>
  <c r="I45" i="19"/>
  <c r="J515" i="14"/>
  <c r="J489" i="13"/>
  <c r="J526" i="13"/>
  <c r="J452" i="18"/>
  <c r="J384" i="18"/>
  <c r="J465" i="14"/>
  <c r="J434" i="13"/>
  <c r="J482" i="14"/>
  <c r="J398" i="18"/>
  <c r="J398" i="14"/>
  <c r="J439" i="13"/>
  <c r="J543" i="13"/>
  <c r="J367" i="14"/>
  <c r="J464" i="18"/>
  <c r="J441" i="18"/>
  <c r="J369" i="18"/>
  <c r="J467" i="18"/>
  <c r="J482" i="18"/>
  <c r="J528" i="18"/>
  <c r="J485" i="18"/>
  <c r="J483" i="13"/>
  <c r="J420" i="14"/>
  <c r="J389" i="13"/>
  <c r="J377" i="13"/>
  <c r="J380" i="14"/>
  <c r="J448" i="13"/>
  <c r="J513" i="18"/>
  <c r="J428" i="18"/>
  <c r="J436" i="13"/>
  <c r="J523" i="14"/>
  <c r="J473" i="13"/>
  <c r="J446" i="13"/>
  <c r="J442" i="18"/>
  <c r="J473" i="18"/>
  <c r="J429" i="14"/>
  <c r="J466" i="18"/>
  <c r="J435" i="14"/>
  <c r="J400" i="14"/>
  <c r="J385" i="18"/>
  <c r="J382" i="14"/>
  <c r="J519" i="13"/>
  <c r="J405" i="13"/>
  <c r="J471" i="18"/>
  <c r="J520" i="14"/>
  <c r="J464" i="14"/>
  <c r="J528" i="14"/>
  <c r="J509" i="18"/>
  <c r="J391" i="13"/>
  <c r="J463" i="14"/>
  <c r="J544" i="13"/>
  <c r="J371" i="18"/>
  <c r="J481" i="18"/>
  <c r="J441" i="13"/>
  <c r="J487" i="18"/>
  <c r="J443" i="13"/>
  <c r="J494" i="14"/>
  <c r="J388" i="14"/>
  <c r="J393" i="18"/>
  <c r="J451" i="14"/>
  <c r="J538" i="13"/>
  <c r="J476" i="13"/>
  <c r="J443" i="14"/>
  <c r="J420" i="13"/>
  <c r="J419" i="13"/>
  <c r="J462" i="14"/>
  <c r="J448" i="18"/>
  <c r="J477" i="18"/>
  <c r="J492" i="18"/>
  <c r="J392" i="18"/>
  <c r="J387" i="18"/>
  <c r="J442" i="14"/>
  <c r="J384" i="14"/>
  <c r="J511" i="18"/>
  <c r="J437" i="14"/>
  <c r="J471" i="13"/>
  <c r="J467" i="14"/>
  <c r="J522" i="18"/>
  <c r="J534" i="13"/>
  <c r="J513" i="14"/>
  <c r="J421" i="14"/>
  <c r="J472" i="13"/>
  <c r="J372" i="18"/>
  <c r="J536" i="14"/>
  <c r="J377" i="14"/>
  <c r="J523" i="13"/>
  <c r="J518" i="14"/>
  <c r="J462" i="18"/>
  <c r="J466" i="14"/>
  <c r="J488" i="13"/>
  <c r="J498" i="13"/>
  <c r="J458" i="13"/>
  <c r="J404" i="13"/>
  <c r="J430" i="18"/>
  <c r="J436" i="14"/>
  <c r="J384" i="13"/>
  <c r="J520" i="18"/>
  <c r="J470" i="14"/>
  <c r="J374" i="18"/>
  <c r="J487" i="13"/>
  <c r="J436" i="18"/>
  <c r="J406" i="13"/>
  <c r="J480" i="13"/>
  <c r="J457" i="13"/>
  <c r="J371" i="14"/>
  <c r="J431" i="18"/>
  <c r="J378" i="18"/>
  <c r="J527" i="14"/>
  <c r="J422" i="18"/>
  <c r="J398" i="13"/>
  <c r="J463" i="18"/>
  <c r="J515" i="18"/>
  <c r="J456" i="13"/>
  <c r="J449" i="18"/>
  <c r="J433" i="18"/>
  <c r="J385" i="13"/>
  <c r="J386" i="13"/>
  <c r="J444" i="14"/>
  <c r="J378" i="14"/>
  <c r="J537" i="13"/>
  <c r="J481" i="13"/>
  <c r="J486" i="13"/>
  <c r="J455" i="13"/>
  <c r="J445" i="18"/>
  <c r="J440" i="14"/>
  <c r="J397" i="13"/>
  <c r="J403" i="13"/>
  <c r="J468" i="18"/>
  <c r="J370" i="14"/>
  <c r="J469" i="18"/>
  <c r="J366" i="14"/>
  <c r="J528" i="13"/>
  <c r="J525" i="13"/>
  <c r="J440" i="18"/>
  <c r="J524" i="18"/>
  <c r="J396" i="13"/>
  <c r="J375" i="13"/>
  <c r="J402" i="13"/>
  <c r="J494" i="18"/>
  <c r="J529" i="18"/>
  <c r="J527" i="18"/>
  <c r="J392" i="13"/>
  <c r="J423" i="18"/>
  <c r="J479" i="13"/>
  <c r="J434" i="14"/>
  <c r="J519" i="14"/>
  <c r="J507" i="14"/>
  <c r="J539" i="13"/>
  <c r="J433" i="13"/>
  <c r="J451" i="18"/>
  <c r="J483" i="14"/>
  <c r="J522" i="13"/>
  <c r="J513" i="13"/>
  <c r="J387" i="13"/>
  <c r="J490" i="14"/>
  <c r="J435" i="18"/>
  <c r="J518" i="18"/>
  <c r="J370" i="18"/>
  <c r="J400" i="18"/>
  <c r="J472" i="18"/>
  <c r="J512" i="14"/>
  <c r="J374" i="14"/>
  <c r="J506" i="14"/>
  <c r="J386" i="18"/>
  <c r="J378" i="13"/>
  <c r="J496" i="13"/>
  <c r="J534" i="14"/>
  <c r="J443" i="18"/>
  <c r="J470" i="18"/>
  <c r="J376" i="14"/>
  <c r="J506" i="18"/>
  <c r="J532" i="14"/>
  <c r="J372" i="14"/>
  <c r="J480" i="14"/>
  <c r="J397" i="18"/>
  <c r="J444" i="13"/>
  <c r="J441" i="14"/>
  <c r="J432" i="14"/>
  <c r="J429" i="18"/>
  <c r="J450" i="18"/>
  <c r="J514" i="13"/>
  <c r="J509" i="14"/>
  <c r="J452" i="14"/>
  <c r="J530" i="14"/>
  <c r="J390" i="14"/>
  <c r="J399" i="18"/>
  <c r="J497" i="13"/>
  <c r="J475" i="18"/>
  <c r="J465" i="18"/>
  <c r="J517" i="14"/>
  <c r="J490" i="18"/>
  <c r="J451" i="13"/>
  <c r="J427" i="13"/>
  <c r="J535" i="18"/>
  <c r="J399" i="14"/>
  <c r="E55" i="21"/>
  <c r="J418" i="13"/>
  <c r="J503" i="14"/>
  <c r="J391" i="14"/>
  <c r="J484" i="13"/>
  <c r="J469" i="14"/>
  <c r="J423" i="14"/>
  <c r="J447" i="14"/>
  <c r="J532" i="18"/>
  <c r="J381" i="18"/>
  <c r="J388" i="13"/>
  <c r="J525" i="18"/>
  <c r="J516" i="13"/>
  <c r="J374" i="13"/>
  <c r="J505" i="14"/>
  <c r="J535" i="14"/>
  <c r="J282" i="14"/>
  <c r="J486" i="14"/>
  <c r="J508" i="14"/>
  <c r="J454" i="13"/>
  <c r="J437" i="13"/>
  <c r="J453" i="13"/>
  <c r="J446" i="18"/>
  <c r="J514" i="14"/>
  <c r="J521" i="13"/>
  <c r="J534" i="18"/>
  <c r="J389" i="14"/>
  <c r="J541" i="13"/>
  <c r="J444" i="18"/>
  <c r="J531" i="14"/>
  <c r="J519" i="18"/>
  <c r="J447" i="13"/>
  <c r="J478" i="14"/>
  <c r="J540" i="13"/>
  <c r="J474" i="18"/>
  <c r="J393" i="14"/>
  <c r="J516" i="14"/>
  <c r="J530" i="13"/>
  <c r="J489" i="18"/>
  <c r="J376" i="13"/>
  <c r="J391" i="18"/>
  <c r="J488" i="18"/>
  <c r="J375" i="14"/>
  <c r="J425" i="18"/>
  <c r="J533" i="13"/>
  <c r="J486" i="18"/>
  <c r="J450" i="13"/>
  <c r="J475" i="14"/>
  <c r="J503" i="18"/>
  <c r="J419" i="18"/>
  <c r="J288" i="13"/>
  <c r="J461" i="14"/>
  <c r="J515" i="13"/>
  <c r="J428" i="13"/>
  <c r="J395" i="13"/>
  <c r="J522" i="14"/>
  <c r="J520" i="13"/>
  <c r="J434" i="18"/>
  <c r="J380" i="13"/>
  <c r="J372" i="13"/>
  <c r="J419" i="14"/>
  <c r="J382" i="18"/>
  <c r="J386" i="14"/>
  <c r="J530" i="18"/>
  <c r="J394" i="18"/>
  <c r="J478" i="13"/>
  <c r="J492" i="13"/>
  <c r="J469" i="13"/>
  <c r="J536" i="13"/>
  <c r="J505" i="18"/>
  <c r="J376" i="18"/>
  <c r="J536" i="18"/>
  <c r="J379" i="14"/>
  <c r="J474" i="13"/>
  <c r="J512" i="13"/>
  <c r="J426" i="13"/>
  <c r="J289" i="13"/>
  <c r="J485" i="14"/>
  <c r="J421" i="18"/>
  <c r="J422" i="14"/>
  <c r="J476" i="14"/>
  <c r="J493" i="13"/>
  <c r="J549" i="13"/>
  <c r="J373" i="14"/>
  <c r="J412" i="13"/>
  <c r="J500" i="13"/>
  <c r="J529" i="14"/>
  <c r="J537" i="14"/>
  <c r="J399" i="13"/>
  <c r="J432" i="18"/>
  <c r="J380" i="18"/>
  <c r="J397" i="14"/>
  <c r="J461" i="18"/>
  <c r="J442" i="13"/>
  <c r="J531" i="13"/>
  <c r="J517" i="13"/>
  <c r="J475" i="13"/>
  <c r="J495" i="14"/>
  <c r="J367" i="18"/>
  <c r="J516" i="18"/>
  <c r="J449" i="13"/>
  <c r="J518" i="13"/>
  <c r="J502" i="13"/>
  <c r="J439" i="14"/>
  <c r="J532" i="13"/>
  <c r="R535" i="18"/>
  <c r="R528" i="18"/>
  <c r="R385" i="13"/>
  <c r="R431" i="14"/>
  <c r="R488" i="13"/>
  <c r="R474" i="13"/>
  <c r="R492" i="13"/>
  <c r="R450" i="18"/>
  <c r="R385" i="18"/>
  <c r="R392" i="18"/>
  <c r="R378" i="18"/>
  <c r="R516" i="14"/>
  <c r="R521" i="13"/>
  <c r="R388" i="13"/>
  <c r="R372" i="14"/>
  <c r="R377" i="13"/>
  <c r="R452" i="18"/>
  <c r="R514" i="18"/>
  <c r="R518" i="18"/>
  <c r="R515" i="18"/>
  <c r="R379" i="14"/>
  <c r="R478" i="13"/>
  <c r="R444" i="13"/>
  <c r="R476" i="13"/>
  <c r="R372" i="18"/>
  <c r="R477" i="18"/>
  <c r="R526" i="13"/>
  <c r="R510" i="14"/>
  <c r="R430" i="14"/>
  <c r="R449" i="13"/>
  <c r="R497" i="13"/>
  <c r="R373" i="18"/>
  <c r="R437" i="18"/>
  <c r="R382" i="18"/>
  <c r="R400" i="14"/>
  <c r="R499" i="13"/>
  <c r="R428" i="13"/>
  <c r="R446" i="13"/>
  <c r="R435" i="18"/>
  <c r="R527" i="18"/>
  <c r="R502" i="13"/>
  <c r="R384" i="14"/>
  <c r="R483" i="13"/>
  <c r="R481" i="14"/>
  <c r="R402" i="13"/>
  <c r="R391" i="18"/>
  <c r="R483" i="18"/>
  <c r="R368" i="14"/>
  <c r="R453" i="13"/>
  <c r="R396" i="14"/>
  <c r="R442" i="14"/>
  <c r="R394" i="13"/>
  <c r="R381" i="18"/>
  <c r="R424" i="18"/>
  <c r="R489" i="18"/>
  <c r="R532" i="13"/>
  <c r="R518" i="13"/>
  <c r="R482" i="13"/>
  <c r="R500" i="13"/>
  <c r="R511" i="14"/>
  <c r="R464" i="14"/>
  <c r="R422" i="14"/>
  <c r="R510" i="18"/>
  <c r="R549" i="13"/>
  <c r="R436" i="13"/>
  <c r="R441" i="18"/>
  <c r="R532" i="14"/>
  <c r="R441" i="13"/>
  <c r="R471" i="18"/>
  <c r="R473" i="18"/>
  <c r="R393" i="14"/>
  <c r="R524" i="14"/>
  <c r="R537" i="14"/>
  <c r="R487" i="13"/>
  <c r="R480" i="13"/>
  <c r="R431" i="18"/>
  <c r="R545" i="13"/>
  <c r="R467" i="18"/>
  <c r="R523" i="13"/>
  <c r="R528" i="13"/>
  <c r="R534" i="14"/>
  <c r="R509" i="18"/>
  <c r="R517" i="18"/>
  <c r="R432" i="18"/>
  <c r="R519" i="14"/>
  <c r="R463" i="18"/>
  <c r="R530" i="18"/>
  <c r="R494" i="14"/>
  <c r="R527" i="14"/>
  <c r="R394" i="14"/>
  <c r="R492" i="18"/>
  <c r="R529" i="13"/>
  <c r="R542" i="13"/>
  <c r="R379" i="13"/>
  <c r="R386" i="18"/>
  <c r="R451" i="14"/>
  <c r="R400" i="13"/>
  <c r="R506" i="18"/>
  <c r="R371" i="18"/>
  <c r="R506" i="14"/>
  <c r="R451" i="13"/>
  <c r="R484" i="13"/>
  <c r="R435" i="13"/>
  <c r="R431" i="13"/>
  <c r="R381" i="13"/>
  <c r="R450" i="13"/>
  <c r="R382" i="13"/>
  <c r="R520" i="18"/>
  <c r="R373" i="14"/>
  <c r="Q45" i="19"/>
  <c r="R523" i="18"/>
  <c r="R387" i="18"/>
  <c r="R383" i="18"/>
  <c r="R463" i="14"/>
  <c r="R524" i="13"/>
  <c r="R380" i="14"/>
  <c r="R426" i="14"/>
  <c r="R470" i="18"/>
  <c r="R443" i="14"/>
  <c r="R439" i="13"/>
  <c r="R283" i="14"/>
  <c r="R445" i="14"/>
  <c r="R442" i="18"/>
  <c r="R487" i="14"/>
  <c r="R491" i="13"/>
  <c r="R376" i="13"/>
  <c r="R541" i="13"/>
  <c r="R398" i="14"/>
  <c r="R475" i="18"/>
  <c r="R516" i="18"/>
  <c r="R390" i="18"/>
  <c r="R486" i="13"/>
  <c r="R436" i="14"/>
  <c r="R520" i="13"/>
  <c r="R538" i="13"/>
  <c r="R491" i="18"/>
  <c r="R375" i="18"/>
  <c r="R446" i="14"/>
  <c r="R515" i="13"/>
  <c r="R525" i="13"/>
  <c r="R382" i="14"/>
  <c r="R478" i="18"/>
  <c r="R513" i="18"/>
  <c r="R456" i="13"/>
  <c r="R501" i="13"/>
  <c r="R393" i="13"/>
  <c r="R438" i="13"/>
  <c r="R438" i="18"/>
  <c r="R380" i="18"/>
  <c r="R493" i="13"/>
  <c r="R485" i="13"/>
  <c r="R435" i="14"/>
  <c r="R473" i="14"/>
  <c r="R485" i="18"/>
  <c r="R427" i="18"/>
  <c r="R516" i="13"/>
  <c r="R441" i="14"/>
  <c r="R540" i="13"/>
  <c r="R388" i="14"/>
  <c r="R434" i="14"/>
  <c r="R535" i="13"/>
  <c r="R369" i="14"/>
  <c r="R439" i="14"/>
  <c r="R439" i="18"/>
  <c r="R448" i="13"/>
  <c r="R436" i="18"/>
  <c r="R375" i="14"/>
  <c r="R522" i="14"/>
  <c r="R399" i="18"/>
  <c r="R543" i="13"/>
  <c r="R449" i="18"/>
  <c r="R380" i="13"/>
  <c r="R467" i="14"/>
  <c r="R377" i="14"/>
  <c r="R391" i="13"/>
  <c r="R486" i="14"/>
  <c r="R531" i="18"/>
  <c r="R449" i="14"/>
  <c r="R390" i="14"/>
  <c r="R398" i="18"/>
  <c r="R533" i="14"/>
  <c r="R472" i="14"/>
  <c r="R481" i="18"/>
  <c r="R479" i="14"/>
  <c r="R473" i="13"/>
  <c r="R426" i="18"/>
  <c r="R526" i="18"/>
  <c r="R525" i="14"/>
  <c r="R448" i="14"/>
  <c r="R369" i="18"/>
  <c r="R391" i="14"/>
  <c r="R448" i="18"/>
  <c r="R495" i="14"/>
  <c r="R432" i="14"/>
  <c r="R396" i="13"/>
  <c r="R484" i="14"/>
  <c r="R388" i="18"/>
  <c r="R496" i="13"/>
  <c r="R447" i="14"/>
  <c r="R504" i="18"/>
  <c r="R507" i="14"/>
  <c r="R458" i="13"/>
  <c r="R505" i="18"/>
  <c r="R498" i="13"/>
  <c r="R450" i="14"/>
  <c r="R368" i="18"/>
  <c r="R490" i="13"/>
  <c r="R474" i="14"/>
  <c r="R392" i="14"/>
  <c r="R392" i="13"/>
  <c r="R532" i="18"/>
  <c r="R469" i="18"/>
  <c r="R539" i="13"/>
  <c r="R537" i="13"/>
  <c r="R404" i="13"/>
  <c r="R453" i="14"/>
  <c r="R373" i="13"/>
  <c r="R425" i="18"/>
  <c r="R471" i="14"/>
  <c r="R526" i="14"/>
  <c r="R387" i="13"/>
  <c r="R397" i="13"/>
  <c r="R527" i="13"/>
  <c r="R374" i="18"/>
  <c r="R529" i="18"/>
  <c r="R447" i="18"/>
  <c r="R370" i="14"/>
  <c r="R406" i="13"/>
  <c r="R399" i="14"/>
  <c r="R437" i="14"/>
  <c r="R374" i="13"/>
  <c r="R422" i="18"/>
  <c r="R433" i="18"/>
  <c r="R491" i="14"/>
  <c r="R433" i="14"/>
  <c r="R513" i="13"/>
  <c r="R440" i="14"/>
  <c r="R470" i="14"/>
  <c r="R394" i="18"/>
  <c r="R395" i="18"/>
  <c r="R470" i="13"/>
  <c r="R432" i="13"/>
  <c r="R421" i="14"/>
  <c r="R397" i="18"/>
  <c r="R447" i="13"/>
  <c r="R399" i="13"/>
  <c r="R517" i="13"/>
  <c r="R374" i="14"/>
  <c r="R512" i="18"/>
  <c r="R393" i="18"/>
  <c r="R536" i="14"/>
  <c r="R434" i="13"/>
  <c r="R383" i="13"/>
  <c r="R289" i="13"/>
  <c r="R430" i="13"/>
  <c r="R494" i="18"/>
  <c r="R524" i="18"/>
  <c r="R488" i="14"/>
  <c r="R437" i="13"/>
  <c r="R465" i="14"/>
  <c r="R386" i="13"/>
  <c r="R379" i="18"/>
  <c r="R377" i="18"/>
  <c r="R523" i="14"/>
  <c r="R519" i="13"/>
  <c r="R454" i="13"/>
  <c r="R536" i="18"/>
  <c r="R489" i="13"/>
  <c r="R530" i="14"/>
  <c r="R444" i="18"/>
  <c r="R389" i="14"/>
  <c r="R521" i="18"/>
  <c r="R506" i="13"/>
  <c r="R429" i="18"/>
  <c r="R451" i="18"/>
  <c r="R475" i="13"/>
  <c r="R530" i="13"/>
  <c r="R444" i="14"/>
  <c r="R433" i="13"/>
  <c r="R474" i="18"/>
  <c r="R492" i="14"/>
  <c r="R514" i="14"/>
  <c r="R400" i="18"/>
  <c r="R480" i="14"/>
  <c r="R385" i="14"/>
  <c r="R476" i="18"/>
  <c r="R477" i="14"/>
  <c r="R476" i="14"/>
  <c r="R472" i="13"/>
  <c r="R438" i="14"/>
  <c r="R533" i="18"/>
  <c r="R390" i="13"/>
  <c r="R477" i="13"/>
  <c r="R479" i="18"/>
  <c r="R482" i="14"/>
  <c r="R430" i="18"/>
  <c r="R534" i="13"/>
  <c r="R480" i="18"/>
  <c r="R376" i="14"/>
  <c r="R384" i="13"/>
  <c r="R488" i="18"/>
  <c r="R452" i="13"/>
  <c r="R517" i="14"/>
  <c r="R423" i="18"/>
  <c r="R420" i="14"/>
  <c r="R489" i="14"/>
  <c r="R493" i="18"/>
  <c r="R387" i="14"/>
  <c r="R424" i="14"/>
  <c r="R371" i="14"/>
  <c r="R465" i="18"/>
  <c r="R507" i="18"/>
  <c r="R483" i="14"/>
  <c r="R455" i="13"/>
  <c r="R395" i="13"/>
  <c r="R405" i="13"/>
  <c r="R384" i="18"/>
  <c r="R519" i="18"/>
  <c r="R462" i="18"/>
  <c r="R531" i="14"/>
  <c r="R535" i="14"/>
  <c r="R452" i="14"/>
  <c r="R471" i="13"/>
  <c r="R434" i="18"/>
  <c r="R472" i="18"/>
  <c r="R423" i="14"/>
  <c r="R513" i="14"/>
  <c r="R375" i="13"/>
  <c r="R389" i="13"/>
  <c r="R487" i="18"/>
  <c r="R420" i="18"/>
  <c r="R475" i="14"/>
  <c r="R531" i="13"/>
  <c r="R442" i="13"/>
  <c r="R509" i="14"/>
  <c r="R427" i="13"/>
  <c r="R386" i="14"/>
  <c r="R445" i="13"/>
  <c r="R521" i="14"/>
  <c r="R383" i="14"/>
  <c r="R512" i="14"/>
  <c r="R378" i="13"/>
  <c r="R370" i="18"/>
  <c r="R525" i="18"/>
  <c r="R464" i="18"/>
  <c r="R440" i="13"/>
  <c r="R429" i="13"/>
  <c r="R508" i="14"/>
  <c r="R401" i="14"/>
  <c r="R389" i="18"/>
  <c r="R419" i="13"/>
  <c r="R493" i="14"/>
  <c r="R495" i="13"/>
  <c r="R443" i="18"/>
  <c r="R440" i="18"/>
  <c r="R376" i="18"/>
  <c r="R463" i="13"/>
  <c r="R427" i="14"/>
  <c r="R403" i="13"/>
  <c r="R420" i="13"/>
  <c r="R446" i="18"/>
  <c r="R529" i="14"/>
  <c r="R479" i="13"/>
  <c r="R484" i="18"/>
  <c r="R395" i="14"/>
  <c r="R536" i="13"/>
  <c r="R457" i="13"/>
  <c r="R401" i="13"/>
  <c r="R468" i="18"/>
  <c r="R518" i="14"/>
  <c r="R504" i="14"/>
  <c r="R398" i="13"/>
  <c r="R505" i="14"/>
  <c r="R367" i="14"/>
  <c r="R428" i="18"/>
  <c r="R466" i="18"/>
  <c r="R544" i="13"/>
  <c r="R468" i="14"/>
  <c r="R443" i="13"/>
  <c r="R421" i="18"/>
  <c r="R466" i="14"/>
  <c r="R533" i="13"/>
  <c r="R511" i="18"/>
  <c r="R481" i="13"/>
  <c r="R515" i="14"/>
  <c r="R425" i="14"/>
  <c r="R528" i="14"/>
  <c r="R428" i="14"/>
  <c r="R482" i="18"/>
  <c r="R478" i="14"/>
  <c r="R429" i="14"/>
  <c r="R397" i="14"/>
  <c r="R462" i="14"/>
  <c r="R534" i="18"/>
  <c r="R508" i="18"/>
  <c r="R381" i="14"/>
  <c r="R522" i="13"/>
  <c r="R490" i="18"/>
  <c r="R469" i="14"/>
  <c r="R490" i="14"/>
  <c r="R494" i="13"/>
  <c r="R378" i="14"/>
  <c r="R396" i="18"/>
  <c r="R485" i="14"/>
  <c r="R520" i="14"/>
  <c r="R522" i="18"/>
  <c r="R445" i="18"/>
  <c r="R514" i="13"/>
  <c r="R486" i="18"/>
  <c r="R459" i="13"/>
  <c r="R418" i="13"/>
  <c r="R469" i="13"/>
  <c r="R512" i="13"/>
  <c r="R461" i="18"/>
  <c r="R372" i="13"/>
  <c r="R461" i="14"/>
  <c r="R503" i="14"/>
  <c r="R426" i="13"/>
  <c r="R419" i="18"/>
  <c r="R419" i="14"/>
  <c r="R367" i="18"/>
  <c r="R503" i="18"/>
  <c r="R366" i="14"/>
  <c r="R282" i="14"/>
  <c r="R412" i="13"/>
  <c r="R288" i="13"/>
  <c r="K96" i="21"/>
  <c r="T602" i="17"/>
  <c r="P614" i="17"/>
  <c r="M600" i="17"/>
  <c r="S610" i="17"/>
  <c r="J598" i="17"/>
  <c r="F90" i="21"/>
  <c r="Y106" i="17"/>
  <c r="L200" i="13"/>
  <c r="L226" i="14"/>
  <c r="L200" i="18"/>
  <c r="L194" i="18"/>
  <c r="L201" i="14"/>
  <c r="L172" i="18"/>
  <c r="L107" i="18"/>
  <c r="L104" i="14"/>
  <c r="L211" i="14"/>
  <c r="L212" i="18"/>
  <c r="L254" i="13"/>
  <c r="L181" i="14"/>
  <c r="L201" i="13"/>
  <c r="L214" i="13"/>
  <c r="L118" i="18"/>
  <c r="L223" i="13"/>
  <c r="L239" i="13"/>
  <c r="L263" i="18"/>
  <c r="L125" i="14"/>
  <c r="L131" i="14"/>
  <c r="L131" i="18"/>
  <c r="L156" i="14"/>
  <c r="L171" i="14"/>
  <c r="L161" i="14"/>
  <c r="L176" i="14"/>
  <c r="L109" i="18"/>
  <c r="L169" i="18"/>
  <c r="L225" i="14"/>
  <c r="L249" i="13"/>
  <c r="L244" i="18"/>
  <c r="L237" i="18"/>
  <c r="L184" i="14"/>
  <c r="L210" i="13"/>
  <c r="L248" i="18"/>
  <c r="L166" i="13"/>
  <c r="L164" i="14"/>
  <c r="L238" i="13"/>
  <c r="L255" i="18"/>
  <c r="L251" i="18"/>
  <c r="L172" i="14"/>
  <c r="L218" i="13"/>
  <c r="L209" i="13"/>
  <c r="L207" i="14"/>
  <c r="L102" i="13"/>
  <c r="L126" i="14"/>
  <c r="L176" i="18"/>
  <c r="L260" i="13"/>
  <c r="L245" i="18"/>
  <c r="L262" i="18"/>
  <c r="L225" i="13"/>
  <c r="L177" i="13"/>
  <c r="L266" i="18"/>
  <c r="L214" i="18"/>
  <c r="L159" i="13"/>
  <c r="L107" i="13"/>
  <c r="L174" i="14"/>
  <c r="L183" i="14"/>
  <c r="L120" i="18"/>
  <c r="L250" i="18"/>
  <c r="L165" i="18"/>
  <c r="L158" i="13"/>
  <c r="L227" i="13"/>
  <c r="L182" i="14"/>
  <c r="L172" i="13"/>
  <c r="L120" i="13"/>
  <c r="L227" i="14"/>
  <c r="L261" i="14"/>
  <c r="L14" i="14"/>
  <c r="L167" i="14"/>
  <c r="L138" i="13"/>
  <c r="L217" i="18"/>
  <c r="L168" i="13"/>
  <c r="L266" i="13"/>
  <c r="L106" i="14"/>
  <c r="L129" i="18"/>
  <c r="L116" i="14"/>
  <c r="L182" i="13"/>
  <c r="L122" i="13"/>
  <c r="L15" i="13"/>
  <c r="L213" i="13"/>
  <c r="L203" i="18"/>
  <c r="L113" i="18"/>
  <c r="L247" i="18"/>
  <c r="L221" i="13"/>
  <c r="L250" i="14"/>
  <c r="L165" i="14"/>
  <c r="L152" i="13"/>
  <c r="L154" i="14"/>
  <c r="L258" i="13"/>
  <c r="L115" i="14"/>
  <c r="L264" i="13"/>
  <c r="L170" i="18"/>
  <c r="L161" i="13"/>
  <c r="L235" i="18"/>
  <c r="L203" i="13"/>
  <c r="L219" i="14"/>
  <c r="L192" i="18"/>
  <c r="L15" i="14"/>
  <c r="L124" i="18"/>
  <c r="L179" i="14"/>
  <c r="L216" i="14"/>
  <c r="L264" i="14"/>
  <c r="L121" i="13"/>
  <c r="L101" i="14"/>
  <c r="L239" i="18"/>
  <c r="L241" i="14"/>
  <c r="L214" i="14"/>
  <c r="L266" i="14"/>
  <c r="L197" i="13"/>
  <c r="L168" i="14"/>
  <c r="L155" i="13"/>
  <c r="L115" i="18"/>
  <c r="L254" i="14"/>
  <c r="L130" i="18"/>
  <c r="L241" i="13"/>
  <c r="L152" i="14"/>
  <c r="L101" i="13"/>
  <c r="L210" i="14"/>
  <c r="L236" i="18"/>
  <c r="L102" i="14"/>
  <c r="L222" i="14"/>
  <c r="L259" i="18"/>
  <c r="L243" i="18"/>
  <c r="L270" i="13"/>
  <c r="L173" i="18"/>
  <c r="L105" i="18"/>
  <c r="L153" i="13"/>
  <c r="L14" i="13"/>
  <c r="L111" i="13"/>
  <c r="L240" i="18"/>
  <c r="L131" i="13"/>
  <c r="L164" i="13"/>
  <c r="L261" i="18"/>
  <c r="L170" i="13"/>
  <c r="L198" i="18"/>
  <c r="L154" i="18"/>
  <c r="L118" i="13"/>
  <c r="L98" i="18"/>
  <c r="L217" i="13"/>
  <c r="L267" i="13"/>
  <c r="L196" i="14"/>
  <c r="L236" i="14"/>
  <c r="L258" i="14"/>
  <c r="L197" i="18"/>
  <c r="L199" i="13"/>
  <c r="L196" i="18"/>
  <c r="L178" i="13"/>
  <c r="L164" i="18"/>
  <c r="L108" i="18"/>
  <c r="L102" i="18"/>
  <c r="L98" i="14"/>
  <c r="L120" i="14"/>
  <c r="L269" i="14"/>
  <c r="L216" i="13"/>
  <c r="L241" i="18"/>
  <c r="L268" i="14"/>
  <c r="L132" i="13"/>
  <c r="L171" i="18"/>
  <c r="L169" i="14"/>
  <c r="L255" i="13"/>
  <c r="L209" i="14"/>
  <c r="L159" i="18"/>
  <c r="L181" i="13"/>
  <c r="L162" i="14"/>
  <c r="L121" i="14"/>
  <c r="L202" i="14"/>
  <c r="L244" i="13"/>
  <c r="L252" i="14"/>
  <c r="L124" i="13"/>
  <c r="L105" i="13"/>
  <c r="L179" i="13"/>
  <c r="L163" i="18"/>
  <c r="L110" i="13"/>
  <c r="L104" i="18"/>
  <c r="L119" i="13"/>
  <c r="L123" i="18"/>
  <c r="L109" i="14"/>
  <c r="L243" i="14"/>
  <c r="L215" i="18"/>
  <c r="L179" i="18"/>
  <c r="L275" i="13"/>
  <c r="L166" i="14"/>
  <c r="L171" i="13"/>
  <c r="L127" i="14"/>
  <c r="L257" i="18"/>
  <c r="L98" i="13"/>
  <c r="L118" i="14"/>
  <c r="L204" i="18"/>
  <c r="L200" i="14"/>
  <c r="L129" i="14"/>
  <c r="L155" i="14"/>
  <c r="L175" i="14"/>
  <c r="L116" i="13"/>
  <c r="L162" i="13"/>
  <c r="L223" i="18"/>
  <c r="L127" i="13"/>
  <c r="L114" i="13"/>
  <c r="L235" i="14"/>
  <c r="L208" i="14"/>
  <c r="L185" i="14"/>
  <c r="L248" i="14"/>
  <c r="L132" i="14"/>
  <c r="L112" i="14"/>
  <c r="L112" i="18"/>
  <c r="L177" i="18"/>
  <c r="L113" i="13"/>
  <c r="L252" i="13"/>
  <c r="L181" i="18"/>
  <c r="L249" i="14"/>
  <c r="L212" i="14"/>
  <c r="L199" i="18"/>
  <c r="L145" i="13"/>
  <c r="L177" i="14"/>
  <c r="L263" i="14"/>
  <c r="L163" i="13"/>
  <c r="L184" i="13"/>
  <c r="L119" i="18"/>
  <c r="L248" i="13"/>
  <c r="L210" i="18"/>
  <c r="L185" i="13"/>
  <c r="L221" i="18"/>
  <c r="L195" i="13"/>
  <c r="L208" i="13"/>
  <c r="L247" i="14"/>
  <c r="L215" i="13"/>
  <c r="L100" i="14"/>
  <c r="L218" i="18"/>
  <c r="L112" i="13"/>
  <c r="L256" i="18"/>
  <c r="L197" i="14"/>
  <c r="L267" i="14"/>
  <c r="L175" i="13"/>
  <c r="L100" i="13"/>
  <c r="L133" i="14"/>
  <c r="L212" i="13"/>
  <c r="L157" i="14"/>
  <c r="L101" i="18"/>
  <c r="L111" i="18"/>
  <c r="L183" i="13"/>
  <c r="L268" i="13"/>
  <c r="L108" i="14"/>
  <c r="L271" i="13"/>
  <c r="L114" i="14"/>
  <c r="L146" i="13"/>
  <c r="L251" i="14"/>
  <c r="L99" i="13"/>
  <c r="L173" i="14"/>
  <c r="L110" i="14"/>
  <c r="L221" i="14"/>
  <c r="L105" i="14"/>
  <c r="L156" i="18"/>
  <c r="L240" i="13"/>
  <c r="L242" i="18"/>
  <c r="L224" i="14"/>
  <c r="L261" i="13"/>
  <c r="L122" i="18"/>
  <c r="L202" i="18"/>
  <c r="L211" i="18"/>
  <c r="L246" i="18"/>
  <c r="L160" i="13"/>
  <c r="L157" i="13"/>
  <c r="L123" i="14"/>
  <c r="L246" i="14"/>
  <c r="L195" i="18"/>
  <c r="L128" i="18"/>
  <c r="L103" i="14"/>
  <c r="L127" i="18"/>
  <c r="L206" i="14"/>
  <c r="L169" i="13"/>
  <c r="L111" i="14"/>
  <c r="L206" i="13"/>
  <c r="L151" i="18"/>
  <c r="L252" i="18"/>
  <c r="L265" i="18"/>
  <c r="L99" i="14"/>
  <c r="L157" i="18"/>
  <c r="L225" i="18"/>
  <c r="L168" i="18"/>
  <c r="L205" i="13"/>
  <c r="L234" i="18"/>
  <c r="L109" i="13"/>
  <c r="L253" i="18"/>
  <c r="L160" i="18"/>
  <c r="L160" i="14"/>
  <c r="L206" i="18"/>
  <c r="L153" i="18"/>
  <c r="L247" i="13"/>
  <c r="L220" i="13"/>
  <c r="L220" i="14"/>
  <c r="L161" i="18"/>
  <c r="L155" i="18"/>
  <c r="L228" i="13"/>
  <c r="L219" i="18"/>
  <c r="L256" i="13"/>
  <c r="L222" i="18"/>
  <c r="L245" i="13"/>
  <c r="L152" i="18"/>
  <c r="L260" i="18"/>
  <c r="L226" i="13"/>
  <c r="L128" i="14"/>
  <c r="L222" i="13"/>
  <c r="L224" i="13"/>
  <c r="L150" i="18"/>
  <c r="L180" i="14"/>
  <c r="L123" i="13"/>
  <c r="L129" i="13"/>
  <c r="L113" i="14"/>
  <c r="L153" i="14"/>
  <c r="L242" i="13"/>
  <c r="L205" i="14"/>
  <c r="L116" i="18"/>
  <c r="L106" i="13"/>
  <c r="L125" i="13"/>
  <c r="L244" i="14"/>
  <c r="L255" i="14"/>
  <c r="L151" i="14"/>
  <c r="L154" i="13"/>
  <c r="L251" i="13"/>
  <c r="L175" i="18"/>
  <c r="L128" i="13"/>
  <c r="L260" i="14"/>
  <c r="L240" i="14"/>
  <c r="L114" i="18"/>
  <c r="L193" i="18"/>
  <c r="L182" i="18"/>
  <c r="L238" i="14"/>
  <c r="L126" i="13"/>
  <c r="L106" i="18"/>
  <c r="L242" i="14"/>
  <c r="L204" i="13"/>
  <c r="L245" i="14"/>
  <c r="L238" i="18"/>
  <c r="L198" i="14"/>
  <c r="L263" i="13"/>
  <c r="L208" i="18"/>
  <c r="L205" i="18"/>
  <c r="L207" i="13"/>
  <c r="L194" i="14"/>
  <c r="L211" i="13"/>
  <c r="L204" i="14"/>
  <c r="L213" i="18"/>
  <c r="L201" i="18"/>
  <c r="L174" i="18"/>
  <c r="L103" i="13"/>
  <c r="L237" i="14"/>
  <c r="L173" i="13"/>
  <c r="L158" i="14"/>
  <c r="L110" i="18"/>
  <c r="L167" i="18"/>
  <c r="L250" i="13"/>
  <c r="L254" i="18"/>
  <c r="L107" i="14"/>
  <c r="L156" i="13"/>
  <c r="L203" i="14"/>
  <c r="L158" i="18"/>
  <c r="L216" i="18"/>
  <c r="L163" i="14"/>
  <c r="L108" i="13"/>
  <c r="L125" i="18"/>
  <c r="L117" i="14"/>
  <c r="L215" i="14"/>
  <c r="L166" i="18"/>
  <c r="L130" i="14"/>
  <c r="L257" i="14"/>
  <c r="L178" i="18"/>
  <c r="L117" i="13"/>
  <c r="L259" i="14"/>
  <c r="L219" i="13"/>
  <c r="L170" i="14"/>
  <c r="L218" i="14"/>
  <c r="L162" i="18"/>
  <c r="L176" i="13"/>
  <c r="L223" i="14"/>
  <c r="L257" i="13"/>
  <c r="L100" i="18"/>
  <c r="L122" i="14"/>
  <c r="L103" i="18"/>
  <c r="L124" i="14"/>
  <c r="L165" i="13"/>
  <c r="L99" i="18"/>
  <c r="L262" i="14"/>
  <c r="L217" i="14"/>
  <c r="L178" i="14"/>
  <c r="L189" i="13"/>
  <c r="L265" i="14"/>
  <c r="L224" i="18"/>
  <c r="L193" i="14"/>
  <c r="L262" i="13"/>
  <c r="L144" i="13"/>
  <c r="L243" i="13"/>
  <c r="L265" i="13"/>
  <c r="L264" i="18"/>
  <c r="L259" i="13"/>
  <c r="L269" i="13"/>
  <c r="L253" i="13"/>
  <c r="L195" i="14"/>
  <c r="L258" i="18"/>
  <c r="L130" i="13"/>
  <c r="L246" i="13"/>
  <c r="L198" i="13"/>
  <c r="L180" i="13"/>
  <c r="L159" i="14"/>
  <c r="L239" i="14"/>
  <c r="L196" i="13"/>
  <c r="L202" i="13"/>
  <c r="L174" i="13"/>
  <c r="L220" i="18"/>
  <c r="L207" i="18"/>
  <c r="K15" i="19"/>
  <c r="L249" i="18"/>
  <c r="L180" i="18"/>
  <c r="L199" i="14"/>
  <c r="L119" i="14"/>
  <c r="L213" i="14"/>
  <c r="L232" i="13"/>
  <c r="L126" i="18"/>
  <c r="L167" i="13"/>
  <c r="L104" i="13"/>
  <c r="L267" i="18"/>
  <c r="L121" i="18"/>
  <c r="L253" i="14"/>
  <c r="L117" i="18"/>
  <c r="L183" i="18"/>
  <c r="L256" i="14"/>
  <c r="L115" i="13"/>
  <c r="L209" i="18"/>
  <c r="P600" i="17"/>
  <c r="Y286" i="17"/>
  <c r="H93" i="21"/>
  <c r="K93" i="21"/>
  <c r="Y450" i="17"/>
  <c r="N463" i="18"/>
  <c r="N545" i="13"/>
  <c r="N522" i="13"/>
  <c r="N424" i="14"/>
  <c r="N400" i="13"/>
  <c r="N450" i="14"/>
  <c r="N438" i="13"/>
  <c r="N384" i="18"/>
  <c r="N374" i="14"/>
  <c r="N474" i="18"/>
  <c r="N394" i="18"/>
  <c r="N434" i="18"/>
  <c r="N536" i="14"/>
  <c r="N395" i="14"/>
  <c r="N537" i="14"/>
  <c r="N514" i="13"/>
  <c r="N483" i="18"/>
  <c r="N368" i="14"/>
  <c r="N438" i="18"/>
  <c r="N459" i="13"/>
  <c r="N480" i="14"/>
  <c r="N437" i="14"/>
  <c r="N510" i="14"/>
  <c r="N528" i="14"/>
  <c r="N489" i="18"/>
  <c r="N490" i="13"/>
  <c r="N463" i="13"/>
  <c r="N473" i="14"/>
  <c r="N473" i="18"/>
  <c r="N516" i="18"/>
  <c r="N378" i="18"/>
  <c r="N393" i="18"/>
  <c r="N488" i="13"/>
  <c r="N385" i="13"/>
  <c r="N535" i="14"/>
  <c r="N423" i="18"/>
  <c r="N436" i="13"/>
  <c r="N519" i="14"/>
  <c r="N391" i="13"/>
  <c r="N374" i="13"/>
  <c r="N509" i="18"/>
  <c r="N534" i="18"/>
  <c r="N507" i="18"/>
  <c r="N471" i="13"/>
  <c r="N523" i="14"/>
  <c r="N436" i="14"/>
  <c r="N436" i="18"/>
  <c r="N476" i="14"/>
  <c r="N476" i="13"/>
  <c r="N437" i="18"/>
  <c r="N480" i="13"/>
  <c r="N443" i="14"/>
  <c r="N439" i="14"/>
  <c r="N386" i="14"/>
  <c r="N370" i="18"/>
  <c r="N476" i="18"/>
  <c r="N484" i="18"/>
  <c r="N528" i="13"/>
  <c r="N429" i="14"/>
  <c r="N382" i="14"/>
  <c r="N396" i="13"/>
  <c r="N394" i="14"/>
  <c r="N381" i="18"/>
  <c r="N394" i="13"/>
  <c r="N504" i="14"/>
  <c r="N543" i="13"/>
  <c r="N421" i="14"/>
  <c r="N467" i="18"/>
  <c r="N418" i="13"/>
  <c r="N512" i="13"/>
  <c r="N431" i="13"/>
  <c r="N444" i="14"/>
  <c r="N400" i="18"/>
  <c r="N493" i="14"/>
  <c r="N462" i="14"/>
  <c r="N474" i="14"/>
  <c r="N534" i="13"/>
  <c r="N389" i="18"/>
  <c r="N518" i="14"/>
  <c r="N465" i="14"/>
  <c r="N481" i="13"/>
  <c r="N517" i="14"/>
  <c r="N463" i="14"/>
  <c r="N452" i="14"/>
  <c r="N422" i="18"/>
  <c r="N449" i="13"/>
  <c r="N480" i="18"/>
  <c r="N464" i="14"/>
  <c r="N439" i="18"/>
  <c r="N533" i="14"/>
  <c r="N479" i="18"/>
  <c r="N524" i="13"/>
  <c r="N369" i="14"/>
  <c r="N376" i="13"/>
  <c r="N533" i="13"/>
  <c r="N451" i="14"/>
  <c r="N384" i="13"/>
  <c r="N475" i="18"/>
  <c r="N382" i="18"/>
  <c r="N479" i="13"/>
  <c r="N521" i="13"/>
  <c r="N541" i="13"/>
  <c r="N400" i="14"/>
  <c r="N513" i="18"/>
  <c r="N446" i="18"/>
  <c r="N439" i="13"/>
  <c r="N506" i="13"/>
  <c r="N381" i="13"/>
  <c r="N468" i="18"/>
  <c r="N488" i="14"/>
  <c r="N393" i="14"/>
  <c r="N431" i="18"/>
  <c r="N442" i="14"/>
  <c r="N397" i="18"/>
  <c r="N487" i="13"/>
  <c r="N525" i="13"/>
  <c r="N387" i="13"/>
  <c r="N509" i="14"/>
  <c r="N379" i="13"/>
  <c r="N376" i="18"/>
  <c r="N427" i="14"/>
  <c r="N494" i="18"/>
  <c r="N419" i="13"/>
  <c r="N530" i="13"/>
  <c r="M45" i="19"/>
  <c r="N383" i="13"/>
  <c r="N532" i="14"/>
  <c r="N484" i="14"/>
  <c r="N433" i="13"/>
  <c r="N399" i="14"/>
  <c r="N455" i="13"/>
  <c r="N472" i="13"/>
  <c r="N533" i="18"/>
  <c r="N470" i="14"/>
  <c r="N532" i="18"/>
  <c r="N452" i="13"/>
  <c r="N420" i="18"/>
  <c r="N495" i="14"/>
  <c r="N527" i="18"/>
  <c r="N377" i="14"/>
  <c r="N377" i="13"/>
  <c r="N444" i="13"/>
  <c r="N497" i="13"/>
  <c r="N482" i="14"/>
  <c r="N470" i="18"/>
  <c r="N477" i="18"/>
  <c r="N477" i="13"/>
  <c r="N426" i="14"/>
  <c r="N283" i="14"/>
  <c r="N372" i="18"/>
  <c r="N420" i="14"/>
  <c r="N447" i="13"/>
  <c r="N483" i="14"/>
  <c r="N468" i="14"/>
  <c r="N429" i="18"/>
  <c r="N427" i="13"/>
  <c r="N502" i="13"/>
  <c r="N427" i="18"/>
  <c r="N435" i="14"/>
  <c r="N390" i="13"/>
  <c r="N425" i="18"/>
  <c r="N385" i="14"/>
  <c r="N495" i="13"/>
  <c r="N517" i="18"/>
  <c r="N490" i="14"/>
  <c r="N470" i="13"/>
  <c r="N527" i="14"/>
  <c r="N526" i="14"/>
  <c r="N486" i="18"/>
  <c r="N380" i="18"/>
  <c r="N450" i="13"/>
  <c r="N428" i="18"/>
  <c r="N469" i="14"/>
  <c r="N445" i="13"/>
  <c r="N438" i="14"/>
  <c r="N403" i="13"/>
  <c r="N375" i="14"/>
  <c r="N529" i="18"/>
  <c r="N529" i="14"/>
  <c r="N525" i="14"/>
  <c r="N433" i="18"/>
  <c r="N448" i="18"/>
  <c r="N404" i="13"/>
  <c r="N507" i="14"/>
  <c r="N549" i="13"/>
  <c r="N515" i="13"/>
  <c r="N508" i="18"/>
  <c r="N450" i="18"/>
  <c r="N531" i="18"/>
  <c r="N435" i="13"/>
  <c r="N375" i="18"/>
  <c r="N469" i="18"/>
  <c r="N518" i="18"/>
  <c r="N391" i="14"/>
  <c r="N489" i="13"/>
  <c r="N535" i="13"/>
  <c r="N372" i="14"/>
  <c r="N487" i="18"/>
  <c r="N432" i="13"/>
  <c r="N399" i="13"/>
  <c r="N511" i="14"/>
  <c r="N445" i="14"/>
  <c r="N369" i="18"/>
  <c r="N522" i="18"/>
  <c r="N440" i="13"/>
  <c r="N440" i="18"/>
  <c r="N434" i="13"/>
  <c r="N451" i="18"/>
  <c r="N392" i="13"/>
  <c r="N371" i="14"/>
  <c r="N389" i="13"/>
  <c r="N373" i="13"/>
  <c r="N524" i="14"/>
  <c r="N367" i="14"/>
  <c r="N402" i="13"/>
  <c r="N401" i="13"/>
  <c r="N488" i="18"/>
  <c r="N487" i="14"/>
  <c r="N373" i="18"/>
  <c r="N442" i="13"/>
  <c r="N479" i="14"/>
  <c r="N493" i="13"/>
  <c r="N393" i="13"/>
  <c r="N492" i="13"/>
  <c r="N451" i="13"/>
  <c r="N542" i="13"/>
  <c r="N494" i="14"/>
  <c r="N454" i="13"/>
  <c r="N387" i="14"/>
  <c r="N492" i="18"/>
  <c r="N446" i="14"/>
  <c r="N458" i="13"/>
  <c r="N388" i="18"/>
  <c r="N374" i="18"/>
  <c r="N432" i="14"/>
  <c r="N477" i="14"/>
  <c r="N486" i="13"/>
  <c r="N434" i="14"/>
  <c r="N398" i="13"/>
  <c r="N522" i="14"/>
  <c r="N447" i="18"/>
  <c r="N421" i="18"/>
  <c r="N544" i="13"/>
  <c r="N519" i="13"/>
  <c r="N426" i="13"/>
  <c r="N370" i="14"/>
  <c r="N500" i="13"/>
  <c r="N386" i="13"/>
  <c r="N515" i="14"/>
  <c r="N442" i="18"/>
  <c r="N432" i="18"/>
  <c r="N385" i="18"/>
  <c r="N448" i="13"/>
  <c r="N531" i="14"/>
  <c r="N491" i="18"/>
  <c r="N379" i="18"/>
  <c r="N377" i="18"/>
  <c r="N428" i="13"/>
  <c r="N375" i="13"/>
  <c r="N530" i="18"/>
  <c r="N379" i="14"/>
  <c r="N441" i="13"/>
  <c r="N453" i="14"/>
  <c r="N531" i="13"/>
  <c r="N420" i="13"/>
  <c r="N430" i="18"/>
  <c r="N381" i="14"/>
  <c r="N388" i="14"/>
  <c r="N504" i="18"/>
  <c r="N380" i="13"/>
  <c r="N481" i="14"/>
  <c r="N506" i="14"/>
  <c r="N532" i="13"/>
  <c r="N514" i="14"/>
  <c r="N529" i="13"/>
  <c r="N392" i="14"/>
  <c r="N368" i="18"/>
  <c r="N493" i="18"/>
  <c r="N482" i="18"/>
  <c r="N534" i="14"/>
  <c r="N447" i="14"/>
  <c r="N511" i="18"/>
  <c r="N387" i="18"/>
  <c r="N422" i="14"/>
  <c r="N464" i="18"/>
  <c r="N457" i="13"/>
  <c r="N539" i="13"/>
  <c r="N478" i="13"/>
  <c r="N435" i="18"/>
  <c r="N392" i="18"/>
  <c r="N485" i="14"/>
  <c r="N518" i="13"/>
  <c r="N530" i="14"/>
  <c r="N524" i="18"/>
  <c r="N440" i="14"/>
  <c r="N453" i="13"/>
  <c r="N382" i="13"/>
  <c r="N395" i="13"/>
  <c r="N490" i="18"/>
  <c r="N441" i="14"/>
  <c r="N520" i="18"/>
  <c r="N397" i="13"/>
  <c r="N426" i="18"/>
  <c r="N486" i="14"/>
  <c r="N441" i="18"/>
  <c r="N423" i="14"/>
  <c r="N472" i="14"/>
  <c r="N519" i="18"/>
  <c r="N510" i="18"/>
  <c r="N528" i="18"/>
  <c r="N520" i="13"/>
  <c r="N521" i="18"/>
  <c r="N491" i="14"/>
  <c r="N498" i="13"/>
  <c r="N452" i="18"/>
  <c r="N398" i="18"/>
  <c r="N478" i="18"/>
  <c r="N424" i="18"/>
  <c r="N520" i="14"/>
  <c r="N516" i="13"/>
  <c r="N471" i="18"/>
  <c r="N456" i="13"/>
  <c r="N445" i="18"/>
  <c r="N384" i="14"/>
  <c r="N405" i="13"/>
  <c r="N378" i="14"/>
  <c r="N448" i="14"/>
  <c r="N494" i="13"/>
  <c r="N431" i="14"/>
  <c r="N462" i="18"/>
  <c r="N523" i="18"/>
  <c r="N521" i="14"/>
  <c r="N398" i="14"/>
  <c r="N396" i="18"/>
  <c r="N503" i="14"/>
  <c r="N288" i="13"/>
  <c r="N537" i="13"/>
  <c r="N484" i="13"/>
  <c r="N406" i="13"/>
  <c r="N478" i="14"/>
  <c r="N388" i="13"/>
  <c r="N376" i="14"/>
  <c r="N516" i="14"/>
  <c r="N535" i="18"/>
  <c r="N383" i="14"/>
  <c r="N491" i="13"/>
  <c r="N380" i="14"/>
  <c r="N289" i="13"/>
  <c r="N482" i="13"/>
  <c r="N430" i="13"/>
  <c r="N437" i="13"/>
  <c r="N473" i="13"/>
  <c r="N390" i="18"/>
  <c r="N430" i="14"/>
  <c r="N472" i="18"/>
  <c r="N523" i="13"/>
  <c r="N443" i="13"/>
  <c r="N496" i="13"/>
  <c r="N483" i="13"/>
  <c r="N399" i="18"/>
  <c r="N505" i="14"/>
  <c r="N282" i="14"/>
  <c r="N503" i="18"/>
  <c r="N412" i="13"/>
  <c r="N444" i="18"/>
  <c r="N540" i="13"/>
  <c r="N485" i="18"/>
  <c r="N396" i="14"/>
  <c r="N449" i="18"/>
  <c r="N446" i="13"/>
  <c r="N512" i="14"/>
  <c r="N466" i="14"/>
  <c r="N538" i="13"/>
  <c r="N526" i="13"/>
  <c r="N514" i="18"/>
  <c r="N485" i="13"/>
  <c r="N389" i="14"/>
  <c r="N366" i="14"/>
  <c r="N391" i="18"/>
  <c r="N429" i="13"/>
  <c r="N443" i="18"/>
  <c r="N536" i="13"/>
  <c r="N525" i="18"/>
  <c r="N433" i="14"/>
  <c r="N513" i="13"/>
  <c r="N461" i="18"/>
  <c r="N419" i="14"/>
  <c r="N489" i="14"/>
  <c r="N481" i="18"/>
  <c r="N378" i="13"/>
  <c r="N425" i="14"/>
  <c r="N506" i="18"/>
  <c r="N508" i="14"/>
  <c r="N401" i="14"/>
  <c r="N499" i="13"/>
  <c r="N512" i="18"/>
  <c r="N505" i="18"/>
  <c r="N475" i="13"/>
  <c r="N536" i="18"/>
  <c r="N419" i="18"/>
  <c r="N373" i="14"/>
  <c r="N465" i="18"/>
  <c r="N515" i="18"/>
  <c r="N449" i="14"/>
  <c r="N501" i="13"/>
  <c r="N526" i="18"/>
  <c r="N474" i="13"/>
  <c r="N395" i="18"/>
  <c r="N397" i="14"/>
  <c r="N367" i="18"/>
  <c r="N469" i="13"/>
  <c r="N461" i="14"/>
  <c r="N372" i="13"/>
  <c r="N386" i="18"/>
  <c r="N467" i="14"/>
  <c r="N527" i="13"/>
  <c r="N466" i="18"/>
  <c r="N513" i="14"/>
  <c r="N428" i="14"/>
  <c r="N517" i="13"/>
  <c r="N390" i="14"/>
  <c r="N383" i="18"/>
  <c r="N492" i="14"/>
  <c r="N475" i="14"/>
  <c r="N371" i="18"/>
  <c r="N471" i="14"/>
  <c r="L397" i="14"/>
  <c r="L440" i="18"/>
  <c r="L518" i="13"/>
  <c r="L511" i="14"/>
  <c r="L528" i="18"/>
  <c r="L373" i="13"/>
  <c r="L388" i="18"/>
  <c r="L539" i="13"/>
  <c r="L462" i="18"/>
  <c r="L537" i="13"/>
  <c r="L472" i="13"/>
  <c r="L528" i="13"/>
  <c r="L374" i="13"/>
  <c r="L458" i="13"/>
  <c r="L443" i="13"/>
  <c r="L453" i="14"/>
  <c r="L442" i="18"/>
  <c r="L484" i="13"/>
  <c r="L457" i="13"/>
  <c r="L427" i="13"/>
  <c r="L449" i="13"/>
  <c r="L372" i="18"/>
  <c r="L429" i="18"/>
  <c r="L452" i="13"/>
  <c r="L497" i="13"/>
  <c r="L549" i="13"/>
  <c r="L446" i="14"/>
  <c r="L499" i="13"/>
  <c r="L530" i="14"/>
  <c r="L470" i="13"/>
  <c r="L381" i="14"/>
  <c r="L437" i="18"/>
  <c r="L382" i="13"/>
  <c r="L532" i="14"/>
  <c r="L523" i="14"/>
  <c r="L512" i="14"/>
  <c r="L399" i="13"/>
  <c r="L526" i="13"/>
  <c r="L530" i="13"/>
  <c r="L423" i="14"/>
  <c r="L534" i="13"/>
  <c r="L518" i="14"/>
  <c r="L425" i="14"/>
  <c r="L371" i="18"/>
  <c r="L524" i="13"/>
  <c r="L385" i="14"/>
  <c r="L392" i="13"/>
  <c r="L424" i="18"/>
  <c r="L486" i="18"/>
  <c r="L442" i="14"/>
  <c r="L379" i="18"/>
  <c r="L376" i="14"/>
  <c r="L383" i="18"/>
  <c r="L519" i="18"/>
  <c r="L469" i="18"/>
  <c r="L385" i="13"/>
  <c r="L395" i="14"/>
  <c r="L477" i="14"/>
  <c r="L369" i="14"/>
  <c r="L448" i="14"/>
  <c r="L530" i="18"/>
  <c r="L517" i="14"/>
  <c r="L531" i="18"/>
  <c r="L535" i="13"/>
  <c r="L379" i="14"/>
  <c r="L421" i="18"/>
  <c r="L487" i="18"/>
  <c r="L447" i="18"/>
  <c r="L429" i="14"/>
  <c r="L439" i="18"/>
  <c r="L369" i="18"/>
  <c r="L434" i="18"/>
  <c r="L472" i="18"/>
  <c r="L475" i="13"/>
  <c r="L489" i="14"/>
  <c r="L428" i="13"/>
  <c r="L482" i="14"/>
  <c r="L525" i="13"/>
  <c r="L517" i="13"/>
  <c r="L398" i="18"/>
  <c r="L501" i="13"/>
  <c r="L521" i="14"/>
  <c r="L513" i="14"/>
  <c r="L441" i="13"/>
  <c r="L393" i="13"/>
  <c r="L431" i="13"/>
  <c r="L479" i="18"/>
  <c r="L432" i="14"/>
  <c r="L396" i="14"/>
  <c r="L483" i="13"/>
  <c r="L493" i="14"/>
  <c r="L490" i="14"/>
  <c r="L434" i="14"/>
  <c r="L459" i="13"/>
  <c r="L393" i="18"/>
  <c r="L463" i="14"/>
  <c r="L488" i="13"/>
  <c r="L431" i="14"/>
  <c r="L470" i="18"/>
  <c r="L466" i="18"/>
  <c r="L496" i="13"/>
  <c r="L526" i="14"/>
  <c r="L474" i="13"/>
  <c r="L377" i="18"/>
  <c r="L389" i="13"/>
  <c r="L378" i="18"/>
  <c r="L426" i="18"/>
  <c r="L378" i="14"/>
  <c r="L425" i="18"/>
  <c r="L491" i="13"/>
  <c r="L518" i="18"/>
  <c r="L433" i="18"/>
  <c r="L437" i="14"/>
  <c r="L390" i="14"/>
  <c r="L433" i="14"/>
  <c r="L475" i="14"/>
  <c r="L515" i="18"/>
  <c r="L504" i="18"/>
  <c r="L448" i="13"/>
  <c r="L513" i="18"/>
  <c r="L446" i="13"/>
  <c r="L375" i="14"/>
  <c r="L525" i="18"/>
  <c r="L439" i="14"/>
  <c r="L445" i="13"/>
  <c r="L504" i="14"/>
  <c r="L383" i="14"/>
  <c r="L475" i="18"/>
  <c r="L435" i="18"/>
  <c r="L498" i="13"/>
  <c r="L491" i="18"/>
  <c r="L451" i="14"/>
  <c r="L440" i="13"/>
  <c r="L495" i="13"/>
  <c r="L433" i="13"/>
  <c r="L473" i="13"/>
  <c r="L480" i="14"/>
  <c r="L532" i="13"/>
  <c r="L380" i="13"/>
  <c r="L405" i="13"/>
  <c r="L455" i="13"/>
  <c r="L488" i="18"/>
  <c r="L544" i="13"/>
  <c r="L404" i="13"/>
  <c r="L523" i="18"/>
  <c r="L385" i="18"/>
  <c r="L529" i="18"/>
  <c r="L519" i="13"/>
  <c r="L452" i="14"/>
  <c r="L532" i="18"/>
  <c r="L478" i="13"/>
  <c r="L484" i="18"/>
  <c r="L395" i="13"/>
  <c r="L467" i="18"/>
  <c r="L420" i="18"/>
  <c r="L533" i="18"/>
  <c r="L388" i="13"/>
  <c r="L513" i="13"/>
  <c r="L436" i="14"/>
  <c r="L531" i="13"/>
  <c r="L398" i="14"/>
  <c r="L436" i="13"/>
  <c r="L377" i="13"/>
  <c r="L382" i="14"/>
  <c r="L390" i="13"/>
  <c r="L468" i="18"/>
  <c r="L451" i="18"/>
  <c r="L432" i="13"/>
  <c r="L401" i="14"/>
  <c r="L421" i="14"/>
  <c r="L511" i="18"/>
  <c r="L370" i="18"/>
  <c r="L516" i="18"/>
  <c r="L438" i="18"/>
  <c r="L424" i="14"/>
  <c r="L522" i="13"/>
  <c r="L473" i="14"/>
  <c r="L374" i="14"/>
  <c r="L399" i="18"/>
  <c r="L435" i="14"/>
  <c r="L508" i="14"/>
  <c r="L373" i="14"/>
  <c r="L462" i="14"/>
  <c r="L443" i="14"/>
  <c r="L479" i="13"/>
  <c r="L392" i="18"/>
  <c r="L480" i="13"/>
  <c r="L449" i="14"/>
  <c r="L486" i="14"/>
  <c r="L478" i="14"/>
  <c r="L372" i="14"/>
  <c r="L485" i="14"/>
  <c r="L374" i="18"/>
  <c r="L531" i="14"/>
  <c r="L466" i="14"/>
  <c r="L515" i="13"/>
  <c r="L373" i="18"/>
  <c r="L386" i="18"/>
  <c r="L509" i="18"/>
  <c r="L495" i="14"/>
  <c r="L522" i="14"/>
  <c r="L536" i="14"/>
  <c r="L386" i="14"/>
  <c r="L463" i="18"/>
  <c r="L386" i="13"/>
  <c r="L437" i="13"/>
  <c r="L394" i="13"/>
  <c r="L427" i="18"/>
  <c r="L490" i="13"/>
  <c r="L506" i="14"/>
  <c r="L393" i="14"/>
  <c r="L282" i="14"/>
  <c r="L474" i="14"/>
  <c r="L485" i="13"/>
  <c r="L391" i="13"/>
  <c r="L494" i="14"/>
  <c r="L446" i="18"/>
  <c r="L483" i="14"/>
  <c r="L529" i="13"/>
  <c r="L438" i="14"/>
  <c r="L507" i="18"/>
  <c r="L445" i="14"/>
  <c r="L533" i="13"/>
  <c r="L476" i="13"/>
  <c r="L394" i="14"/>
  <c r="L542" i="13"/>
  <c r="L420" i="14"/>
  <c r="L401" i="13"/>
  <c r="L522" i="18"/>
  <c r="L533" i="14"/>
  <c r="L472" i="14"/>
  <c r="L471" i="18"/>
  <c r="L523" i="13"/>
  <c r="L400" i="14"/>
  <c r="L367" i="14"/>
  <c r="L514" i="14"/>
  <c r="L434" i="13"/>
  <c r="L524" i="14"/>
  <c r="L388" i="14"/>
  <c r="L463" i="13"/>
  <c r="L461" i="18"/>
  <c r="L479" i="14"/>
  <c r="L450" i="18"/>
  <c r="L521" i="13"/>
  <c r="L467" i="14"/>
  <c r="L384" i="18"/>
  <c r="L428" i="14"/>
  <c r="L377" i="14"/>
  <c r="L439" i="13"/>
  <c r="L370" i="14"/>
  <c r="L491" i="14"/>
  <c r="L381" i="13"/>
  <c r="L442" i="13"/>
  <c r="L470" i="14"/>
  <c r="L517" i="18"/>
  <c r="L436" i="18"/>
  <c r="L432" i="18"/>
  <c r="L378" i="13"/>
  <c r="L478" i="18"/>
  <c r="L391" i="18"/>
  <c r="L380" i="18"/>
  <c r="L402" i="13"/>
  <c r="L400" i="13"/>
  <c r="L403" i="13"/>
  <c r="L494" i="18"/>
  <c r="L395" i="18"/>
  <c r="L512" i="18"/>
  <c r="L515" i="14"/>
  <c r="L400" i="18"/>
  <c r="L427" i="14"/>
  <c r="L484" i="14"/>
  <c r="L490" i="18"/>
  <c r="L482" i="18"/>
  <c r="L464" i="14"/>
  <c r="L492" i="13"/>
  <c r="L516" i="14"/>
  <c r="L514" i="18"/>
  <c r="L451" i="13"/>
  <c r="L536" i="13"/>
  <c r="L406" i="13"/>
  <c r="L534" i="14"/>
  <c r="L447" i="14"/>
  <c r="L520" i="13"/>
  <c r="L527" i="13"/>
  <c r="L534" i="18"/>
  <c r="L502" i="13"/>
  <c r="L464" i="18"/>
  <c r="L489" i="13"/>
  <c r="L493" i="18"/>
  <c r="L473" i="18"/>
  <c r="L368" i="14"/>
  <c r="L520" i="18"/>
  <c r="L465" i="14"/>
  <c r="L396" i="13"/>
  <c r="K45" i="19"/>
  <c r="L488" i="14"/>
  <c r="L492" i="14"/>
  <c r="L506" i="18"/>
  <c r="L445" i="18"/>
  <c r="L366" i="14"/>
  <c r="L505" i="14"/>
  <c r="L430" i="18"/>
  <c r="L494" i="13"/>
  <c r="L449" i="18"/>
  <c r="L545" i="13"/>
  <c r="L399" i="14"/>
  <c r="L492" i="18"/>
  <c r="L477" i="18"/>
  <c r="L387" i="14"/>
  <c r="L447" i="13"/>
  <c r="L383" i="13"/>
  <c r="L483" i="18"/>
  <c r="L398" i="13"/>
  <c r="L389" i="18"/>
  <c r="L389" i="14"/>
  <c r="L368" i="18"/>
  <c r="L476" i="18"/>
  <c r="L471" i="14"/>
  <c r="L468" i="14"/>
  <c r="L541" i="13"/>
  <c r="L510" i="18"/>
  <c r="L394" i="18"/>
  <c r="L444" i="14"/>
  <c r="L384" i="14"/>
  <c r="L289" i="13"/>
  <c r="L493" i="13"/>
  <c r="L443" i="18"/>
  <c r="L514" i="13"/>
  <c r="L420" i="13"/>
  <c r="L489" i="18"/>
  <c r="L481" i="18"/>
  <c r="L543" i="13"/>
  <c r="L519" i="14"/>
  <c r="L426" i="13"/>
  <c r="L526" i="18"/>
  <c r="L380" i="14"/>
  <c r="L422" i="14"/>
  <c r="L376" i="13"/>
  <c r="L390" i="18"/>
  <c r="L440" i="14"/>
  <c r="L375" i="13"/>
  <c r="L454" i="13"/>
  <c r="L382" i="18"/>
  <c r="L450" i="14"/>
  <c r="L381" i="18"/>
  <c r="L528" i="14"/>
  <c r="L524" i="18"/>
  <c r="L430" i="13"/>
  <c r="L516" i="13"/>
  <c r="L418" i="13"/>
  <c r="L503" i="14"/>
  <c r="L527" i="14"/>
  <c r="L384" i="13"/>
  <c r="L507" i="14"/>
  <c r="L444" i="13"/>
  <c r="L486" i="13"/>
  <c r="L379" i="13"/>
  <c r="L396" i="18"/>
  <c r="L536" i="18"/>
  <c r="L477" i="13"/>
  <c r="L481" i="13"/>
  <c r="L392" i="14"/>
  <c r="L482" i="13"/>
  <c r="L540" i="13"/>
  <c r="L535" i="18"/>
  <c r="L426" i="14"/>
  <c r="L423" i="18"/>
  <c r="L438" i="13"/>
  <c r="L435" i="13"/>
  <c r="L428" i="18"/>
  <c r="L485" i="18"/>
  <c r="L474" i="18"/>
  <c r="L537" i="14"/>
  <c r="L419" i="13"/>
  <c r="L412" i="13"/>
  <c r="L465" i="18"/>
  <c r="L535" i="14"/>
  <c r="L422" i="18"/>
  <c r="L375" i="18"/>
  <c r="L441" i="18"/>
  <c r="L450" i="13"/>
  <c r="L288" i="13"/>
  <c r="L444" i="18"/>
  <c r="L480" i="18"/>
  <c r="L487" i="14"/>
  <c r="L430" i="14"/>
  <c r="L397" i="18"/>
  <c r="L527" i="18"/>
  <c r="L441" i="14"/>
  <c r="L419" i="18"/>
  <c r="L461" i="14"/>
  <c r="L387" i="18"/>
  <c r="L506" i="13"/>
  <c r="L520" i="14"/>
  <c r="L505" i="18"/>
  <c r="L429" i="13"/>
  <c r="L487" i="13"/>
  <c r="L372" i="13"/>
  <c r="L283" i="14"/>
  <c r="L391" i="14"/>
  <c r="L469" i="13"/>
  <c r="L529" i="14"/>
  <c r="L476" i="14"/>
  <c r="L503" i="18"/>
  <c r="L431" i="18"/>
  <c r="L525" i="14"/>
  <c r="L448" i="18"/>
  <c r="L371" i="14"/>
  <c r="L512" i="13"/>
  <c r="L469" i="14"/>
  <c r="L419" i="14"/>
  <c r="L538" i="13"/>
  <c r="L387" i="13"/>
  <c r="L508" i="18"/>
  <c r="L471" i="13"/>
  <c r="L397" i="13"/>
  <c r="L521" i="18"/>
  <c r="L500" i="13"/>
  <c r="L452" i="18"/>
  <c r="L456" i="13"/>
  <c r="L376" i="18"/>
  <c r="L510" i="14"/>
  <c r="L367" i="18"/>
  <c r="L481" i="14"/>
  <c r="L509" i="14"/>
  <c r="L453" i="13"/>
  <c r="U598" i="17"/>
  <c r="Q90" i="21"/>
  <c r="Y108" i="17"/>
  <c r="J600" i="17"/>
  <c r="K449" i="18"/>
  <c r="K500" i="13"/>
  <c r="K504" i="18"/>
  <c r="K441" i="14"/>
  <c r="K389" i="14"/>
  <c r="K376" i="18"/>
  <c r="K528" i="18"/>
  <c r="K380" i="14"/>
  <c r="K488" i="13"/>
  <c r="K505" i="18"/>
  <c r="K481" i="14"/>
  <c r="K530" i="13"/>
  <c r="K475" i="14"/>
  <c r="K526" i="18"/>
  <c r="K377" i="13"/>
  <c r="K448" i="18"/>
  <c r="K508" i="18"/>
  <c r="K471" i="18"/>
  <c r="K463" i="13"/>
  <c r="K425" i="18"/>
  <c r="K452" i="18"/>
  <c r="K431" i="13"/>
  <c r="K421" i="14"/>
  <c r="K380" i="18"/>
  <c r="K483" i="14"/>
  <c r="K526" i="14"/>
  <c r="K506" i="13"/>
  <c r="K491" i="18"/>
  <c r="K468" i="18"/>
  <c r="K490" i="18"/>
  <c r="K463" i="18"/>
  <c r="K479" i="13"/>
  <c r="K468" i="14"/>
  <c r="K389" i="13"/>
  <c r="K489" i="14"/>
  <c r="K508" i="14"/>
  <c r="K540" i="13"/>
  <c r="K487" i="13"/>
  <c r="K383" i="14"/>
  <c r="K478" i="13"/>
  <c r="K492" i="13"/>
  <c r="K524" i="14"/>
  <c r="K521" i="14"/>
  <c r="K529" i="18"/>
  <c r="K463" i="14"/>
  <c r="K385" i="14"/>
  <c r="K504" i="14"/>
  <c r="K467" i="14"/>
  <c r="K492" i="14"/>
  <c r="K533" i="14"/>
  <c r="K439" i="18"/>
  <c r="K536" i="13"/>
  <c r="K388" i="14"/>
  <c r="K479" i="14"/>
  <c r="K435" i="14"/>
  <c r="K483" i="13"/>
  <c r="K399" i="18"/>
  <c r="K467" i="18"/>
  <c r="K494" i="13"/>
  <c r="K404" i="13"/>
  <c r="K532" i="14"/>
  <c r="K495" i="14"/>
  <c r="K466" i="14"/>
  <c r="K484" i="13"/>
  <c r="K531" i="14"/>
  <c r="K423" i="14"/>
  <c r="K536" i="18"/>
  <c r="K436" i="18"/>
  <c r="K444" i="18"/>
  <c r="K537" i="14"/>
  <c r="K521" i="18"/>
  <c r="K472" i="18"/>
  <c r="K513" i="13"/>
  <c r="K534" i="18"/>
  <c r="K520" i="18"/>
  <c r="K431" i="14"/>
  <c r="K452" i="13"/>
  <c r="K374" i="13"/>
  <c r="K522" i="18"/>
  <c r="K447" i="13"/>
  <c r="K536" i="14"/>
  <c r="K532" i="13"/>
  <c r="K451" i="13"/>
  <c r="K471" i="13"/>
  <c r="K549" i="13"/>
  <c r="K489" i="13"/>
  <c r="K522" i="14"/>
  <c r="K465" i="14"/>
  <c r="K519" i="13"/>
  <c r="K427" i="18"/>
  <c r="K430" i="13"/>
  <c r="K406" i="13"/>
  <c r="K383" i="18"/>
  <c r="K486" i="18"/>
  <c r="K446" i="13"/>
  <c r="K510" i="14"/>
  <c r="K482" i="13"/>
  <c r="K432" i="14"/>
  <c r="K471" i="14"/>
  <c r="K543" i="13"/>
  <c r="K450" i="13"/>
  <c r="K533" i="18"/>
  <c r="K472" i="13"/>
  <c r="K442" i="18"/>
  <c r="K403" i="13"/>
  <c r="K373" i="18"/>
  <c r="K473" i="18"/>
  <c r="K432" i="13"/>
  <c r="K433" i="13"/>
  <c r="K502" i="13"/>
  <c r="K519" i="18"/>
  <c r="K395" i="13"/>
  <c r="K395" i="18"/>
  <c r="K427" i="14"/>
  <c r="K519" i="14"/>
  <c r="K382" i="18"/>
  <c r="K439" i="13"/>
  <c r="K521" i="13"/>
  <c r="K375" i="13"/>
  <c r="K477" i="13"/>
  <c r="K451" i="14"/>
  <c r="K469" i="14"/>
  <c r="K426" i="18"/>
  <c r="K384" i="18"/>
  <c r="K491" i="13"/>
  <c r="K520" i="14"/>
  <c r="K493" i="18"/>
  <c r="K393" i="18"/>
  <c r="K476" i="14"/>
  <c r="K397" i="13"/>
  <c r="K510" i="18"/>
  <c r="K437" i="18"/>
  <c r="K384" i="14"/>
  <c r="K419" i="13"/>
  <c r="K437" i="13"/>
  <c r="K385" i="18"/>
  <c r="K443" i="13"/>
  <c r="K436" i="13"/>
  <c r="K517" i="18"/>
  <c r="K438" i="18"/>
  <c r="K490" i="14"/>
  <c r="K476" i="13"/>
  <c r="K529" i="14"/>
  <c r="K443" i="18"/>
  <c r="K393" i="14"/>
  <c r="K402" i="13"/>
  <c r="K438" i="14"/>
  <c r="K480" i="18"/>
  <c r="K445" i="14"/>
  <c r="K420" i="14"/>
  <c r="K480" i="14"/>
  <c r="K527" i="14"/>
  <c r="K392" i="13"/>
  <c r="K506" i="14"/>
  <c r="K481" i="18"/>
  <c r="K446" i="14"/>
  <c r="K372" i="18"/>
  <c r="K369" i="14"/>
  <c r="K523" i="13"/>
  <c r="K518" i="14"/>
  <c r="K534" i="14"/>
  <c r="K442" i="13"/>
  <c r="K513" i="18"/>
  <c r="K525" i="18"/>
  <c r="K484" i="18"/>
  <c r="K544" i="13"/>
  <c r="K516" i="13"/>
  <c r="K531" i="13"/>
  <c r="K440" i="18"/>
  <c r="K382" i="13"/>
  <c r="K387" i="18"/>
  <c r="K545" i="13"/>
  <c r="K475" i="18"/>
  <c r="K499" i="13"/>
  <c r="K429" i="13"/>
  <c r="K505" i="14"/>
  <c r="K465" i="18"/>
  <c r="K443" i="14"/>
  <c r="K529" i="13"/>
  <c r="K470" i="14"/>
  <c r="K432" i="18"/>
  <c r="K383" i="13"/>
  <c r="K405" i="13"/>
  <c r="K421" i="18"/>
  <c r="K369" i="18"/>
  <c r="K398" i="18"/>
  <c r="K444" i="14"/>
  <c r="K396" i="14"/>
  <c r="K523" i="18"/>
  <c r="K378" i="18"/>
  <c r="K531" i="18"/>
  <c r="K497" i="13"/>
  <c r="K370" i="18"/>
  <c r="K485" i="13"/>
  <c r="K371" i="14"/>
  <c r="K457" i="13"/>
  <c r="K537" i="13"/>
  <c r="K420" i="13"/>
  <c r="K368" i="14"/>
  <c r="K374" i="14"/>
  <c r="K440" i="14"/>
  <c r="K395" i="14"/>
  <c r="K473" i="13"/>
  <c r="K515" i="13"/>
  <c r="K517" i="14"/>
  <c r="K464" i="14"/>
  <c r="K488" i="14"/>
  <c r="K433" i="18"/>
  <c r="K470" i="18"/>
  <c r="K392" i="14"/>
  <c r="K428" i="18"/>
  <c r="K480" i="13"/>
  <c r="K509" i="14"/>
  <c r="K437" i="14"/>
  <c r="K464" i="18"/>
  <c r="K486" i="13"/>
  <c r="K428" i="14"/>
  <c r="K423" i="18"/>
  <c r="K381" i="14"/>
  <c r="K388" i="18"/>
  <c r="K541" i="13"/>
  <c r="K501" i="13"/>
  <c r="K426" i="14"/>
  <c r="K542" i="13"/>
  <c r="K375" i="14"/>
  <c r="K535" i="18"/>
  <c r="K434" i="18"/>
  <c r="K479" i="18"/>
  <c r="K431" i="18"/>
  <c r="K390" i="13"/>
  <c r="K492" i="18"/>
  <c r="K367" i="14"/>
  <c r="K526" i="13"/>
  <c r="K483" i="18"/>
  <c r="K420" i="18"/>
  <c r="K378" i="13"/>
  <c r="K448" i="14"/>
  <c r="K539" i="13"/>
  <c r="K384" i="13"/>
  <c r="K448" i="13"/>
  <c r="K498" i="13"/>
  <c r="K511" i="14"/>
  <c r="K478" i="14"/>
  <c r="K517" i="13"/>
  <c r="K450" i="18"/>
  <c r="K436" i="14"/>
  <c r="K424" i="14"/>
  <c r="K476" i="18"/>
  <c r="K514" i="18"/>
  <c r="K397" i="18"/>
  <c r="K394" i="18"/>
  <c r="K396" i="13"/>
  <c r="K449" i="13"/>
  <c r="K494" i="14"/>
  <c r="K442" i="14"/>
  <c r="K477" i="18"/>
  <c r="K399" i="13"/>
  <c r="K459" i="13"/>
  <c r="K376" i="13"/>
  <c r="K518" i="13"/>
  <c r="K377" i="14"/>
  <c r="J45" i="19"/>
  <c r="K535" i="13"/>
  <c r="K454" i="13"/>
  <c r="K438" i="13"/>
  <c r="K524" i="13"/>
  <c r="K429" i="18"/>
  <c r="K481" i="13"/>
  <c r="K488" i="18"/>
  <c r="K391" i="14"/>
  <c r="K522" i="13"/>
  <c r="K507" i="18"/>
  <c r="K515" i="18"/>
  <c r="K440" i="13"/>
  <c r="K475" i="13"/>
  <c r="K393" i="13"/>
  <c r="K516" i="18"/>
  <c r="K493" i="13"/>
  <c r="K435" i="13"/>
  <c r="K534" i="13"/>
  <c r="K530" i="14"/>
  <c r="K398" i="14"/>
  <c r="K366" i="14"/>
  <c r="K398" i="13"/>
  <c r="K390" i="18"/>
  <c r="K441" i="18"/>
  <c r="K482" i="18"/>
  <c r="K425" i="14"/>
  <c r="K392" i="18"/>
  <c r="K427" i="13"/>
  <c r="K450" i="14"/>
  <c r="K373" i="13"/>
  <c r="K491" i="14"/>
  <c r="K430" i="18"/>
  <c r="K447" i="14"/>
  <c r="K538" i="13"/>
  <c r="K512" i="18"/>
  <c r="K477" i="14"/>
  <c r="K513" i="14"/>
  <c r="K482" i="14"/>
  <c r="K451" i="18"/>
  <c r="K385" i="13"/>
  <c r="K387" i="14"/>
  <c r="K487" i="18"/>
  <c r="K434" i="13"/>
  <c r="K453" i="14"/>
  <c r="K371" i="18"/>
  <c r="K527" i="18"/>
  <c r="K458" i="13"/>
  <c r="K381" i="18"/>
  <c r="K478" i="18"/>
  <c r="K374" i="18"/>
  <c r="K466" i="18"/>
  <c r="K462" i="14"/>
  <c r="K388" i="13"/>
  <c r="K485" i="18"/>
  <c r="K530" i="18"/>
  <c r="K474" i="18"/>
  <c r="K430" i="14"/>
  <c r="K445" i="18"/>
  <c r="K455" i="13"/>
  <c r="K370" i="14"/>
  <c r="K389" i="18"/>
  <c r="K379" i="18"/>
  <c r="K461" i="18"/>
  <c r="K426" i="13"/>
  <c r="K503" i="18"/>
  <c r="K419" i="18"/>
  <c r="K474" i="14"/>
  <c r="K378" i="14"/>
  <c r="K379" i="13"/>
  <c r="K452" i="14"/>
  <c r="K493" i="14"/>
  <c r="K375" i="18"/>
  <c r="K447" i="18"/>
  <c r="K514" i="14"/>
  <c r="K386" i="18"/>
  <c r="K469" i="18"/>
  <c r="K368" i="18"/>
  <c r="K401" i="14"/>
  <c r="K528" i="13"/>
  <c r="K380" i="13"/>
  <c r="K386" i="13"/>
  <c r="K422" i="14"/>
  <c r="K390" i="14"/>
  <c r="K418" i="13"/>
  <c r="K503" i="14"/>
  <c r="K520" i="13"/>
  <c r="K289" i="13"/>
  <c r="K429" i="14"/>
  <c r="K372" i="14"/>
  <c r="K495" i="13"/>
  <c r="K401" i="13"/>
  <c r="K379" i="14"/>
  <c r="K394" i="13"/>
  <c r="K386" i="14"/>
  <c r="K434" i="14"/>
  <c r="K462" i="18"/>
  <c r="K518" i="18"/>
  <c r="K496" i="13"/>
  <c r="K400" i="18"/>
  <c r="K381" i="13"/>
  <c r="K282" i="14"/>
  <c r="K528" i="14"/>
  <c r="K422" i="18"/>
  <c r="K391" i="18"/>
  <c r="K486" i="14"/>
  <c r="K506" i="18"/>
  <c r="K445" i="13"/>
  <c r="K449" i="14"/>
  <c r="K494" i="18"/>
  <c r="K400" i="14"/>
  <c r="K487" i="14"/>
  <c r="K484" i="14"/>
  <c r="K511" i="18"/>
  <c r="K377" i="18"/>
  <c r="K433" i="14"/>
  <c r="K509" i="18"/>
  <c r="K489" i="18"/>
  <c r="K444" i="13"/>
  <c r="K525" i="13"/>
  <c r="K456" i="13"/>
  <c r="K446" i="18"/>
  <c r="K399" i="14"/>
  <c r="K394" i="14"/>
  <c r="K470" i="13"/>
  <c r="K453" i="13"/>
  <c r="K428" i="13"/>
  <c r="K367" i="18"/>
  <c r="K461" i="14"/>
  <c r="K485" i="14"/>
  <c r="K439" i="14"/>
  <c r="K283" i="14"/>
  <c r="K472" i="14"/>
  <c r="K490" i="13"/>
  <c r="K474" i="13"/>
  <c r="K372" i="13"/>
  <c r="K419" i="14"/>
  <c r="K469" i="13"/>
  <c r="K396" i="18"/>
  <c r="K525" i="14"/>
  <c r="K512" i="14"/>
  <c r="K400" i="13"/>
  <c r="K524" i="18"/>
  <c r="K441" i="13"/>
  <c r="K516" i="14"/>
  <c r="K512" i="13"/>
  <c r="K533" i="13"/>
  <c r="K424" i="18"/>
  <c r="K382" i="14"/>
  <c r="K391" i="13"/>
  <c r="K373" i="14"/>
  <c r="K532" i="18"/>
  <c r="K435" i="18"/>
  <c r="K535" i="14"/>
  <c r="K387" i="13"/>
  <c r="K412" i="13"/>
  <c r="K288" i="13"/>
  <c r="K473" i="14"/>
  <c r="K527" i="13"/>
  <c r="K397" i="14"/>
  <c r="K515" i="14"/>
  <c r="K376" i="14"/>
  <c r="K523" i="14"/>
  <c r="K514" i="13"/>
  <c r="K507" i="14"/>
  <c r="V609" i="17"/>
  <c r="T600" i="17"/>
  <c r="P609" i="17"/>
  <c r="M602" i="17"/>
  <c r="S600" i="17"/>
  <c r="Y120" i="17"/>
  <c r="J612" i="17"/>
  <c r="R598" i="17"/>
  <c r="N90" i="21"/>
  <c r="J207" i="14"/>
  <c r="J238" i="13"/>
  <c r="J131" i="18"/>
  <c r="J172" i="14"/>
  <c r="J218" i="13"/>
  <c r="J260" i="13"/>
  <c r="J169" i="18"/>
  <c r="J157" i="14"/>
  <c r="J265" i="14"/>
  <c r="J213" i="13"/>
  <c r="J202" i="18"/>
  <c r="J101" i="13"/>
  <c r="J264" i="14"/>
  <c r="J268" i="13"/>
  <c r="J181" i="13"/>
  <c r="E52" i="21"/>
  <c r="J209" i="13"/>
  <c r="J255" i="18"/>
  <c r="J251" i="18"/>
  <c r="J194" i="14"/>
  <c r="J211" i="13"/>
  <c r="J172" i="18"/>
  <c r="J114" i="13"/>
  <c r="J212" i="13"/>
  <c r="J209" i="14"/>
  <c r="J121" i="13"/>
  <c r="J247" i="18"/>
  <c r="J236" i="18"/>
  <c r="J177" i="13"/>
  <c r="J132" i="14"/>
  <c r="J203" i="13"/>
  <c r="J259" i="14"/>
  <c r="J176" i="18"/>
  <c r="J127" i="13"/>
  <c r="J198" i="13"/>
  <c r="J175" i="13"/>
  <c r="J126" i="14"/>
  <c r="J122" i="18"/>
  <c r="J219" i="14"/>
  <c r="J15" i="14"/>
  <c r="J211" i="14"/>
  <c r="J179" i="14"/>
  <c r="J151" i="18"/>
  <c r="J223" i="13"/>
  <c r="J239" i="13"/>
  <c r="J263" i="18"/>
  <c r="J112" i="18"/>
  <c r="J101" i="14"/>
  <c r="J177" i="18"/>
  <c r="J241" i="14"/>
  <c r="J266" i="14"/>
  <c r="J197" i="13"/>
  <c r="J154" i="14"/>
  <c r="J99" i="13"/>
  <c r="J179" i="13"/>
  <c r="J168" i="14"/>
  <c r="J173" i="18"/>
  <c r="J155" i="13"/>
  <c r="J221" i="14"/>
  <c r="J198" i="14"/>
  <c r="J226" i="13"/>
  <c r="J212" i="14"/>
  <c r="J199" i="18"/>
  <c r="J145" i="13"/>
  <c r="J158" i="14"/>
  <c r="J263" i="14"/>
  <c r="J122" i="14"/>
  <c r="J157" i="18"/>
  <c r="J228" i="13"/>
  <c r="J150" i="18"/>
  <c r="J199" i="14"/>
  <c r="J171" i="14"/>
  <c r="J176" i="14"/>
  <c r="J192" i="18"/>
  <c r="J219" i="13"/>
  <c r="J111" i="18"/>
  <c r="J216" i="14"/>
  <c r="J184" i="14"/>
  <c r="J211" i="18"/>
  <c r="J202" i="14"/>
  <c r="J204" i="14"/>
  <c r="J213" i="18"/>
  <c r="J174" i="14"/>
  <c r="J222" i="14"/>
  <c r="J124" i="13"/>
  <c r="J250" i="18"/>
  <c r="J165" i="18"/>
  <c r="J144" i="13"/>
  <c r="J252" i="13"/>
  <c r="J238" i="18"/>
  <c r="J110" i="14"/>
  <c r="J105" i="14"/>
  <c r="J200" i="13"/>
  <c r="J254" i="14"/>
  <c r="J156" i="14"/>
  <c r="J201" i="14"/>
  <c r="J104" i="14"/>
  <c r="J241" i="13"/>
  <c r="J248" i="14"/>
  <c r="J214" i="13"/>
  <c r="J271" i="13"/>
  <c r="J118" i="18"/>
  <c r="J125" i="14"/>
  <c r="J112" i="14"/>
  <c r="J266" i="18"/>
  <c r="J251" i="13"/>
  <c r="J239" i="18"/>
  <c r="J157" i="13"/>
  <c r="J201" i="18"/>
  <c r="J207" i="18"/>
  <c r="J152" i="18"/>
  <c r="J259" i="18"/>
  <c r="J260" i="18"/>
  <c r="J100" i="18"/>
  <c r="J252" i="18"/>
  <c r="J270" i="13"/>
  <c r="J110" i="13"/>
  <c r="J105" i="18"/>
  <c r="I15" i="19"/>
  <c r="J153" i="13"/>
  <c r="J115" i="18"/>
  <c r="J131" i="14"/>
  <c r="J226" i="14"/>
  <c r="J268" i="14"/>
  <c r="J235" i="14"/>
  <c r="J169" i="14"/>
  <c r="J201" i="13"/>
  <c r="J162" i="14"/>
  <c r="J246" i="18"/>
  <c r="J174" i="18"/>
  <c r="J120" i="18"/>
  <c r="J163" i="18"/>
  <c r="J249" i="14"/>
  <c r="J156" i="18"/>
  <c r="J175" i="18"/>
  <c r="J237" i="14"/>
  <c r="J242" i="18"/>
  <c r="J177" i="14"/>
  <c r="J123" i="18"/>
  <c r="J110" i="18"/>
  <c r="J168" i="13"/>
  <c r="J128" i="18"/>
  <c r="J184" i="13"/>
  <c r="J248" i="13"/>
  <c r="J116" i="14"/>
  <c r="J119" i="14"/>
  <c r="J257" i="18"/>
  <c r="J98" i="13"/>
  <c r="J200" i="14"/>
  <c r="J185" i="13"/>
  <c r="J198" i="18"/>
  <c r="J253" i="18"/>
  <c r="J204" i="13"/>
  <c r="J206" i="14"/>
  <c r="J195" i="13"/>
  <c r="J247" i="14"/>
  <c r="J215" i="13"/>
  <c r="J255" i="14"/>
  <c r="J178" i="18"/>
  <c r="J100" i="14"/>
  <c r="J109" i="13"/>
  <c r="J126" i="13"/>
  <c r="J216" i="18"/>
  <c r="J223" i="14"/>
  <c r="J196" i="18"/>
  <c r="J169" i="13"/>
  <c r="J247" i="13"/>
  <c r="J200" i="18"/>
  <c r="J109" i="18"/>
  <c r="J100" i="13"/>
  <c r="J133" i="14"/>
  <c r="J208" i="14"/>
  <c r="J185" i="14"/>
  <c r="J181" i="14"/>
  <c r="J183" i="13"/>
  <c r="J114" i="14"/>
  <c r="J166" i="13"/>
  <c r="J221" i="13"/>
  <c r="J146" i="13"/>
  <c r="J251" i="14"/>
  <c r="J113" i="13"/>
  <c r="J115" i="14"/>
  <c r="J173" i="14"/>
  <c r="J170" i="18"/>
  <c r="J240" i="13"/>
  <c r="J172" i="13"/>
  <c r="J112" i="13"/>
  <c r="J195" i="18"/>
  <c r="J180" i="18"/>
  <c r="J197" i="14"/>
  <c r="J163" i="13"/>
  <c r="J267" i="14"/>
  <c r="J215" i="18"/>
  <c r="J167" i="18"/>
  <c r="J225" i="18"/>
  <c r="J129" i="13"/>
  <c r="J107" i="14"/>
  <c r="J113" i="14"/>
  <c r="J158" i="18"/>
  <c r="J154" i="18"/>
  <c r="J246" i="13"/>
  <c r="J225" i="14"/>
  <c r="J212" i="18"/>
  <c r="J237" i="18"/>
  <c r="J193" i="14"/>
  <c r="J108" i="14"/>
  <c r="J225" i="13"/>
  <c r="J210" i="13"/>
  <c r="J160" i="14"/>
  <c r="J258" i="13"/>
  <c r="J265" i="18"/>
  <c r="J224" i="14"/>
  <c r="J138" i="13"/>
  <c r="J99" i="14"/>
  <c r="J256" i="18"/>
  <c r="J261" i="13"/>
  <c r="J129" i="18"/>
  <c r="J180" i="13"/>
  <c r="J195" i="14"/>
  <c r="J104" i="13"/>
  <c r="J103" i="14"/>
  <c r="J156" i="13"/>
  <c r="J240" i="14"/>
  <c r="J115" i="13"/>
  <c r="J215" i="14"/>
  <c r="J257" i="14"/>
  <c r="J106" i="13"/>
  <c r="J232" i="13"/>
  <c r="J207" i="13"/>
  <c r="J224" i="13"/>
  <c r="J227" i="14"/>
  <c r="J167" i="14"/>
  <c r="J265" i="13"/>
  <c r="J253" i="13"/>
  <c r="J260" i="14"/>
  <c r="J102" i="13"/>
  <c r="J15" i="13"/>
  <c r="J224" i="18"/>
  <c r="J203" i="18"/>
  <c r="J164" i="14"/>
  <c r="J154" i="13"/>
  <c r="J262" i="14"/>
  <c r="J214" i="14"/>
  <c r="J183" i="14"/>
  <c r="J155" i="18"/>
  <c r="J167" i="13"/>
  <c r="J256" i="14"/>
  <c r="J103" i="13"/>
  <c r="J218" i="18"/>
  <c r="J122" i="13"/>
  <c r="J130" i="18"/>
  <c r="J171" i="18"/>
  <c r="J254" i="13"/>
  <c r="J210" i="14"/>
  <c r="J250" i="14"/>
  <c r="J161" i="18"/>
  <c r="J165" i="14"/>
  <c r="J161" i="13"/>
  <c r="J249" i="18"/>
  <c r="J128" i="14"/>
  <c r="J173" i="13"/>
  <c r="J250" i="13"/>
  <c r="J210" i="18"/>
  <c r="J171" i="13"/>
  <c r="J155" i="14"/>
  <c r="J116" i="13"/>
  <c r="J108" i="18"/>
  <c r="J267" i="13"/>
  <c r="J209" i="18"/>
  <c r="J223" i="18"/>
  <c r="J197" i="18"/>
  <c r="J163" i="14"/>
  <c r="J205" i="18"/>
  <c r="J114" i="18"/>
  <c r="J107" i="13"/>
  <c r="J158" i="13"/>
  <c r="J125" i="18"/>
  <c r="J217" i="14"/>
  <c r="J182" i="14"/>
  <c r="J106" i="14"/>
  <c r="J240" i="18"/>
  <c r="J182" i="13"/>
  <c r="J221" i="18"/>
  <c r="J208" i="18"/>
  <c r="J241" i="18"/>
  <c r="J243" i="18"/>
  <c r="J235" i="18"/>
  <c r="J254" i="18"/>
  <c r="J103" i="18"/>
  <c r="J205" i="14"/>
  <c r="J189" i="13"/>
  <c r="J208" i="13"/>
  <c r="J152" i="13"/>
  <c r="J264" i="13"/>
  <c r="J104" i="18"/>
  <c r="J153" i="14"/>
  <c r="J124" i="18"/>
  <c r="J255" i="13"/>
  <c r="J262" i="13"/>
  <c r="J252" i="14"/>
  <c r="J206" i="18"/>
  <c r="J227" i="13"/>
  <c r="J181" i="18"/>
  <c r="J269" i="13"/>
  <c r="J266" i="13"/>
  <c r="J267" i="18"/>
  <c r="J118" i="14"/>
  <c r="J175" i="14"/>
  <c r="J130" i="13"/>
  <c r="J98" i="18"/>
  <c r="J196" i="14"/>
  <c r="J166" i="18"/>
  <c r="J130" i="14"/>
  <c r="J116" i="18"/>
  <c r="J117" i="18"/>
  <c r="J153" i="18"/>
  <c r="J216" i="13"/>
  <c r="J117" i="13"/>
  <c r="J108" i="13"/>
  <c r="J117" i="14"/>
  <c r="J151" i="14"/>
  <c r="J269" i="14"/>
  <c r="J249" i="13"/>
  <c r="J248" i="18"/>
  <c r="J238" i="14"/>
  <c r="J217" i="18"/>
  <c r="J124" i="14"/>
  <c r="J253" i="14"/>
  <c r="J120" i="14"/>
  <c r="J165" i="13"/>
  <c r="J183" i="18"/>
  <c r="J160" i="13"/>
  <c r="J261" i="14"/>
  <c r="J127" i="14"/>
  <c r="J204" i="18"/>
  <c r="J263" i="13"/>
  <c r="J256" i="13"/>
  <c r="J111" i="14"/>
  <c r="J109" i="14"/>
  <c r="J178" i="14"/>
  <c r="J168" i="18"/>
  <c r="J178" i="13"/>
  <c r="J106" i="18"/>
  <c r="J101" i="18"/>
  <c r="J121" i="14"/>
  <c r="J244" i="13"/>
  <c r="J246" i="14"/>
  <c r="J120" i="13"/>
  <c r="J264" i="18"/>
  <c r="J180" i="14"/>
  <c r="J258" i="18"/>
  <c r="J125" i="13"/>
  <c r="J162" i="18"/>
  <c r="J132" i="13"/>
  <c r="J194" i="18"/>
  <c r="J161" i="14"/>
  <c r="J206" i="13"/>
  <c r="J102" i="14"/>
  <c r="J105" i="13"/>
  <c r="J14" i="14"/>
  <c r="J243" i="13"/>
  <c r="J119" i="13"/>
  <c r="J128" i="13"/>
  <c r="J259" i="13"/>
  <c r="J179" i="18"/>
  <c r="J166" i="14"/>
  <c r="J218" i="14"/>
  <c r="J170" i="13"/>
  <c r="J205" i="13"/>
  <c r="J159" i="14"/>
  <c r="J239" i="14"/>
  <c r="J234" i="18"/>
  <c r="J196" i="13"/>
  <c r="J98" i="14"/>
  <c r="J220" i="13"/>
  <c r="J99" i="18"/>
  <c r="J160" i="18"/>
  <c r="J193" i="18"/>
  <c r="J213" i="14"/>
  <c r="J174" i="13"/>
  <c r="J129" i="14"/>
  <c r="J220" i="14"/>
  <c r="J257" i="13"/>
  <c r="J123" i="14"/>
  <c r="J258" i="14"/>
  <c r="J164" i="13"/>
  <c r="J127" i="18"/>
  <c r="J236" i="14"/>
  <c r="J222" i="18"/>
  <c r="J245" i="13"/>
  <c r="J152" i="14"/>
  <c r="J262" i="18"/>
  <c r="J222" i="13"/>
  <c r="J275" i="13"/>
  <c r="J203" i="14"/>
  <c r="J242" i="13"/>
  <c r="J219" i="18"/>
  <c r="J107" i="18"/>
  <c r="J245" i="18"/>
  <c r="J182" i="18"/>
  <c r="J220" i="18"/>
  <c r="J113" i="18"/>
  <c r="J159" i="18"/>
  <c r="J159" i="13"/>
  <c r="J170" i="14"/>
  <c r="J243" i="14"/>
  <c r="J131" i="13"/>
  <c r="J121" i="18"/>
  <c r="J261" i="18"/>
  <c r="J176" i="13"/>
  <c r="J162" i="13"/>
  <c r="J164" i="18"/>
  <c r="J245" i="14"/>
  <c r="J202" i="13"/>
  <c r="J242" i="14"/>
  <c r="J14" i="13"/>
  <c r="J118" i="13"/>
  <c r="J102" i="18"/>
  <c r="J119" i="18"/>
  <c r="J244" i="18"/>
  <c r="J214" i="18"/>
  <c r="J126" i="18"/>
  <c r="J111" i="13"/>
  <c r="J123" i="13"/>
  <c r="J217" i="13"/>
  <c r="J199" i="13"/>
  <c r="J244" i="14"/>
  <c r="T176" i="18"/>
  <c r="T156" i="14"/>
  <c r="T218" i="13"/>
  <c r="T161" i="14"/>
  <c r="T107" i="18"/>
  <c r="T104" i="14"/>
  <c r="T192" i="18"/>
  <c r="T241" i="13"/>
  <c r="T124" i="18"/>
  <c r="T182" i="18"/>
  <c r="T262" i="18"/>
  <c r="T223" i="13"/>
  <c r="T239" i="13"/>
  <c r="T131" i="14"/>
  <c r="T172" i="14"/>
  <c r="T198" i="13"/>
  <c r="T114" i="13"/>
  <c r="T235" i="14"/>
  <c r="T157" i="14"/>
  <c r="T265" i="14"/>
  <c r="T245" i="18"/>
  <c r="T185" i="14"/>
  <c r="T264" i="14"/>
  <c r="T203" i="18"/>
  <c r="T108" i="14"/>
  <c r="T225" i="13"/>
  <c r="T210" i="13"/>
  <c r="T121" i="14"/>
  <c r="T164" i="14"/>
  <c r="T154" i="13"/>
  <c r="T266" i="18"/>
  <c r="T214" i="18"/>
  <c r="T246" i="18"/>
  <c r="T255" i="18"/>
  <c r="T131" i="18"/>
  <c r="T251" i="18"/>
  <c r="T194" i="14"/>
  <c r="T122" i="18"/>
  <c r="T260" i="13"/>
  <c r="T171" i="18"/>
  <c r="T203" i="13"/>
  <c r="T209" i="13"/>
  <c r="T207" i="14"/>
  <c r="T226" i="14"/>
  <c r="T15" i="13"/>
  <c r="T175" i="13"/>
  <c r="T101" i="13"/>
  <c r="T179" i="14"/>
  <c r="T224" i="18"/>
  <c r="T184" i="14"/>
  <c r="T247" i="18"/>
  <c r="T177" i="13"/>
  <c r="T101" i="14"/>
  <c r="T159" i="13"/>
  <c r="T107" i="13"/>
  <c r="T174" i="18"/>
  <c r="T238" i="14"/>
  <c r="T251" i="14"/>
  <c r="T259" i="18"/>
  <c r="T243" i="18"/>
  <c r="T270" i="13"/>
  <c r="T235" i="18"/>
  <c r="T249" i="18"/>
  <c r="T240" i="13"/>
  <c r="T237" i="14"/>
  <c r="T110" i="18"/>
  <c r="T168" i="13"/>
  <c r="T99" i="14"/>
  <c r="T266" i="13"/>
  <c r="T106" i="14"/>
  <c r="T242" i="14"/>
  <c r="T215" i="18"/>
  <c r="T228" i="13"/>
  <c r="T254" i="14"/>
  <c r="T259" i="14"/>
  <c r="T212" i="13"/>
  <c r="T244" i="18"/>
  <c r="T248" i="14"/>
  <c r="T237" i="18"/>
  <c r="T216" i="14"/>
  <c r="T220" i="18"/>
  <c r="T121" i="13"/>
  <c r="T118" i="18"/>
  <c r="T248" i="18"/>
  <c r="T159" i="18"/>
  <c r="T202" i="14"/>
  <c r="T239" i="18"/>
  <c r="T214" i="14"/>
  <c r="T201" i="18"/>
  <c r="T207" i="18"/>
  <c r="T152" i="13"/>
  <c r="T252" i="14"/>
  <c r="T154" i="14"/>
  <c r="T258" i="13"/>
  <c r="T183" i="14"/>
  <c r="T257" i="13"/>
  <c r="T252" i="18"/>
  <c r="T155" i="13"/>
  <c r="T182" i="14"/>
  <c r="T132" i="13"/>
  <c r="T200" i="18"/>
  <c r="T113" i="18"/>
  <c r="T263" i="18"/>
  <c r="T125" i="14"/>
  <c r="T112" i="14"/>
  <c r="T250" i="14"/>
  <c r="T241" i="14"/>
  <c r="T120" i="18"/>
  <c r="T250" i="18"/>
  <c r="T123" i="14"/>
  <c r="T163" i="18"/>
  <c r="T173" i="18"/>
  <c r="T110" i="14"/>
  <c r="T219" i="14"/>
  <c r="T109" i="18"/>
  <c r="T254" i="13"/>
  <c r="T262" i="13"/>
  <c r="T99" i="13"/>
  <c r="T226" i="13"/>
  <c r="T199" i="18"/>
  <c r="T243" i="13"/>
  <c r="T263" i="14"/>
  <c r="T195" i="18"/>
  <c r="T129" i="18"/>
  <c r="T179" i="18"/>
  <c r="T166" i="14"/>
  <c r="T164" i="13"/>
  <c r="T118" i="14"/>
  <c r="T155" i="14"/>
  <c r="T124" i="14"/>
  <c r="T216" i="18"/>
  <c r="T166" i="18"/>
  <c r="T221" i="18"/>
  <c r="T120" i="14"/>
  <c r="T223" i="18"/>
  <c r="T178" i="18"/>
  <c r="T244" i="14"/>
  <c r="T178" i="13"/>
  <c r="T267" i="13"/>
  <c r="T208" i="18"/>
  <c r="T246" i="13"/>
  <c r="T208" i="13"/>
  <c r="T199" i="13"/>
  <c r="T206" i="13"/>
  <c r="T101" i="18"/>
  <c r="T262" i="14"/>
  <c r="T160" i="13"/>
  <c r="T177" i="18"/>
  <c r="T206" i="18"/>
  <c r="T167" i="13"/>
  <c r="T252" i="13"/>
  <c r="T168" i="14"/>
  <c r="T256" i="14"/>
  <c r="T221" i="14"/>
  <c r="T156" i="18"/>
  <c r="T145" i="13"/>
  <c r="T123" i="18"/>
  <c r="T259" i="13"/>
  <c r="T243" i="14"/>
  <c r="T157" i="18"/>
  <c r="T14" i="13"/>
  <c r="T248" i="13"/>
  <c r="T275" i="13"/>
  <c r="T129" i="13"/>
  <c r="T254" i="18"/>
  <c r="T127" i="14"/>
  <c r="T156" i="13"/>
  <c r="T113" i="14"/>
  <c r="T175" i="14"/>
  <c r="T159" i="14"/>
  <c r="T253" i="18"/>
  <c r="T118" i="13"/>
  <c r="T258" i="14"/>
  <c r="T238" i="13"/>
  <c r="T210" i="14"/>
  <c r="T204" i="14"/>
  <c r="T160" i="14"/>
  <c r="T157" i="13"/>
  <c r="T165" i="14"/>
  <c r="T197" i="13"/>
  <c r="T165" i="18"/>
  <c r="T264" i="13"/>
  <c r="T158" i="13"/>
  <c r="T172" i="13"/>
  <c r="T212" i="14"/>
  <c r="T177" i="14"/>
  <c r="T112" i="13"/>
  <c r="T138" i="13"/>
  <c r="T264" i="18"/>
  <c r="T195" i="14"/>
  <c r="T116" i="14"/>
  <c r="T170" i="13"/>
  <c r="T200" i="14"/>
  <c r="T116" i="13"/>
  <c r="T98" i="18"/>
  <c r="T204" i="13"/>
  <c r="T257" i="14"/>
  <c r="T209" i="18"/>
  <c r="T219" i="18"/>
  <c r="T269" i="14"/>
  <c r="T153" i="18"/>
  <c r="T247" i="13"/>
  <c r="T216" i="13"/>
  <c r="T183" i="18"/>
  <c r="T220" i="13"/>
  <c r="T100" i="14"/>
  <c r="T108" i="13"/>
  <c r="T160" i="18"/>
  <c r="T162" i="18"/>
  <c r="T193" i="18"/>
  <c r="T175" i="18"/>
  <c r="T224" i="14"/>
  <c r="T261" i="13"/>
  <c r="T126" i="14"/>
  <c r="T122" i="13"/>
  <c r="T171" i="14"/>
  <c r="T201" i="14"/>
  <c r="T176" i="14"/>
  <c r="T212" i="18"/>
  <c r="T126" i="18"/>
  <c r="T249" i="13"/>
  <c r="T219" i="13"/>
  <c r="T255" i="13"/>
  <c r="T209" i="14"/>
  <c r="T102" i="14"/>
  <c r="T217" i="14"/>
  <c r="T152" i="18"/>
  <c r="T170" i="14"/>
  <c r="T260" i="18"/>
  <c r="T144" i="13"/>
  <c r="T227" i="14"/>
  <c r="T217" i="18"/>
  <c r="T197" i="14"/>
  <c r="T163" i="13"/>
  <c r="T267" i="14"/>
  <c r="T100" i="13"/>
  <c r="T162" i="14"/>
  <c r="T112" i="18"/>
  <c r="T251" i="13"/>
  <c r="T174" i="14"/>
  <c r="T115" i="14"/>
  <c r="T238" i="18"/>
  <c r="T110" i="13"/>
  <c r="T115" i="18"/>
  <c r="T260" i="14"/>
  <c r="T180" i="13"/>
  <c r="T184" i="13"/>
  <c r="T218" i="14"/>
  <c r="T182" i="13"/>
  <c r="T171" i="13"/>
  <c r="T131" i="13"/>
  <c r="T119" i="14"/>
  <c r="T103" i="18"/>
  <c r="T234" i="18"/>
  <c r="T109" i="13"/>
  <c r="T196" i="14"/>
  <c r="T215" i="14"/>
  <c r="T102" i="18"/>
  <c r="T98" i="14"/>
  <c r="T255" i="14"/>
  <c r="T117" i="13"/>
  <c r="T174" i="13"/>
  <c r="T249" i="14"/>
  <c r="T246" i="14"/>
  <c r="T180" i="18"/>
  <c r="T178" i="14"/>
  <c r="T220" i="14"/>
  <c r="T268" i="14"/>
  <c r="T169" i="18"/>
  <c r="T105" i="13"/>
  <c r="T115" i="13"/>
  <c r="T205" i="18"/>
  <c r="T266" i="14"/>
  <c r="T167" i="14"/>
  <c r="T119" i="13"/>
  <c r="T253" i="13"/>
  <c r="T204" i="18"/>
  <c r="T166" i="13"/>
  <c r="T181" i="18"/>
  <c r="T256" i="18"/>
  <c r="T242" i="13"/>
  <c r="T163" i="14"/>
  <c r="T211" i="14"/>
  <c r="T213" i="13"/>
  <c r="T152" i="14"/>
  <c r="T244" i="13"/>
  <c r="T179" i="13"/>
  <c r="T265" i="18"/>
  <c r="T122" i="14"/>
  <c r="T128" i="18"/>
  <c r="T225" i="18"/>
  <c r="T176" i="13"/>
  <c r="T129" i="14"/>
  <c r="T240" i="14"/>
  <c r="T239" i="14"/>
  <c r="T162" i="13"/>
  <c r="T232" i="13"/>
  <c r="T102" i="13"/>
  <c r="T105" i="14"/>
  <c r="T126" i="13"/>
  <c r="T116" i="18"/>
  <c r="T125" i="13"/>
  <c r="T172" i="18"/>
  <c r="T193" i="14"/>
  <c r="T123" i="13"/>
  <c r="T210" i="18"/>
  <c r="T158" i="18"/>
  <c r="T189" i="13"/>
  <c r="T215" i="13"/>
  <c r="T181" i="14"/>
  <c r="T214" i="13"/>
  <c r="T124" i="13"/>
  <c r="T224" i="13"/>
  <c r="T14" i="14"/>
  <c r="T158" i="14"/>
  <c r="T197" i="18"/>
  <c r="T241" i="18"/>
  <c r="T130" i="18"/>
  <c r="T127" i="13"/>
  <c r="T111" i="18"/>
  <c r="T105" i="18"/>
  <c r="T128" i="13"/>
  <c r="T240" i="18"/>
  <c r="T245" i="13"/>
  <c r="T169" i="14"/>
  <c r="T225" i="14"/>
  <c r="T202" i="18"/>
  <c r="T201" i="13"/>
  <c r="T114" i="14"/>
  <c r="T221" i="13"/>
  <c r="T161" i="18"/>
  <c r="T173" i="14"/>
  <c r="T161" i="13"/>
  <c r="T198" i="14"/>
  <c r="T222" i="13"/>
  <c r="T109" i="14"/>
  <c r="T111" i="13"/>
  <c r="T258" i="18"/>
  <c r="T267" i="18"/>
  <c r="T168" i="18"/>
  <c r="T205" i="13"/>
  <c r="T127" i="18"/>
  <c r="T196" i="13"/>
  <c r="T164" i="18"/>
  <c r="T108" i="18"/>
  <c r="T213" i="14"/>
  <c r="T195" i="13"/>
  <c r="T202" i="13"/>
  <c r="T117" i="14"/>
  <c r="T151" i="14"/>
  <c r="T245" i="14"/>
  <c r="T223" i="14"/>
  <c r="T256" i="13"/>
  <c r="T99" i="18"/>
  <c r="T268" i="13"/>
  <c r="S15" i="19"/>
  <c r="T173" i="13"/>
  <c r="T119" i="18"/>
  <c r="T121" i="18"/>
  <c r="T203" i="14"/>
  <c r="T253" i="14"/>
  <c r="T206" i="14"/>
  <c r="T213" i="18"/>
  <c r="T103" i="13"/>
  <c r="T180" i="14"/>
  <c r="T217" i="13"/>
  <c r="T200" i="13"/>
  <c r="T15" i="14"/>
  <c r="T208" i="14"/>
  <c r="T183" i="13"/>
  <c r="T211" i="18"/>
  <c r="T236" i="18"/>
  <c r="T153" i="13"/>
  <c r="T167" i="18"/>
  <c r="T130" i="13"/>
  <c r="T169" i="13"/>
  <c r="T222" i="14"/>
  <c r="T269" i="13"/>
  <c r="T250" i="13"/>
  <c r="T107" i="14"/>
  <c r="T153" i="14"/>
  <c r="T130" i="14"/>
  <c r="T205" i="14"/>
  <c r="T194" i="18"/>
  <c r="T211" i="13"/>
  <c r="T133" i="14"/>
  <c r="T151" i="18"/>
  <c r="T181" i="13"/>
  <c r="T146" i="13"/>
  <c r="T113" i="13"/>
  <c r="T227" i="13"/>
  <c r="T104" i="18"/>
  <c r="T261" i="14"/>
  <c r="T242" i="18"/>
  <c r="T150" i="18"/>
  <c r="T104" i="13"/>
  <c r="T199" i="14"/>
  <c r="T257" i="18"/>
  <c r="T263" i="13"/>
  <c r="T196" i="18"/>
  <c r="T117" i="18"/>
  <c r="T165" i="13"/>
  <c r="T114" i="18"/>
  <c r="T271" i="13"/>
  <c r="T132" i="14"/>
  <c r="T155" i="18"/>
  <c r="T128" i="14"/>
  <c r="T120" i="13"/>
  <c r="T103" i="14"/>
  <c r="T185" i="13"/>
  <c r="T154" i="18"/>
  <c r="T222" i="18"/>
  <c r="T106" i="18"/>
  <c r="T100" i="18"/>
  <c r="T170" i="18"/>
  <c r="T261" i="18"/>
  <c r="T98" i="13"/>
  <c r="T198" i="18"/>
  <c r="T207" i="13"/>
  <c r="T111" i="14"/>
  <c r="T236" i="14"/>
  <c r="T247" i="14"/>
  <c r="T125" i="18"/>
  <c r="T218" i="18"/>
  <c r="T265" i="13"/>
  <c r="T106" i="13"/>
  <c r="P598" i="17"/>
  <c r="L90" i="21"/>
  <c r="Y271" i="17"/>
  <c r="F93" i="21"/>
  <c r="Y445" i="17"/>
  <c r="R612" i="17"/>
  <c r="O610" i="17"/>
  <c r="V477" i="13"/>
  <c r="V403" i="13"/>
  <c r="V506" i="18"/>
  <c r="V385" i="14"/>
  <c r="V458" i="13"/>
  <c r="V441" i="14"/>
  <c r="V430" i="14"/>
  <c r="V494" i="18"/>
  <c r="V371" i="18"/>
  <c r="V368" i="14"/>
  <c r="V432" i="18"/>
  <c r="V509" i="18"/>
  <c r="V424" i="18"/>
  <c r="V483" i="13"/>
  <c r="V397" i="14"/>
  <c r="V392" i="13"/>
  <c r="V488" i="14"/>
  <c r="V447" i="13"/>
  <c r="V371" i="14"/>
  <c r="V449" i="13"/>
  <c r="V479" i="18"/>
  <c r="V495" i="13"/>
  <c r="V491" i="18"/>
  <c r="V387" i="14"/>
  <c r="V443" i="14"/>
  <c r="V400" i="14"/>
  <c r="V401" i="14"/>
  <c r="V490" i="13"/>
  <c r="V464" i="18"/>
  <c r="V374" i="14"/>
  <c r="V502" i="13"/>
  <c r="V493" i="14"/>
  <c r="V381" i="13"/>
  <c r="V504" i="14"/>
  <c r="V527" i="13"/>
  <c r="V477" i="18"/>
  <c r="V533" i="14"/>
  <c r="V491" i="13"/>
  <c r="V436" i="13"/>
  <c r="V523" i="18"/>
  <c r="V523" i="13"/>
  <c r="V394" i="18"/>
  <c r="V476" i="13"/>
  <c r="V375" i="18"/>
  <c r="V422" i="14"/>
  <c r="V507" i="18"/>
  <c r="V506" i="14"/>
  <c r="V543" i="13"/>
  <c r="V465" i="14"/>
  <c r="V438" i="14"/>
  <c r="V486" i="18"/>
  <c r="V436" i="18"/>
  <c r="V470" i="13"/>
  <c r="V440" i="18"/>
  <c r="V434" i="13"/>
  <c r="V540" i="13"/>
  <c r="V453" i="13"/>
  <c r="V394" i="13"/>
  <c r="V478" i="18"/>
  <c r="V386" i="14"/>
  <c r="V487" i="13"/>
  <c r="V474" i="14"/>
  <c r="V515" i="13"/>
  <c r="V493" i="18"/>
  <c r="V428" i="14"/>
  <c r="V445" i="13"/>
  <c r="V402" i="13"/>
  <c r="V525" i="14"/>
  <c r="V489" i="14"/>
  <c r="V450" i="14"/>
  <c r="V289" i="13"/>
  <c r="V508" i="18"/>
  <c r="V437" i="14"/>
  <c r="V440" i="13"/>
  <c r="V492" i="18"/>
  <c r="V446" i="14"/>
  <c r="V433" i="13"/>
  <c r="V434" i="18"/>
  <c r="V420" i="18"/>
  <c r="V528" i="18"/>
  <c r="V376" i="13"/>
  <c r="V390" i="14"/>
  <c r="V380" i="13"/>
  <c r="V423" i="14"/>
  <c r="V437" i="18"/>
  <c r="V398" i="14"/>
  <c r="V511" i="18"/>
  <c r="V406" i="13"/>
  <c r="V443" i="13"/>
  <c r="V459" i="13"/>
  <c r="V376" i="18"/>
  <c r="V473" i="14"/>
  <c r="V534" i="13"/>
  <c r="V427" i="14"/>
  <c r="V536" i="14"/>
  <c r="V397" i="18"/>
  <c r="V400" i="18"/>
  <c r="V515" i="14"/>
  <c r="V517" i="13"/>
  <c r="V443" i="18"/>
  <c r="V382" i="18"/>
  <c r="V482" i="13"/>
  <c r="V396" i="18"/>
  <c r="V481" i="18"/>
  <c r="V507" i="14"/>
  <c r="V532" i="14"/>
  <c r="V505" i="18"/>
  <c r="V377" i="13"/>
  <c r="V495" i="14"/>
  <c r="V490" i="18"/>
  <c r="V528" i="13"/>
  <c r="V421" i="14"/>
  <c r="V481" i="13"/>
  <c r="V448" i="14"/>
  <c r="V451" i="14"/>
  <c r="V549" i="13"/>
  <c r="V375" i="14"/>
  <c r="V487" i="14"/>
  <c r="V472" i="14"/>
  <c r="V430" i="18"/>
  <c r="V377" i="18"/>
  <c r="V486" i="13"/>
  <c r="V494" i="13"/>
  <c r="V541" i="13"/>
  <c r="V497" i="13"/>
  <c r="V524" i="13"/>
  <c r="V375" i="13"/>
  <c r="V401" i="13"/>
  <c r="V422" i="18"/>
  <c r="V388" i="18"/>
  <c r="V399" i="14"/>
  <c r="V486" i="14"/>
  <c r="V519" i="14"/>
  <c r="V437" i="13"/>
  <c r="V368" i="18"/>
  <c r="V483" i="18"/>
  <c r="V420" i="14"/>
  <c r="V389" i="14"/>
  <c r="V480" i="14"/>
  <c r="V372" i="18"/>
  <c r="V392" i="14"/>
  <c r="V524" i="18"/>
  <c r="V485" i="13"/>
  <c r="V475" i="18"/>
  <c r="V516" i="13"/>
  <c r="V505" i="14"/>
  <c r="V439" i="18"/>
  <c r="V438" i="18"/>
  <c r="V378" i="14"/>
  <c r="V521" i="14"/>
  <c r="V382" i="13"/>
  <c r="V442" i="18"/>
  <c r="V530" i="13"/>
  <c r="V520" i="18"/>
  <c r="V516" i="18"/>
  <c r="V517" i="18"/>
  <c r="V391" i="18"/>
  <c r="V487" i="18"/>
  <c r="V482" i="14"/>
  <c r="V431" i="13"/>
  <c r="V522" i="13"/>
  <c r="V529" i="13"/>
  <c r="V432" i="14"/>
  <c r="V471" i="18"/>
  <c r="V539" i="13"/>
  <c r="V447" i="18"/>
  <c r="V485" i="14"/>
  <c r="V452" i="13"/>
  <c r="V374" i="13"/>
  <c r="V379" i="13"/>
  <c r="V451" i="13"/>
  <c r="V519" i="13"/>
  <c r="V374" i="18"/>
  <c r="V433" i="18"/>
  <c r="V469" i="18"/>
  <c r="V517" i="14"/>
  <c r="V397" i="13"/>
  <c r="V377" i="14"/>
  <c r="V504" i="18"/>
  <c r="V521" i="13"/>
  <c r="V445" i="18"/>
  <c r="V484" i="14"/>
  <c r="V473" i="13"/>
  <c r="V442" i="14"/>
  <c r="V428" i="13"/>
  <c r="V451" i="18"/>
  <c r="V398" i="13"/>
  <c r="V525" i="18"/>
  <c r="V533" i="18"/>
  <c r="V470" i="14"/>
  <c r="V478" i="14"/>
  <c r="V512" i="18"/>
  <c r="V511" i="14"/>
  <c r="V520" i="14"/>
  <c r="V429" i="18"/>
  <c r="V536" i="13"/>
  <c r="V379" i="14"/>
  <c r="V455" i="13"/>
  <c r="V537" i="13"/>
  <c r="V447" i="14"/>
  <c r="V391" i="13"/>
  <c r="V463" i="14"/>
  <c r="V472" i="13"/>
  <c r="V482" i="18"/>
  <c r="V488" i="18"/>
  <c r="V431" i="14"/>
  <c r="V512" i="13"/>
  <c r="V282" i="14"/>
  <c r="V400" i="13"/>
  <c r="V424" i="14"/>
  <c r="V435" i="13"/>
  <c r="V514" i="14"/>
  <c r="V405" i="13"/>
  <c r="V508" i="14"/>
  <c r="V446" i="13"/>
  <c r="V475" i="14"/>
  <c r="V492" i="14"/>
  <c r="V456" i="13"/>
  <c r="V433" i="14"/>
  <c r="V386" i="18"/>
  <c r="V510" i="18"/>
  <c r="V426" i="14"/>
  <c r="V440" i="14"/>
  <c r="V369" i="18"/>
  <c r="V471" i="13"/>
  <c r="V449" i="14"/>
  <c r="V376" i="14"/>
  <c r="V467" i="14"/>
  <c r="V380" i="14"/>
  <c r="V532" i="18"/>
  <c r="V394" i="14"/>
  <c r="V404" i="13"/>
  <c r="V535" i="18"/>
  <c r="V395" i="14"/>
  <c r="V471" i="14"/>
  <c r="V450" i="18"/>
  <c r="V500" i="13"/>
  <c r="V386" i="13"/>
  <c r="V513" i="18"/>
  <c r="V381" i="18"/>
  <c r="V514" i="13"/>
  <c r="V419" i="13"/>
  <c r="V398" i="18"/>
  <c r="V462" i="14"/>
  <c r="V520" i="13"/>
  <c r="V396" i="14"/>
  <c r="V518" i="14"/>
  <c r="V391" i="14"/>
  <c r="V441" i="13"/>
  <c r="V423" i="18"/>
  <c r="V387" i="13"/>
  <c r="V427" i="13"/>
  <c r="V542" i="13"/>
  <c r="V531" i="18"/>
  <c r="V478" i="13"/>
  <c r="V526" i="18"/>
  <c r="V384" i="13"/>
  <c r="V477" i="14"/>
  <c r="V388" i="13"/>
  <c r="V488" i="13"/>
  <c r="V496" i="13"/>
  <c r="V535" i="14"/>
  <c r="V545" i="13"/>
  <c r="V439" i="13"/>
  <c r="V524" i="14"/>
  <c r="V399" i="18"/>
  <c r="V518" i="13"/>
  <c r="V372" i="14"/>
  <c r="V430" i="13"/>
  <c r="V396" i="13"/>
  <c r="V512" i="14"/>
  <c r="V370" i="18"/>
  <c r="V533" i="13"/>
  <c r="V516" i="14"/>
  <c r="V481" i="14"/>
  <c r="V499" i="13"/>
  <c r="V527" i="18"/>
  <c r="V429" i="14"/>
  <c r="V369" i="14"/>
  <c r="V522" i="18"/>
  <c r="V448" i="13"/>
  <c r="V421" i="18"/>
  <c r="V444" i="13"/>
  <c r="V529" i="18"/>
  <c r="V395" i="13"/>
  <c r="V431" i="18"/>
  <c r="V529" i="14"/>
  <c r="V379" i="18"/>
  <c r="V535" i="13"/>
  <c r="V474" i="13"/>
  <c r="V530" i="18"/>
  <c r="V468" i="14"/>
  <c r="V526" i="14"/>
  <c r="V485" i="18"/>
  <c r="V382" i="14"/>
  <c r="V444" i="14"/>
  <c r="V513" i="13"/>
  <c r="V393" i="13"/>
  <c r="V384" i="14"/>
  <c r="V457" i="13"/>
  <c r="V450" i="13"/>
  <c r="V442" i="13"/>
  <c r="V462" i="18"/>
  <c r="V387" i="18"/>
  <c r="V494" i="14"/>
  <c r="V476" i="18"/>
  <c r="V418" i="13"/>
  <c r="V503" i="14"/>
  <c r="V503" i="18"/>
  <c r="V490" i="14"/>
  <c r="V383" i="14"/>
  <c r="V389" i="18"/>
  <c r="V448" i="18"/>
  <c r="V498" i="13"/>
  <c r="V429" i="13"/>
  <c r="V445" i="14"/>
  <c r="V526" i="13"/>
  <c r="V506" i="13"/>
  <c r="V484" i="13"/>
  <c r="V484" i="18"/>
  <c r="V480" i="13"/>
  <c r="V373" i="13"/>
  <c r="V383" i="18"/>
  <c r="V366" i="14"/>
  <c r="V426" i="13"/>
  <c r="V370" i="14"/>
  <c r="V537" i="14"/>
  <c r="V393" i="18"/>
  <c r="V469" i="14"/>
  <c r="V515" i="18"/>
  <c r="V473" i="18"/>
  <c r="V441" i="18"/>
  <c r="V522" i="14"/>
  <c r="V381" i="14"/>
  <c r="V452" i="18"/>
  <c r="V390" i="13"/>
  <c r="V283" i="14"/>
  <c r="V527" i="14"/>
  <c r="V483" i="14"/>
  <c r="V384" i="18"/>
  <c r="V385" i="13"/>
  <c r="U45" i="19"/>
  <c r="V380" i="18"/>
  <c r="V479" i="14"/>
  <c r="V491" i="14"/>
  <c r="V435" i="18"/>
  <c r="V493" i="13"/>
  <c r="V438" i="13"/>
  <c r="V472" i="18"/>
  <c r="V538" i="13"/>
  <c r="V426" i="18"/>
  <c r="V544" i="13"/>
  <c r="V425" i="18"/>
  <c r="V476" i="14"/>
  <c r="V452" i="14"/>
  <c r="V509" i="14"/>
  <c r="V463" i="18"/>
  <c r="V534" i="14"/>
  <c r="V367" i="14"/>
  <c r="V518" i="18"/>
  <c r="V470" i="18"/>
  <c r="V519" i="18"/>
  <c r="V420" i="13"/>
  <c r="V378" i="13"/>
  <c r="V399" i="13"/>
  <c r="V501" i="13"/>
  <c r="V536" i="18"/>
  <c r="V480" i="18"/>
  <c r="V465" i="18"/>
  <c r="V393" i="14"/>
  <c r="V432" i="13"/>
  <c r="V534" i="18"/>
  <c r="V474" i="18"/>
  <c r="V373" i="18"/>
  <c r="V449" i="18"/>
  <c r="V392" i="18"/>
  <c r="V461" i="14"/>
  <c r="V372" i="13"/>
  <c r="V434" i="14"/>
  <c r="V389" i="13"/>
  <c r="V444" i="18"/>
  <c r="V468" i="18"/>
  <c r="V383" i="13"/>
  <c r="V395" i="18"/>
  <c r="V446" i="18"/>
  <c r="V531" i="14"/>
  <c r="V463" i="13"/>
  <c r="V510" i="14"/>
  <c r="V467" i="18"/>
  <c r="V466" i="18"/>
  <c r="V288" i="13"/>
  <c r="V373" i="14"/>
  <c r="V419" i="14"/>
  <c r="V435" i="14"/>
  <c r="V385" i="18"/>
  <c r="V388" i="14"/>
  <c r="V489" i="18"/>
  <c r="V436" i="14"/>
  <c r="V523" i="14"/>
  <c r="V378" i="18"/>
  <c r="V461" i="18"/>
  <c r="V475" i="13"/>
  <c r="V412" i="13"/>
  <c r="V419" i="18"/>
  <c r="V532" i="13"/>
  <c r="V528" i="14"/>
  <c r="V530" i="14"/>
  <c r="V439" i="14"/>
  <c r="V492" i="13"/>
  <c r="V514" i="18"/>
  <c r="V464" i="14"/>
  <c r="V489" i="13"/>
  <c r="V453" i="14"/>
  <c r="V425" i="14"/>
  <c r="V525" i="13"/>
  <c r="V428" i="18"/>
  <c r="V513" i="14"/>
  <c r="V390" i="18"/>
  <c r="V454" i="13"/>
  <c r="V521" i="18"/>
  <c r="V427" i="18"/>
  <c r="V466" i="14"/>
  <c r="V367" i="18"/>
  <c r="V469" i="13"/>
  <c r="V531" i="13"/>
  <c r="V479" i="13"/>
  <c r="M93" i="21"/>
  <c r="I93" i="21"/>
  <c r="T598" i="17"/>
  <c r="P90" i="21"/>
  <c r="P96" i="21"/>
  <c r="M598" i="17"/>
  <c r="I90" i="21"/>
  <c r="S598" i="17"/>
  <c r="O90" i="21"/>
  <c r="V598" i="17"/>
  <c r="R90" i="21"/>
  <c r="M609" i="17"/>
  <c r="J614" i="17"/>
  <c r="Y122" i="17"/>
  <c r="R600" i="17"/>
  <c r="O268" i="14"/>
  <c r="O130" i="18"/>
  <c r="O15" i="13"/>
  <c r="O198" i="13"/>
  <c r="O161" i="14"/>
  <c r="O122" i="18"/>
  <c r="O245" i="13"/>
  <c r="O219" i="14"/>
  <c r="O100" i="13"/>
  <c r="O133" i="14"/>
  <c r="O202" i="18"/>
  <c r="O111" i="18"/>
  <c r="O101" i="13"/>
  <c r="O214" i="13"/>
  <c r="O179" i="14"/>
  <c r="O210" i="14"/>
  <c r="O209" i="14"/>
  <c r="O183" i="13"/>
  <c r="O159" i="18"/>
  <c r="O121" i="14"/>
  <c r="O131" i="18"/>
  <c r="O124" i="18"/>
  <c r="O182" i="18"/>
  <c r="O255" i="13"/>
  <c r="O216" i="14"/>
  <c r="O262" i="18"/>
  <c r="O271" i="13"/>
  <c r="O113" i="18"/>
  <c r="O114" i="14"/>
  <c r="O266" i="18"/>
  <c r="O102" i="13"/>
  <c r="O259" i="14"/>
  <c r="O132" i="13"/>
  <c r="O201" i="14"/>
  <c r="O107" i="18"/>
  <c r="O200" i="13"/>
  <c r="O200" i="18"/>
  <c r="O169" i="18"/>
  <c r="O235" i="14"/>
  <c r="O157" i="14"/>
  <c r="O208" i="14"/>
  <c r="O245" i="18"/>
  <c r="O126" i="18"/>
  <c r="O249" i="13"/>
  <c r="O241" i="13"/>
  <c r="O152" i="14"/>
  <c r="O268" i="13"/>
  <c r="O210" i="13"/>
  <c r="O162" i="14"/>
  <c r="O154" i="13"/>
  <c r="O244" i="13"/>
  <c r="O146" i="13"/>
  <c r="O241" i="14"/>
  <c r="O266" i="14"/>
  <c r="O217" i="14"/>
  <c r="O152" i="18"/>
  <c r="O258" i="13"/>
  <c r="O183" i="14"/>
  <c r="O105" i="13"/>
  <c r="O243" i="18"/>
  <c r="O123" i="14"/>
  <c r="O181" i="18"/>
  <c r="O163" i="18"/>
  <c r="O110" i="13"/>
  <c r="O237" i="14"/>
  <c r="O158" i="14"/>
  <c r="O99" i="14"/>
  <c r="O180" i="18"/>
  <c r="O163" i="13"/>
  <c r="O180" i="14"/>
  <c r="O275" i="13"/>
  <c r="O123" i="13"/>
  <c r="O176" i="18"/>
  <c r="O194" i="18"/>
  <c r="O211" i="13"/>
  <c r="O260" i="13"/>
  <c r="O236" i="18"/>
  <c r="O214" i="18"/>
  <c r="O107" i="13"/>
  <c r="O102" i="14"/>
  <c r="O174" i="18"/>
  <c r="O252" i="14"/>
  <c r="O259" i="18"/>
  <c r="O260" i="18"/>
  <c r="O113" i="13"/>
  <c r="O167" i="13"/>
  <c r="O173" i="14"/>
  <c r="O256" i="14"/>
  <c r="O221" i="14"/>
  <c r="O122" i="13"/>
  <c r="O194" i="14"/>
  <c r="O176" i="14"/>
  <c r="O169" i="14"/>
  <c r="O101" i="18"/>
  <c r="O181" i="14"/>
  <c r="O237" i="18"/>
  <c r="O224" i="18"/>
  <c r="O151" i="18"/>
  <c r="O121" i="13"/>
  <c r="O184" i="14"/>
  <c r="O223" i="13"/>
  <c r="O213" i="18"/>
  <c r="O246" i="18"/>
  <c r="O262" i="14"/>
  <c r="O161" i="18"/>
  <c r="O262" i="13"/>
  <c r="O251" i="14"/>
  <c r="O170" i="14"/>
  <c r="O173" i="18"/>
  <c r="O249" i="14"/>
  <c r="O126" i="14"/>
  <c r="O207" i="14"/>
  <c r="O172" i="14"/>
  <c r="O206" i="13"/>
  <c r="O171" i="18"/>
  <c r="O118" i="18"/>
  <c r="O248" i="18"/>
  <c r="O160" i="13"/>
  <c r="O101" i="14"/>
  <c r="O251" i="13"/>
  <c r="O177" i="18"/>
  <c r="O201" i="18"/>
  <c r="O206" i="18"/>
  <c r="O100" i="18"/>
  <c r="O179" i="13"/>
  <c r="O252" i="18"/>
  <c r="O103" i="13"/>
  <c r="O224" i="13"/>
  <c r="O261" i="14"/>
  <c r="O173" i="13"/>
  <c r="O265" i="13"/>
  <c r="O264" i="18"/>
  <c r="O128" i="13"/>
  <c r="O269" i="13"/>
  <c r="O215" i="18"/>
  <c r="O225" i="18"/>
  <c r="O179" i="18"/>
  <c r="O253" i="14"/>
  <c r="O127" i="18"/>
  <c r="O217" i="13"/>
  <c r="O102" i="18"/>
  <c r="O245" i="14"/>
  <c r="O189" i="13"/>
  <c r="O247" i="14"/>
  <c r="O165" i="13"/>
  <c r="O207" i="13"/>
  <c r="O244" i="14"/>
  <c r="O160" i="18"/>
  <c r="O267" i="13"/>
  <c r="O213" i="14"/>
  <c r="O125" i="13"/>
  <c r="O256" i="13"/>
  <c r="O238" i="13"/>
  <c r="O171" i="14"/>
  <c r="O212" i="18"/>
  <c r="O213" i="13"/>
  <c r="O219" i="13"/>
  <c r="O247" i="18"/>
  <c r="O157" i="13"/>
  <c r="O222" i="14"/>
  <c r="O238" i="14"/>
  <c r="O144" i="13"/>
  <c r="O158" i="13"/>
  <c r="O227" i="13"/>
  <c r="O238" i="18"/>
  <c r="O182" i="14"/>
  <c r="N15" i="19"/>
  <c r="O242" i="18"/>
  <c r="O265" i="18"/>
  <c r="O243" i="13"/>
  <c r="O122" i="14"/>
  <c r="O218" i="14"/>
  <c r="O267" i="18"/>
  <c r="O178" i="14"/>
  <c r="O121" i="18"/>
  <c r="O176" i="13"/>
  <c r="O103" i="18"/>
  <c r="O203" i="14"/>
  <c r="O205" i="14"/>
  <c r="O251" i="18"/>
  <c r="O226" i="14"/>
  <c r="O218" i="13"/>
  <c r="O211" i="14"/>
  <c r="O254" i="13"/>
  <c r="O201" i="13"/>
  <c r="O166" i="13"/>
  <c r="O221" i="13"/>
  <c r="O250" i="14"/>
  <c r="O154" i="14"/>
  <c r="O156" i="18"/>
  <c r="O226" i="13"/>
  <c r="O246" i="14"/>
  <c r="O222" i="13"/>
  <c r="O14" i="14"/>
  <c r="O259" i="13"/>
  <c r="O129" i="18"/>
  <c r="O167" i="18"/>
  <c r="O111" i="13"/>
  <c r="O250" i="13"/>
  <c r="O104" i="13"/>
  <c r="O182" i="13"/>
  <c r="O164" i="13"/>
  <c r="O168" i="18"/>
  <c r="O118" i="14"/>
  <c r="O175" i="14"/>
  <c r="O159" i="14"/>
  <c r="O253" i="18"/>
  <c r="O116" i="13"/>
  <c r="O130" i="13"/>
  <c r="O263" i="13"/>
  <c r="O242" i="13"/>
  <c r="O166" i="18"/>
  <c r="O130" i="14"/>
  <c r="O223" i="18"/>
  <c r="O163" i="14"/>
  <c r="O269" i="14"/>
  <c r="O153" i="18"/>
  <c r="O255" i="14"/>
  <c r="O151" i="14"/>
  <c r="O104" i="18"/>
  <c r="O177" i="14"/>
  <c r="O266" i="13"/>
  <c r="O255" i="18"/>
  <c r="O127" i="13"/>
  <c r="O156" i="14"/>
  <c r="O114" i="13"/>
  <c r="O185" i="14"/>
  <c r="O248" i="14"/>
  <c r="O264" i="14"/>
  <c r="O225" i="13"/>
  <c r="O239" i="13"/>
  <c r="O181" i="13"/>
  <c r="O202" i="14"/>
  <c r="O132" i="14"/>
  <c r="O239" i="18"/>
  <c r="O174" i="14"/>
  <c r="O124" i="13"/>
  <c r="O115" i="14"/>
  <c r="O270" i="13"/>
  <c r="O161" i="13"/>
  <c r="O105" i="14"/>
  <c r="O115" i="18"/>
  <c r="O249" i="18"/>
  <c r="O199" i="18"/>
  <c r="O106" i="14"/>
  <c r="O128" i="18"/>
  <c r="O160" i="14"/>
  <c r="O165" i="18"/>
  <c r="O264" i="13"/>
  <c r="O235" i="18"/>
  <c r="O198" i="14"/>
  <c r="O256" i="18"/>
  <c r="O109" i="14"/>
  <c r="O116" i="14"/>
  <c r="O98" i="13"/>
  <c r="O156" i="13"/>
  <c r="O154" i="18"/>
  <c r="O234" i="18"/>
  <c r="O236" i="14"/>
  <c r="O126" i="13"/>
  <c r="O116" i="18"/>
  <c r="O208" i="13"/>
  <c r="O241" i="18"/>
  <c r="O220" i="14"/>
  <c r="O125" i="18"/>
  <c r="O106" i="18"/>
  <c r="O240" i="13"/>
  <c r="O119" i="13"/>
  <c r="O263" i="14"/>
  <c r="O166" i="14"/>
  <c r="O158" i="18"/>
  <c r="O167" i="14"/>
  <c r="O112" i="13"/>
  <c r="O159" i="13"/>
  <c r="O267" i="14"/>
  <c r="O175" i="18"/>
  <c r="O98" i="18"/>
  <c r="O221" i="18"/>
  <c r="O206" i="14"/>
  <c r="O254" i="14"/>
  <c r="O212" i="13"/>
  <c r="O225" i="14"/>
  <c r="O211" i="18"/>
  <c r="O263" i="18"/>
  <c r="O112" i="14"/>
  <c r="O197" i="13"/>
  <c r="O152" i="13"/>
  <c r="O120" i="18"/>
  <c r="O155" i="18"/>
  <c r="O99" i="13"/>
  <c r="O168" i="14"/>
  <c r="O172" i="13"/>
  <c r="O195" i="18"/>
  <c r="O197" i="14"/>
  <c r="O240" i="18"/>
  <c r="O258" i="18"/>
  <c r="O261" i="18"/>
  <c r="O204" i="18"/>
  <c r="O185" i="13"/>
  <c r="O155" i="14"/>
  <c r="O124" i="14"/>
  <c r="O115" i="13"/>
  <c r="O247" i="13"/>
  <c r="O202" i="13"/>
  <c r="O205" i="18"/>
  <c r="O183" i="18"/>
  <c r="O100" i="14"/>
  <c r="O114" i="18"/>
  <c r="O174" i="13"/>
  <c r="O111" i="14"/>
  <c r="O218" i="18"/>
  <c r="O253" i="13"/>
  <c r="O209" i="18"/>
  <c r="O117" i="14"/>
  <c r="O260" i="14"/>
  <c r="O220" i="13"/>
  <c r="O265" i="14"/>
  <c r="O110" i="14"/>
  <c r="O248" i="13"/>
  <c r="O127" i="14"/>
  <c r="O129" i="14"/>
  <c r="O162" i="13"/>
  <c r="O257" i="14"/>
  <c r="O175" i="13"/>
  <c r="O170" i="18"/>
  <c r="O261" i="13"/>
  <c r="O14" i="13"/>
  <c r="O199" i="14"/>
  <c r="O240" i="14"/>
  <c r="O204" i="13"/>
  <c r="O223" i="14"/>
  <c r="O258" i="14"/>
  <c r="O117" i="18"/>
  <c r="O109" i="18"/>
  <c r="O214" i="14"/>
  <c r="O165" i="14"/>
  <c r="O250" i="18"/>
  <c r="O105" i="18"/>
  <c r="O212" i="14"/>
  <c r="O120" i="13"/>
  <c r="O227" i="14"/>
  <c r="O157" i="18"/>
  <c r="O150" i="18"/>
  <c r="O257" i="18"/>
  <c r="O216" i="18"/>
  <c r="O197" i="18"/>
  <c r="O208" i="18"/>
  <c r="O199" i="13"/>
  <c r="O196" i="18"/>
  <c r="O162" i="18"/>
  <c r="O106" i="13"/>
  <c r="O216" i="13"/>
  <c r="O108" i="13"/>
  <c r="O193" i="18"/>
  <c r="O15" i="14"/>
  <c r="O193" i="14"/>
  <c r="O125" i="14"/>
  <c r="O204" i="14"/>
  <c r="O243" i="14"/>
  <c r="O228" i="13"/>
  <c r="O119" i="14"/>
  <c r="O170" i="13"/>
  <c r="O98" i="14"/>
  <c r="O184" i="13"/>
  <c r="O107" i="14"/>
  <c r="O205" i="13"/>
  <c r="O215" i="14"/>
  <c r="O195" i="13"/>
  <c r="O192" i="18"/>
  <c r="O112" i="18"/>
  <c r="O195" i="14"/>
  <c r="O196" i="13"/>
  <c r="O117" i="13"/>
  <c r="O131" i="14"/>
  <c r="O108" i="14"/>
  <c r="O257" i="13"/>
  <c r="O242" i="14"/>
  <c r="O131" i="13"/>
  <c r="O198" i="18"/>
  <c r="O109" i="13"/>
  <c r="O203" i="13"/>
  <c r="O203" i="18"/>
  <c r="O252" i="13"/>
  <c r="O155" i="13"/>
  <c r="O153" i="13"/>
  <c r="O128" i="14"/>
  <c r="O224" i="14"/>
  <c r="O123" i="18"/>
  <c r="O110" i="18"/>
  <c r="O119" i="18"/>
  <c r="O129" i="13"/>
  <c r="O210" i="18"/>
  <c r="O254" i="18"/>
  <c r="O171" i="13"/>
  <c r="O103" i="14"/>
  <c r="O200" i="14"/>
  <c r="O153" i="14"/>
  <c r="O164" i="18"/>
  <c r="O169" i="13"/>
  <c r="O215" i="13"/>
  <c r="O178" i="13"/>
  <c r="O222" i="18"/>
  <c r="O172" i="18"/>
  <c r="O168" i="13"/>
  <c r="O113" i="14"/>
  <c r="O196" i="14"/>
  <c r="O219" i="18"/>
  <c r="O99" i="18"/>
  <c r="O145" i="13"/>
  <c r="O180" i="13"/>
  <c r="O178" i="18"/>
  <c r="O220" i="18"/>
  <c r="O177" i="13"/>
  <c r="O164" i="14"/>
  <c r="O138" i="13"/>
  <c r="O120" i="14"/>
  <c r="O246" i="13"/>
  <c r="O232" i="13"/>
  <c r="O209" i="13"/>
  <c r="O104" i="14"/>
  <c r="O244" i="18"/>
  <c r="O207" i="18"/>
  <c r="O217" i="18"/>
  <c r="O239" i="14"/>
  <c r="O118" i="13"/>
  <c r="O108" i="18"/>
  <c r="R131" i="14"/>
  <c r="R194" i="14"/>
  <c r="R172" i="14"/>
  <c r="R211" i="13"/>
  <c r="R260" i="13"/>
  <c r="R212" i="13"/>
  <c r="R157" i="14"/>
  <c r="R961" i="14" s="1"/>
  <c r="R265" i="14"/>
  <c r="R249" i="13"/>
  <c r="R237" i="18"/>
  <c r="R216" i="14"/>
  <c r="R224" i="18"/>
  <c r="R203" i="18"/>
  <c r="R121" i="13"/>
  <c r="R268" i="13"/>
  <c r="R184" i="14"/>
  <c r="R113" i="18"/>
  <c r="R263" i="18"/>
  <c r="R166" i="13"/>
  <c r="R238" i="13"/>
  <c r="R130" i="18"/>
  <c r="R171" i="14"/>
  <c r="R175" i="13"/>
  <c r="R101" i="18"/>
  <c r="R202" i="18"/>
  <c r="R101" i="13"/>
  <c r="R209" i="14"/>
  <c r="R220" i="18"/>
  <c r="R151" i="18"/>
  <c r="R177" i="13"/>
  <c r="R209" i="13"/>
  <c r="R218" i="13"/>
  <c r="R219" i="14"/>
  <c r="R1023" i="14" s="1"/>
  <c r="R126" i="14"/>
  <c r="R203" i="13"/>
  <c r="R255" i="18"/>
  <c r="R198" i="13"/>
  <c r="R201" i="14"/>
  <c r="R100" i="13"/>
  <c r="R15" i="14"/>
  <c r="R248" i="14"/>
  <c r="R1052" i="14" s="1"/>
  <c r="R236" i="18"/>
  <c r="R112" i="14"/>
  <c r="R204" i="14"/>
  <c r="R246" i="18"/>
  <c r="R239" i="18"/>
  <c r="R157" i="13"/>
  <c r="R264" i="13"/>
  <c r="R155" i="13"/>
  <c r="R161" i="13"/>
  <c r="R105" i="18"/>
  <c r="R104" i="18"/>
  <c r="R222" i="13"/>
  <c r="R120" i="13"/>
  <c r="R199" i="14"/>
  <c r="R116" i="14"/>
  <c r="R182" i="13"/>
  <c r="R127" i="13"/>
  <c r="R107" i="18"/>
  <c r="R245" i="13"/>
  <c r="R171" i="18"/>
  <c r="R212" i="18"/>
  <c r="R126" i="18"/>
  <c r="R241" i="13"/>
  <c r="R219" i="13"/>
  <c r="R124" i="18"/>
  <c r="R214" i="13"/>
  <c r="R210" i="14"/>
  <c r="R193" i="14"/>
  <c r="R114" i="14"/>
  <c r="R181" i="13"/>
  <c r="R125" i="14"/>
  <c r="R162" i="14"/>
  <c r="R266" i="18"/>
  <c r="R146" i="13"/>
  <c r="R259" i="18"/>
  <c r="R99" i="13"/>
  <c r="R206" i="18"/>
  <c r="R1013" i="18" s="1"/>
  <c r="R144" i="13"/>
  <c r="R179" i="13"/>
  <c r="R243" i="18"/>
  <c r="R158" i="13"/>
  <c r="R102" i="13"/>
  <c r="R924" i="13" s="1"/>
  <c r="R268" i="14"/>
  <c r="R259" i="14"/>
  <c r="R172" i="18"/>
  <c r="R206" i="13"/>
  <c r="R225" i="14"/>
  <c r="R244" i="18"/>
  <c r="R185" i="14"/>
  <c r="R111" i="18"/>
  <c r="R255" i="13"/>
  <c r="R262" i="18"/>
  <c r="R108" i="14"/>
  <c r="R247" i="18"/>
  <c r="R210" i="13"/>
  <c r="R121" i="14"/>
  <c r="R154" i="13"/>
  <c r="R976" i="13" s="1"/>
  <c r="R214" i="18"/>
  <c r="R214" i="14"/>
  <c r="R222" i="14"/>
  <c r="R152" i="18"/>
  <c r="R270" i="13"/>
  <c r="R252" i="13"/>
  <c r="R1074" i="13" s="1"/>
  <c r="R168" i="14"/>
  <c r="R238" i="18"/>
  <c r="R110" i="13"/>
  <c r="R153" i="13"/>
  <c r="R105" i="14"/>
  <c r="R249" i="18"/>
  <c r="R131" i="18"/>
  <c r="R122" i="13"/>
  <c r="R944" i="13" s="1"/>
  <c r="R251" i="18"/>
  <c r="R1058" i="18" s="1"/>
  <c r="R200" i="18"/>
  <c r="R133" i="14"/>
  <c r="R211" i="18"/>
  <c r="R160" i="14"/>
  <c r="R165" i="14"/>
  <c r="R238" i="14"/>
  <c r="R183" i="14"/>
  <c r="R170" i="14"/>
  <c r="R155" i="18"/>
  <c r="R167" i="13"/>
  <c r="R181" i="18"/>
  <c r="R110" i="14"/>
  <c r="R240" i="13"/>
  <c r="R224" i="14"/>
  <c r="R112" i="13"/>
  <c r="R138" i="13"/>
  <c r="R168" i="13"/>
  <c r="R99" i="14"/>
  <c r="R109" i="14"/>
  <c r="R163" i="13"/>
  <c r="R195" i="14"/>
  <c r="R248" i="13"/>
  <c r="R129" i="13"/>
  <c r="R267" i="18"/>
  <c r="R254" i="18"/>
  <c r="R119" i="14"/>
  <c r="R129" i="14"/>
  <c r="R154" i="18"/>
  <c r="R961" i="18" s="1"/>
  <c r="R162" i="13"/>
  <c r="R984" i="13" s="1"/>
  <c r="R213" i="14"/>
  <c r="R223" i="14"/>
  <c r="R206" i="14"/>
  <c r="R189" i="13"/>
  <c r="R1011" i="13" s="1"/>
  <c r="R195" i="13"/>
  <c r="R219" i="18"/>
  <c r="R153" i="18"/>
  <c r="R215" i="13"/>
  <c r="R216" i="13"/>
  <c r="R100" i="14"/>
  <c r="R99" i="18"/>
  <c r="R114" i="18"/>
  <c r="R174" i="13"/>
  <c r="R106" i="18"/>
  <c r="R109" i="13"/>
  <c r="R126" i="13"/>
  <c r="R948" i="13" s="1"/>
  <c r="R223" i="18"/>
  <c r="R106" i="13"/>
  <c r="R176" i="14"/>
  <c r="R192" i="18"/>
  <c r="R112" i="18"/>
  <c r="R159" i="13"/>
  <c r="R981" i="13" s="1"/>
  <c r="R217" i="14"/>
  <c r="R113" i="13"/>
  <c r="R252" i="18"/>
  <c r="R172" i="13"/>
  <c r="R175" i="18"/>
  <c r="R242" i="18"/>
  <c r="R217" i="18"/>
  <c r="R253" i="13"/>
  <c r="R180" i="18"/>
  <c r="R197" i="14"/>
  <c r="R267" i="14"/>
  <c r="R180" i="13"/>
  <c r="R184" i="13"/>
  <c r="R104" i="13"/>
  <c r="R210" i="18"/>
  <c r="R1017" i="18" s="1"/>
  <c r="R103" i="14"/>
  <c r="R168" i="18"/>
  <c r="R98" i="13"/>
  <c r="R185" i="13"/>
  <c r="R240" i="14"/>
  <c r="R117" i="18"/>
  <c r="R169" i="13"/>
  <c r="R247" i="14"/>
  <c r="R247" i="13"/>
  <c r="R132" i="13"/>
  <c r="R161" i="14"/>
  <c r="R122" i="18"/>
  <c r="R104" i="14"/>
  <c r="R152" i="14"/>
  <c r="R182" i="18"/>
  <c r="R179" i="14"/>
  <c r="R118" i="18"/>
  <c r="R213" i="18"/>
  <c r="R101" i="14"/>
  <c r="R107" i="13"/>
  <c r="R102" i="14"/>
  <c r="R207" i="18"/>
  <c r="R152" i="13"/>
  <c r="R260" i="18"/>
  <c r="R250" i="18"/>
  <c r="R105" i="13"/>
  <c r="R103" i="13"/>
  <c r="R128" i="14"/>
  <c r="R224" i="13"/>
  <c r="R227" i="14"/>
  <c r="R218" i="18"/>
  <c r="R256" i="18"/>
  <c r="R242" i="14"/>
  <c r="R180" i="14"/>
  <c r="R258" i="18"/>
  <c r="R131" i="13"/>
  <c r="R107" i="14"/>
  <c r="R257" i="18"/>
  <c r="R205" i="13"/>
  <c r="R221" i="18"/>
  <c r="R209" i="18"/>
  <c r="R246" i="13"/>
  <c r="R165" i="13"/>
  <c r="R207" i="13"/>
  <c r="R125" i="18"/>
  <c r="R222" i="18"/>
  <c r="R173" i="13"/>
  <c r="R995" i="13" s="1"/>
  <c r="R122" i="14"/>
  <c r="R254" i="14"/>
  <c r="R213" i="13"/>
  <c r="R254" i="13"/>
  <c r="R201" i="13"/>
  <c r="R160" i="13"/>
  <c r="R250" i="14"/>
  <c r="R161" i="18"/>
  <c r="R262" i="13"/>
  <c r="R244" i="13"/>
  <c r="R251" i="13"/>
  <c r="R252" i="14"/>
  <c r="R257" i="13"/>
  <c r="R227" i="13"/>
  <c r="R170" i="18"/>
  <c r="R977" i="18" s="1"/>
  <c r="R235" i="18"/>
  <c r="R167" i="14"/>
  <c r="R265" i="13"/>
  <c r="R158" i="14"/>
  <c r="R269" i="13"/>
  <c r="R260" i="14"/>
  <c r="R15" i="13"/>
  <c r="R169" i="18"/>
  <c r="R976" i="18" s="1"/>
  <c r="R211" i="14"/>
  <c r="R264" i="14"/>
  <c r="R239" i="13"/>
  <c r="R164" i="14"/>
  <c r="R221" i="13"/>
  <c r="R251" i="14"/>
  <c r="R261" i="14"/>
  <c r="R157" i="18"/>
  <c r="R14" i="13"/>
  <c r="R228" i="13"/>
  <c r="R119" i="18"/>
  <c r="R240" i="18"/>
  <c r="R261" i="18"/>
  <c r="R170" i="13"/>
  <c r="R158" i="18"/>
  <c r="R253" i="14"/>
  <c r="R120" i="14"/>
  <c r="R196" i="18"/>
  <c r="R269" i="14"/>
  <c r="R220" i="13"/>
  <c r="R245" i="18"/>
  <c r="R266" i="14"/>
  <c r="R177" i="14"/>
  <c r="R116" i="13"/>
  <c r="R938" i="13" s="1"/>
  <c r="R153" i="14"/>
  <c r="R183" i="13"/>
  <c r="R163" i="18"/>
  <c r="R203" i="14"/>
  <c r="R162" i="18"/>
  <c r="R248" i="18"/>
  <c r="R202" i="14"/>
  <c r="R241" i="14"/>
  <c r="Q15" i="19"/>
  <c r="R264" i="18"/>
  <c r="R128" i="13"/>
  <c r="R128" i="18"/>
  <c r="R250" i="13"/>
  <c r="R218" i="14"/>
  <c r="R118" i="14"/>
  <c r="R255" i="14"/>
  <c r="R178" i="18"/>
  <c r="R123" i="18"/>
  <c r="R169" i="14"/>
  <c r="R262" i="14"/>
  <c r="R201" i="18"/>
  <c r="R258" i="13"/>
  <c r="R165" i="18"/>
  <c r="R173" i="14"/>
  <c r="R256" i="14"/>
  <c r="R198" i="14"/>
  <c r="R156" i="18"/>
  <c r="R246" i="14"/>
  <c r="R237" i="14"/>
  <c r="R261" i="13"/>
  <c r="R179" i="18"/>
  <c r="R178" i="14"/>
  <c r="R127" i="14"/>
  <c r="R159" i="14"/>
  <c r="R198" i="18"/>
  <c r="R253" i="18"/>
  <c r="R234" i="18"/>
  <c r="R118" i="13"/>
  <c r="R940" i="13" s="1"/>
  <c r="R164" i="18"/>
  <c r="R102" i="18"/>
  <c r="R256" i="13"/>
  <c r="R1078" i="13" s="1"/>
  <c r="R160" i="18"/>
  <c r="R193" i="18"/>
  <c r="R194" i="18"/>
  <c r="R124" i="13"/>
  <c r="R100" i="18"/>
  <c r="R212" i="14"/>
  <c r="R156" i="13"/>
  <c r="R166" i="18"/>
  <c r="R199" i="13"/>
  <c r="R266" i="13"/>
  <c r="R215" i="18"/>
  <c r="R196" i="14"/>
  <c r="R259" i="13"/>
  <c r="R123" i="13"/>
  <c r="R125" i="13"/>
  <c r="R150" i="18"/>
  <c r="R196" i="13"/>
  <c r="R108" i="18"/>
  <c r="R151" i="14"/>
  <c r="R176" i="18"/>
  <c r="R159" i="18"/>
  <c r="R132" i="14"/>
  <c r="R154" i="14"/>
  <c r="R120" i="18"/>
  <c r="R123" i="14"/>
  <c r="R221" i="14"/>
  <c r="R275" i="13"/>
  <c r="R164" i="13"/>
  <c r="R204" i="18"/>
  <c r="R124" i="14"/>
  <c r="R263" i="13"/>
  <c r="R98" i="18"/>
  <c r="R215" i="14"/>
  <c r="R245" i="14"/>
  <c r="R1049" i="14" s="1"/>
  <c r="R258" i="14"/>
  <c r="R116" i="18"/>
  <c r="R923" i="18" s="1"/>
  <c r="R232" i="13"/>
  <c r="R241" i="18"/>
  <c r="R205" i="18"/>
  <c r="R220" i="14"/>
  <c r="R178" i="13"/>
  <c r="R1000" i="13" s="1"/>
  <c r="R208" i="13"/>
  <c r="R208" i="14"/>
  <c r="R1012" i="14" s="1"/>
  <c r="R175" i="14"/>
  <c r="R130" i="13"/>
  <c r="R217" i="13"/>
  <c r="R236" i="14"/>
  <c r="R197" i="18"/>
  <c r="R208" i="18"/>
  <c r="R225" i="13"/>
  <c r="R174" i="18"/>
  <c r="R119" i="13"/>
  <c r="R166" i="14"/>
  <c r="R155" i="14"/>
  <c r="R239" i="14"/>
  <c r="R182" i="14"/>
  <c r="R129" i="18"/>
  <c r="R176" i="13"/>
  <c r="R202" i="13"/>
  <c r="R1024" i="13" s="1"/>
  <c r="R181" i="14"/>
  <c r="R115" i="18"/>
  <c r="R110" i="18"/>
  <c r="R98" i="14"/>
  <c r="R117" i="14"/>
  <c r="R921" i="14" s="1"/>
  <c r="R207" i="14"/>
  <c r="R156" i="14"/>
  <c r="R114" i="13"/>
  <c r="R109" i="18"/>
  <c r="R271" i="13"/>
  <c r="R223" i="13"/>
  <c r="R177" i="18"/>
  <c r="R249" i="14"/>
  <c r="R226" i="13"/>
  <c r="R265" i="18"/>
  <c r="R167" i="18"/>
  <c r="R111" i="13"/>
  <c r="R225" i="18"/>
  <c r="R103" i="18"/>
  <c r="R127" i="18"/>
  <c r="R115" i="13"/>
  <c r="R216" i="18"/>
  <c r="R111" i="14"/>
  <c r="R197" i="13"/>
  <c r="R14" i="14"/>
  <c r="R195" i="18"/>
  <c r="R204" i="13"/>
  <c r="R205" i="14"/>
  <c r="R163" i="14"/>
  <c r="R183" i="18"/>
  <c r="R200" i="13"/>
  <c r="R243" i="13"/>
  <c r="R263" i="14"/>
  <c r="R121" i="18"/>
  <c r="R113" i="14"/>
  <c r="R242" i="13"/>
  <c r="R1064" i="13" s="1"/>
  <c r="R108" i="13"/>
  <c r="R235" i="14"/>
  <c r="R174" i="14"/>
  <c r="R173" i="18"/>
  <c r="R199" i="18"/>
  <c r="R1006" i="18" s="1"/>
  <c r="R171" i="13"/>
  <c r="R993" i="13" s="1"/>
  <c r="R200" i="14"/>
  <c r="R267" i="13"/>
  <c r="R130" i="14"/>
  <c r="R244" i="14"/>
  <c r="R226" i="14"/>
  <c r="R115" i="14"/>
  <c r="R145" i="13"/>
  <c r="R106" i="14"/>
  <c r="R243" i="14"/>
  <c r="R257" i="14"/>
  <c r="R1061" i="14" s="1"/>
  <c r="R117" i="13"/>
  <c r="T599" i="17"/>
  <c r="Q602" i="17"/>
  <c r="Q96" i="21"/>
  <c r="H96" i="21"/>
  <c r="U599" i="17"/>
  <c r="R609" i="17"/>
  <c r="K598" i="17"/>
  <c r="G90" i="21"/>
  <c r="J610" i="17"/>
  <c r="Y118" i="17"/>
  <c r="V102" i="13"/>
  <c r="V268" i="14"/>
  <c r="V171" i="14"/>
  <c r="V206" i="13"/>
  <c r="V245" i="13"/>
  <c r="V235" i="14"/>
  <c r="V169" i="14"/>
  <c r="V100" i="13"/>
  <c r="V211" i="14"/>
  <c r="V245" i="18"/>
  <c r="V152" i="14"/>
  <c r="V101" i="18"/>
  <c r="V181" i="14"/>
  <c r="V248" i="14"/>
  <c r="V220" i="18"/>
  <c r="V225" i="13"/>
  <c r="V113" i="18"/>
  <c r="V254" i="14"/>
  <c r="V255" i="18"/>
  <c r="V226" i="14"/>
  <c r="V132" i="13"/>
  <c r="V194" i="18"/>
  <c r="V201" i="14"/>
  <c r="V161" i="14"/>
  <c r="V122" i="18"/>
  <c r="V107" i="18"/>
  <c r="V208" i="14"/>
  <c r="V212" i="18"/>
  <c r="V241" i="13"/>
  <c r="V214" i="13"/>
  <c r="V255" i="13"/>
  <c r="V224" i="18"/>
  <c r="V203" i="18"/>
  <c r="V118" i="18"/>
  <c r="V114" i="14"/>
  <c r="V239" i="13"/>
  <c r="V263" i="18"/>
  <c r="V125" i="14"/>
  <c r="V162" i="14"/>
  <c r="V204" i="14"/>
  <c r="V1008" i="14" s="1"/>
  <c r="V213" i="18"/>
  <c r="V238" i="13"/>
  <c r="V131" i="14"/>
  <c r="V200" i="13"/>
  <c r="V130" i="18"/>
  <c r="V172" i="14"/>
  <c r="V156" i="14"/>
  <c r="V200" i="18"/>
  <c r="V1007" i="18" s="1"/>
  <c r="V176" i="14"/>
  <c r="V980" i="14" s="1"/>
  <c r="V104" i="14"/>
  <c r="V209" i="13"/>
  <c r="V122" i="13"/>
  <c r="V176" i="18"/>
  <c r="V251" i="18"/>
  <c r="V219" i="14"/>
  <c r="V192" i="18"/>
  <c r="V265" i="14"/>
  <c r="V264" i="14"/>
  <c r="V223" i="13"/>
  <c r="V164" i="14"/>
  <c r="V968" i="14" s="1"/>
  <c r="V262" i="14"/>
  <c r="V262" i="13"/>
  <c r="V244" i="13"/>
  <c r="V102" i="14"/>
  <c r="V252" i="14"/>
  <c r="V259" i="18"/>
  <c r="V165" i="18"/>
  <c r="V252" i="18"/>
  <c r="V256" i="14"/>
  <c r="V175" i="18"/>
  <c r="V261" i="14"/>
  <c r="V242" i="18"/>
  <c r="V177" i="14"/>
  <c r="V173" i="13"/>
  <c r="V218" i="18"/>
  <c r="V243" i="13"/>
  <c r="V217" i="18"/>
  <c r="V163" i="13"/>
  <c r="V215" i="18"/>
  <c r="V225" i="18"/>
  <c r="V275" i="13"/>
  <c r="V123" i="13"/>
  <c r="V109" i="18"/>
  <c r="V15" i="14"/>
  <c r="V213" i="13"/>
  <c r="V179" i="14"/>
  <c r="V184" i="14"/>
  <c r="V177" i="13"/>
  <c r="V266" i="18"/>
  <c r="V221" i="13"/>
  <c r="V161" i="18"/>
  <c r="V159" i="13"/>
  <c r="V107" i="13"/>
  <c r="V165" i="14"/>
  <c r="V201" i="18"/>
  <c r="V170" i="14"/>
  <c r="V120" i="18"/>
  <c r="V155" i="18"/>
  <c r="V105" i="13"/>
  <c r="V243" i="18"/>
  <c r="V264" i="13"/>
  <c r="V227" i="13"/>
  <c r="V238" i="18"/>
  <c r="V249" i="14"/>
  <c r="V105" i="18"/>
  <c r="V198" i="13"/>
  <c r="V175" i="13"/>
  <c r="V169" i="18"/>
  <c r="V182" i="18"/>
  <c r="V101" i="13"/>
  <c r="V271" i="13"/>
  <c r="V236" i="18"/>
  <c r="V248" i="18"/>
  <c r="V112" i="18"/>
  <c r="V177" i="18"/>
  <c r="V238" i="14"/>
  <c r="V258" i="13"/>
  <c r="V183" i="14"/>
  <c r="V257" i="13"/>
  <c r="V115" i="14"/>
  <c r="V161" i="13"/>
  <c r="V182" i="14"/>
  <c r="V259" i="14"/>
  <c r="V127" i="13"/>
  <c r="V172" i="18"/>
  <c r="V212" i="13"/>
  <c r="V244" i="18"/>
  <c r="V151" i="18"/>
  <c r="V121" i="13"/>
  <c r="V268" i="13"/>
  <c r="V247" i="18"/>
  <c r="V112" i="14"/>
  <c r="V207" i="18"/>
  <c r="V266" i="14"/>
  <c r="V124" i="13"/>
  <c r="V250" i="18"/>
  <c r="V113" i="13"/>
  <c r="V252" i="13"/>
  <c r="U15" i="19"/>
  <c r="V153" i="13"/>
  <c r="V115" i="18"/>
  <c r="V922" i="18" s="1"/>
  <c r="V249" i="18"/>
  <c r="V246" i="14"/>
  <c r="V120" i="13"/>
  <c r="V14" i="14"/>
  <c r="V119" i="13"/>
  <c r="V269" i="13"/>
  <c r="V266" i="13"/>
  <c r="V180" i="18"/>
  <c r="V106" i="14"/>
  <c r="V258" i="18"/>
  <c r="V171" i="13"/>
  <c r="V121" i="18"/>
  <c r="V175" i="14"/>
  <c r="V159" i="14"/>
  <c r="V158" i="18"/>
  <c r="V239" i="14"/>
  <c r="V253" i="14"/>
  <c r="V127" i="18"/>
  <c r="V118" i="13"/>
  <c r="V242" i="13"/>
  <c r="V196" i="14"/>
  <c r="V130" i="14"/>
  <c r="V245" i="14"/>
  <c r="V199" i="13"/>
  <c r="V163" i="14"/>
  <c r="V117" i="18"/>
  <c r="V165" i="13"/>
  <c r="V256" i="13"/>
  <c r="V117" i="14"/>
  <c r="V111" i="14"/>
  <c r="V222" i="18"/>
  <c r="V98" i="18"/>
  <c r="V197" i="18"/>
  <c r="V131" i="18"/>
  <c r="V194" i="14"/>
  <c r="V262" i="18"/>
  <c r="V246" i="18"/>
  <c r="V146" i="13"/>
  <c r="V214" i="14"/>
  <c r="V174" i="18"/>
  <c r="V197" i="13"/>
  <c r="V251" i="14"/>
  <c r="V99" i="13"/>
  <c r="V173" i="14"/>
  <c r="V181" i="18"/>
  <c r="V105" i="14"/>
  <c r="V240" i="13"/>
  <c r="V226" i="13"/>
  <c r="V199" i="18"/>
  <c r="V264" i="18"/>
  <c r="V110" i="18"/>
  <c r="V168" i="13"/>
  <c r="V263" i="14"/>
  <c r="V166" i="14"/>
  <c r="V116" i="14"/>
  <c r="V920" i="14" s="1"/>
  <c r="V254" i="18"/>
  <c r="V168" i="18"/>
  <c r="V975" i="18" s="1"/>
  <c r="V170" i="13"/>
  <c r="V176" i="13"/>
  <c r="V198" i="18"/>
  <c r="V253" i="18"/>
  <c r="V130" i="13"/>
  <c r="V98" i="14"/>
  <c r="V189" i="13"/>
  <c r="V196" i="18"/>
  <c r="V216" i="13"/>
  <c r="V255" i="14"/>
  <c r="V202" i="13"/>
  <c r="V203" i="13"/>
  <c r="V1025" i="13" s="1"/>
  <c r="V126" i="18"/>
  <c r="V202" i="18"/>
  <c r="V111" i="18"/>
  <c r="V154" i="13"/>
  <c r="V160" i="13"/>
  <c r="V168" i="14"/>
  <c r="V123" i="14"/>
  <c r="V927" i="14" s="1"/>
  <c r="V170" i="18"/>
  <c r="V110" i="14"/>
  <c r="V221" i="14"/>
  <c r="V235" i="18"/>
  <c r="V237" i="14"/>
  <c r="V259" i="13"/>
  <c r="V109" i="14"/>
  <c r="V243" i="14"/>
  <c r="V184" i="13"/>
  <c r="V248" i="13"/>
  <c r="V178" i="14"/>
  <c r="V164" i="13"/>
  <c r="V129" i="14"/>
  <c r="V155" i="14"/>
  <c r="V162" i="13"/>
  <c r="V217" i="13"/>
  <c r="V267" i="13"/>
  <c r="V258" i="14"/>
  <c r="V208" i="13"/>
  <c r="V215" i="13"/>
  <c r="V1037" i="13" s="1"/>
  <c r="V178" i="18"/>
  <c r="V220" i="14"/>
  <c r="V99" i="18"/>
  <c r="V114" i="18"/>
  <c r="V174" i="13"/>
  <c r="V178" i="13"/>
  <c r="V172" i="13"/>
  <c r="V212" i="14"/>
  <c r="V145" i="13"/>
  <c r="V138" i="13"/>
  <c r="V123" i="18"/>
  <c r="V210" i="14"/>
  <c r="V159" i="18"/>
  <c r="V101" i="14"/>
  <c r="V160" i="14"/>
  <c r="V152" i="13"/>
  <c r="V100" i="18"/>
  <c r="V167" i="13"/>
  <c r="V155" i="13"/>
  <c r="V156" i="18"/>
  <c r="V99" i="14"/>
  <c r="V126" i="14"/>
  <c r="V260" i="13"/>
  <c r="V157" i="14"/>
  <c r="V237" i="18"/>
  <c r="V183" i="13"/>
  <c r="V108" i="14"/>
  <c r="V210" i="13"/>
  <c r="V166" i="13"/>
  <c r="V121" i="14"/>
  <c r="V222" i="14"/>
  <c r="V265" i="18"/>
  <c r="V1072" i="18" s="1"/>
  <c r="V265" i="13"/>
  <c r="V128" i="13"/>
  <c r="V253" i="13"/>
  <c r="V129" i="18"/>
  <c r="V267" i="14"/>
  <c r="V250" i="13"/>
  <c r="V195" i="14"/>
  <c r="V179" i="18"/>
  <c r="V107" i="14"/>
  <c r="V911" i="14" s="1"/>
  <c r="V153" i="14"/>
  <c r="V221" i="18"/>
  <c r="V106" i="13"/>
  <c r="V125" i="13"/>
  <c r="V205" i="18"/>
  <c r="V244" i="14"/>
  <c r="V193" i="18"/>
  <c r="V133" i="14"/>
  <c r="V104" i="13"/>
  <c r="V124" i="14"/>
  <c r="V223" i="14"/>
  <c r="V211" i="13"/>
  <c r="V114" i="13"/>
  <c r="V249" i="13"/>
  <c r="V224" i="13"/>
  <c r="V256" i="18"/>
  <c r="V180" i="14"/>
  <c r="V103" i="14"/>
  <c r="V156" i="13"/>
  <c r="V211" i="18"/>
  <c r="V251" i="13"/>
  <c r="V167" i="14"/>
  <c r="V158" i="14"/>
  <c r="V119" i="18"/>
  <c r="V129" i="13"/>
  <c r="V267" i="18"/>
  <c r="V118" i="14"/>
  <c r="V203" i="14"/>
  <c r="V236" i="14"/>
  <c r="V116" i="18"/>
  <c r="V15" i="13"/>
  <c r="V218" i="13"/>
  <c r="V254" i="13"/>
  <c r="V174" i="14"/>
  <c r="V217" i="14"/>
  <c r="V104" i="18"/>
  <c r="V260" i="14"/>
  <c r="V180" i="13"/>
  <c r="V1002" i="13" s="1"/>
  <c r="V228" i="13"/>
  <c r="V218" i="14"/>
  <c r="V257" i="18"/>
  <c r="V200" i="14"/>
  <c r="V215" i="14"/>
  <c r="V257" i="14"/>
  <c r="V246" i="13"/>
  <c r="V269" i="14"/>
  <c r="V241" i="18"/>
  <c r="V108" i="13"/>
  <c r="V160" i="18"/>
  <c r="V162" i="18"/>
  <c r="V154" i="14"/>
  <c r="V247" i="13"/>
  <c r="V219" i="13"/>
  <c r="V132" i="14"/>
  <c r="V173" i="18"/>
  <c r="V261" i="18"/>
  <c r="V154" i="18"/>
  <c r="V164" i="18"/>
  <c r="V166" i="18"/>
  <c r="V193" i="14"/>
  <c r="V260" i="18"/>
  <c r="V158" i="13"/>
  <c r="V980" i="13" s="1"/>
  <c r="V128" i="14"/>
  <c r="V116" i="13"/>
  <c r="V207" i="13"/>
  <c r="V216" i="14"/>
  <c r="V112" i="13"/>
  <c r="V128" i="18"/>
  <c r="V103" i="18"/>
  <c r="V247" i="14"/>
  <c r="V171" i="18"/>
  <c r="V124" i="18"/>
  <c r="V185" i="14"/>
  <c r="V209" i="14"/>
  <c r="V250" i="14"/>
  <c r="V179" i="13"/>
  <c r="V110" i="13"/>
  <c r="V122" i="14"/>
  <c r="V261" i="13"/>
  <c r="V242" i="14"/>
  <c r="V14" i="13"/>
  <c r="V199" i="14"/>
  <c r="V119" i="14"/>
  <c r="V240" i="14"/>
  <c r="V109" i="13"/>
  <c r="V120" i="14"/>
  <c r="V209" i="18"/>
  <c r="V153" i="18"/>
  <c r="V117" i="13"/>
  <c r="V220" i="13"/>
  <c r="V106" i="18"/>
  <c r="V126" i="13"/>
  <c r="V948" i="13" s="1"/>
  <c r="V219" i="18"/>
  <c r="V232" i="13"/>
  <c r="V183" i="18"/>
  <c r="V151" i="14"/>
  <c r="V222" i="13"/>
  <c r="V131" i="13"/>
  <c r="V263" i="13"/>
  <c r="V207" i="14"/>
  <c r="V144" i="13"/>
  <c r="V111" i="13"/>
  <c r="V216" i="18"/>
  <c r="V152" i="18"/>
  <c r="V98" i="13"/>
  <c r="V205" i="14"/>
  <c r="V241" i="14"/>
  <c r="V206" i="18"/>
  <c r="V270" i="13"/>
  <c r="V103" i="13"/>
  <c r="V225" i="14"/>
  <c r="V201" i="13"/>
  <c r="V239" i="18"/>
  <c r="V157" i="13"/>
  <c r="V198" i="14"/>
  <c r="V227" i="14"/>
  <c r="V195" i="18"/>
  <c r="V197" i="14"/>
  <c r="V157" i="18"/>
  <c r="V240" i="18"/>
  <c r="V182" i="13"/>
  <c r="V127" i="14"/>
  <c r="V205" i="13"/>
  <c r="V234" i="18"/>
  <c r="V196" i="13"/>
  <c r="V108" i="18"/>
  <c r="V204" i="13"/>
  <c r="V213" i="14"/>
  <c r="V195" i="13"/>
  <c r="V181" i="13"/>
  <c r="V167" i="18"/>
  <c r="V223" i="18"/>
  <c r="V208" i="18"/>
  <c r="V125" i="18"/>
  <c r="V204" i="18"/>
  <c r="V185" i="13"/>
  <c r="V206" i="14"/>
  <c r="V1010" i="14" s="1"/>
  <c r="V224" i="14"/>
  <c r="V150" i="18"/>
  <c r="V115" i="13"/>
  <c r="V102" i="18"/>
  <c r="V100" i="14"/>
  <c r="V202" i="14"/>
  <c r="V214" i="18"/>
  <c r="V163" i="18"/>
  <c r="V210" i="18"/>
  <c r="V113" i="14"/>
  <c r="V169" i="13"/>
  <c r="Y282" i="17"/>
  <c r="Y446" i="17"/>
  <c r="O614" i="17"/>
  <c r="S476" i="13"/>
  <c r="S420" i="13"/>
  <c r="S524" i="18"/>
  <c r="S537" i="14"/>
  <c r="S473" i="14"/>
  <c r="S399" i="13"/>
  <c r="S420" i="14"/>
  <c r="S427" i="14"/>
  <c r="S392" i="14"/>
  <c r="S430" i="13"/>
  <c r="S445" i="18"/>
  <c r="S428" i="13"/>
  <c r="S495" i="14"/>
  <c r="S530" i="14"/>
  <c r="S487" i="18"/>
  <c r="S518" i="14"/>
  <c r="S367" i="14"/>
  <c r="S440" i="14"/>
  <c r="S438" i="13"/>
  <c r="S383" i="13"/>
  <c r="S369" i="18"/>
  <c r="S534" i="18"/>
  <c r="S515" i="18"/>
  <c r="S472" i="14"/>
  <c r="S433" i="13"/>
  <c r="S398" i="18"/>
  <c r="S375" i="14"/>
  <c r="S541" i="13"/>
  <c r="S381" i="13"/>
  <c r="S373" i="18"/>
  <c r="S421" i="18"/>
  <c r="S390" i="13"/>
  <c r="S387" i="18"/>
  <c r="S396" i="18"/>
  <c r="S499" i="13"/>
  <c r="S529" i="18"/>
  <c r="S475" i="18"/>
  <c r="S472" i="13"/>
  <c r="S458" i="13"/>
  <c r="S443" i="18"/>
  <c r="S500" i="13"/>
  <c r="S371" i="18"/>
  <c r="S532" i="13"/>
  <c r="S289" i="13"/>
  <c r="S396" i="13"/>
  <c r="S542" i="13"/>
  <c r="S518" i="13"/>
  <c r="S494" i="18"/>
  <c r="S396" i="14"/>
  <c r="S382" i="13"/>
  <c r="S386" i="14"/>
  <c r="S398" i="13"/>
  <c r="S447" i="18"/>
  <c r="S421" i="14"/>
  <c r="S402" i="13"/>
  <c r="S533" i="18"/>
  <c r="S481" i="13"/>
  <c r="S490" i="13"/>
  <c r="S375" i="18"/>
  <c r="S522" i="14"/>
  <c r="S492" i="14"/>
  <c r="S526" i="13"/>
  <c r="S502" i="13"/>
  <c r="S399" i="14"/>
  <c r="S525" i="13"/>
  <c r="S481" i="14"/>
  <c r="S477" i="13"/>
  <c r="S424" i="14"/>
  <c r="S374" i="13"/>
  <c r="S470" i="14"/>
  <c r="S509" i="18"/>
  <c r="S423" i="14"/>
  <c r="S436" i="14"/>
  <c r="S385" i="18"/>
  <c r="S491" i="14"/>
  <c r="S537" i="13"/>
  <c r="S422" i="14"/>
  <c r="S516" i="18"/>
  <c r="S484" i="13"/>
  <c r="S527" i="13"/>
  <c r="S473" i="18"/>
  <c r="S385" i="14"/>
  <c r="S463" i="18"/>
  <c r="S523" i="13"/>
  <c r="S513" i="18"/>
  <c r="S516" i="13"/>
  <c r="S485" i="18"/>
  <c r="S480" i="14"/>
  <c r="S490" i="14"/>
  <c r="S425" i="14"/>
  <c r="S457" i="13"/>
  <c r="S442" i="14"/>
  <c r="S517" i="18"/>
  <c r="S524" i="14"/>
  <c r="S493" i="14"/>
  <c r="S468" i="18"/>
  <c r="S478" i="13"/>
  <c r="S530" i="13"/>
  <c r="S490" i="18"/>
  <c r="S390" i="18"/>
  <c r="S481" i="18"/>
  <c r="S523" i="14"/>
  <c r="S432" i="18"/>
  <c r="S374" i="14"/>
  <c r="S466" i="18"/>
  <c r="S549" i="13"/>
  <c r="S381" i="14"/>
  <c r="S517" i="14"/>
  <c r="S493" i="18"/>
  <c r="S434" i="13"/>
  <c r="S478" i="18"/>
  <c r="S517" i="13"/>
  <c r="S422" i="18"/>
  <c r="S390" i="14"/>
  <c r="S437" i="18"/>
  <c r="S438" i="14"/>
  <c r="S454" i="13"/>
  <c r="S526" i="18"/>
  <c r="S466" i="14"/>
  <c r="S477" i="14"/>
  <c r="S507" i="14"/>
  <c r="S510" i="14"/>
  <c r="S443" i="13"/>
  <c r="S492" i="18"/>
  <c r="S486" i="14"/>
  <c r="S468" i="14"/>
  <c r="S438" i="18"/>
  <c r="S465" i="14"/>
  <c r="S477" i="18"/>
  <c r="S371" i="14"/>
  <c r="S482" i="13"/>
  <c r="S381" i="18"/>
  <c r="S393" i="18"/>
  <c r="S486" i="18"/>
  <c r="S520" i="18"/>
  <c r="S395" i="18"/>
  <c r="S444" i="14"/>
  <c r="S484" i="18"/>
  <c r="S485" i="13"/>
  <c r="S441" i="14"/>
  <c r="S370" i="18"/>
  <c r="S512" i="14"/>
  <c r="S439" i="14"/>
  <c r="S378" i="13"/>
  <c r="S380" i="18"/>
  <c r="S475" i="13"/>
  <c r="S444" i="18"/>
  <c r="S437" i="14"/>
  <c r="S527" i="18"/>
  <c r="S512" i="18"/>
  <c r="S511" i="14"/>
  <c r="S485" i="14"/>
  <c r="S401" i="14"/>
  <c r="S486" i="13"/>
  <c r="S384" i="14"/>
  <c r="S469" i="14"/>
  <c r="S397" i="18"/>
  <c r="S391" i="13"/>
  <c r="S429" i="18"/>
  <c r="S497" i="13"/>
  <c r="S470" i="13"/>
  <c r="S513" i="14"/>
  <c r="S522" i="18"/>
  <c r="S518" i="18"/>
  <c r="S531" i="13"/>
  <c r="S425" i="18"/>
  <c r="S370" i="14"/>
  <c r="S430" i="14"/>
  <c r="S377" i="13"/>
  <c r="S447" i="14"/>
  <c r="S474" i="14"/>
  <c r="S487" i="13"/>
  <c r="S528" i="14"/>
  <c r="S446" i="13"/>
  <c r="S376" i="18"/>
  <c r="S389" i="18"/>
  <c r="S374" i="18"/>
  <c r="S428" i="18"/>
  <c r="S435" i="18"/>
  <c r="S449" i="13"/>
  <c r="S445" i="13"/>
  <c r="S377" i="18"/>
  <c r="S435" i="14"/>
  <c r="S498" i="13"/>
  <c r="S433" i="18"/>
  <c r="S472" i="18"/>
  <c r="S504" i="14"/>
  <c r="S508" i="14"/>
  <c r="S448" i="13"/>
  <c r="S397" i="14"/>
  <c r="S533" i="14"/>
  <c r="S509" i="14"/>
  <c r="S528" i="13"/>
  <c r="S442" i="18"/>
  <c r="S530" i="18"/>
  <c r="S451" i="13"/>
  <c r="S455" i="13"/>
  <c r="S476" i="14"/>
  <c r="S536" i="13"/>
  <c r="S450" i="18"/>
  <c r="S383" i="18"/>
  <c r="S521" i="13"/>
  <c r="S384" i="13"/>
  <c r="S434" i="14"/>
  <c r="S532" i="14"/>
  <c r="S403" i="13"/>
  <c r="S489" i="18"/>
  <c r="S514" i="14"/>
  <c r="S462" i="14"/>
  <c r="S427" i="18"/>
  <c r="S489" i="13"/>
  <c r="S525" i="18"/>
  <c r="S513" i="13"/>
  <c r="S510" i="18"/>
  <c r="S368" i="18"/>
  <c r="S386" i="18"/>
  <c r="S442" i="13"/>
  <c r="S505" i="14"/>
  <c r="S520" i="13"/>
  <c r="S525" i="14"/>
  <c r="S521" i="14"/>
  <c r="S429" i="14"/>
  <c r="S506" i="13"/>
  <c r="S487" i="14"/>
  <c r="S480" i="13"/>
  <c r="S373" i="13"/>
  <c r="S453" i="14"/>
  <c r="S494" i="14"/>
  <c r="S452" i="13"/>
  <c r="S488" i="18"/>
  <c r="S385" i="13"/>
  <c r="S535" i="14"/>
  <c r="S426" i="14"/>
  <c r="S418" i="13"/>
  <c r="S484" i="14"/>
  <c r="S441" i="18"/>
  <c r="S445" i="14"/>
  <c r="S540" i="13"/>
  <c r="S424" i="18"/>
  <c r="S382" i="14"/>
  <c r="S447" i="13"/>
  <c r="S464" i="18"/>
  <c r="S534" i="14"/>
  <c r="S423" i="18"/>
  <c r="S536" i="14"/>
  <c r="S446" i="14"/>
  <c r="S520" i="14"/>
  <c r="S453" i="13"/>
  <c r="S436" i="13"/>
  <c r="S514" i="18"/>
  <c r="S383" i="14"/>
  <c r="S432" i="13"/>
  <c r="S478" i="14"/>
  <c r="S378" i="14"/>
  <c r="S507" i="18"/>
  <c r="S483" i="14"/>
  <c r="S519" i="18"/>
  <c r="S535" i="13"/>
  <c r="S521" i="18"/>
  <c r="S426" i="18"/>
  <c r="S471" i="14"/>
  <c r="S463" i="14"/>
  <c r="S452" i="14"/>
  <c r="S516" i="14"/>
  <c r="S366" i="14"/>
  <c r="S386" i="13"/>
  <c r="S432" i="14"/>
  <c r="S393" i="14"/>
  <c r="S368" i="14"/>
  <c r="S508" i="18"/>
  <c r="S450" i="13"/>
  <c r="S431" i="13"/>
  <c r="S515" i="14"/>
  <c r="S401" i="13"/>
  <c r="S427" i="13"/>
  <c r="S375" i="13"/>
  <c r="S526" i="14"/>
  <c r="S379" i="13"/>
  <c r="S529" i="13"/>
  <c r="S444" i="13"/>
  <c r="S388" i="13"/>
  <c r="S538" i="13"/>
  <c r="S431" i="14"/>
  <c r="S378" i="18"/>
  <c r="S470" i="18"/>
  <c r="S392" i="18"/>
  <c r="S532" i="18"/>
  <c r="S464" i="14"/>
  <c r="S376" i="14"/>
  <c r="S283" i="14"/>
  <c r="S527" i="14"/>
  <c r="S400" i="18"/>
  <c r="S394" i="13"/>
  <c r="S380" i="14"/>
  <c r="S419" i="13"/>
  <c r="S533" i="13"/>
  <c r="S493" i="13"/>
  <c r="S449" i="14"/>
  <c r="S482" i="14"/>
  <c r="S531" i="18"/>
  <c r="S448" i="14"/>
  <c r="S372" i="14"/>
  <c r="S488" i="13"/>
  <c r="S379" i="18"/>
  <c r="S467" i="14"/>
  <c r="S377" i="14"/>
  <c r="S506" i="18"/>
  <c r="S399" i="18"/>
  <c r="S473" i="13"/>
  <c r="S382" i="18"/>
  <c r="S534" i="13"/>
  <c r="S372" i="18"/>
  <c r="S393" i="13"/>
  <c r="S491" i="13"/>
  <c r="S435" i="13"/>
  <c r="S397" i="13"/>
  <c r="S387" i="13"/>
  <c r="S395" i="13"/>
  <c r="S469" i="18"/>
  <c r="S479" i="13"/>
  <c r="S431" i="18"/>
  <c r="S282" i="14"/>
  <c r="S437" i="13"/>
  <c r="R45" i="19"/>
  <c r="S456" i="13"/>
  <c r="S433" i="14"/>
  <c r="S441" i="13"/>
  <c r="S420" i="18"/>
  <c r="S376" i="13"/>
  <c r="S451" i="18"/>
  <c r="S504" i="18"/>
  <c r="S452" i="18"/>
  <c r="S492" i="13"/>
  <c r="S380" i="13"/>
  <c r="S405" i="13"/>
  <c r="S384" i="18"/>
  <c r="S512" i="13"/>
  <c r="S392" i="13"/>
  <c r="S543" i="13"/>
  <c r="S389" i="14"/>
  <c r="S440" i="18"/>
  <c r="S463" i="13"/>
  <c r="S483" i="13"/>
  <c r="S474" i="18"/>
  <c r="S440" i="13"/>
  <c r="S522" i="13"/>
  <c r="S436" i="18"/>
  <c r="S475" i="14"/>
  <c r="S511" i="18"/>
  <c r="S406" i="13"/>
  <c r="S388" i="18"/>
  <c r="S395" i="14"/>
  <c r="S482" i="18"/>
  <c r="S494" i="13"/>
  <c r="S539" i="13"/>
  <c r="S488" i="14"/>
  <c r="S391" i="18"/>
  <c r="S467" i="18"/>
  <c r="S501" i="13"/>
  <c r="S519" i="14"/>
  <c r="S394" i="18"/>
  <c r="S462" i="18"/>
  <c r="S496" i="13"/>
  <c r="S528" i="18"/>
  <c r="S461" i="18"/>
  <c r="S514" i="13"/>
  <c r="S471" i="18"/>
  <c r="S369" i="14"/>
  <c r="S479" i="18"/>
  <c r="S479" i="14"/>
  <c r="S400" i="14"/>
  <c r="S434" i="18"/>
  <c r="S531" i="14"/>
  <c r="S474" i="13"/>
  <c r="S288" i="13"/>
  <c r="S461" i="14"/>
  <c r="S506" i="14"/>
  <c r="S519" i="13"/>
  <c r="S379" i="14"/>
  <c r="S389" i="13"/>
  <c r="S443" i="14"/>
  <c r="S428" i="14"/>
  <c r="S367" i="18"/>
  <c r="S372" i="13"/>
  <c r="S419" i="18"/>
  <c r="S373" i="14"/>
  <c r="S450" i="14"/>
  <c r="S398" i="14"/>
  <c r="S523" i="18"/>
  <c r="S439" i="13"/>
  <c r="S524" i="13"/>
  <c r="S503" i="14"/>
  <c r="S469" i="13"/>
  <c r="S430" i="18"/>
  <c r="S391" i="14"/>
  <c r="S449" i="18"/>
  <c r="S426" i="13"/>
  <c r="S515" i="13"/>
  <c r="S535" i="18"/>
  <c r="S503" i="18"/>
  <c r="S412" i="13"/>
  <c r="S451" i="14"/>
  <c r="S387" i="14"/>
  <c r="S536" i="18"/>
  <c r="S446" i="18"/>
  <c r="S465" i="18"/>
  <c r="S529" i="14"/>
  <c r="S483" i="18"/>
  <c r="S476" i="18"/>
  <c r="S439" i="18"/>
  <c r="S429" i="13"/>
  <c r="S544" i="13"/>
  <c r="S404" i="13"/>
  <c r="S394" i="14"/>
  <c r="S400" i="13"/>
  <c r="S448" i="18"/>
  <c r="S388" i="14"/>
  <c r="S491" i="18"/>
  <c r="S471" i="13"/>
  <c r="S459" i="13"/>
  <c r="S505" i="18"/>
  <c r="S480" i="18"/>
  <c r="S419" i="14"/>
  <c r="S489" i="14"/>
  <c r="S545" i="13"/>
  <c r="S495" i="13"/>
  <c r="O96" i="21"/>
  <c r="V612" i="17"/>
  <c r="K609" i="17"/>
  <c r="Q609" i="17"/>
  <c r="S609" i="17"/>
  <c r="G96" i="21"/>
  <c r="M614" i="17"/>
  <c r="Y107" i="17"/>
  <c r="J599" i="17"/>
  <c r="R602" i="17"/>
  <c r="P126" i="14"/>
  <c r="P203" i="13"/>
  <c r="P207" i="14"/>
  <c r="P122" i="13"/>
  <c r="P251" i="18"/>
  <c r="P225" i="14"/>
  <c r="P219" i="13"/>
  <c r="P264" i="14"/>
  <c r="P224" i="18"/>
  <c r="P211" i="18"/>
  <c r="P236" i="18"/>
  <c r="P159" i="18"/>
  <c r="P102" i="13"/>
  <c r="P254" i="14"/>
  <c r="P194" i="14"/>
  <c r="P200" i="18"/>
  <c r="P15" i="13"/>
  <c r="P245" i="13"/>
  <c r="P100" i="13"/>
  <c r="P15" i="14"/>
  <c r="P208" i="14"/>
  <c r="P126" i="18"/>
  <c r="P213" i="13"/>
  <c r="P152" i="14"/>
  <c r="P202" i="18"/>
  <c r="P237" i="18"/>
  <c r="P220" i="18"/>
  <c r="P151" i="18"/>
  <c r="P162" i="14"/>
  <c r="P202" i="14"/>
  <c r="P154" i="13"/>
  <c r="P200" i="13"/>
  <c r="P268" i="14"/>
  <c r="P130" i="18"/>
  <c r="P194" i="18"/>
  <c r="P161" i="14"/>
  <c r="P122" i="18"/>
  <c r="P114" i="13"/>
  <c r="P206" i="13"/>
  <c r="P171" i="18"/>
  <c r="P238" i="13"/>
  <c r="P127" i="13"/>
  <c r="P132" i="13"/>
  <c r="P169" i="14"/>
  <c r="P193" i="14"/>
  <c r="P271" i="13"/>
  <c r="P114" i="14"/>
  <c r="P213" i="18"/>
  <c r="P160" i="13"/>
  <c r="P161" i="18"/>
  <c r="P165" i="14"/>
  <c r="P260" i="18"/>
  <c r="P206" i="18"/>
  <c r="P252" i="18"/>
  <c r="P170" i="18"/>
  <c r="P221" i="14"/>
  <c r="P105" i="14"/>
  <c r="P249" i="18"/>
  <c r="P103" i="13"/>
  <c r="P224" i="13"/>
  <c r="P212" i="14"/>
  <c r="P265" i="13"/>
  <c r="P264" i="18"/>
  <c r="P259" i="13"/>
  <c r="P269" i="13"/>
  <c r="P197" i="14"/>
  <c r="P122" i="14"/>
  <c r="P260" i="14"/>
  <c r="P267" i="14"/>
  <c r="P128" i="18"/>
  <c r="P119" i="18"/>
  <c r="P195" i="14"/>
  <c r="P179" i="18"/>
  <c r="P129" i="13"/>
  <c r="P218" i="14"/>
  <c r="P210" i="18"/>
  <c r="P255" i="18"/>
  <c r="P226" i="14"/>
  <c r="P218" i="13"/>
  <c r="P157" i="14"/>
  <c r="P201" i="13"/>
  <c r="P209" i="14"/>
  <c r="P183" i="13"/>
  <c r="P210" i="13"/>
  <c r="P121" i="14"/>
  <c r="P246" i="18"/>
  <c r="P160" i="14"/>
  <c r="P239" i="18"/>
  <c r="P174" i="14"/>
  <c r="P207" i="18"/>
  <c r="P197" i="13"/>
  <c r="P251" i="14"/>
  <c r="P217" i="14"/>
  <c r="P124" i="13"/>
  <c r="P105" i="13"/>
  <c r="P227" i="13"/>
  <c r="P163" i="18"/>
  <c r="P211" i="13"/>
  <c r="P109" i="18"/>
  <c r="P133" i="14"/>
  <c r="P245" i="18"/>
  <c r="P210" i="14"/>
  <c r="P268" i="13"/>
  <c r="P225" i="13"/>
  <c r="P118" i="18"/>
  <c r="P166" i="13"/>
  <c r="P132" i="14"/>
  <c r="P266" i="18"/>
  <c r="P102" i="14"/>
  <c r="P157" i="13"/>
  <c r="P201" i="18"/>
  <c r="P238" i="14"/>
  <c r="P113" i="13"/>
  <c r="P243" i="18"/>
  <c r="P173" i="14"/>
  <c r="P171" i="14"/>
  <c r="P176" i="14"/>
  <c r="P104" i="14"/>
  <c r="P262" i="18"/>
  <c r="P112" i="18"/>
  <c r="P146" i="13"/>
  <c r="P257" i="13"/>
  <c r="P158" i="13"/>
  <c r="P227" i="14"/>
  <c r="P167" i="14"/>
  <c r="P256" i="18"/>
  <c r="P180" i="18"/>
  <c r="P182" i="13"/>
  <c r="P103" i="14"/>
  <c r="P107" i="14"/>
  <c r="P185" i="13"/>
  <c r="P203" i="14"/>
  <c r="P213" i="14"/>
  <c r="P215" i="14"/>
  <c r="P205" i="14"/>
  <c r="P117" i="18"/>
  <c r="P247" i="13"/>
  <c r="P255" i="14"/>
  <c r="P117" i="13"/>
  <c r="P220" i="13"/>
  <c r="P117" i="14"/>
  <c r="P151" i="14"/>
  <c r="P222" i="18"/>
  <c r="P196" i="14"/>
  <c r="P236" i="14"/>
  <c r="P223" i="14"/>
  <c r="P165" i="13"/>
  <c r="P259" i="14"/>
  <c r="P201" i="14"/>
  <c r="P254" i="13"/>
  <c r="P241" i="13"/>
  <c r="P101" i="13"/>
  <c r="P179" i="14"/>
  <c r="P204" i="14"/>
  <c r="P152" i="13"/>
  <c r="P259" i="18"/>
  <c r="P155" i="18"/>
  <c r="P264" i="13"/>
  <c r="P173" i="18"/>
  <c r="P161" i="13"/>
  <c r="P198" i="14"/>
  <c r="P226" i="13"/>
  <c r="P128" i="14"/>
  <c r="P261" i="14"/>
  <c r="P265" i="18"/>
  <c r="P173" i="13"/>
  <c r="P128" i="13"/>
  <c r="P250" i="13"/>
  <c r="P240" i="18"/>
  <c r="P199" i="14"/>
  <c r="P131" i="13"/>
  <c r="P204" i="18"/>
  <c r="P205" i="13"/>
  <c r="P159" i="14"/>
  <c r="P124" i="14"/>
  <c r="P153" i="14"/>
  <c r="P242" i="13"/>
  <c r="P196" i="13"/>
  <c r="P166" i="18"/>
  <c r="P241" i="18"/>
  <c r="P131" i="18"/>
  <c r="P260" i="13"/>
  <c r="P249" i="13"/>
  <c r="P255" i="13"/>
  <c r="P216" i="14"/>
  <c r="P262" i="13"/>
  <c r="P251" i="13"/>
  <c r="P174" i="18"/>
  <c r="P252" i="14"/>
  <c r="P144" i="13"/>
  <c r="P256" i="14"/>
  <c r="P238" i="18"/>
  <c r="P104" i="18"/>
  <c r="P115" i="18"/>
  <c r="P175" i="18"/>
  <c r="P120" i="13"/>
  <c r="P158" i="14"/>
  <c r="P123" i="18"/>
  <c r="P266" i="13"/>
  <c r="P150" i="18"/>
  <c r="P123" i="13"/>
  <c r="P166" i="14"/>
  <c r="P267" i="18"/>
  <c r="P178" i="14"/>
  <c r="P254" i="18"/>
  <c r="P171" i="13"/>
  <c r="P121" i="18"/>
  <c r="P103" i="18"/>
  <c r="P240" i="14"/>
  <c r="P198" i="18"/>
  <c r="P253" i="14"/>
  <c r="P115" i="13"/>
  <c r="P102" i="18"/>
  <c r="P189" i="13"/>
  <c r="P116" i="18"/>
  <c r="P195" i="13"/>
  <c r="P169" i="13"/>
  <c r="P125" i="13"/>
  <c r="P232" i="13"/>
  <c r="P205" i="18"/>
  <c r="P244" i="14"/>
  <c r="P106" i="18"/>
  <c r="P246" i="14"/>
  <c r="P242" i="18"/>
  <c r="P112" i="13"/>
  <c r="P129" i="18"/>
  <c r="P215" i="18"/>
  <c r="P235" i="14"/>
  <c r="P124" i="18"/>
  <c r="P181" i="14"/>
  <c r="P214" i="13"/>
  <c r="P223" i="13"/>
  <c r="P177" i="13"/>
  <c r="P125" i="14"/>
  <c r="P221" i="13"/>
  <c r="P250" i="18"/>
  <c r="P100" i="18"/>
  <c r="P179" i="13"/>
  <c r="P181" i="18"/>
  <c r="P182" i="14"/>
  <c r="P249" i="14"/>
  <c r="P105" i="18"/>
  <c r="O15" i="19"/>
  <c r="P240" i="13"/>
  <c r="P14" i="14"/>
  <c r="P243" i="13"/>
  <c r="P242" i="14"/>
  <c r="P167" i="18"/>
  <c r="P209" i="13"/>
  <c r="P131" i="14"/>
  <c r="P107" i="18"/>
  <c r="P185" i="14"/>
  <c r="P184" i="14"/>
  <c r="P262" i="14"/>
  <c r="P244" i="13"/>
  <c r="P152" i="18"/>
  <c r="P167" i="13"/>
  <c r="P110" i="14"/>
  <c r="P110" i="18"/>
  <c r="P261" i="13"/>
  <c r="P106" i="14"/>
  <c r="P225" i="18"/>
  <c r="P164" i="13"/>
  <c r="P257" i="18"/>
  <c r="P217" i="13"/>
  <c r="P257" i="14"/>
  <c r="P153" i="18"/>
  <c r="P100" i="14"/>
  <c r="P244" i="18"/>
  <c r="P182" i="18"/>
  <c r="P247" i="18"/>
  <c r="P214" i="18"/>
  <c r="P241" i="14"/>
  <c r="P164" i="18"/>
  <c r="P265" i="14"/>
  <c r="P222" i="14"/>
  <c r="P217" i="18"/>
  <c r="P168" i="13"/>
  <c r="P243" i="14"/>
  <c r="P170" i="13"/>
  <c r="P130" i="13"/>
  <c r="P127" i="18"/>
  <c r="P163" i="14"/>
  <c r="P216" i="13"/>
  <c r="P99" i="18"/>
  <c r="P178" i="13"/>
  <c r="P101" i="18"/>
  <c r="P183" i="14"/>
  <c r="P270" i="13"/>
  <c r="P163" i="13"/>
  <c r="P180" i="13"/>
  <c r="P14" i="13"/>
  <c r="P261" i="18"/>
  <c r="P239" i="14"/>
  <c r="P234" i="18"/>
  <c r="P98" i="14"/>
  <c r="P208" i="18"/>
  <c r="P219" i="18"/>
  <c r="P219" i="14"/>
  <c r="P211" i="14"/>
  <c r="P110" i="13"/>
  <c r="P116" i="14"/>
  <c r="P119" i="14"/>
  <c r="P176" i="18"/>
  <c r="P212" i="18"/>
  <c r="P113" i="18"/>
  <c r="P239" i="13"/>
  <c r="P164" i="14"/>
  <c r="P250" i="14"/>
  <c r="P177" i="18"/>
  <c r="P154" i="14"/>
  <c r="P123" i="14"/>
  <c r="P235" i="18"/>
  <c r="P111" i="13"/>
  <c r="P104" i="13"/>
  <c r="P275" i="13"/>
  <c r="P156" i="13"/>
  <c r="P154" i="18"/>
  <c r="P263" i="13"/>
  <c r="P216" i="18"/>
  <c r="P258" i="14"/>
  <c r="P223" i="18"/>
  <c r="P208" i="13"/>
  <c r="P199" i="13"/>
  <c r="P196" i="18"/>
  <c r="P215" i="13"/>
  <c r="P220" i="14"/>
  <c r="P125" i="18"/>
  <c r="P111" i="18"/>
  <c r="P203" i="18"/>
  <c r="P101" i="14"/>
  <c r="P159" i="13"/>
  <c r="P153" i="13"/>
  <c r="P222" i="13"/>
  <c r="P169" i="18"/>
  <c r="P108" i="14"/>
  <c r="P157" i="18"/>
  <c r="P184" i="13"/>
  <c r="P228" i="13"/>
  <c r="P106" i="13"/>
  <c r="P269" i="14"/>
  <c r="P162" i="18"/>
  <c r="P192" i="18"/>
  <c r="P120" i="18"/>
  <c r="P176" i="13"/>
  <c r="P126" i="13"/>
  <c r="P245" i="14"/>
  <c r="P202" i="13"/>
  <c r="P212" i="13"/>
  <c r="P263" i="18"/>
  <c r="P181" i="13"/>
  <c r="P112" i="14"/>
  <c r="P99" i="13"/>
  <c r="P165" i="18"/>
  <c r="P172" i="13"/>
  <c r="P127" i="14"/>
  <c r="P118" i="14"/>
  <c r="P155" i="14"/>
  <c r="P253" i="18"/>
  <c r="P204" i="13"/>
  <c r="P206" i="14"/>
  <c r="P256" i="13"/>
  <c r="P207" i="13"/>
  <c r="P111" i="14"/>
  <c r="P193" i="18"/>
  <c r="P247" i="14"/>
  <c r="P156" i="14"/>
  <c r="P168" i="14"/>
  <c r="P253" i="13"/>
  <c r="P195" i="18"/>
  <c r="P200" i="14"/>
  <c r="P162" i="13"/>
  <c r="P130" i="14"/>
  <c r="P172" i="14"/>
  <c r="P175" i="13"/>
  <c r="P170" i="14"/>
  <c r="P258" i="18"/>
  <c r="P113" i="14"/>
  <c r="P118" i="13"/>
  <c r="P98" i="18"/>
  <c r="P114" i="18"/>
  <c r="P258" i="13"/>
  <c r="P237" i="14"/>
  <c r="P109" i="14"/>
  <c r="P248" i="13"/>
  <c r="P129" i="14"/>
  <c r="P197" i="18"/>
  <c r="P246" i="13"/>
  <c r="P172" i="18"/>
  <c r="P248" i="14"/>
  <c r="P248" i="18"/>
  <c r="P156" i="18"/>
  <c r="P199" i="18"/>
  <c r="P177" i="14"/>
  <c r="P218" i="18"/>
  <c r="P119" i="13"/>
  <c r="P263" i="14"/>
  <c r="P180" i="14"/>
  <c r="P98" i="13"/>
  <c r="P175" i="14"/>
  <c r="P158" i="18"/>
  <c r="P116" i="13"/>
  <c r="P267" i="13"/>
  <c r="P209" i="18"/>
  <c r="P214" i="14"/>
  <c r="P155" i="13"/>
  <c r="P224" i="14"/>
  <c r="P138" i="13"/>
  <c r="P108" i="18"/>
  <c r="P221" i="18"/>
  <c r="P108" i="13"/>
  <c r="P121" i="13"/>
  <c r="P266" i="14"/>
  <c r="P252" i="13"/>
  <c r="P99" i="14"/>
  <c r="P183" i="18"/>
  <c r="P198" i="13"/>
  <c r="P115" i="14"/>
  <c r="P145" i="13"/>
  <c r="P109" i="13"/>
  <c r="P174" i="13"/>
  <c r="P107" i="13"/>
  <c r="P168" i="18"/>
  <c r="P120" i="14"/>
  <c r="P178" i="18"/>
  <c r="P160" i="18"/>
  <c r="S131" i="18"/>
  <c r="S251" i="18"/>
  <c r="S132" i="13"/>
  <c r="S245" i="18"/>
  <c r="S213" i="13"/>
  <c r="S254" i="13"/>
  <c r="S124" i="18"/>
  <c r="S220" i="18"/>
  <c r="S247" i="18"/>
  <c r="S210" i="13"/>
  <c r="S177" i="13"/>
  <c r="S181" i="13"/>
  <c r="S209" i="13"/>
  <c r="S200" i="13"/>
  <c r="S259" i="14"/>
  <c r="S200" i="18"/>
  <c r="S194" i="18"/>
  <c r="S122" i="18"/>
  <c r="S211" i="14"/>
  <c r="S193" i="14"/>
  <c r="S121" i="13"/>
  <c r="S268" i="13"/>
  <c r="S211" i="18"/>
  <c r="S118" i="18"/>
  <c r="S236" i="18"/>
  <c r="S248" i="18"/>
  <c r="S166" i="13"/>
  <c r="S132" i="14"/>
  <c r="S112" i="14"/>
  <c r="S221" i="13"/>
  <c r="S127" i="13"/>
  <c r="S226" i="14"/>
  <c r="S211" i="13"/>
  <c r="S171" i="14"/>
  <c r="S254" i="14"/>
  <c r="S156" i="14"/>
  <c r="S161" i="14"/>
  <c r="S104" i="14"/>
  <c r="S206" i="13"/>
  <c r="S169" i="18"/>
  <c r="S212" i="13"/>
  <c r="S126" i="18"/>
  <c r="S933" i="18" s="1"/>
  <c r="S182" i="18"/>
  <c r="S214" i="13"/>
  <c r="S216" i="14"/>
  <c r="S202" i="14"/>
  <c r="S250" i="14"/>
  <c r="S197" i="13"/>
  <c r="S152" i="13"/>
  <c r="S154" i="14"/>
  <c r="S99" i="13"/>
  <c r="S113" i="13"/>
  <c r="S179" i="13"/>
  <c r="S115" i="14"/>
  <c r="S168" i="14"/>
  <c r="S173" i="14"/>
  <c r="S182" i="14"/>
  <c r="S249" i="14"/>
  <c r="R15" i="19"/>
  <c r="S156" i="18"/>
  <c r="S115" i="18"/>
  <c r="S128" i="14"/>
  <c r="S14" i="14"/>
  <c r="S138" i="13"/>
  <c r="S195" i="18"/>
  <c r="S243" i="14"/>
  <c r="S268" i="14"/>
  <c r="S198" i="13"/>
  <c r="S265" i="14"/>
  <c r="S208" i="14"/>
  <c r="S185" i="14"/>
  <c r="S264" i="14"/>
  <c r="S108" i="14"/>
  <c r="S271" i="13"/>
  <c r="S160" i="13"/>
  <c r="S241" i="14"/>
  <c r="S222" i="14"/>
  <c r="S266" i="14"/>
  <c r="S252" i="13"/>
  <c r="S123" i="14"/>
  <c r="S110" i="14"/>
  <c r="S153" i="13"/>
  <c r="S107" i="18"/>
  <c r="S109" i="18"/>
  <c r="S235" i="14"/>
  <c r="S212" i="18"/>
  <c r="S249" i="13"/>
  <c r="S219" i="13"/>
  <c r="S248" i="14"/>
  <c r="S114" i="14"/>
  <c r="S204" i="14"/>
  <c r="S251" i="13"/>
  <c r="S146" i="13"/>
  <c r="S174" i="14"/>
  <c r="S978" i="14" s="1"/>
  <c r="S124" i="13"/>
  <c r="S250" i="18"/>
  <c r="S144" i="13"/>
  <c r="S264" i="13"/>
  <c r="S158" i="13"/>
  <c r="S221" i="14"/>
  <c r="S104" i="18"/>
  <c r="S102" i="13"/>
  <c r="S255" i="18"/>
  <c r="S176" i="18"/>
  <c r="S194" i="14"/>
  <c r="S172" i="14"/>
  <c r="S192" i="18"/>
  <c r="S157" i="14"/>
  <c r="S262" i="18"/>
  <c r="S113" i="18"/>
  <c r="S263" i="18"/>
  <c r="S164" i="14"/>
  <c r="S262" i="14"/>
  <c r="S165" i="18"/>
  <c r="S256" i="14"/>
  <c r="S238" i="18"/>
  <c r="S105" i="14"/>
  <c r="S172" i="13"/>
  <c r="S212" i="14"/>
  <c r="S237" i="14"/>
  <c r="S265" i="18"/>
  <c r="S145" i="13"/>
  <c r="S197" i="14"/>
  <c r="S261" i="13"/>
  <c r="S267" i="14"/>
  <c r="S167" i="18"/>
  <c r="S157" i="18"/>
  <c r="S180" i="13"/>
  <c r="S184" i="13"/>
  <c r="S228" i="13"/>
  <c r="S240" i="18"/>
  <c r="S104" i="13"/>
  <c r="S199" i="14"/>
  <c r="S254" i="18"/>
  <c r="S127" i="14"/>
  <c r="S121" i="18"/>
  <c r="S98" i="13"/>
  <c r="S113" i="14"/>
  <c r="S130" i="13"/>
  <c r="S263" i="13"/>
  <c r="S204" i="13"/>
  <c r="S216" i="18"/>
  <c r="S98" i="14"/>
  <c r="S258" i="14"/>
  <c r="S208" i="18"/>
  <c r="S106" i="13"/>
  <c r="S208" i="13"/>
  <c r="S169" i="13"/>
  <c r="S153" i="18"/>
  <c r="S202" i="13"/>
  <c r="S205" i="18"/>
  <c r="S220" i="14"/>
  <c r="S115" i="13"/>
  <c r="S215" i="14"/>
  <c r="S206" i="14"/>
  <c r="S126" i="14"/>
  <c r="S203" i="13"/>
  <c r="S131" i="14"/>
  <c r="S122" i="13"/>
  <c r="S172" i="18"/>
  <c r="S260" i="13"/>
  <c r="S245" i="13"/>
  <c r="S152" i="14"/>
  <c r="S201" i="13"/>
  <c r="S239" i="18"/>
  <c r="S177" i="18"/>
  <c r="S107" i="13"/>
  <c r="S165" i="14"/>
  <c r="S201" i="18"/>
  <c r="S152" i="18"/>
  <c r="S260" i="18"/>
  <c r="S100" i="18"/>
  <c r="S249" i="18"/>
  <c r="S167" i="14"/>
  <c r="S224" i="14"/>
  <c r="S218" i="18"/>
  <c r="S163" i="13"/>
  <c r="S129" i="18"/>
  <c r="S107" i="14"/>
  <c r="S200" i="14"/>
  <c r="S129" i="14"/>
  <c r="S221" i="18"/>
  <c r="S257" i="14"/>
  <c r="S209" i="18"/>
  <c r="S232" i="13"/>
  <c r="S215" i="13"/>
  <c r="S201" i="14"/>
  <c r="S176" i="14"/>
  <c r="S169" i="14"/>
  <c r="S224" i="18"/>
  <c r="S214" i="18"/>
  <c r="S159" i="13"/>
  <c r="S217" i="14"/>
  <c r="S170" i="14"/>
  <c r="S257" i="13"/>
  <c r="S167" i="13"/>
  <c r="S155" i="13"/>
  <c r="S977" i="13" s="1"/>
  <c r="S161" i="13"/>
  <c r="S105" i="18"/>
  <c r="S235" i="18"/>
  <c r="S265" i="13"/>
  <c r="S119" i="13"/>
  <c r="S99" i="14"/>
  <c r="S263" i="14"/>
  <c r="S260" i="14"/>
  <c r="S128" i="18"/>
  <c r="S225" i="18"/>
  <c r="S210" i="18"/>
  <c r="S267" i="18"/>
  <c r="S118" i="14"/>
  <c r="S204" i="18"/>
  <c r="S203" i="14"/>
  <c r="S154" i="18"/>
  <c r="S153" i="14"/>
  <c r="S127" i="18"/>
  <c r="S108" i="18"/>
  <c r="S109" i="13"/>
  <c r="S126" i="13"/>
  <c r="S205" i="14"/>
  <c r="S120" i="14"/>
  <c r="S197" i="18"/>
  <c r="S117" i="18"/>
  <c r="S247" i="14"/>
  <c r="S222" i="13"/>
  <c r="S224" i="13"/>
  <c r="S261" i="14"/>
  <c r="S238" i="13"/>
  <c r="S241" i="13"/>
  <c r="S202" i="18"/>
  <c r="S179" i="14"/>
  <c r="S162" i="14"/>
  <c r="S266" i="18"/>
  <c r="S207" i="18"/>
  <c r="S174" i="18"/>
  <c r="S981" i="18" s="1"/>
  <c r="S206" i="18"/>
  <c r="S252" i="18"/>
  <c r="S198" i="14"/>
  <c r="S103" i="13"/>
  <c r="S253" i="13"/>
  <c r="S256" i="18"/>
  <c r="S218" i="13"/>
  <c r="S175" i="13"/>
  <c r="S219" i="14"/>
  <c r="S101" i="18"/>
  <c r="S258" i="13"/>
  <c r="S183" i="14"/>
  <c r="S120" i="18"/>
  <c r="S122" i="14"/>
  <c r="S150" i="18"/>
  <c r="S248" i="13"/>
  <c r="S205" i="13"/>
  <c r="S124" i="14"/>
  <c r="S240" i="14"/>
  <c r="S253" i="18"/>
  <c r="S239" i="14"/>
  <c r="S196" i="13"/>
  <c r="S130" i="14"/>
  <c r="S245" i="14"/>
  <c r="S246" i="13"/>
  <c r="S178" i="18"/>
  <c r="S117" i="14"/>
  <c r="S162" i="18"/>
  <c r="S207" i="14"/>
  <c r="S159" i="18"/>
  <c r="S262" i="13"/>
  <c r="S227" i="14"/>
  <c r="S264" i="18"/>
  <c r="S250" i="13"/>
  <c r="S189" i="13"/>
  <c r="S99" i="18"/>
  <c r="S111" i="14"/>
  <c r="S181" i="14"/>
  <c r="S125" i="14"/>
  <c r="S214" i="14"/>
  <c r="S240" i="13"/>
  <c r="S199" i="18"/>
  <c r="S269" i="13"/>
  <c r="S103" i="18"/>
  <c r="S175" i="14"/>
  <c r="S267" i="13"/>
  <c r="S111" i="18"/>
  <c r="S155" i="18"/>
  <c r="S163" i="18"/>
  <c r="S155" i="14"/>
  <c r="S196" i="18"/>
  <c r="S151" i="14"/>
  <c r="S193" i="18"/>
  <c r="S237" i="18"/>
  <c r="S112" i="18"/>
  <c r="S195" i="14"/>
  <c r="S261" i="18"/>
  <c r="S102" i="18"/>
  <c r="S269" i="14"/>
  <c r="S106" i="18"/>
  <c r="S171" i="18"/>
  <c r="S978" i="18" s="1"/>
  <c r="S133" i="14"/>
  <c r="S203" i="18"/>
  <c r="S121" i="14"/>
  <c r="S161" i="18"/>
  <c r="S160" i="14"/>
  <c r="S251" i="14"/>
  <c r="S110" i="13"/>
  <c r="S175" i="18"/>
  <c r="S120" i="13"/>
  <c r="S217" i="18"/>
  <c r="S109" i="14"/>
  <c r="S106" i="14"/>
  <c r="S242" i="14"/>
  <c r="S14" i="13"/>
  <c r="S119" i="14"/>
  <c r="S158" i="18"/>
  <c r="S253" i="14"/>
  <c r="S234" i="18"/>
  <c r="S223" i="14"/>
  <c r="S195" i="13"/>
  <c r="S117" i="13"/>
  <c r="S178" i="13"/>
  <c r="S247" i="13"/>
  <c r="S241" i="18"/>
  <c r="S220" i="13"/>
  <c r="S174" i="13"/>
  <c r="S114" i="13"/>
  <c r="S225" i="14"/>
  <c r="S225" i="13"/>
  <c r="S226" i="13"/>
  <c r="S180" i="14"/>
  <c r="S164" i="13"/>
  <c r="S15" i="14"/>
  <c r="S173" i="13"/>
  <c r="S259" i="13"/>
  <c r="S168" i="18"/>
  <c r="S156" i="13"/>
  <c r="S125" i="13"/>
  <c r="S170" i="18"/>
  <c r="S243" i="13"/>
  <c r="S110" i="18"/>
  <c r="S266" i="13"/>
  <c r="S159" i="14"/>
  <c r="S164" i="18"/>
  <c r="S196" i="14"/>
  <c r="S15" i="13"/>
  <c r="S100" i="13"/>
  <c r="S183" i="13"/>
  <c r="S103" i="14"/>
  <c r="S166" i="18"/>
  <c r="S223" i="18"/>
  <c r="S255" i="13"/>
  <c r="S210" i="14"/>
  <c r="S184" i="14"/>
  <c r="S239" i="13"/>
  <c r="S246" i="18"/>
  <c r="S157" i="13"/>
  <c r="S252" i="14"/>
  <c r="S227" i="13"/>
  <c r="S181" i="18"/>
  <c r="S242" i="18"/>
  <c r="S116" i="14"/>
  <c r="S182" i="13"/>
  <c r="S176" i="13"/>
  <c r="S118" i="13"/>
  <c r="S217" i="13"/>
  <c r="S219" i="18"/>
  <c r="S165" i="13"/>
  <c r="S114" i="18"/>
  <c r="S222" i="18"/>
  <c r="S116" i="18"/>
  <c r="S158" i="14"/>
  <c r="S275" i="13"/>
  <c r="S98" i="18"/>
  <c r="S256" i="13"/>
  <c r="S130" i="18"/>
  <c r="S151" i="18"/>
  <c r="S270" i="13"/>
  <c r="S128" i="13"/>
  <c r="S199" i="13"/>
  <c r="S183" i="18"/>
  <c r="S102" i="14"/>
  <c r="S112" i="13"/>
  <c r="S119" i="18"/>
  <c r="S257" i="18"/>
  <c r="S198" i="18"/>
  <c r="S163" i="14"/>
  <c r="S125" i="18"/>
  <c r="S154" i="13"/>
  <c r="S243" i="18"/>
  <c r="S215" i="18"/>
  <c r="S166" i="14"/>
  <c r="S170" i="13"/>
  <c r="S162" i="13"/>
  <c r="S108" i="13"/>
  <c r="S209" i="14"/>
  <c r="S213" i="18"/>
  <c r="S244" i="13"/>
  <c r="S259" i="18"/>
  <c r="S173" i="18"/>
  <c r="S246" i="14"/>
  <c r="S180" i="18"/>
  <c r="S123" i="13"/>
  <c r="S178" i="14"/>
  <c r="S131" i="13"/>
  <c r="S185" i="13"/>
  <c r="S242" i="13"/>
  <c r="S236" i="14"/>
  <c r="S100" i="14"/>
  <c r="S105" i="13"/>
  <c r="S111" i="13"/>
  <c r="S258" i="18"/>
  <c r="S207" i="13"/>
  <c r="S244" i="14"/>
  <c r="S244" i="18"/>
  <c r="S223" i="13"/>
  <c r="S101" i="14"/>
  <c r="S177" i="14"/>
  <c r="S123" i="18"/>
  <c r="S171" i="13"/>
  <c r="S116" i="13"/>
  <c r="S101" i="13"/>
  <c r="S238" i="14"/>
  <c r="S129" i="13"/>
  <c r="S216" i="13"/>
  <c r="S1038" i="13" s="1"/>
  <c r="S160" i="18"/>
  <c r="S168" i="13"/>
  <c r="S179" i="18"/>
  <c r="S218" i="14"/>
  <c r="S213" i="14"/>
  <c r="S255" i="14"/>
  <c r="L614" i="17"/>
  <c r="Q600" i="17"/>
  <c r="Y281" i="17"/>
  <c r="R96" i="21"/>
  <c r="U612" i="17"/>
  <c r="Y438" i="17"/>
  <c r="G93" i="21"/>
  <c r="O600" i="17"/>
  <c r="T521" i="13"/>
  <c r="T371" i="18"/>
  <c r="T486" i="18"/>
  <c r="T419" i="13"/>
  <c r="T392" i="13"/>
  <c r="T512" i="18"/>
  <c r="T383" i="13"/>
  <c r="T398" i="13"/>
  <c r="T430" i="18"/>
  <c r="T488" i="14"/>
  <c r="T373" i="14"/>
  <c r="T520" i="18"/>
  <c r="T376" i="18"/>
  <c r="T474" i="18"/>
  <c r="T368" i="18"/>
  <c r="T515" i="14"/>
  <c r="T436" i="18"/>
  <c r="T426" i="18"/>
  <c r="T463" i="14"/>
  <c r="T484" i="18"/>
  <c r="T450" i="18"/>
  <c r="T455" i="13"/>
  <c r="T511" i="14"/>
  <c r="T387" i="13"/>
  <c r="T517" i="14"/>
  <c r="T510" i="14"/>
  <c r="T421" i="18"/>
  <c r="T435" i="13"/>
  <c r="T430" i="14"/>
  <c r="T438" i="14"/>
  <c r="T374" i="18"/>
  <c r="T487" i="18"/>
  <c r="T429" i="14"/>
  <c r="T370" i="14"/>
  <c r="T392" i="18"/>
  <c r="T399" i="14"/>
  <c r="T514" i="18"/>
  <c r="T499" i="13"/>
  <c r="T372" i="14"/>
  <c r="T421" i="14"/>
  <c r="T402" i="13"/>
  <c r="T470" i="13"/>
  <c r="T447" i="13"/>
  <c r="T497" i="13"/>
  <c r="T493" i="18"/>
  <c r="T469" i="18"/>
  <c r="T435" i="18"/>
  <c r="T390" i="14"/>
  <c r="T519" i="14"/>
  <c r="T434" i="14"/>
  <c r="T425" i="14"/>
  <c r="T438" i="18"/>
  <c r="T532" i="13"/>
  <c r="T453" i="13"/>
  <c r="T489" i="13"/>
  <c r="T391" i="18"/>
  <c r="T498" i="13"/>
  <c r="T400" i="13"/>
  <c r="T393" i="18"/>
  <c r="T468" i="18"/>
  <c r="T473" i="18"/>
  <c r="T476" i="14"/>
  <c r="T380" i="14"/>
  <c r="T426" i="14"/>
  <c r="T507" i="18"/>
  <c r="T387" i="18"/>
  <c r="T525" i="18"/>
  <c r="T383" i="18"/>
  <c r="T404" i="13"/>
  <c r="T395" i="14"/>
  <c r="T531" i="14"/>
  <c r="T521" i="18"/>
  <c r="T537" i="13"/>
  <c r="T471" i="13"/>
  <c r="T437" i="14"/>
  <c r="T391" i="14"/>
  <c r="T467" i="18"/>
  <c r="T477" i="18"/>
  <c r="T436" i="13"/>
  <c r="T529" i="13"/>
  <c r="T518" i="18"/>
  <c r="T533" i="18"/>
  <c r="T465" i="18"/>
  <c r="T423" i="14"/>
  <c r="T378" i="18"/>
  <c r="T375" i="13"/>
  <c r="T491" i="13"/>
  <c r="T512" i="14"/>
  <c r="T486" i="14"/>
  <c r="T432" i="18"/>
  <c r="T425" i="18"/>
  <c r="T533" i="14"/>
  <c r="T501" i="13"/>
  <c r="T448" i="18"/>
  <c r="T397" i="18"/>
  <c r="T406" i="13"/>
  <c r="T464" i="18"/>
  <c r="T536" i="18"/>
  <c r="T385" i="14"/>
  <c r="T528" i="14"/>
  <c r="T543" i="13"/>
  <c r="T524" i="14"/>
  <c r="T482" i="13"/>
  <c r="T536" i="14"/>
  <c r="T482" i="14"/>
  <c r="T437" i="13"/>
  <c r="T289" i="13"/>
  <c r="T481" i="18"/>
  <c r="T459" i="13"/>
  <c r="T474" i="14"/>
  <c r="T400" i="18"/>
  <c r="T379" i="13"/>
  <c r="T540" i="13"/>
  <c r="T430" i="13"/>
  <c r="T388" i="18"/>
  <c r="T395" i="13"/>
  <c r="T476" i="18"/>
  <c r="T524" i="13"/>
  <c r="T282" i="14"/>
  <c r="T514" i="14"/>
  <c r="T386" i="13"/>
  <c r="T480" i="14"/>
  <c r="T544" i="13"/>
  <c r="T519" i="18"/>
  <c r="T471" i="14"/>
  <c r="T545" i="13"/>
  <c r="T462" i="18"/>
  <c r="T405" i="13"/>
  <c r="T527" i="13"/>
  <c r="T476" i="13"/>
  <c r="T449" i="13"/>
  <c r="T422" i="14"/>
  <c r="T390" i="18"/>
  <c r="T520" i="14"/>
  <c r="T396" i="18"/>
  <c r="T439" i="14"/>
  <c r="T439" i="18"/>
  <c r="T385" i="13"/>
  <c r="T523" i="14"/>
  <c r="T439" i="13"/>
  <c r="T516" i="18"/>
  <c r="T433" i="18"/>
  <c r="T478" i="18"/>
  <c r="T436" i="14"/>
  <c r="T527" i="18"/>
  <c r="T372" i="18"/>
  <c r="T400" i="14"/>
  <c r="T399" i="13"/>
  <c r="T386" i="18"/>
  <c r="T502" i="13"/>
  <c r="T389" i="13"/>
  <c r="T382" i="13"/>
  <c r="T373" i="18"/>
  <c r="T427" i="18"/>
  <c r="T505" i="14"/>
  <c r="T392" i="14"/>
  <c r="T495" i="13"/>
  <c r="T532" i="14"/>
  <c r="T529" i="18"/>
  <c r="T506" i="14"/>
  <c r="T473" i="13"/>
  <c r="T471" i="18"/>
  <c r="T381" i="14"/>
  <c r="T470" i="14"/>
  <c r="T463" i="13"/>
  <c r="T401" i="13"/>
  <c r="T474" i="13"/>
  <c r="T440" i="14"/>
  <c r="T384" i="18"/>
  <c r="T526" i="18"/>
  <c r="T391" i="13"/>
  <c r="T472" i="13"/>
  <c r="T516" i="14"/>
  <c r="T451" i="13"/>
  <c r="T434" i="18"/>
  <c r="T374" i="13"/>
  <c r="T467" i="14"/>
  <c r="T523" i="13"/>
  <c r="T466" i="14"/>
  <c r="T488" i="18"/>
  <c r="T534" i="14"/>
  <c r="T528" i="13"/>
  <c r="T451" i="18"/>
  <c r="T397" i="13"/>
  <c r="T506" i="13"/>
  <c r="T369" i="14"/>
  <c r="T420" i="18"/>
  <c r="T427" i="13"/>
  <c r="T518" i="14"/>
  <c r="T538" i="13"/>
  <c r="T440" i="13"/>
  <c r="T491" i="18"/>
  <c r="T515" i="13"/>
  <c r="T393" i="13"/>
  <c r="T394" i="18"/>
  <c r="T456" i="13"/>
  <c r="T520" i="13"/>
  <c r="T387" i="14"/>
  <c r="T397" i="14"/>
  <c r="T484" i="14"/>
  <c r="T440" i="18"/>
  <c r="T434" i="13"/>
  <c r="T521" i="14"/>
  <c r="T500" i="13"/>
  <c r="T463" i="18"/>
  <c r="T389" i="18"/>
  <c r="T386" i="14"/>
  <c r="T465" i="14"/>
  <c r="T516" i="13"/>
  <c r="T494" i="18"/>
  <c r="S45" i="19"/>
  <c r="T396" i="14"/>
  <c r="T477" i="13"/>
  <c r="T532" i="18"/>
  <c r="T479" i="13"/>
  <c r="T535" i="18"/>
  <c r="T373" i="13"/>
  <c r="T496" i="13"/>
  <c r="T379" i="18"/>
  <c r="T366" i="14"/>
  <c r="T394" i="13"/>
  <c r="T283" i="14"/>
  <c r="T376" i="14"/>
  <c r="T536" i="13"/>
  <c r="T478" i="13"/>
  <c r="T531" i="18"/>
  <c r="T475" i="13"/>
  <c r="T525" i="14"/>
  <c r="T533" i="13"/>
  <c r="T448" i="13"/>
  <c r="T531" i="13"/>
  <c r="T401" i="14"/>
  <c r="T508" i="14"/>
  <c r="T489" i="14"/>
  <c r="T370" i="18"/>
  <c r="T446" i="13"/>
  <c r="T505" i="18"/>
  <c r="T537" i="14"/>
  <c r="T435" i="14"/>
  <c r="T443" i="18"/>
  <c r="T438" i="13"/>
  <c r="T376" i="13"/>
  <c r="T489" i="18"/>
  <c r="T506" i="18"/>
  <c r="T374" i="14"/>
  <c r="T523" i="18"/>
  <c r="T528" i="18"/>
  <c r="T367" i="18"/>
  <c r="T372" i="13"/>
  <c r="T480" i="13"/>
  <c r="T488" i="13"/>
  <c r="T466" i="18"/>
  <c r="T444" i="13"/>
  <c r="T504" i="18"/>
  <c r="T485" i="14"/>
  <c r="T445" i="14"/>
  <c r="T509" i="14"/>
  <c r="T442" i="13"/>
  <c r="T513" i="13"/>
  <c r="T450" i="14"/>
  <c r="T375" i="14"/>
  <c r="T382" i="14"/>
  <c r="T479" i="18"/>
  <c r="T462" i="14"/>
  <c r="T451" i="14"/>
  <c r="T396" i="13"/>
  <c r="T445" i="18"/>
  <c r="T424" i="18"/>
  <c r="T371" i="14"/>
  <c r="T381" i="18"/>
  <c r="T515" i="18"/>
  <c r="T492" i="14"/>
  <c r="T418" i="13"/>
  <c r="T535" i="14"/>
  <c r="T468" i="14"/>
  <c r="T431" i="18"/>
  <c r="T475" i="18"/>
  <c r="T379" i="14"/>
  <c r="T527" i="14"/>
  <c r="T457" i="13"/>
  <c r="T472" i="18"/>
  <c r="T484" i="13"/>
  <c r="T441" i="18"/>
  <c r="T522" i="18"/>
  <c r="T375" i="18"/>
  <c r="T481" i="14"/>
  <c r="T384" i="14"/>
  <c r="T483" i="13"/>
  <c r="T399" i="18"/>
  <c r="T473" i="14"/>
  <c r="T393" i="14"/>
  <c r="T469" i="14"/>
  <c r="T442" i="14"/>
  <c r="T493" i="14"/>
  <c r="T424" i="14"/>
  <c r="T428" i="14"/>
  <c r="T464" i="14"/>
  <c r="T449" i="18"/>
  <c r="T385" i="18"/>
  <c r="T423" i="18"/>
  <c r="T458" i="13"/>
  <c r="T452" i="13"/>
  <c r="T478" i="14"/>
  <c r="T492" i="18"/>
  <c r="T443" i="13"/>
  <c r="T511" i="18"/>
  <c r="T395" i="18"/>
  <c r="T398" i="18"/>
  <c r="T507" i="14"/>
  <c r="T517" i="13"/>
  <c r="T541" i="13"/>
  <c r="T367" i="14"/>
  <c r="T495" i="14"/>
  <c r="T524" i="18"/>
  <c r="T513" i="18"/>
  <c r="T388" i="14"/>
  <c r="T485" i="13"/>
  <c r="T482" i="18"/>
  <c r="T447" i="14"/>
  <c r="T398" i="14"/>
  <c r="T422" i="18"/>
  <c r="T513" i="14"/>
  <c r="T525" i="13"/>
  <c r="T381" i="13"/>
  <c r="T454" i="13"/>
  <c r="T441" i="14"/>
  <c r="T483" i="18"/>
  <c r="T492" i="13"/>
  <c r="T512" i="13"/>
  <c r="T426" i="13"/>
  <c r="T539" i="13"/>
  <c r="T378" i="14"/>
  <c r="T542" i="13"/>
  <c r="T475" i="14"/>
  <c r="T486" i="13"/>
  <c r="T530" i="14"/>
  <c r="T450" i="13"/>
  <c r="T530" i="13"/>
  <c r="T522" i="13"/>
  <c r="T529" i="14"/>
  <c r="T453" i="14"/>
  <c r="T461" i="18"/>
  <c r="T483" i="14"/>
  <c r="T449" i="14"/>
  <c r="T549" i="13"/>
  <c r="T390" i="13"/>
  <c r="T433" i="14"/>
  <c r="T429" i="13"/>
  <c r="T420" i="14"/>
  <c r="T534" i="18"/>
  <c r="T428" i="18"/>
  <c r="T380" i="18"/>
  <c r="T504" i="14"/>
  <c r="T427" i="14"/>
  <c r="T487" i="13"/>
  <c r="T419" i="14"/>
  <c r="T288" i="13"/>
  <c r="T446" i="18"/>
  <c r="T369" i="18"/>
  <c r="T452" i="18"/>
  <c r="T442" i="18"/>
  <c r="T437" i="18"/>
  <c r="T382" i="18"/>
  <c r="T522" i="14"/>
  <c r="T518" i="13"/>
  <c r="T534" i="13"/>
  <c r="T517" i="18"/>
  <c r="T485" i="18"/>
  <c r="T441" i="13"/>
  <c r="T403" i="13"/>
  <c r="T380" i="13"/>
  <c r="T377" i="18"/>
  <c r="T445" i="13"/>
  <c r="T481" i="13"/>
  <c r="T368" i="14"/>
  <c r="T480" i="18"/>
  <c r="T446" i="14"/>
  <c r="T503" i="14"/>
  <c r="T490" i="18"/>
  <c r="T429" i="18"/>
  <c r="T490" i="14"/>
  <c r="T514" i="13"/>
  <c r="T388" i="13"/>
  <c r="T447" i="18"/>
  <c r="T530" i="18"/>
  <c r="T461" i="14"/>
  <c r="T443" i="14"/>
  <c r="T394" i="14"/>
  <c r="T444" i="14"/>
  <c r="T472" i="14"/>
  <c r="T420" i="13"/>
  <c r="T479" i="14"/>
  <c r="T431" i="13"/>
  <c r="T444" i="18"/>
  <c r="T384" i="13"/>
  <c r="T378" i="13"/>
  <c r="T377" i="13"/>
  <c r="T494" i="14"/>
  <c r="T448" i="14"/>
  <c r="T509" i="18"/>
  <c r="T526" i="14"/>
  <c r="T452" i="14"/>
  <c r="T433" i="13"/>
  <c r="T432" i="14"/>
  <c r="T535" i="13"/>
  <c r="T383" i="14"/>
  <c r="T508" i="18"/>
  <c r="T491" i="14"/>
  <c r="T477" i="14"/>
  <c r="T470" i="18"/>
  <c r="T510" i="18"/>
  <c r="T432" i="13"/>
  <c r="T519" i="13"/>
  <c r="T377" i="14"/>
  <c r="T503" i="18"/>
  <c r="T419" i="18"/>
  <c r="T487" i="14"/>
  <c r="T431" i="14"/>
  <c r="T412" i="13"/>
  <c r="T469" i="13"/>
  <c r="T494" i="13"/>
  <c r="T493" i="13"/>
  <c r="T428" i="13"/>
  <c r="T389" i="14"/>
  <c r="T490" i="13"/>
  <c r="T526" i="13"/>
  <c r="M477" i="13"/>
  <c r="M392" i="14"/>
  <c r="M495" i="14"/>
  <c r="M434" i="13"/>
  <c r="M437" i="13"/>
  <c r="M493" i="13"/>
  <c r="M452" i="18"/>
  <c r="M463" i="13"/>
  <c r="M441" i="14"/>
  <c r="M367" i="14"/>
  <c r="M393" i="13"/>
  <c r="M283" i="14"/>
  <c r="M482" i="13"/>
  <c r="M485" i="13"/>
  <c r="M474" i="14"/>
  <c r="M453" i="13"/>
  <c r="M484" i="14"/>
  <c r="M528" i="14"/>
  <c r="M485" i="18"/>
  <c r="M400" i="13"/>
  <c r="M386" i="13"/>
  <c r="M520" i="18"/>
  <c r="M381" i="14"/>
  <c r="M479" i="14"/>
  <c r="M399" i="18"/>
  <c r="M469" i="14"/>
  <c r="M380" i="18"/>
  <c r="M500" i="13"/>
  <c r="M522" i="13"/>
  <c r="M425" i="14"/>
  <c r="M389" i="14"/>
  <c r="M506" i="14"/>
  <c r="M488" i="14"/>
  <c r="L45" i="19"/>
  <c r="M451" i="13"/>
  <c r="M539" i="13"/>
  <c r="M511" i="14"/>
  <c r="M471" i="14"/>
  <c r="M519" i="18"/>
  <c r="M431" i="14"/>
  <c r="M469" i="18"/>
  <c r="M488" i="18"/>
  <c r="M438" i="14"/>
  <c r="M526" i="14"/>
  <c r="M389" i="13"/>
  <c r="M449" i="14"/>
  <c r="M487" i="14"/>
  <c r="M377" i="14"/>
  <c r="M444" i="13"/>
  <c r="M476" i="13"/>
  <c r="M391" i="14"/>
  <c r="M390" i="18"/>
  <c r="M510" i="18"/>
  <c r="M436" i="14"/>
  <c r="M520" i="13"/>
  <c r="M513" i="13"/>
  <c r="M531" i="13"/>
  <c r="M395" i="18"/>
  <c r="M482" i="14"/>
  <c r="M470" i="13"/>
  <c r="M436" i="13"/>
  <c r="M499" i="13"/>
  <c r="M504" i="14"/>
  <c r="M534" i="18"/>
  <c r="M401" i="13"/>
  <c r="M501" i="13"/>
  <c r="M378" i="13"/>
  <c r="M498" i="13"/>
  <c r="M398" i="13"/>
  <c r="M389" i="18"/>
  <c r="M481" i="13"/>
  <c r="M533" i="14"/>
  <c r="M435" i="14"/>
  <c r="M427" i="18"/>
  <c r="M503" i="14"/>
  <c r="M440" i="18"/>
  <c r="M465" i="14"/>
  <c r="M524" i="18"/>
  <c r="M489" i="18"/>
  <c r="M371" i="14"/>
  <c r="M381" i="18"/>
  <c r="M536" i="14"/>
  <c r="M450" i="18"/>
  <c r="M463" i="14"/>
  <c r="M376" i="14"/>
  <c r="M523" i="18"/>
  <c r="M484" i="18"/>
  <c r="M455" i="13"/>
  <c r="M383" i="18"/>
  <c r="M428" i="14"/>
  <c r="M523" i="14"/>
  <c r="M527" i="13"/>
  <c r="M472" i="13"/>
  <c r="M478" i="13"/>
  <c r="M370" i="14"/>
  <c r="M431" i="18"/>
  <c r="M535" i="13"/>
  <c r="M435" i="13"/>
  <c r="M520" i="14"/>
  <c r="M486" i="13"/>
  <c r="M429" i="18"/>
  <c r="M430" i="14"/>
  <c r="M449" i="13"/>
  <c r="M440" i="14"/>
  <c r="M442" i="13"/>
  <c r="M450" i="13"/>
  <c r="M518" i="14"/>
  <c r="M400" i="14"/>
  <c r="M533" i="13"/>
  <c r="M428" i="13"/>
  <c r="M481" i="14"/>
  <c r="M387" i="14"/>
  <c r="M445" i="13"/>
  <c r="M398" i="14"/>
  <c r="M479" i="18"/>
  <c r="M516" i="18"/>
  <c r="M396" i="14"/>
  <c r="M437" i="18"/>
  <c r="M481" i="18"/>
  <c r="M420" i="14"/>
  <c r="M490" i="13"/>
  <c r="M424" i="18"/>
  <c r="M473" i="14"/>
  <c r="M490" i="18"/>
  <c r="M282" i="14"/>
  <c r="M494" i="18"/>
  <c r="M487" i="13"/>
  <c r="M428" i="18"/>
  <c r="M490" i="14"/>
  <c r="M419" i="13"/>
  <c r="M394" i="18"/>
  <c r="M400" i="18"/>
  <c r="M462" i="18"/>
  <c r="M380" i="13"/>
  <c r="M488" i="13"/>
  <c r="M532" i="18"/>
  <c r="M395" i="14"/>
  <c r="M384" i="13"/>
  <c r="M385" i="13"/>
  <c r="M447" i="14"/>
  <c r="M439" i="14"/>
  <c r="M374" i="18"/>
  <c r="M531" i="18"/>
  <c r="M529" i="13"/>
  <c r="M379" i="14"/>
  <c r="M545" i="13"/>
  <c r="M394" i="14"/>
  <c r="M377" i="13"/>
  <c r="M395" i="13"/>
  <c r="M485" i="14"/>
  <c r="M533" i="18"/>
  <c r="M429" i="14"/>
  <c r="M381" i="13"/>
  <c r="M379" i="13"/>
  <c r="M538" i="13"/>
  <c r="M432" i="14"/>
  <c r="M444" i="14"/>
  <c r="M397" i="14"/>
  <c r="M509" i="14"/>
  <c r="M446" i="13"/>
  <c r="M438" i="13"/>
  <c r="M517" i="13"/>
  <c r="M432" i="13"/>
  <c r="M519" i="13"/>
  <c r="M432" i="18"/>
  <c r="M475" i="13"/>
  <c r="M430" i="13"/>
  <c r="M382" i="18"/>
  <c r="M473" i="18"/>
  <c r="M472" i="14"/>
  <c r="M492" i="14"/>
  <c r="M512" i="13"/>
  <c r="M477" i="14"/>
  <c r="M429" i="13"/>
  <c r="M393" i="18"/>
  <c r="M514" i="14"/>
  <c r="M392" i="13"/>
  <c r="M480" i="18"/>
  <c r="M531" i="14"/>
  <c r="M529" i="14"/>
  <c r="M405" i="13"/>
  <c r="M449" i="18"/>
  <c r="M521" i="13"/>
  <c r="M426" i="14"/>
  <c r="M404" i="13"/>
  <c r="M387" i="13"/>
  <c r="M375" i="13"/>
  <c r="M472" i="18"/>
  <c r="M434" i="18"/>
  <c r="M528" i="13"/>
  <c r="M458" i="13"/>
  <c r="M468" i="14"/>
  <c r="M388" i="13"/>
  <c r="M423" i="14"/>
  <c r="M452" i="14"/>
  <c r="M427" i="13"/>
  <c r="M433" i="18"/>
  <c r="M390" i="14"/>
  <c r="M536" i="13"/>
  <c r="M516" i="14"/>
  <c r="M497" i="13"/>
  <c r="M530" i="13"/>
  <c r="M508" i="14"/>
  <c r="M489" i="14"/>
  <c r="M454" i="13"/>
  <c r="M382" i="14"/>
  <c r="M448" i="13"/>
  <c r="M406" i="13"/>
  <c r="M512" i="14"/>
  <c r="M422" i="18"/>
  <c r="M456" i="13"/>
  <c r="M522" i="18"/>
  <c r="M442" i="14"/>
  <c r="M517" i="18"/>
  <c r="M474" i="18"/>
  <c r="M464" i="18"/>
  <c r="M495" i="13"/>
  <c r="M289" i="13"/>
  <c r="M459" i="13"/>
  <c r="M371" i="18"/>
  <c r="M374" i="14"/>
  <c r="M492" i="13"/>
  <c r="M466" i="18"/>
  <c r="M384" i="18"/>
  <c r="M388" i="18"/>
  <c r="M523" i="13"/>
  <c r="M448" i="14"/>
  <c r="M486" i="14"/>
  <c r="M376" i="13"/>
  <c r="M390" i="13"/>
  <c r="M529" i="18"/>
  <c r="M433" i="14"/>
  <c r="M477" i="18"/>
  <c r="M382" i="13"/>
  <c r="M399" i="14"/>
  <c r="M375" i="14"/>
  <c r="M398" i="18"/>
  <c r="M383" i="14"/>
  <c r="M483" i="18"/>
  <c r="M450" i="14"/>
  <c r="M444" i="18"/>
  <c r="M372" i="13"/>
  <c r="M368" i="14"/>
  <c r="M525" i="18"/>
  <c r="M463" i="18"/>
  <c r="M532" i="13"/>
  <c r="M376" i="18"/>
  <c r="M439" i="13"/>
  <c r="M521" i="18"/>
  <c r="M494" i="13"/>
  <c r="M467" i="14"/>
  <c r="M457" i="13"/>
  <c r="M377" i="18"/>
  <c r="M517" i="14"/>
  <c r="M492" i="18"/>
  <c r="M445" i="14"/>
  <c r="M451" i="18"/>
  <c r="M478" i="14"/>
  <c r="M470" i="18"/>
  <c r="M534" i="14"/>
  <c r="M375" i="18"/>
  <c r="M509" i="18"/>
  <c r="M468" i="18"/>
  <c r="M447" i="13"/>
  <c r="M441" i="13"/>
  <c r="M505" i="14"/>
  <c r="M443" i="18"/>
  <c r="M368" i="18"/>
  <c r="M388" i="14"/>
  <c r="M464" i="14"/>
  <c r="M385" i="18"/>
  <c r="M535" i="18"/>
  <c r="M544" i="13"/>
  <c r="M506" i="13"/>
  <c r="M421" i="18"/>
  <c r="M426" i="18"/>
  <c r="M422" i="14"/>
  <c r="M374" i="13"/>
  <c r="M420" i="18"/>
  <c r="M475" i="18"/>
  <c r="M541" i="13"/>
  <c r="M448" i="18"/>
  <c r="M441" i="18"/>
  <c r="M525" i="13"/>
  <c r="M508" i="18"/>
  <c r="M483" i="13"/>
  <c r="M493" i="18"/>
  <c r="M383" i="13"/>
  <c r="M493" i="14"/>
  <c r="M426" i="13"/>
  <c r="M503" i="18"/>
  <c r="M430" i="18"/>
  <c r="M543" i="13"/>
  <c r="M514" i="13"/>
  <c r="M427" i="14"/>
  <c r="M486" i="18"/>
  <c r="M473" i="13"/>
  <c r="M379" i="18"/>
  <c r="M392" i="18"/>
  <c r="M528" i="18"/>
  <c r="M453" i="14"/>
  <c r="M483" i="14"/>
  <c r="M507" i="14"/>
  <c r="M465" i="18"/>
  <c r="M491" i="13"/>
  <c r="M487" i="18"/>
  <c r="M369" i="18"/>
  <c r="M372" i="18"/>
  <c r="M396" i="18"/>
  <c r="M386" i="18"/>
  <c r="M386" i="14"/>
  <c r="M421" i="14"/>
  <c r="M436" i="18"/>
  <c r="M542" i="13"/>
  <c r="M440" i="13"/>
  <c r="M394" i="13"/>
  <c r="M420" i="13"/>
  <c r="M418" i="13"/>
  <c r="M524" i="13"/>
  <c r="M479" i="13"/>
  <c r="M525" i="14"/>
  <c r="M537" i="13"/>
  <c r="M526" i="13"/>
  <c r="M442" i="18"/>
  <c r="M527" i="18"/>
  <c r="M397" i="18"/>
  <c r="M532" i="14"/>
  <c r="M530" i="14"/>
  <c r="M476" i="14"/>
  <c r="M494" i="14"/>
  <c r="M447" i="18"/>
  <c r="M378" i="18"/>
  <c r="M510" i="14"/>
  <c r="M549" i="13"/>
  <c r="M451" i="14"/>
  <c r="M384" i="14"/>
  <c r="M521" i="14"/>
  <c r="M401" i="14"/>
  <c r="M540" i="13"/>
  <c r="M412" i="13"/>
  <c r="M424" i="14"/>
  <c r="M515" i="14"/>
  <c r="M516" i="13"/>
  <c r="M446" i="18"/>
  <c r="M480" i="13"/>
  <c r="M482" i="18"/>
  <c r="M496" i="13"/>
  <c r="M439" i="18"/>
  <c r="M466" i="14"/>
  <c r="M446" i="14"/>
  <c r="M435" i="18"/>
  <c r="M431" i="13"/>
  <c r="M423" i="18"/>
  <c r="M366" i="14"/>
  <c r="M288" i="13"/>
  <c r="M367" i="18"/>
  <c r="M391" i="18"/>
  <c r="M537" i="14"/>
  <c r="M534" i="13"/>
  <c r="M380" i="14"/>
  <c r="M526" i="18"/>
  <c r="M504" i="18"/>
  <c r="M484" i="13"/>
  <c r="M474" i="13"/>
  <c r="M535" i="14"/>
  <c r="M513" i="18"/>
  <c r="M513" i="14"/>
  <c r="M373" i="18"/>
  <c r="M399" i="13"/>
  <c r="M433" i="13"/>
  <c r="M524" i="14"/>
  <c r="M393" i="14"/>
  <c r="M391" i="13"/>
  <c r="M443" i="13"/>
  <c r="M452" i="13"/>
  <c r="M470" i="14"/>
  <c r="M445" i="18"/>
  <c r="M502" i="13"/>
  <c r="M489" i="13"/>
  <c r="M519" i="14"/>
  <c r="M443" i="14"/>
  <c r="M478" i="18"/>
  <c r="M461" i="18"/>
  <c r="M396" i="13"/>
  <c r="M476" i="18"/>
  <c r="M467" i="18"/>
  <c r="M369" i="14"/>
  <c r="M511" i="18"/>
  <c r="M512" i="18"/>
  <c r="M469" i="13"/>
  <c r="M461" i="14"/>
  <c r="M518" i="18"/>
  <c r="M522" i="14"/>
  <c r="M527" i="14"/>
  <c r="M471" i="18"/>
  <c r="M403" i="13"/>
  <c r="M475" i="14"/>
  <c r="M507" i="18"/>
  <c r="M518" i="13"/>
  <c r="M373" i="14"/>
  <c r="M506" i="18"/>
  <c r="M425" i="18"/>
  <c r="M437" i="14"/>
  <c r="M536" i="18"/>
  <c r="M505" i="18"/>
  <c r="M385" i="14"/>
  <c r="M419" i="18"/>
  <c r="M372" i="14"/>
  <c r="M514" i="18"/>
  <c r="M515" i="13"/>
  <c r="M397" i="13"/>
  <c r="M419" i="14"/>
  <c r="M434" i="14"/>
  <c r="M387" i="18"/>
  <c r="M471" i="13"/>
  <c r="M491" i="14"/>
  <c r="M462" i="14"/>
  <c r="M491" i="18"/>
  <c r="M480" i="14"/>
  <c r="M373" i="13"/>
  <c r="M515" i="18"/>
  <c r="M378" i="14"/>
  <c r="M438" i="18"/>
  <c r="M402" i="13"/>
  <c r="M530" i="18"/>
  <c r="M370" i="18"/>
  <c r="M96" i="21"/>
  <c r="N602" i="17"/>
  <c r="N609" i="17"/>
  <c r="E112" i="21"/>
  <c r="K599" i="17"/>
  <c r="L598" i="17"/>
  <c r="H90" i="21"/>
  <c r="Q614" i="17"/>
  <c r="S614" i="17"/>
  <c r="M612" i="17"/>
  <c r="Y117" i="17"/>
  <c r="J609" i="17"/>
  <c r="O93" i="21"/>
  <c r="L96" i="21"/>
  <c r="N255" i="18"/>
  <c r="N1062" i="18" s="1"/>
  <c r="N127" i="13"/>
  <c r="N172" i="18"/>
  <c r="N206" i="13"/>
  <c r="N192" i="18"/>
  <c r="N169" i="14"/>
  <c r="N152" i="14"/>
  <c r="N201" i="13"/>
  <c r="N255" i="13"/>
  <c r="N271" i="13"/>
  <c r="N118" i="18"/>
  <c r="N114" i="14"/>
  <c r="N268" i="14"/>
  <c r="N251" i="18"/>
  <c r="N132" i="13"/>
  <c r="N169" i="18"/>
  <c r="N235" i="14"/>
  <c r="N211" i="14"/>
  <c r="N241" i="13"/>
  <c r="N248" i="14"/>
  <c r="N262" i="18"/>
  <c r="N193" i="14"/>
  <c r="N225" i="13"/>
  <c r="N223" i="13"/>
  <c r="N263" i="18"/>
  <c r="N204" i="14"/>
  <c r="N221" i="13"/>
  <c r="N160" i="13"/>
  <c r="N126" i="14"/>
  <c r="N207" i="14"/>
  <c r="N226" i="14"/>
  <c r="N104" i="14"/>
  <c r="N245" i="13"/>
  <c r="N131" i="14"/>
  <c r="N130" i="18"/>
  <c r="N937" i="18" s="1"/>
  <c r="N194" i="14"/>
  <c r="N194" i="18"/>
  <c r="N211" i="13"/>
  <c r="N109" i="18"/>
  <c r="N225" i="14"/>
  <c r="N244" i="18"/>
  <c r="N111" i="18"/>
  <c r="N210" i="14"/>
  <c r="N220" i="18"/>
  <c r="N183" i="13"/>
  <c r="N248" i="18"/>
  <c r="N181" i="13"/>
  <c r="N166" i="13"/>
  <c r="N121" i="14"/>
  <c r="N160" i="14"/>
  <c r="N102" i="14"/>
  <c r="N251" i="14"/>
  <c r="N105" i="13"/>
  <c r="N113" i="13"/>
  <c r="N173" i="14"/>
  <c r="N181" i="18"/>
  <c r="N256" i="14"/>
  <c r="N104" i="18"/>
  <c r="N226" i="13"/>
  <c r="N173" i="13"/>
  <c r="N224" i="14"/>
  <c r="N218" i="18"/>
  <c r="N256" i="18"/>
  <c r="N261" i="13"/>
  <c r="N242" i="14"/>
  <c r="N180" i="13"/>
  <c r="N184" i="13"/>
  <c r="N1006" i="13" s="1"/>
  <c r="N111" i="13"/>
  <c r="N102" i="13"/>
  <c r="N131" i="18"/>
  <c r="N161" i="14"/>
  <c r="N114" i="13"/>
  <c r="N100" i="13"/>
  <c r="N133" i="14"/>
  <c r="N181" i="14"/>
  <c r="N202" i="18"/>
  <c r="N182" i="18"/>
  <c r="N268" i="13"/>
  <c r="N211" i="18"/>
  <c r="N132" i="14"/>
  <c r="N262" i="14"/>
  <c r="N161" i="18"/>
  <c r="N262" i="13"/>
  <c r="N244" i="13"/>
  <c r="N174" i="18"/>
  <c r="N152" i="18"/>
  <c r="N170" i="14"/>
  <c r="N173" i="18"/>
  <c r="N249" i="14"/>
  <c r="M15" i="19"/>
  <c r="N176" i="18"/>
  <c r="N172" i="14"/>
  <c r="N218" i="13"/>
  <c r="N171" i="14"/>
  <c r="N260" i="13"/>
  <c r="N208" i="14"/>
  <c r="N212" i="18"/>
  <c r="N126" i="18"/>
  <c r="N254" i="13"/>
  <c r="N209" i="14"/>
  <c r="N239" i="13"/>
  <c r="N164" i="14"/>
  <c r="N159" i="13"/>
  <c r="N107" i="13"/>
  <c r="N165" i="14"/>
  <c r="N252" i="14"/>
  <c r="N183" i="14"/>
  <c r="N987" i="14" s="1"/>
  <c r="N259" i="18"/>
  <c r="N257" i="13"/>
  <c r="N252" i="18"/>
  <c r="N158" i="13"/>
  <c r="N182" i="14"/>
  <c r="N156" i="18"/>
  <c r="N122" i="13"/>
  <c r="N156" i="14"/>
  <c r="N203" i="13"/>
  <c r="N238" i="13"/>
  <c r="N259" i="14"/>
  <c r="N201" i="14"/>
  <c r="N122" i="18"/>
  <c r="N213" i="13"/>
  <c r="N179" i="14"/>
  <c r="N213" i="18"/>
  <c r="N246" i="18"/>
  <c r="N250" i="14"/>
  <c r="N157" i="13"/>
  <c r="N217" i="14"/>
  <c r="N144" i="13"/>
  <c r="N123" i="14"/>
  <c r="N198" i="14"/>
  <c r="N128" i="14"/>
  <c r="N932" i="14" s="1"/>
  <c r="N158" i="14"/>
  <c r="N217" i="18"/>
  <c r="N266" i="13"/>
  <c r="N122" i="14"/>
  <c r="N129" i="18"/>
  <c r="N250" i="13"/>
  <c r="N150" i="18"/>
  <c r="N225" i="18"/>
  <c r="N123" i="13"/>
  <c r="N218" i="14"/>
  <c r="N171" i="13"/>
  <c r="N176" i="13"/>
  <c r="N204" i="18"/>
  <c r="N156" i="13"/>
  <c r="N978" i="13" s="1"/>
  <c r="N175" i="14"/>
  <c r="N159" i="14"/>
  <c r="N124" i="14"/>
  <c r="N153" i="14"/>
  <c r="N263" i="13"/>
  <c r="N242" i="13"/>
  <c r="N196" i="13"/>
  <c r="N109" i="13"/>
  <c r="N931" i="13" s="1"/>
  <c r="N130" i="14"/>
  <c r="N209" i="18"/>
  <c r="N202" i="13"/>
  <c r="N241" i="18"/>
  <c r="N220" i="14"/>
  <c r="N99" i="18"/>
  <c r="N125" i="18"/>
  <c r="N111" i="14"/>
  <c r="N193" i="18"/>
  <c r="N196" i="14"/>
  <c r="N1000" i="14" s="1"/>
  <c r="N189" i="13"/>
  <c r="N153" i="18"/>
  <c r="N249" i="13"/>
  <c r="N214" i="13"/>
  <c r="N216" i="14"/>
  <c r="N101" i="14"/>
  <c r="N251" i="13"/>
  <c r="N174" i="14"/>
  <c r="N170" i="18"/>
  <c r="N235" i="18"/>
  <c r="N115" i="18"/>
  <c r="N246" i="14"/>
  <c r="N222" i="13"/>
  <c r="N120" i="13"/>
  <c r="N14" i="14"/>
  <c r="N99" i="14"/>
  <c r="N106" i="14"/>
  <c r="N910" i="14" s="1"/>
  <c r="N128" i="18"/>
  <c r="N935" i="18" s="1"/>
  <c r="N14" i="13"/>
  <c r="N182" i="13"/>
  <c r="N258" i="18"/>
  <c r="N267" i="18"/>
  <c r="N261" i="18"/>
  <c r="N130" i="13"/>
  <c r="N239" i="14"/>
  <c r="N253" i="14"/>
  <c r="N245" i="14"/>
  <c r="N163" i="14"/>
  <c r="N219" i="13"/>
  <c r="N124" i="18"/>
  <c r="N101" i="18"/>
  <c r="N101" i="13"/>
  <c r="N264" i="14"/>
  <c r="N177" i="13"/>
  <c r="N125" i="14"/>
  <c r="N202" i="14"/>
  <c r="N155" i="18"/>
  <c r="N179" i="13"/>
  <c r="N115" i="14"/>
  <c r="N270" i="13"/>
  <c r="N163" i="18"/>
  <c r="N243" i="13"/>
  <c r="N128" i="13"/>
  <c r="N269" i="13"/>
  <c r="N253" i="13"/>
  <c r="N195" i="18"/>
  <c r="N215" i="18"/>
  <c r="N157" i="18"/>
  <c r="N275" i="13"/>
  <c r="N1097" i="13" s="1"/>
  <c r="N170" i="13"/>
  <c r="N129" i="14"/>
  <c r="N118" i="13"/>
  <c r="N267" i="13"/>
  <c r="N102" i="18"/>
  <c r="N216" i="18"/>
  <c r="N98" i="14"/>
  <c r="N258" i="14"/>
  <c r="N199" i="13"/>
  <c r="N196" i="18"/>
  <c r="N114" i="18"/>
  <c r="N178" i="13"/>
  <c r="N117" i="14"/>
  <c r="N106" i="18"/>
  <c r="N237" i="14"/>
  <c r="N168" i="13"/>
  <c r="N259" i="13"/>
  <c r="N263" i="14"/>
  <c r="N109" i="14"/>
  <c r="N243" i="14"/>
  <c r="N15" i="14"/>
  <c r="N265" i="14"/>
  <c r="N113" i="18"/>
  <c r="N112" i="18"/>
  <c r="N241" i="14"/>
  <c r="N222" i="14"/>
  <c r="N266" i="14"/>
  <c r="N238" i="14"/>
  <c r="N154" i="14"/>
  <c r="N258" i="13"/>
  <c r="N120" i="18"/>
  <c r="N260" i="18"/>
  <c r="N165" i="18"/>
  <c r="N238" i="18"/>
  <c r="N110" i="13"/>
  <c r="N153" i="13"/>
  <c r="N212" i="14"/>
  <c r="N119" i="13"/>
  <c r="N212" i="13"/>
  <c r="N112" i="14"/>
  <c r="N239" i="18"/>
  <c r="N201" i="18"/>
  <c r="N152" i="13"/>
  <c r="N206" i="18"/>
  <c r="N243" i="18"/>
  <c r="N105" i="18"/>
  <c r="N227" i="14"/>
  <c r="N197" i="14"/>
  <c r="N104" i="13"/>
  <c r="N199" i="14"/>
  <c r="N127" i="14"/>
  <c r="N168" i="18"/>
  <c r="N185" i="13"/>
  <c r="N98" i="18"/>
  <c r="N204" i="13"/>
  <c r="N1026" i="13" s="1"/>
  <c r="N166" i="18"/>
  <c r="N973" i="18" s="1"/>
  <c r="N223" i="14"/>
  <c r="N117" i="18"/>
  <c r="N215" i="13"/>
  <c r="N256" i="13"/>
  <c r="N207" i="13"/>
  <c r="N160" i="18"/>
  <c r="N222" i="18"/>
  <c r="N250" i="18"/>
  <c r="N195" i="14"/>
  <c r="N106" i="13"/>
  <c r="N214" i="18"/>
  <c r="N257" i="14"/>
  <c r="N120" i="14"/>
  <c r="N219" i="18"/>
  <c r="N209" i="13"/>
  <c r="N219" i="14"/>
  <c r="N151" i="18"/>
  <c r="N177" i="18"/>
  <c r="N210" i="18"/>
  <c r="N205" i="13"/>
  <c r="N213" i="14"/>
  <c r="N126" i="13"/>
  <c r="N200" i="18"/>
  <c r="N1007" i="18" s="1"/>
  <c r="N100" i="18"/>
  <c r="N163" i="13"/>
  <c r="N167" i="18"/>
  <c r="N121" i="18"/>
  <c r="N200" i="14"/>
  <c r="N253" i="18"/>
  <c r="N164" i="18"/>
  <c r="N205" i="18"/>
  <c r="N107" i="18"/>
  <c r="N185" i="14"/>
  <c r="N159" i="18"/>
  <c r="N162" i="14"/>
  <c r="N266" i="18"/>
  <c r="N264" i="13"/>
  <c r="N161" i="13"/>
  <c r="N221" i="14"/>
  <c r="N242" i="18"/>
  <c r="N123" i="18"/>
  <c r="N930" i="18" s="1"/>
  <c r="N110" i="18"/>
  <c r="N119" i="18"/>
  <c r="N254" i="18"/>
  <c r="N98" i="13"/>
  <c r="N103" i="18"/>
  <c r="N206" i="14"/>
  <c r="N197" i="18"/>
  <c r="N165" i="13"/>
  <c r="N252" i="13"/>
  <c r="N167" i="14"/>
  <c r="N112" i="13"/>
  <c r="N129" i="13"/>
  <c r="N107" i="14"/>
  <c r="N162" i="13"/>
  <c r="N246" i="13"/>
  <c r="N100" i="14"/>
  <c r="N904" i="14" s="1"/>
  <c r="N151" i="14"/>
  <c r="N245" i="18"/>
  <c r="N108" i="14"/>
  <c r="N210" i="13"/>
  <c r="N155" i="13"/>
  <c r="N179" i="18"/>
  <c r="N234" i="18"/>
  <c r="N174" i="13"/>
  <c r="N15" i="13"/>
  <c r="N154" i="13"/>
  <c r="N131" i="13"/>
  <c r="N215" i="14"/>
  <c r="N108" i="13"/>
  <c r="N257" i="18"/>
  <c r="N208" i="13"/>
  <c r="N254" i="14"/>
  <c r="N224" i="18"/>
  <c r="N203" i="18"/>
  <c r="N146" i="13"/>
  <c r="N105" i="14"/>
  <c r="N261" i="14"/>
  <c r="N199" i="18"/>
  <c r="N177" i="14"/>
  <c r="N138" i="13"/>
  <c r="N264" i="18"/>
  <c r="N180" i="14"/>
  <c r="N240" i="18"/>
  <c r="N178" i="14"/>
  <c r="N103" i="14"/>
  <c r="N198" i="18"/>
  <c r="N154" i="18"/>
  <c r="N116" i="13"/>
  <c r="N115" i="13"/>
  <c r="N236" i="14"/>
  <c r="N205" i="14"/>
  <c r="N169" i="13"/>
  <c r="N125" i="13"/>
  <c r="N216" i="13"/>
  <c r="N244" i="14"/>
  <c r="N217" i="13"/>
  <c r="N145" i="13"/>
  <c r="N247" i="14"/>
  <c r="N220" i="13"/>
  <c r="N175" i="13"/>
  <c r="N997" i="13" s="1"/>
  <c r="N236" i="18"/>
  <c r="N265" i="13"/>
  <c r="N267" i="14"/>
  <c r="N228" i="13"/>
  <c r="N255" i="14"/>
  <c r="N117" i="13"/>
  <c r="N237" i="18"/>
  <c r="N207" i="18"/>
  <c r="N249" i="18"/>
  <c r="N116" i="18"/>
  <c r="N195" i="13"/>
  <c r="N198" i="13"/>
  <c r="N110" i="14"/>
  <c r="N265" i="18"/>
  <c r="N221" i="18"/>
  <c r="N232" i="13"/>
  <c r="N183" i="18"/>
  <c r="N200" i="13"/>
  <c r="N176" i="14"/>
  <c r="N214" i="14"/>
  <c r="N197" i="13"/>
  <c r="N124" i="13"/>
  <c r="N99" i="13"/>
  <c r="N168" i="14"/>
  <c r="N103" i="13"/>
  <c r="N240" i="13"/>
  <c r="N172" i="13"/>
  <c r="N175" i="18"/>
  <c r="N224" i="13"/>
  <c r="N166" i="14"/>
  <c r="N164" i="13"/>
  <c r="N118" i="14"/>
  <c r="N922" i="14" s="1"/>
  <c r="N113" i="14"/>
  <c r="N155" i="14"/>
  <c r="N203" i="14"/>
  <c r="N208" i="18"/>
  <c r="N1015" i="18" s="1"/>
  <c r="N121" i="13"/>
  <c r="N227" i="13"/>
  <c r="N178" i="18"/>
  <c r="N157" i="14"/>
  <c r="N248" i="13"/>
  <c r="N108" i="18"/>
  <c r="N269" i="14"/>
  <c r="N247" i="18"/>
  <c r="N180" i="18"/>
  <c r="N260" i="14"/>
  <c r="N116" i="14"/>
  <c r="N119" i="14"/>
  <c r="N240" i="14"/>
  <c r="N223" i="18"/>
  <c r="N162" i="18"/>
  <c r="N171" i="18"/>
  <c r="N184" i="14"/>
  <c r="N167" i="13"/>
  <c r="N158" i="18"/>
  <c r="N127" i="18"/>
  <c r="N247" i="13"/>
  <c r="K131" i="14"/>
  <c r="K935" i="14" s="1"/>
  <c r="K156" i="14"/>
  <c r="K200" i="18"/>
  <c r="K1007" i="18" s="1"/>
  <c r="K171" i="14"/>
  <c r="K176" i="14"/>
  <c r="K225" i="14"/>
  <c r="K249" i="13"/>
  <c r="K185" i="14"/>
  <c r="K184" i="14"/>
  <c r="K225" i="13"/>
  <c r="K211" i="18"/>
  <c r="K210" i="13"/>
  <c r="K248" i="18"/>
  <c r="K166" i="13"/>
  <c r="K207" i="14"/>
  <c r="K238" i="13"/>
  <c r="K172" i="14"/>
  <c r="K218" i="13"/>
  <c r="K1040" i="13" s="1"/>
  <c r="K172" i="18"/>
  <c r="K260" i="13"/>
  <c r="K171" i="18"/>
  <c r="K157" i="14"/>
  <c r="K265" i="14"/>
  <c r="K245" i="18"/>
  <c r="K213" i="13"/>
  <c r="K101" i="13"/>
  <c r="K201" i="13"/>
  <c r="K264" i="14"/>
  <c r="K224" i="18"/>
  <c r="K268" i="13"/>
  <c r="K108" i="14"/>
  <c r="K181" i="13"/>
  <c r="K112" i="14"/>
  <c r="K916" i="14" s="1"/>
  <c r="K209" i="13"/>
  <c r="K131" i="18"/>
  <c r="K194" i="14"/>
  <c r="K211" i="13"/>
  <c r="K114" i="13"/>
  <c r="K169" i="18"/>
  <c r="K203" i="13"/>
  <c r="K122" i="13"/>
  <c r="K15" i="13"/>
  <c r="K107" i="18"/>
  <c r="K169" i="14"/>
  <c r="K254" i="13"/>
  <c r="K181" i="14"/>
  <c r="K202" i="18"/>
  <c r="K203" i="18"/>
  <c r="K236" i="18"/>
  <c r="K164" i="14"/>
  <c r="K221" i="13"/>
  <c r="K262" i="14"/>
  <c r="K250" i="14"/>
  <c r="K161" i="18"/>
  <c r="K251" i="13"/>
  <c r="K214" i="14"/>
  <c r="K174" i="18"/>
  <c r="K981" i="18" s="1"/>
  <c r="K152" i="13"/>
  <c r="K238" i="14"/>
  <c r="K1042" i="14" s="1"/>
  <c r="K152" i="18"/>
  <c r="K258" i="13"/>
  <c r="K120" i="18"/>
  <c r="K257" i="13"/>
  <c r="K115" i="14"/>
  <c r="K264" i="13"/>
  <c r="K1086" i="13" s="1"/>
  <c r="K161" i="13"/>
  <c r="K198" i="14"/>
  <c r="K128" i="14"/>
  <c r="K243" i="13"/>
  <c r="K264" i="18"/>
  <c r="K195" i="18"/>
  <c r="K256" i="18"/>
  <c r="K180" i="18"/>
  <c r="K261" i="13"/>
  <c r="K225" i="18"/>
  <c r="K258" i="18"/>
  <c r="K126" i="14"/>
  <c r="K219" i="14"/>
  <c r="K109" i="18"/>
  <c r="K15" i="14"/>
  <c r="K211" i="14"/>
  <c r="K101" i="18"/>
  <c r="K182" i="18"/>
  <c r="K179" i="14"/>
  <c r="K151" i="18"/>
  <c r="K247" i="18"/>
  <c r="K223" i="13"/>
  <c r="K239" i="13"/>
  <c r="K263" i="18"/>
  <c r="K112" i="18"/>
  <c r="K101" i="14"/>
  <c r="K241" i="14"/>
  <c r="K266" i="14"/>
  <c r="K197" i="13"/>
  <c r="K99" i="13"/>
  <c r="K179" i="13"/>
  <c r="K252" i="18"/>
  <c r="K168" i="14"/>
  <c r="K155" i="13"/>
  <c r="K122" i="18"/>
  <c r="K212" i="13"/>
  <c r="K219" i="13"/>
  <c r="K237" i="18"/>
  <c r="K220" i="18"/>
  <c r="K177" i="13"/>
  <c r="K202" i="14"/>
  <c r="K204" i="14"/>
  <c r="K1008" i="14" s="1"/>
  <c r="K213" i="18"/>
  <c r="K174" i="14"/>
  <c r="K207" i="18"/>
  <c r="K222" i="14"/>
  <c r="K154" i="14"/>
  <c r="K124" i="13"/>
  <c r="K206" i="18"/>
  <c r="K144" i="13"/>
  <c r="K252" i="13"/>
  <c r="K181" i="18"/>
  <c r="K110" i="14"/>
  <c r="J15" i="19"/>
  <c r="K105" i="14"/>
  <c r="K156" i="18"/>
  <c r="K104" i="18"/>
  <c r="K249" i="18"/>
  <c r="K200" i="13"/>
  <c r="K259" i="14"/>
  <c r="K127" i="13"/>
  <c r="K132" i="13"/>
  <c r="K124" i="18"/>
  <c r="K214" i="13"/>
  <c r="K255" i="13"/>
  <c r="K209" i="14"/>
  <c r="K1013" i="14" s="1"/>
  <c r="K159" i="18"/>
  <c r="K121" i="14"/>
  <c r="K266" i="18"/>
  <c r="K244" i="13"/>
  <c r="K177" i="18"/>
  <c r="K252" i="14"/>
  <c r="K105" i="13"/>
  <c r="K227" i="13"/>
  <c r="K170" i="18"/>
  <c r="K110" i="13"/>
  <c r="K182" i="14"/>
  <c r="K226" i="13"/>
  <c r="K246" i="14"/>
  <c r="K218" i="18"/>
  <c r="K1025" i="18" s="1"/>
  <c r="K119" i="13"/>
  <c r="K259" i="13"/>
  <c r="K109" i="14"/>
  <c r="K106" i="14"/>
  <c r="K243" i="14"/>
  <c r="K275" i="13"/>
  <c r="K166" i="14"/>
  <c r="K127" i="14"/>
  <c r="K168" i="18"/>
  <c r="K257" i="18"/>
  <c r="K118" i="14"/>
  <c r="K129" i="14"/>
  <c r="K155" i="14"/>
  <c r="K116" i="13"/>
  <c r="K162" i="13"/>
  <c r="K108" i="18"/>
  <c r="K915" i="18" s="1"/>
  <c r="K98" i="14"/>
  <c r="K120" i="14"/>
  <c r="K223" i="18"/>
  <c r="K208" i="13"/>
  <c r="K269" i="14"/>
  <c r="K216" i="13"/>
  <c r="K241" i="18"/>
  <c r="K108" i="13"/>
  <c r="K160" i="18"/>
  <c r="K174" i="13"/>
  <c r="K162" i="18"/>
  <c r="K204" i="13"/>
  <c r="K247" i="14"/>
  <c r="K215" i="13"/>
  <c r="K1037" i="13" s="1"/>
  <c r="K176" i="18"/>
  <c r="K226" i="14"/>
  <c r="K235" i="14"/>
  <c r="K248" i="14"/>
  <c r="K118" i="18"/>
  <c r="K125" i="14"/>
  <c r="K132" i="14"/>
  <c r="K214" i="18"/>
  <c r="K250" i="18"/>
  <c r="K243" i="18"/>
  <c r="K249" i="14"/>
  <c r="K105" i="18"/>
  <c r="K212" i="14"/>
  <c r="K237" i="14"/>
  <c r="K145" i="13"/>
  <c r="K177" i="14"/>
  <c r="K168" i="13"/>
  <c r="K263" i="14"/>
  <c r="K184" i="13"/>
  <c r="K150" i="18"/>
  <c r="K248" i="13"/>
  <c r="K210" i="18"/>
  <c r="K178" i="14"/>
  <c r="K119" i="14"/>
  <c r="K185" i="13"/>
  <c r="K206" i="14"/>
  <c r="K195" i="13"/>
  <c r="K254" i="14"/>
  <c r="K268" i="14"/>
  <c r="K175" i="13"/>
  <c r="K100" i="13"/>
  <c r="K133" i="14"/>
  <c r="K183" i="13"/>
  <c r="K271" i="13"/>
  <c r="K114" i="14"/>
  <c r="K162" i="14"/>
  <c r="K146" i="13"/>
  <c r="K251" i="14"/>
  <c r="K173" i="14"/>
  <c r="K221" i="14"/>
  <c r="K153" i="13"/>
  <c r="K115" i="18"/>
  <c r="K240" i="13"/>
  <c r="K172" i="13"/>
  <c r="K112" i="13"/>
  <c r="K197" i="14"/>
  <c r="K267" i="14"/>
  <c r="K157" i="18"/>
  <c r="K228" i="13"/>
  <c r="K240" i="18"/>
  <c r="K129" i="13"/>
  <c r="K951" i="13" s="1"/>
  <c r="K116" i="14"/>
  <c r="K107" i="14"/>
  <c r="K113" i="14"/>
  <c r="K200" i="14"/>
  <c r="K158" i="18"/>
  <c r="K234" i="18"/>
  <c r="K164" i="18"/>
  <c r="K971" i="18" s="1"/>
  <c r="K98" i="18"/>
  <c r="K109" i="13"/>
  <c r="K217" i="13"/>
  <c r="K126" i="13"/>
  <c r="K223" i="14"/>
  <c r="K208" i="18"/>
  <c r="K246" i="13"/>
  <c r="K169" i="13"/>
  <c r="K247" i="13"/>
  <c r="K220" i="13"/>
  <c r="K99" i="14"/>
  <c r="K163" i="13"/>
  <c r="K128" i="18"/>
  <c r="K194" i="18"/>
  <c r="K198" i="13"/>
  <c r="K208" i="14"/>
  <c r="K244" i="18"/>
  <c r="K193" i="14"/>
  <c r="K121" i="13"/>
  <c r="K160" i="14"/>
  <c r="K201" i="18"/>
  <c r="K138" i="13"/>
  <c r="K123" i="18"/>
  <c r="K110" i="18"/>
  <c r="K245" i="13"/>
  <c r="K1067" i="13" s="1"/>
  <c r="K212" i="18"/>
  <c r="K152" i="14"/>
  <c r="K260" i="18"/>
  <c r="K113" i="13"/>
  <c r="K100" i="18"/>
  <c r="K163" i="18"/>
  <c r="K222" i="13"/>
  <c r="K1044" i="13" s="1"/>
  <c r="K224" i="13"/>
  <c r="K1046" i="13" s="1"/>
  <c r="K120" i="13"/>
  <c r="K215" i="18"/>
  <c r="K111" i="13"/>
  <c r="K180" i="14"/>
  <c r="K123" i="13"/>
  <c r="K267" i="18"/>
  <c r="K203" i="14"/>
  <c r="K153" i="14"/>
  <c r="K242" i="13"/>
  <c r="K216" i="18"/>
  <c r="K116" i="18"/>
  <c r="K106" i="13"/>
  <c r="K199" i="13"/>
  <c r="K219" i="18"/>
  <c r="K125" i="13"/>
  <c r="K244" i="14"/>
  <c r="K259" i="18"/>
  <c r="K131" i="13"/>
  <c r="K176" i="13"/>
  <c r="K245" i="14"/>
  <c r="K262" i="18"/>
  <c r="K170" i="14"/>
  <c r="K167" i="13"/>
  <c r="K118" i="13"/>
  <c r="K216" i="14"/>
  <c r="K217" i="14"/>
  <c r="K256" i="14"/>
  <c r="K253" i="18"/>
  <c r="K263" i="13"/>
  <c r="K115" i="13"/>
  <c r="K227" i="14"/>
  <c r="K104" i="13"/>
  <c r="K205" i="14"/>
  <c r="K210" i="14"/>
  <c r="K246" i="18"/>
  <c r="K165" i="14"/>
  <c r="K103" i="13"/>
  <c r="K173" i="13"/>
  <c r="K224" i="14"/>
  <c r="K158" i="14"/>
  <c r="K167" i="18"/>
  <c r="K250" i="13"/>
  <c r="K171" i="13"/>
  <c r="K121" i="18"/>
  <c r="K267" i="13"/>
  <c r="K102" i="18"/>
  <c r="K163" i="14"/>
  <c r="K114" i="18"/>
  <c r="K222" i="18"/>
  <c r="K205" i="18"/>
  <c r="K173" i="18"/>
  <c r="K242" i="18"/>
  <c r="K127" i="18"/>
  <c r="K213" i="14"/>
  <c r="K192" i="18"/>
  <c r="K107" i="13"/>
  <c r="K183" i="14"/>
  <c r="K158" i="13"/>
  <c r="K122" i="14"/>
  <c r="K129" i="18"/>
  <c r="K253" i="14"/>
  <c r="K197" i="18"/>
  <c r="K196" i="18"/>
  <c r="K165" i="13"/>
  <c r="K220" i="14"/>
  <c r="K261" i="14"/>
  <c r="K182" i="13"/>
  <c r="K258" i="14"/>
  <c r="K157" i="13"/>
  <c r="K979" i="13" s="1"/>
  <c r="K164" i="13"/>
  <c r="K154" i="18"/>
  <c r="K113" i="18"/>
  <c r="K262" i="13"/>
  <c r="K175" i="18"/>
  <c r="K265" i="18"/>
  <c r="K167" i="14"/>
  <c r="K265" i="13"/>
  <c r="K1087" i="13" s="1"/>
  <c r="K269" i="13"/>
  <c r="K253" i="13"/>
  <c r="K266" i="13"/>
  <c r="K180" i="13"/>
  <c r="K119" i="18"/>
  <c r="K195" i="14"/>
  <c r="K261" i="18"/>
  <c r="K98" i="13"/>
  <c r="K175" i="14"/>
  <c r="K198" i="18"/>
  <c r="K130" i="13"/>
  <c r="K196" i="14"/>
  <c r="K215" i="14"/>
  <c r="K166" i="18"/>
  <c r="K130" i="14"/>
  <c r="K257" i="14"/>
  <c r="K189" i="13"/>
  <c r="K117" i="18"/>
  <c r="K255" i="14"/>
  <c r="K183" i="18"/>
  <c r="K117" i="13"/>
  <c r="K151" i="14"/>
  <c r="K117" i="14"/>
  <c r="K178" i="18"/>
  <c r="K242" i="14"/>
  <c r="K254" i="18"/>
  <c r="K209" i="18"/>
  <c r="K125" i="18"/>
  <c r="K193" i="18"/>
  <c r="K160" i="13"/>
  <c r="K123" i="14"/>
  <c r="K238" i="18"/>
  <c r="K217" i="18"/>
  <c r="K156" i="13"/>
  <c r="K100" i="14"/>
  <c r="K236" i="14"/>
  <c r="K153" i="18"/>
  <c r="K99" i="18"/>
  <c r="K102" i="13"/>
  <c r="K255" i="18"/>
  <c r="K251" i="18"/>
  <c r="K161" i="14"/>
  <c r="K206" i="13"/>
  <c r="K102" i="14"/>
  <c r="K906" i="14" s="1"/>
  <c r="K165" i="18"/>
  <c r="K14" i="14"/>
  <c r="K128" i="13"/>
  <c r="K260" i="14"/>
  <c r="K218" i="14"/>
  <c r="K170" i="13"/>
  <c r="K204" i="18"/>
  <c r="K205" i="13"/>
  <c r="K159" i="14"/>
  <c r="K240" i="14"/>
  <c r="K239" i="14"/>
  <c r="K196" i="13"/>
  <c r="K221" i="18"/>
  <c r="K232" i="13"/>
  <c r="K241" i="13"/>
  <c r="K159" i="13"/>
  <c r="K270" i="13"/>
  <c r="K199" i="18"/>
  <c r="K179" i="18"/>
  <c r="K199" i="14"/>
  <c r="K126" i="18"/>
  <c r="K111" i="18"/>
  <c r="K918" i="18" s="1"/>
  <c r="K154" i="13"/>
  <c r="K239" i="18"/>
  <c r="K155" i="18"/>
  <c r="K14" i="13"/>
  <c r="K124" i="14"/>
  <c r="K202" i="13"/>
  <c r="K1024" i="13" s="1"/>
  <c r="K106" i="18"/>
  <c r="K130" i="18"/>
  <c r="K104" i="14"/>
  <c r="K256" i="13"/>
  <c r="K207" i="13"/>
  <c r="K111" i="14"/>
  <c r="K201" i="14"/>
  <c r="K235" i="18"/>
  <c r="K103" i="14"/>
  <c r="K103" i="18"/>
  <c r="K178" i="13"/>
  <c r="L609" i="17"/>
  <c r="Q598" i="17"/>
  <c r="M90" i="21"/>
  <c r="Y274" i="17"/>
  <c r="U609" i="17"/>
  <c r="Y448" i="17"/>
  <c r="O598" i="17"/>
  <c r="K90" i="21"/>
  <c r="P474" i="18"/>
  <c r="P392" i="14"/>
  <c r="P472" i="14"/>
  <c r="P506" i="14"/>
  <c r="P289" i="13"/>
  <c r="P479" i="18"/>
  <c r="P367" i="14"/>
  <c r="P402" i="13"/>
  <c r="P493" i="14"/>
  <c r="P483" i="18"/>
  <c r="P389" i="14"/>
  <c r="P485" i="13"/>
  <c r="P501" i="13"/>
  <c r="P512" i="18"/>
  <c r="P536" i="18"/>
  <c r="P394" i="18"/>
  <c r="P482" i="13"/>
  <c r="P469" i="14"/>
  <c r="P488" i="14"/>
  <c r="P536" i="14"/>
  <c r="P470" i="13"/>
  <c r="P376" i="18"/>
  <c r="P464" i="14"/>
  <c r="P427" i="18"/>
  <c r="P472" i="13"/>
  <c r="P524" i="13"/>
  <c r="P426" i="14"/>
  <c r="P466" i="18"/>
  <c r="P387" i="13"/>
  <c r="P452" i="13"/>
  <c r="P439" i="14"/>
  <c r="P523" i="18"/>
  <c r="P528" i="13"/>
  <c r="P449" i="18"/>
  <c r="P437" i="14"/>
  <c r="P440" i="14"/>
  <c r="P379" i="14"/>
  <c r="P436" i="14"/>
  <c r="P492" i="18"/>
  <c r="P451" i="18"/>
  <c r="P374" i="18"/>
  <c r="P517" i="14"/>
  <c r="P523" i="13"/>
  <c r="P462" i="14"/>
  <c r="P393" i="13"/>
  <c r="P489" i="14"/>
  <c r="P471" i="13"/>
  <c r="P532" i="14"/>
  <c r="P374" i="14"/>
  <c r="P533" i="14"/>
  <c r="P381" i="14"/>
  <c r="P445" i="13"/>
  <c r="P427" i="13"/>
  <c r="P447" i="13"/>
  <c r="P463" i="13"/>
  <c r="P478" i="18"/>
  <c r="P386" i="13"/>
  <c r="P424" i="18"/>
  <c r="P500" i="13"/>
  <c r="P494" i="18"/>
  <c r="P430" i="13"/>
  <c r="P434" i="13"/>
  <c r="P518" i="13"/>
  <c r="P369" i="14"/>
  <c r="P532" i="13"/>
  <c r="P371" i="18"/>
  <c r="P490" i="18"/>
  <c r="P437" i="13"/>
  <c r="P391" i="14"/>
  <c r="P383" i="18"/>
  <c r="P467" i="14"/>
  <c r="P503" i="14"/>
  <c r="P473" i="13"/>
  <c r="P379" i="18"/>
  <c r="P536" i="13"/>
  <c r="P405" i="13"/>
  <c r="P425" i="18"/>
  <c r="P428" i="14"/>
  <c r="P477" i="14"/>
  <c r="P463" i="14"/>
  <c r="P457" i="13"/>
  <c r="P480" i="18"/>
  <c r="P475" i="18"/>
  <c r="P372" i="14"/>
  <c r="P389" i="13"/>
  <c r="P483" i="14"/>
  <c r="P491" i="13"/>
  <c r="P520" i="13"/>
  <c r="P518" i="18"/>
  <c r="P369" i="18"/>
  <c r="P421" i="18"/>
  <c r="P398" i="14"/>
  <c r="P506" i="13"/>
  <c r="P517" i="18"/>
  <c r="P424" i="14"/>
  <c r="P508" i="18"/>
  <c r="P396" i="18"/>
  <c r="P420" i="14"/>
  <c r="P468" i="14"/>
  <c r="P521" i="14"/>
  <c r="P433" i="13"/>
  <c r="P512" i="14"/>
  <c r="P382" i="18"/>
  <c r="P429" i="13"/>
  <c r="P371" i="14"/>
  <c r="P485" i="18"/>
  <c r="P383" i="13"/>
  <c r="P525" i="13"/>
  <c r="P381" i="18"/>
  <c r="P473" i="14"/>
  <c r="P549" i="13"/>
  <c r="P481" i="18"/>
  <c r="P445" i="18"/>
  <c r="P450" i="13"/>
  <c r="P474" i="13"/>
  <c r="P453" i="14"/>
  <c r="P476" i="18"/>
  <c r="P512" i="13"/>
  <c r="P497" i="13"/>
  <c r="P393" i="14"/>
  <c r="P507" i="18"/>
  <c r="P469" i="18"/>
  <c r="P450" i="18"/>
  <c r="P521" i="18"/>
  <c r="P395" i="13"/>
  <c r="P494" i="14"/>
  <c r="P384" i="18"/>
  <c r="P478" i="14"/>
  <c r="P385" i="18"/>
  <c r="P433" i="18"/>
  <c r="P434" i="18"/>
  <c r="P519" i="13"/>
  <c r="P492" i="13"/>
  <c r="P478" i="13"/>
  <c r="P449" i="13"/>
  <c r="P444" i="13"/>
  <c r="P542" i="13"/>
  <c r="P422" i="14"/>
  <c r="P422" i="18"/>
  <c r="P390" i="18"/>
  <c r="P370" i="18"/>
  <c r="P467" i="18"/>
  <c r="P505" i="18"/>
  <c r="P475" i="14"/>
  <c r="P499" i="13"/>
  <c r="P520" i="14"/>
  <c r="P397" i="14"/>
  <c r="P377" i="13"/>
  <c r="P421" i="14"/>
  <c r="P446" i="14"/>
  <c r="P399" i="13"/>
  <c r="P388" i="14"/>
  <c r="P434" i="14"/>
  <c r="P516" i="13"/>
  <c r="P515" i="14"/>
  <c r="P400" i="14"/>
  <c r="P398" i="13"/>
  <c r="P456" i="13"/>
  <c r="P441" i="14"/>
  <c r="P490" i="13"/>
  <c r="P471" i="18"/>
  <c r="P524" i="14"/>
  <c r="P400" i="18"/>
  <c r="P495" i="13"/>
  <c r="P430" i="18"/>
  <c r="P376" i="14"/>
  <c r="P387" i="18"/>
  <c r="P384" i="13"/>
  <c r="P465" i="18"/>
  <c r="P431" i="14"/>
  <c r="P532" i="18"/>
  <c r="P393" i="18"/>
  <c r="P427" i="14"/>
  <c r="P528" i="14"/>
  <c r="P455" i="13"/>
  <c r="P516" i="14"/>
  <c r="P378" i="18"/>
  <c r="P527" i="14"/>
  <c r="P380" i="14"/>
  <c r="P431" i="18"/>
  <c r="P471" i="14"/>
  <c r="P510" i="18"/>
  <c r="P525" i="14"/>
  <c r="P526" i="13"/>
  <c r="P504" i="18"/>
  <c r="P423" i="18"/>
  <c r="P535" i="13"/>
  <c r="P399" i="14"/>
  <c r="P538" i="13"/>
  <c r="P375" i="13"/>
  <c r="P431" i="13"/>
  <c r="P370" i="14"/>
  <c r="P487" i="18"/>
  <c r="P495" i="14"/>
  <c r="P527" i="18"/>
  <c r="P448" i="13"/>
  <c r="P384" i="14"/>
  <c r="P390" i="13"/>
  <c r="P530" i="13"/>
  <c r="P429" i="14"/>
  <c r="P441" i="13"/>
  <c r="P377" i="18"/>
  <c r="P435" i="18"/>
  <c r="P446" i="13"/>
  <c r="P444" i="14"/>
  <c r="P490" i="14"/>
  <c r="P396" i="14"/>
  <c r="P493" i="13"/>
  <c r="P464" i="18"/>
  <c r="P396" i="13"/>
  <c r="P453" i="13"/>
  <c r="P514" i="14"/>
  <c r="P508" i="14"/>
  <c r="P529" i="14"/>
  <c r="P488" i="13"/>
  <c r="P380" i="18"/>
  <c r="P502" i="13"/>
  <c r="P283" i="14"/>
  <c r="P452" i="14"/>
  <c r="P531" i="14"/>
  <c r="P534" i="14"/>
  <c r="P533" i="13"/>
  <c r="P420" i="18"/>
  <c r="P477" i="18"/>
  <c r="P374" i="13"/>
  <c r="P458" i="13"/>
  <c r="P428" i="13"/>
  <c r="P509" i="18"/>
  <c r="P395" i="18"/>
  <c r="P511" i="18"/>
  <c r="P379" i="13"/>
  <c r="P534" i="18"/>
  <c r="P391" i="18"/>
  <c r="P440" i="13"/>
  <c r="P487" i="13"/>
  <c r="P489" i="18"/>
  <c r="P441" i="18"/>
  <c r="P496" i="13"/>
  <c r="P537" i="13"/>
  <c r="P461" i="18"/>
  <c r="P367" i="18"/>
  <c r="P419" i="18"/>
  <c r="P486" i="18"/>
  <c r="P525" i="18"/>
  <c r="P535" i="18"/>
  <c r="P426" i="18"/>
  <c r="P535" i="14"/>
  <c r="P454" i="13"/>
  <c r="P509" i="14"/>
  <c r="P442" i="13"/>
  <c r="P531" i="13"/>
  <c r="P429" i="18"/>
  <c r="P448" i="14"/>
  <c r="P432" i="14"/>
  <c r="P398" i="18"/>
  <c r="P477" i="13"/>
  <c r="P386" i="14"/>
  <c r="P375" i="18"/>
  <c r="P397" i="18"/>
  <c r="P480" i="14"/>
  <c r="P394" i="13"/>
  <c r="P522" i="13"/>
  <c r="P448" i="18"/>
  <c r="P463" i="18"/>
  <c r="P506" i="18"/>
  <c r="P450" i="14"/>
  <c r="P511" i="14"/>
  <c r="P530" i="18"/>
  <c r="P388" i="18"/>
  <c r="P476" i="14"/>
  <c r="P488" i="18"/>
  <c r="P526" i="18"/>
  <c r="P442" i="18"/>
  <c r="P484" i="13"/>
  <c r="P529" i="18"/>
  <c r="P392" i="18"/>
  <c r="P519" i="18"/>
  <c r="P485" i="14"/>
  <c r="P439" i="18"/>
  <c r="P513" i="18"/>
  <c r="P498" i="13"/>
  <c r="P489" i="13"/>
  <c r="P468" i="18"/>
  <c r="P504" i="14"/>
  <c r="P375" i="14"/>
  <c r="P540" i="13"/>
  <c r="P518" i="14"/>
  <c r="P524" i="18"/>
  <c r="P420" i="13"/>
  <c r="P534" i="13"/>
  <c r="P528" i="18"/>
  <c r="P446" i="18"/>
  <c r="P442" i="14"/>
  <c r="P491" i="14"/>
  <c r="P479" i="13"/>
  <c r="P521" i="13"/>
  <c r="P482" i="18"/>
  <c r="P447" i="18"/>
  <c r="P443" i="13"/>
  <c r="P515" i="18"/>
  <c r="P486" i="14"/>
  <c r="P395" i="14"/>
  <c r="P430" i="14"/>
  <c r="P466" i="14"/>
  <c r="P436" i="18"/>
  <c r="P517" i="13"/>
  <c r="P432" i="18"/>
  <c r="P530" i="14"/>
  <c r="P451" i="13"/>
  <c r="P443" i="18"/>
  <c r="P531" i="18"/>
  <c r="P400" i="13"/>
  <c r="P419" i="13"/>
  <c r="P505" i="14"/>
  <c r="P465" i="14"/>
  <c r="P425" i="14"/>
  <c r="P544" i="13"/>
  <c r="P373" i="13"/>
  <c r="P438" i="18"/>
  <c r="P380" i="13"/>
  <c r="P513" i="14"/>
  <c r="P376" i="13"/>
  <c r="P452" i="18"/>
  <c r="P472" i="18"/>
  <c r="P404" i="13"/>
  <c r="P482" i="14"/>
  <c r="P385" i="14"/>
  <c r="P401" i="14"/>
  <c r="P522" i="14"/>
  <c r="P377" i="14"/>
  <c r="P469" i="13"/>
  <c r="P419" i="14"/>
  <c r="P443" i="14"/>
  <c r="P486" i="13"/>
  <c r="P372" i="18"/>
  <c r="P476" i="13"/>
  <c r="P515" i="13"/>
  <c r="P491" i="18"/>
  <c r="P449" i="14"/>
  <c r="O45" i="19"/>
  <c r="P474" i="14"/>
  <c r="P473" i="18"/>
  <c r="P437" i="18"/>
  <c r="P392" i="13"/>
  <c r="P481" i="13"/>
  <c r="P503" i="18"/>
  <c r="P447" i="14"/>
  <c r="P475" i="13"/>
  <c r="P533" i="18"/>
  <c r="P435" i="13"/>
  <c r="P383" i="14"/>
  <c r="P373" i="18"/>
  <c r="P436" i="13"/>
  <c r="P403" i="13"/>
  <c r="P435" i="14"/>
  <c r="P484" i="14"/>
  <c r="P480" i="13"/>
  <c r="P385" i="13"/>
  <c r="P418" i="13"/>
  <c r="P470" i="18"/>
  <c r="P391" i="13"/>
  <c r="P487" i="14"/>
  <c r="P514" i="18"/>
  <c r="P545" i="13"/>
  <c r="P382" i="13"/>
  <c r="P451" i="14"/>
  <c r="P378" i="14"/>
  <c r="P481" i="14"/>
  <c r="P440" i="18"/>
  <c r="P389" i="18"/>
  <c r="P537" i="14"/>
  <c r="P539" i="13"/>
  <c r="P282" i="14"/>
  <c r="P412" i="13"/>
  <c r="P368" i="18"/>
  <c r="P388" i="13"/>
  <c r="P507" i="14"/>
  <c r="P387" i="14"/>
  <c r="P381" i="13"/>
  <c r="P445" i="14"/>
  <c r="P461" i="14"/>
  <c r="P438" i="14"/>
  <c r="P479" i="14"/>
  <c r="P513" i="13"/>
  <c r="P432" i="13"/>
  <c r="P510" i="14"/>
  <c r="P372" i="13"/>
  <c r="P462" i="18"/>
  <c r="P541" i="13"/>
  <c r="P390" i="14"/>
  <c r="P378" i="13"/>
  <c r="P492" i="14"/>
  <c r="P366" i="14"/>
  <c r="P423" i="14"/>
  <c r="P399" i="18"/>
  <c r="P433" i="14"/>
  <c r="P444" i="18"/>
  <c r="P526" i="14"/>
  <c r="P493" i="18"/>
  <c r="P494" i="13"/>
  <c r="P368" i="14"/>
  <c r="P484" i="18"/>
  <c r="P516" i="18"/>
  <c r="P386" i="18"/>
  <c r="P382" i="14"/>
  <c r="P373" i="14"/>
  <c r="P394" i="14"/>
  <c r="P483" i="13"/>
  <c r="P288" i="13"/>
  <c r="P470" i="14"/>
  <c r="P529" i="13"/>
  <c r="P520" i="18"/>
  <c r="P543" i="13"/>
  <c r="P406" i="13"/>
  <c r="P426" i="13"/>
  <c r="P523" i="14"/>
  <c r="P527" i="13"/>
  <c r="P438" i="13"/>
  <c r="P428" i="18"/>
  <c r="P397" i="13"/>
  <c r="P459" i="13"/>
  <c r="P439" i="13"/>
  <c r="P401" i="13"/>
  <c r="P514" i="13"/>
  <c r="P522" i="18"/>
  <c r="P519" i="14"/>
  <c r="U439" i="18"/>
  <c r="U388" i="14"/>
  <c r="U467" i="14"/>
  <c r="U537" i="14"/>
  <c r="U425" i="14"/>
  <c r="U393" i="13"/>
  <c r="U490" i="13"/>
  <c r="U459" i="13"/>
  <c r="U381" i="18"/>
  <c r="U367" i="14"/>
  <c r="U396" i="13"/>
  <c r="U389" i="14"/>
  <c r="U480" i="14"/>
  <c r="U534" i="18"/>
  <c r="U487" i="13"/>
  <c r="U523" i="13"/>
  <c r="U392" i="14"/>
  <c r="U424" i="14"/>
  <c r="U511" i="14"/>
  <c r="U526" i="14"/>
  <c r="U482" i="18"/>
  <c r="U476" i="18"/>
  <c r="U426" i="14"/>
  <c r="U535" i="18"/>
  <c r="U395" i="13"/>
  <c r="U532" i="18"/>
  <c r="U431" i="18"/>
  <c r="U390" i="13"/>
  <c r="U521" i="14"/>
  <c r="U471" i="18"/>
  <c r="U496" i="13"/>
  <c r="U519" i="13"/>
  <c r="U509" i="14"/>
  <c r="U508" i="14"/>
  <c r="U371" i="14"/>
  <c r="U518" i="18"/>
  <c r="U435" i="13"/>
  <c r="U400" i="14"/>
  <c r="U481" i="18"/>
  <c r="U468" i="14"/>
  <c r="U466" i="14"/>
  <c r="U509" i="18"/>
  <c r="U382" i="13"/>
  <c r="U445" i="18"/>
  <c r="U535" i="13"/>
  <c r="U438" i="14"/>
  <c r="U440" i="14"/>
  <c r="U447" i="13"/>
  <c r="U453" i="14"/>
  <c r="U528" i="13"/>
  <c r="U448" i="13"/>
  <c r="U441" i="13"/>
  <c r="U522" i="14"/>
  <c r="T45" i="19"/>
  <c r="U436" i="18"/>
  <c r="U437" i="14"/>
  <c r="U485" i="18"/>
  <c r="U471" i="14"/>
  <c r="U474" i="14"/>
  <c r="U436" i="14"/>
  <c r="U493" i="14"/>
  <c r="U432" i="14"/>
  <c r="U535" i="14"/>
  <c r="U540" i="13"/>
  <c r="U432" i="18"/>
  <c r="U434" i="14"/>
  <c r="U461" i="18"/>
  <c r="U368" i="18"/>
  <c r="U529" i="14"/>
  <c r="U536" i="13"/>
  <c r="U470" i="18"/>
  <c r="U469" i="18"/>
  <c r="U425" i="18"/>
  <c r="U387" i="18"/>
  <c r="U405" i="13"/>
  <c r="U483" i="14"/>
  <c r="U525" i="14"/>
  <c r="U436" i="13"/>
  <c r="U446" i="13"/>
  <c r="U493" i="13"/>
  <c r="U474" i="13"/>
  <c r="U475" i="18"/>
  <c r="U386" i="18"/>
  <c r="U401" i="14"/>
  <c r="U465" i="18"/>
  <c r="U467" i="18"/>
  <c r="U422" i="18"/>
  <c r="U432" i="13"/>
  <c r="U389" i="18"/>
  <c r="U377" i="18"/>
  <c r="U510" i="14"/>
  <c r="U437" i="18"/>
  <c r="U519" i="14"/>
  <c r="U393" i="18"/>
  <c r="U392" i="18"/>
  <c r="U491" i="13"/>
  <c r="U381" i="13"/>
  <c r="U387" i="14"/>
  <c r="U521" i="18"/>
  <c r="U506" i="13"/>
  <c r="U485" i="14"/>
  <c r="U489" i="14"/>
  <c r="U428" i="18"/>
  <c r="U478" i="18"/>
  <c r="U515" i="18"/>
  <c r="U397" i="14"/>
  <c r="U424" i="18"/>
  <c r="U382" i="14"/>
  <c r="U396" i="18"/>
  <c r="U479" i="14"/>
  <c r="U512" i="14"/>
  <c r="U521" i="13"/>
  <c r="U441" i="14"/>
  <c r="U427" i="14"/>
  <c r="U520" i="13"/>
  <c r="U397" i="13"/>
  <c r="U427" i="18"/>
  <c r="U376" i="14"/>
  <c r="U387" i="13"/>
  <c r="U484" i="18"/>
  <c r="U383" i="18"/>
  <c r="U395" i="14"/>
  <c r="U466" i="18"/>
  <c r="U494" i="14"/>
  <c r="U380" i="13"/>
  <c r="U527" i="13"/>
  <c r="U429" i="14"/>
  <c r="U462" i="14"/>
  <c r="U398" i="13"/>
  <c r="U492" i="13"/>
  <c r="U429" i="18"/>
  <c r="U495" i="14"/>
  <c r="U522" i="13"/>
  <c r="U488" i="18"/>
  <c r="U422" i="14"/>
  <c r="U390" i="18"/>
  <c r="U499" i="13"/>
  <c r="U469" i="14"/>
  <c r="U421" i="18"/>
  <c r="U531" i="13"/>
  <c r="U470" i="13"/>
  <c r="U384" i="14"/>
  <c r="U474" i="18"/>
  <c r="U519" i="18"/>
  <c r="U529" i="13"/>
  <c r="U390" i="14"/>
  <c r="U504" i="14"/>
  <c r="U384" i="18"/>
  <c r="U372" i="18"/>
  <c r="U441" i="18"/>
  <c r="U489" i="13"/>
  <c r="U386" i="13"/>
  <c r="U494" i="18"/>
  <c r="U534" i="13"/>
  <c r="U479" i="18"/>
  <c r="U445" i="13"/>
  <c r="U423" i="18"/>
  <c r="U385" i="18"/>
  <c r="U515" i="14"/>
  <c r="U398" i="18"/>
  <c r="U391" i="13"/>
  <c r="U528" i="14"/>
  <c r="U368" i="14"/>
  <c r="U463" i="13"/>
  <c r="U525" i="13"/>
  <c r="U549" i="13"/>
  <c r="U447" i="18"/>
  <c r="U375" i="14"/>
  <c r="U479" i="13"/>
  <c r="U428" i="14"/>
  <c r="U472" i="13"/>
  <c r="U431" i="14"/>
  <c r="U388" i="13"/>
  <c r="U528" i="18"/>
  <c r="U531" i="14"/>
  <c r="U404" i="13"/>
  <c r="U443" i="13"/>
  <c r="U538" i="13"/>
  <c r="U435" i="18"/>
  <c r="U373" i="14"/>
  <c r="U373" i="13"/>
  <c r="U487" i="18"/>
  <c r="U378" i="13"/>
  <c r="U438" i="18"/>
  <c r="U516" i="14"/>
  <c r="U523" i="14"/>
  <c r="U391" i="14"/>
  <c r="U383" i="14"/>
  <c r="U495" i="13"/>
  <c r="U513" i="14"/>
  <c r="U442" i="13"/>
  <c r="U420" i="14"/>
  <c r="U399" i="13"/>
  <c r="U419" i="13"/>
  <c r="U378" i="18"/>
  <c r="U375" i="13"/>
  <c r="U536" i="18"/>
  <c r="U374" i="14"/>
  <c r="U447" i="14"/>
  <c r="U420" i="18"/>
  <c r="U511" i="18"/>
  <c r="U464" i="18"/>
  <c r="U543" i="13"/>
  <c r="U486" i="18"/>
  <c r="U465" i="14"/>
  <c r="U451" i="18"/>
  <c r="U430" i="13"/>
  <c r="U444" i="13"/>
  <c r="U518" i="13"/>
  <c r="U536" i="14"/>
  <c r="U449" i="14"/>
  <c r="U516" i="13"/>
  <c r="U473" i="18"/>
  <c r="U534" i="14"/>
  <c r="U524" i="14"/>
  <c r="U401" i="13"/>
  <c r="U374" i="13"/>
  <c r="U388" i="18"/>
  <c r="U462" i="18"/>
  <c r="U476" i="14"/>
  <c r="U544" i="13"/>
  <c r="U377" i="14"/>
  <c r="U515" i="13"/>
  <c r="U480" i="18"/>
  <c r="U430" i="14"/>
  <c r="U505" i="14"/>
  <c r="U389" i="13"/>
  <c r="U481" i="14"/>
  <c r="U433" i="18"/>
  <c r="U397" i="18"/>
  <c r="U473" i="14"/>
  <c r="U520" i="14"/>
  <c r="U433" i="14"/>
  <c r="U438" i="13"/>
  <c r="U505" i="18"/>
  <c r="U463" i="18"/>
  <c r="U514" i="14"/>
  <c r="U391" i="18"/>
  <c r="U489" i="18"/>
  <c r="U406" i="13"/>
  <c r="U484" i="14"/>
  <c r="U430" i="18"/>
  <c r="U482" i="13"/>
  <c r="U477" i="13"/>
  <c r="U366" i="14"/>
  <c r="U282" i="14"/>
  <c r="U384" i="13"/>
  <c r="U283" i="14"/>
  <c r="U452" i="14"/>
  <c r="U527" i="14"/>
  <c r="U529" i="18"/>
  <c r="U370" i="18"/>
  <c r="U507" i="14"/>
  <c r="U527" i="18"/>
  <c r="U545" i="13"/>
  <c r="U533" i="13"/>
  <c r="U393" i="14"/>
  <c r="U449" i="13"/>
  <c r="U498" i="13"/>
  <c r="U531" i="18"/>
  <c r="U533" i="14"/>
  <c r="U377" i="13"/>
  <c r="U373" i="18"/>
  <c r="U524" i="18"/>
  <c r="U440" i="18"/>
  <c r="U378" i="14"/>
  <c r="U400" i="18"/>
  <c r="U506" i="18"/>
  <c r="U375" i="18"/>
  <c r="U503" i="14"/>
  <c r="U503" i="18"/>
  <c r="U394" i="14"/>
  <c r="U452" i="13"/>
  <c r="U369" i="14"/>
  <c r="U443" i="14"/>
  <c r="U477" i="18"/>
  <c r="U525" i="18"/>
  <c r="U439" i="14"/>
  <c r="U508" i="18"/>
  <c r="U372" i="14"/>
  <c r="U379" i="13"/>
  <c r="U446" i="18"/>
  <c r="U497" i="13"/>
  <c r="U433" i="13"/>
  <c r="U514" i="18"/>
  <c r="U472" i="14"/>
  <c r="U434" i="18"/>
  <c r="U386" i="14"/>
  <c r="U392" i="13"/>
  <c r="U399" i="18"/>
  <c r="U530" i="14"/>
  <c r="U423" i="14"/>
  <c r="U443" i="18"/>
  <c r="U429" i="13"/>
  <c r="U502" i="13"/>
  <c r="U426" i="13"/>
  <c r="U439" i="13"/>
  <c r="U484" i="13"/>
  <c r="U523" i="18"/>
  <c r="U471" i="13"/>
  <c r="U369" i="18"/>
  <c r="U440" i="13"/>
  <c r="U399" i="14"/>
  <c r="U451" i="14"/>
  <c r="U452" i="18"/>
  <c r="U491" i="18"/>
  <c r="U539" i="13"/>
  <c r="U427" i="13"/>
  <c r="U481" i="13"/>
  <c r="U492" i="18"/>
  <c r="U421" i="14"/>
  <c r="U442" i="18"/>
  <c r="U450" i="13"/>
  <c r="U490" i="14"/>
  <c r="U500" i="13"/>
  <c r="U379" i="14"/>
  <c r="U492" i="14"/>
  <c r="U513" i="18"/>
  <c r="U464" i="14"/>
  <c r="U449" i="18"/>
  <c r="U542" i="13"/>
  <c r="U541" i="13"/>
  <c r="U472" i="18"/>
  <c r="U494" i="13"/>
  <c r="U402" i="13"/>
  <c r="U530" i="13"/>
  <c r="U532" i="14"/>
  <c r="U501" i="13"/>
  <c r="U403" i="13"/>
  <c r="U420" i="13"/>
  <c r="U446" i="14"/>
  <c r="U412" i="13"/>
  <c r="U367" i="18"/>
  <c r="U371" i="18"/>
  <c r="U380" i="14"/>
  <c r="U530" i="18"/>
  <c r="U448" i="18"/>
  <c r="U533" i="18"/>
  <c r="U458" i="13"/>
  <c r="U376" i="13"/>
  <c r="U435" i="14"/>
  <c r="U512" i="18"/>
  <c r="U456" i="13"/>
  <c r="U372" i="13"/>
  <c r="U451" i="13"/>
  <c r="U463" i="14"/>
  <c r="U395" i="18"/>
  <c r="U526" i="13"/>
  <c r="U457" i="13"/>
  <c r="U448" i="14"/>
  <c r="U396" i="14"/>
  <c r="U453" i="13"/>
  <c r="U482" i="14"/>
  <c r="U383" i="13"/>
  <c r="U513" i="13"/>
  <c r="U469" i="13"/>
  <c r="U476" i="13"/>
  <c r="U537" i="13"/>
  <c r="U450" i="18"/>
  <c r="U488" i="13"/>
  <c r="U382" i="18"/>
  <c r="U475" i="14"/>
  <c r="U517" i="14"/>
  <c r="U398" i="14"/>
  <c r="U400" i="13"/>
  <c r="U394" i="13"/>
  <c r="U518" i="14"/>
  <c r="U473" i="13"/>
  <c r="U370" i="14"/>
  <c r="U478" i="13"/>
  <c r="U524" i="13"/>
  <c r="U289" i="13"/>
  <c r="U517" i="13"/>
  <c r="U516" i="18"/>
  <c r="U450" i="14"/>
  <c r="U374" i="18"/>
  <c r="U431" i="13"/>
  <c r="U526" i="18"/>
  <c r="U487" i="14"/>
  <c r="U486" i="14"/>
  <c r="U434" i="13"/>
  <c r="U488" i="14"/>
  <c r="U485" i="13"/>
  <c r="U376" i="18"/>
  <c r="U288" i="13"/>
  <c r="U445" i="14"/>
  <c r="U444" i="14"/>
  <c r="U394" i="18"/>
  <c r="U504" i="18"/>
  <c r="U380" i="18"/>
  <c r="U483" i="18"/>
  <c r="U522" i="18"/>
  <c r="U475" i="13"/>
  <c r="U493" i="18"/>
  <c r="U483" i="13"/>
  <c r="U532" i="13"/>
  <c r="U470" i="14"/>
  <c r="U379" i="18"/>
  <c r="U490" i="18"/>
  <c r="U428" i="13"/>
  <c r="U491" i="14"/>
  <c r="U437" i="13"/>
  <c r="U480" i="13"/>
  <c r="U381" i="14"/>
  <c r="U385" i="13"/>
  <c r="U419" i="14"/>
  <c r="U455" i="13"/>
  <c r="U385" i="14"/>
  <c r="U461" i="14"/>
  <c r="U477" i="14"/>
  <c r="U514" i="13"/>
  <c r="U507" i="18"/>
  <c r="U444" i="18"/>
  <c r="U517" i="18"/>
  <c r="U486" i="13"/>
  <c r="U442" i="14"/>
  <c r="U520" i="18"/>
  <c r="U506" i="14"/>
  <c r="U512" i="13"/>
  <c r="U468" i="18"/>
  <c r="U454" i="13"/>
  <c r="U418" i="13"/>
  <c r="U419" i="18"/>
  <c r="U426" i="18"/>
  <c r="U478" i="14"/>
  <c r="U510" i="18"/>
  <c r="N600" i="17"/>
  <c r="N614" i="17"/>
  <c r="R93" i="21"/>
  <c r="L93" i="21"/>
  <c r="K614" i="17"/>
  <c r="K600" i="17"/>
  <c r="Q610" i="17"/>
  <c r="U602" i="17"/>
  <c r="M610" i="17"/>
  <c r="J602" i="17"/>
  <c r="Y110" i="17"/>
  <c r="J93" i="21"/>
  <c r="Q209" i="13"/>
  <c r="Q238" i="13"/>
  <c r="Q259" i="14"/>
  <c r="Q201" i="14"/>
  <c r="Q122" i="18"/>
  <c r="Q175" i="13"/>
  <c r="Q176" i="14"/>
  <c r="Q15" i="14"/>
  <c r="Q244" i="18"/>
  <c r="Q262" i="18"/>
  <c r="Q236" i="18"/>
  <c r="Q248" i="18"/>
  <c r="Q132" i="14"/>
  <c r="Q126" i="14"/>
  <c r="Q203" i="13"/>
  <c r="Q127" i="13"/>
  <c r="Q211" i="13"/>
  <c r="Q219" i="14"/>
  <c r="Q192" i="18"/>
  <c r="Q169" i="14"/>
  <c r="Q133" i="14"/>
  <c r="Q212" i="13"/>
  <c r="Q219" i="13"/>
  <c r="Q179" i="14"/>
  <c r="Q210" i="14"/>
  <c r="Q183" i="13"/>
  <c r="Q214" i="18"/>
  <c r="Q254" i="14"/>
  <c r="Q122" i="13"/>
  <c r="Q15" i="13"/>
  <c r="Q198" i="13"/>
  <c r="Q102" i="13"/>
  <c r="Q268" i="14"/>
  <c r="Q172" i="18"/>
  <c r="Q171" i="18"/>
  <c r="Q212" i="18"/>
  <c r="Q124" i="18"/>
  <c r="Q101" i="18"/>
  <c r="Q185" i="14"/>
  <c r="Q237" i="18"/>
  <c r="Q255" i="13"/>
  <c r="Q108" i="14"/>
  <c r="Q125" i="14"/>
  <c r="Q266" i="18"/>
  <c r="Q112" i="18"/>
  <c r="Q201" i="18"/>
  <c r="Q207" i="18"/>
  <c r="Q222" i="14"/>
  <c r="Q260" i="18"/>
  <c r="Q124" i="13"/>
  <c r="Q144" i="13"/>
  <c r="Q252" i="13"/>
  <c r="Q238" i="18"/>
  <c r="Q110" i="14"/>
  <c r="Q153" i="13"/>
  <c r="Q242" i="18"/>
  <c r="Q145" i="13"/>
  <c r="Q112" i="13"/>
  <c r="Q119" i="13"/>
  <c r="Q110" i="18"/>
  <c r="Q109" i="14"/>
  <c r="Q167" i="18"/>
  <c r="Q14" i="13"/>
  <c r="Q250" i="13"/>
  <c r="Q248" i="13"/>
  <c r="Q240" i="18"/>
  <c r="Q166" i="14"/>
  <c r="Q176" i="18"/>
  <c r="Q132" i="13"/>
  <c r="Q206" i="13"/>
  <c r="Q235" i="14"/>
  <c r="Q225" i="14"/>
  <c r="Q245" i="18"/>
  <c r="Q249" i="13"/>
  <c r="Q254" i="13"/>
  <c r="Q224" i="18"/>
  <c r="Q151" i="18"/>
  <c r="Q112" i="14"/>
  <c r="Q154" i="13"/>
  <c r="Q251" i="13"/>
  <c r="Q157" i="13"/>
  <c r="Q120" i="18"/>
  <c r="Q270" i="13"/>
  <c r="Q173" i="18"/>
  <c r="Q110" i="13"/>
  <c r="Q131" i="18"/>
  <c r="Q194" i="18"/>
  <c r="Q114" i="13"/>
  <c r="Q245" i="13"/>
  <c r="Q100" i="13"/>
  <c r="Q157" i="14"/>
  <c r="Q152" i="14"/>
  <c r="Q201" i="13"/>
  <c r="Q193" i="14"/>
  <c r="Q203" i="18"/>
  <c r="Q159" i="18"/>
  <c r="Q181" i="13"/>
  <c r="Q162" i="14"/>
  <c r="Q160" i="13"/>
  <c r="Q101" i="14"/>
  <c r="Q244" i="13"/>
  <c r="Q160" i="14"/>
  <c r="Q174" i="18"/>
  <c r="Q217" i="14"/>
  <c r="Q105" i="13"/>
  <c r="Q167" i="13"/>
  <c r="Q256" i="14"/>
  <c r="Q194" i="14"/>
  <c r="Q200" i="18"/>
  <c r="Q131" i="14"/>
  <c r="Q130" i="18"/>
  <c r="Q204" i="14"/>
  <c r="Q161" i="18"/>
  <c r="Q159" i="13"/>
  <c r="Q107" i="13"/>
  <c r="Q214" i="14"/>
  <c r="Q197" i="13"/>
  <c r="Q152" i="13"/>
  <c r="Q251" i="14"/>
  <c r="Q152" i="18"/>
  <c r="Q258" i="13"/>
  <c r="Q206" i="18"/>
  <c r="Q168" i="14"/>
  <c r="Q264" i="13"/>
  <c r="Q161" i="13"/>
  <c r="Q221" i="14"/>
  <c r="Q235" i="18"/>
  <c r="Q265" i="18"/>
  <c r="Q177" i="14"/>
  <c r="Q217" i="18"/>
  <c r="Q253" i="13"/>
  <c r="Q119" i="18"/>
  <c r="Q261" i="18"/>
  <c r="Q200" i="14"/>
  <c r="Q240" i="14"/>
  <c r="Q116" i="13"/>
  <c r="Q115" i="13"/>
  <c r="Q164" i="18"/>
  <c r="Q126" i="13"/>
  <c r="Q221" i="18"/>
  <c r="Q257" i="14"/>
  <c r="Q209" i="18"/>
  <c r="Q197" i="18"/>
  <c r="Q246" i="13"/>
  <c r="Q125" i="13"/>
  <c r="Q232" i="13"/>
  <c r="Q183" i="18"/>
  <c r="Q108" i="13"/>
  <c r="Q116" i="18"/>
  <c r="Q251" i="18"/>
  <c r="Q161" i="14"/>
  <c r="Q104" i="14"/>
  <c r="Q126" i="18"/>
  <c r="Q113" i="18"/>
  <c r="Q211" i="18"/>
  <c r="Q250" i="14"/>
  <c r="Q262" i="13"/>
  <c r="Q170" i="14"/>
  <c r="Q257" i="13"/>
  <c r="Q165" i="18"/>
  <c r="Q123" i="14"/>
  <c r="Q155" i="13"/>
  <c r="Q103" i="13"/>
  <c r="Q224" i="13"/>
  <c r="Q227" i="14"/>
  <c r="Q265" i="13"/>
  <c r="Q158" i="14"/>
  <c r="Q256" i="18"/>
  <c r="Q261" i="13"/>
  <c r="Q242" i="14"/>
  <c r="Q260" i="14"/>
  <c r="Q157" i="18"/>
  <c r="Q111" i="13"/>
  <c r="Q228" i="13"/>
  <c r="Q180" i="14"/>
  <c r="Q123" i="13"/>
  <c r="Q154" i="18"/>
  <c r="Q127" i="18"/>
  <c r="Q234" i="18"/>
  <c r="Q269" i="14"/>
  <c r="Q171" i="14"/>
  <c r="Q213" i="13"/>
  <c r="Q241" i="13"/>
  <c r="Q181" i="14"/>
  <c r="Q214" i="13"/>
  <c r="Q209" i="14"/>
  <c r="Q223" i="13"/>
  <c r="Q174" i="14"/>
  <c r="Q238" i="14"/>
  <c r="Q259" i="18"/>
  <c r="Q100" i="18"/>
  <c r="Q243" i="18"/>
  <c r="Q227" i="13"/>
  <c r="Q181" i="18"/>
  <c r="Q182" i="14"/>
  <c r="P15" i="19"/>
  <c r="Q198" i="14"/>
  <c r="Q261" i="14"/>
  <c r="Q167" i="14"/>
  <c r="Q173" i="13"/>
  <c r="Q224" i="14"/>
  <c r="Q122" i="14"/>
  <c r="Q150" i="18"/>
  <c r="Q179" i="18"/>
  <c r="Q218" i="14"/>
  <c r="Q199" i="14"/>
  <c r="Q103" i="14"/>
  <c r="Q119" i="14"/>
  <c r="Q168" i="18"/>
  <c r="Q176" i="13"/>
  <c r="Q156" i="13"/>
  <c r="Q113" i="14"/>
  <c r="Q124" i="14"/>
  <c r="Q198" i="18"/>
  <c r="Q130" i="13"/>
  <c r="Q239" i="14"/>
  <c r="Q196" i="13"/>
  <c r="Q108" i="18"/>
  <c r="Q196" i="14"/>
  <c r="Q236" i="14"/>
  <c r="Q215" i="14"/>
  <c r="Q245" i="14"/>
  <c r="Q208" i="18"/>
  <c r="Q106" i="13"/>
  <c r="Q202" i="13"/>
  <c r="Q256" i="13"/>
  <c r="Q117" i="13"/>
  <c r="Q111" i="14"/>
  <c r="Q128" i="14"/>
  <c r="Q120" i="13"/>
  <c r="Q128" i="13"/>
  <c r="Q207" i="14"/>
  <c r="Q226" i="14"/>
  <c r="Q218" i="13"/>
  <c r="Q260" i="13"/>
  <c r="Q211" i="14"/>
  <c r="Q182" i="18"/>
  <c r="Q101" i="13"/>
  <c r="Q216" i="14"/>
  <c r="Q220" i="18"/>
  <c r="Q166" i="13"/>
  <c r="Q121" i="14"/>
  <c r="Q213" i="18"/>
  <c r="Q158" i="13"/>
  <c r="Q264" i="18"/>
  <c r="Q114" i="14"/>
  <c r="Q263" i="18"/>
  <c r="Q155" i="18"/>
  <c r="Q179" i="13"/>
  <c r="Q173" i="14"/>
  <c r="Q170" i="18"/>
  <c r="Q104" i="18"/>
  <c r="Q237" i="14"/>
  <c r="Q163" i="13"/>
  <c r="Q178" i="14"/>
  <c r="Q129" i="14"/>
  <c r="Q203" i="14"/>
  <c r="Q162" i="13"/>
  <c r="Q118" i="13"/>
  <c r="Q263" i="13"/>
  <c r="Q213" i="14"/>
  <c r="Q258" i="14"/>
  <c r="Q195" i="13"/>
  <c r="Q165" i="13"/>
  <c r="Q99" i="18"/>
  <c r="Q243" i="13"/>
  <c r="Q155" i="14"/>
  <c r="Q267" i="13"/>
  <c r="Q169" i="13"/>
  <c r="Q215" i="13"/>
  <c r="Q162" i="18"/>
  <c r="Q247" i="18"/>
  <c r="Q115" i="14"/>
  <c r="Q175" i="18"/>
  <c r="Q195" i="14"/>
  <c r="Q129" i="13"/>
  <c r="Q257" i="18"/>
  <c r="Q223" i="18"/>
  <c r="Q125" i="18"/>
  <c r="Q178" i="13"/>
  <c r="Q239" i="13"/>
  <c r="Q164" i="14"/>
  <c r="Q183" i="14"/>
  <c r="Q267" i="14"/>
  <c r="Q180" i="13"/>
  <c r="Q220" i="13"/>
  <c r="Q220" i="14"/>
  <c r="Q174" i="13"/>
  <c r="Q111" i="18"/>
  <c r="Q184" i="14"/>
  <c r="Q221" i="13"/>
  <c r="Q250" i="18"/>
  <c r="Q113" i="13"/>
  <c r="Q163" i="18"/>
  <c r="Q105" i="18"/>
  <c r="Q115" i="18"/>
  <c r="Q199" i="18"/>
  <c r="Q116" i="14"/>
  <c r="Q182" i="13"/>
  <c r="Q164" i="13"/>
  <c r="Q109" i="13"/>
  <c r="Q204" i="13"/>
  <c r="Q217" i="13"/>
  <c r="Q120" i="14"/>
  <c r="Q189" i="13"/>
  <c r="Q219" i="18"/>
  <c r="Q151" i="14"/>
  <c r="Q222" i="18"/>
  <c r="Q193" i="18"/>
  <c r="Q153" i="18"/>
  <c r="Q146" i="13"/>
  <c r="Q210" i="18"/>
  <c r="Q171" i="13"/>
  <c r="Q98" i="13"/>
  <c r="Q253" i="18"/>
  <c r="Q242" i="13"/>
  <c r="Q117" i="18"/>
  <c r="Q255" i="14"/>
  <c r="Q241" i="18"/>
  <c r="Q177" i="13"/>
  <c r="Q252" i="18"/>
  <c r="Q138" i="13"/>
  <c r="Q159" i="14"/>
  <c r="Q98" i="14"/>
  <c r="Q247" i="14"/>
  <c r="Q210" i="13"/>
  <c r="Q170" i="13"/>
  <c r="Q158" i="18"/>
  <c r="Q153" i="14"/>
  <c r="Q249" i="18"/>
  <c r="Q205" i="13"/>
  <c r="Q156" i="14"/>
  <c r="Q107" i="18"/>
  <c r="Q248" i="14"/>
  <c r="Q268" i="13"/>
  <c r="Q271" i="13"/>
  <c r="Q262" i="14"/>
  <c r="Q177" i="18"/>
  <c r="Q249" i="14"/>
  <c r="Q156" i="18"/>
  <c r="Q226" i="13"/>
  <c r="Q246" i="14"/>
  <c r="Q197" i="14"/>
  <c r="Q225" i="18"/>
  <c r="Q104" i="13"/>
  <c r="Q131" i="13"/>
  <c r="Q121" i="18"/>
  <c r="Q185" i="13"/>
  <c r="Q253" i="14"/>
  <c r="Q223" i="14"/>
  <c r="Q208" i="13"/>
  <c r="Q247" i="13"/>
  <c r="Q178" i="18"/>
  <c r="Q100" i="14"/>
  <c r="Q102" i="18"/>
  <c r="Q163" i="14"/>
  <c r="Q244" i="14"/>
  <c r="Q160" i="18"/>
  <c r="Q252" i="14"/>
  <c r="Q99" i="13"/>
  <c r="Q172" i="13"/>
  <c r="Q123" i="18"/>
  <c r="Q259" i="13"/>
  <c r="Q103" i="18"/>
  <c r="Q130" i="14"/>
  <c r="Q216" i="13"/>
  <c r="Q172" i="14"/>
  <c r="Q208" i="14"/>
  <c r="Q202" i="14"/>
  <c r="Q241" i="14"/>
  <c r="Q14" i="14"/>
  <c r="Q128" i="18"/>
  <c r="Q98" i="18"/>
  <c r="Q117" i="14"/>
  <c r="Q218" i="18"/>
  <c r="Q168" i="13"/>
  <c r="Q243" i="14"/>
  <c r="Q107" i="14"/>
  <c r="Q205" i="18"/>
  <c r="Q106" i="18"/>
  <c r="Q169" i="18"/>
  <c r="Q239" i="18"/>
  <c r="Q195" i="18"/>
  <c r="Q184" i="13"/>
  <c r="Q114" i="18"/>
  <c r="Q202" i="18"/>
  <c r="Q225" i="13"/>
  <c r="Q118" i="18"/>
  <c r="Q246" i="18"/>
  <c r="Q165" i="14"/>
  <c r="Q266" i="14"/>
  <c r="Q154" i="14"/>
  <c r="Q105" i="14"/>
  <c r="Q222" i="13"/>
  <c r="Q212" i="14"/>
  <c r="Q266" i="13"/>
  <c r="Q275" i="13"/>
  <c r="Q267" i="18"/>
  <c r="Q205" i="14"/>
  <c r="Q206" i="14"/>
  <c r="Q199" i="13"/>
  <c r="Q207" i="13"/>
  <c r="Q200" i="13"/>
  <c r="Q109" i="18"/>
  <c r="Q265" i="14"/>
  <c r="Q269" i="13"/>
  <c r="Q118" i="14"/>
  <c r="Q204" i="18"/>
  <c r="Q255" i="18"/>
  <c r="Q102" i="14"/>
  <c r="Q258" i="18"/>
  <c r="Q166" i="18"/>
  <c r="Q121" i="13"/>
  <c r="Q240" i="13"/>
  <c r="Q99" i="14"/>
  <c r="Q263" i="14"/>
  <c r="Q106" i="14"/>
  <c r="Q215" i="18"/>
  <c r="Q175" i="14"/>
  <c r="Q264" i="14"/>
  <c r="Q180" i="18"/>
  <c r="Q129" i="18"/>
  <c r="Q254" i="18"/>
  <c r="Q127" i="14"/>
  <c r="Q216" i="18"/>
  <c r="Q196" i="18"/>
  <c r="M102" i="13"/>
  <c r="M254" i="14"/>
  <c r="M132" i="13"/>
  <c r="M109" i="18"/>
  <c r="M235" i="14"/>
  <c r="M208" i="14"/>
  <c r="M126" i="18"/>
  <c r="M241" i="13"/>
  <c r="M248" i="14"/>
  <c r="M111" i="18"/>
  <c r="M193" i="14"/>
  <c r="M151" i="18"/>
  <c r="M108" i="14"/>
  <c r="M162" i="14"/>
  <c r="M202" i="14"/>
  <c r="M200" i="13"/>
  <c r="M122" i="13"/>
  <c r="M176" i="18"/>
  <c r="M226" i="14"/>
  <c r="M201" i="14"/>
  <c r="M104" i="14"/>
  <c r="M206" i="13"/>
  <c r="M254" i="13"/>
  <c r="M185" i="14"/>
  <c r="M181" i="14"/>
  <c r="M214" i="13"/>
  <c r="M239" i="13"/>
  <c r="M159" i="18"/>
  <c r="M125" i="14"/>
  <c r="M112" i="18"/>
  <c r="M262" i="14"/>
  <c r="M207" i="14"/>
  <c r="M131" i="14"/>
  <c r="M156" i="14"/>
  <c r="M171" i="14"/>
  <c r="M172" i="18"/>
  <c r="M107" i="18"/>
  <c r="M175" i="13"/>
  <c r="M260" i="13"/>
  <c r="M176" i="14"/>
  <c r="M238" i="13"/>
  <c r="M218" i="13"/>
  <c r="M114" i="13"/>
  <c r="M936" i="13" s="1"/>
  <c r="M245" i="13"/>
  <c r="M133" i="14"/>
  <c r="M201" i="13"/>
  <c r="M209" i="14"/>
  <c r="M113" i="18"/>
  <c r="M132" i="14"/>
  <c r="M262" i="13"/>
  <c r="M165" i="14"/>
  <c r="M252" i="14"/>
  <c r="M170" i="14"/>
  <c r="M155" i="18"/>
  <c r="M167" i="13"/>
  <c r="M249" i="14"/>
  <c r="M115" i="18"/>
  <c r="M246" i="14"/>
  <c r="M1050" i="14" s="1"/>
  <c r="M177" i="14"/>
  <c r="M128" i="13"/>
  <c r="M253" i="13"/>
  <c r="M263" i="14"/>
  <c r="M128" i="18"/>
  <c r="M104" i="13"/>
  <c r="M258" i="18"/>
  <c r="M130" i="18"/>
  <c r="M194" i="14"/>
  <c r="M172" i="14"/>
  <c r="M200" i="18"/>
  <c r="M122" i="18"/>
  <c r="M169" i="18"/>
  <c r="M169" i="14"/>
  <c r="M152" i="14"/>
  <c r="M244" i="18"/>
  <c r="M101" i="13"/>
  <c r="M255" i="13"/>
  <c r="M225" i="13"/>
  <c r="M177" i="13"/>
  <c r="M166" i="13"/>
  <c r="M164" i="14"/>
  <c r="M159" i="13"/>
  <c r="M177" i="18"/>
  <c r="M984" i="18" s="1"/>
  <c r="M214" i="14"/>
  <c r="M238" i="14"/>
  <c r="M183" i="14"/>
  <c r="M257" i="13"/>
  <c r="M165" i="18"/>
  <c r="M100" i="18"/>
  <c r="M158" i="13"/>
  <c r="M181" i="18"/>
  <c r="M182" i="14"/>
  <c r="L15" i="19"/>
  <c r="M126" i="14"/>
  <c r="M15" i="13"/>
  <c r="M171" i="18"/>
  <c r="M265" i="14"/>
  <c r="M211" i="14"/>
  <c r="M213" i="13"/>
  <c r="M202" i="18"/>
  <c r="M182" i="18"/>
  <c r="M183" i="13"/>
  <c r="M211" i="18"/>
  <c r="M246" i="18"/>
  <c r="M221" i="13"/>
  <c r="M250" i="14"/>
  <c r="M161" i="18"/>
  <c r="M152" i="13"/>
  <c r="M258" i="13"/>
  <c r="M99" i="13"/>
  <c r="M179" i="13"/>
  <c r="M115" i="14"/>
  <c r="M243" i="18"/>
  <c r="M264" i="13"/>
  <c r="M227" i="13"/>
  <c r="M170" i="18"/>
  <c r="M238" i="18"/>
  <c r="M161" i="13"/>
  <c r="M235" i="18"/>
  <c r="M198" i="14"/>
  <c r="M203" i="13"/>
  <c r="M209" i="13"/>
  <c r="M251" i="18"/>
  <c r="M161" i="14"/>
  <c r="M249" i="13"/>
  <c r="M219" i="13"/>
  <c r="M216" i="14"/>
  <c r="M203" i="18"/>
  <c r="M214" i="18"/>
  <c r="M174" i="14"/>
  <c r="M152" i="18"/>
  <c r="M260" i="18"/>
  <c r="M155" i="13"/>
  <c r="M104" i="18"/>
  <c r="M222" i="13"/>
  <c r="M120" i="13"/>
  <c r="M14" i="14"/>
  <c r="M243" i="13"/>
  <c r="M264" i="18"/>
  <c r="M242" i="14"/>
  <c r="M260" i="14"/>
  <c r="M1064" i="14" s="1"/>
  <c r="M215" i="18"/>
  <c r="M180" i="14"/>
  <c r="M210" i="18"/>
  <c r="M178" i="14"/>
  <c r="M103" i="18"/>
  <c r="M205" i="13"/>
  <c r="M130" i="13"/>
  <c r="M239" i="14"/>
  <c r="M234" i="18"/>
  <c r="M116" i="18"/>
  <c r="M163" i="14"/>
  <c r="M196" i="18"/>
  <c r="M256" i="13"/>
  <c r="M217" i="13"/>
  <c r="M130" i="14"/>
  <c r="M258" i="14"/>
  <c r="M255" i="14"/>
  <c r="M202" i="13"/>
  <c r="M178" i="18"/>
  <c r="M127" i="13"/>
  <c r="M124" i="18"/>
  <c r="M210" i="14"/>
  <c r="M264" i="14"/>
  <c r="M154" i="13"/>
  <c r="M213" i="18"/>
  <c r="M102" i="14"/>
  <c r="M207" i="18"/>
  <c r="M154" i="14"/>
  <c r="M120" i="18"/>
  <c r="M270" i="13"/>
  <c r="M153" i="13"/>
  <c r="M259" i="13"/>
  <c r="M269" i="13"/>
  <c r="M266" i="13"/>
  <c r="M129" i="18"/>
  <c r="M111" i="13"/>
  <c r="M225" i="18"/>
  <c r="M119" i="18"/>
  <c r="M195" i="14"/>
  <c r="M179" i="18"/>
  <c r="M986" i="18" s="1"/>
  <c r="M240" i="18"/>
  <c r="M116" i="14"/>
  <c r="M164" i="13"/>
  <c r="M170" i="13"/>
  <c r="M198" i="18"/>
  <c r="M118" i="13"/>
  <c r="M263" i="13"/>
  <c r="M208" i="13"/>
  <c r="M199" i="13"/>
  <c r="M219" i="18"/>
  <c r="M153" i="18"/>
  <c r="M192" i="18"/>
  <c r="M15" i="14"/>
  <c r="M181" i="13"/>
  <c r="M121" i="14"/>
  <c r="M266" i="18"/>
  <c r="M244" i="13"/>
  <c r="M239" i="18"/>
  <c r="M241" i="14"/>
  <c r="M201" i="18"/>
  <c r="M222" i="14"/>
  <c r="M266" i="14"/>
  <c r="M124" i="13"/>
  <c r="M206" i="18"/>
  <c r="M252" i="18"/>
  <c r="M110" i="13"/>
  <c r="M237" i="14"/>
  <c r="M242" i="18"/>
  <c r="M218" i="18"/>
  <c r="M119" i="13"/>
  <c r="M168" i="13"/>
  <c r="M109" i="14"/>
  <c r="M106" i="14"/>
  <c r="M243" i="14"/>
  <c r="M14" i="13"/>
  <c r="M166" i="14"/>
  <c r="M254" i="18"/>
  <c r="M119" i="14"/>
  <c r="M127" i="14"/>
  <c r="M121" i="18"/>
  <c r="M98" i="13"/>
  <c r="M204" i="18"/>
  <c r="M155" i="14"/>
  <c r="M175" i="14"/>
  <c r="M162" i="13"/>
  <c r="M204" i="13"/>
  <c r="M213" i="14"/>
  <c r="M166" i="18"/>
  <c r="M206" i="14"/>
  <c r="M120" i="14"/>
  <c r="M216" i="13"/>
  <c r="M241" i="18"/>
  <c r="M108" i="13"/>
  <c r="M220" i="14"/>
  <c r="M174" i="13"/>
  <c r="M193" i="18"/>
  <c r="M265" i="18"/>
  <c r="M217" i="18"/>
  <c r="M195" i="18"/>
  <c r="M268" i="14"/>
  <c r="M131" i="18"/>
  <c r="M211" i="13"/>
  <c r="M225" i="14"/>
  <c r="M1029" i="14" s="1"/>
  <c r="M245" i="18"/>
  <c r="M237" i="18"/>
  <c r="M184" i="14"/>
  <c r="M210" i="13"/>
  <c r="M248" i="18"/>
  <c r="M112" i="14"/>
  <c r="M105" i="13"/>
  <c r="M113" i="13"/>
  <c r="M252" i="13"/>
  <c r="M173" i="18"/>
  <c r="M226" i="13"/>
  <c r="M172" i="13"/>
  <c r="M145" i="13"/>
  <c r="M180" i="18"/>
  <c r="M236" i="18"/>
  <c r="M217" i="14"/>
  <c r="M256" i="14"/>
  <c r="M221" i="14"/>
  <c r="M156" i="18"/>
  <c r="M199" i="18"/>
  <c r="M167" i="18"/>
  <c r="M275" i="13"/>
  <c r="M176" i="13"/>
  <c r="M115" i="13"/>
  <c r="M205" i="14"/>
  <c r="M189" i="13"/>
  <c r="M208" i="18"/>
  <c r="M247" i="13"/>
  <c r="M183" i="18"/>
  <c r="M160" i="18"/>
  <c r="M178" i="13"/>
  <c r="M267" i="14"/>
  <c r="M184" i="13"/>
  <c r="M200" i="14"/>
  <c r="M215" i="14"/>
  <c r="M205" i="18"/>
  <c r="M129" i="14"/>
  <c r="M933" i="14" s="1"/>
  <c r="M109" i="13"/>
  <c r="M246" i="13"/>
  <c r="M151" i="14"/>
  <c r="M100" i="13"/>
  <c r="M175" i="18"/>
  <c r="M256" i="18"/>
  <c r="M261" i="13"/>
  <c r="M108" i="18"/>
  <c r="M122" i="14"/>
  <c r="M195" i="13"/>
  <c r="M111" i="14"/>
  <c r="M915" i="14" s="1"/>
  <c r="M194" i="18"/>
  <c r="M101" i="18"/>
  <c r="M224" i="18"/>
  <c r="M268" i="13"/>
  <c r="M271" i="13"/>
  <c r="M118" i="18"/>
  <c r="M114" i="14"/>
  <c r="M146" i="13"/>
  <c r="M157" i="13"/>
  <c r="M105" i="14"/>
  <c r="M212" i="14"/>
  <c r="M227" i="14"/>
  <c r="M157" i="18"/>
  <c r="M103" i="14"/>
  <c r="M203" i="14"/>
  <c r="M158" i="18"/>
  <c r="M116" i="13"/>
  <c r="M127" i="18"/>
  <c r="M236" i="14"/>
  <c r="M126" i="13"/>
  <c r="M169" i="13"/>
  <c r="M207" i="13"/>
  <c r="M1029" i="13" s="1"/>
  <c r="M99" i="18"/>
  <c r="M162" i="18"/>
  <c r="M125" i="13"/>
  <c r="M106" i="18"/>
  <c r="M255" i="18"/>
  <c r="M220" i="18"/>
  <c r="M249" i="18"/>
  <c r="M150" i="18"/>
  <c r="M257" i="18"/>
  <c r="M164" i="18"/>
  <c r="M257" i="14"/>
  <c r="M269" i="14"/>
  <c r="M117" i="13"/>
  <c r="M251" i="13"/>
  <c r="M110" i="18"/>
  <c r="M218" i="14"/>
  <c r="M131" i="13"/>
  <c r="M118" i="14"/>
  <c r="M245" i="14"/>
  <c r="M222" i="18"/>
  <c r="M107" i="13"/>
  <c r="M216" i="18"/>
  <c r="M247" i="18"/>
  <c r="M251" i="14"/>
  <c r="M261" i="14"/>
  <c r="M197" i="14"/>
  <c r="M185" i="13"/>
  <c r="M159" i="14"/>
  <c r="M253" i="14"/>
  <c r="M244" i="14"/>
  <c r="M125" i="18"/>
  <c r="M212" i="18"/>
  <c r="M197" i="13"/>
  <c r="M144" i="13"/>
  <c r="M168" i="14"/>
  <c r="M163" i="18"/>
  <c r="M240" i="13"/>
  <c r="M128" i="14"/>
  <c r="M224" i="13"/>
  <c r="M224" i="14"/>
  <c r="M123" i="13"/>
  <c r="M129" i="13"/>
  <c r="M171" i="13"/>
  <c r="M113" i="14"/>
  <c r="M153" i="14"/>
  <c r="M242" i="13"/>
  <c r="M267" i="13"/>
  <c r="M102" i="18"/>
  <c r="M221" i="18"/>
  <c r="M223" i="18"/>
  <c r="M106" i="13"/>
  <c r="M247" i="14"/>
  <c r="M215" i="13"/>
  <c r="M220" i="13"/>
  <c r="M223" i="13"/>
  <c r="M103" i="13"/>
  <c r="M248" i="13"/>
  <c r="M261" i="18"/>
  <c r="M232" i="13"/>
  <c r="M1054" i="13" s="1"/>
  <c r="M198" i="13"/>
  <c r="M179" i="14"/>
  <c r="M259" i="18"/>
  <c r="M240" i="14"/>
  <c r="M196" i="13"/>
  <c r="M114" i="18"/>
  <c r="M262" i="18"/>
  <c r="M199" i="14"/>
  <c r="M209" i="18"/>
  <c r="M117" i="14"/>
  <c r="M212" i="13"/>
  <c r="M263" i="18"/>
  <c r="M123" i="14"/>
  <c r="M182" i="13"/>
  <c r="M259" i="14"/>
  <c r="M121" i="13"/>
  <c r="M204" i="14"/>
  <c r="M101" i="14"/>
  <c r="M174" i="18"/>
  <c r="M250" i="18"/>
  <c r="M105" i="18"/>
  <c r="M167" i="14"/>
  <c r="M173" i="13"/>
  <c r="M112" i="13"/>
  <c r="M158" i="14"/>
  <c r="M138" i="13"/>
  <c r="M99" i="14"/>
  <c r="M180" i="13"/>
  <c r="M250" i="13"/>
  <c r="M228" i="13"/>
  <c r="M267" i="18"/>
  <c r="M107" i="14"/>
  <c r="M168" i="18"/>
  <c r="M253" i="18"/>
  <c r="M1060" i="18" s="1"/>
  <c r="M154" i="18"/>
  <c r="M98" i="18"/>
  <c r="M196" i="14"/>
  <c r="M98" i="14"/>
  <c r="M265" i="13"/>
  <c r="M219" i="14"/>
  <c r="M110" i="14"/>
  <c r="M163" i="13"/>
  <c r="M197" i="18"/>
  <c r="M117" i="18"/>
  <c r="M157" i="14"/>
  <c r="M123" i="18"/>
  <c r="M223" i="14"/>
  <c r="M160" i="13"/>
  <c r="M160" i="14"/>
  <c r="M173" i="14"/>
  <c r="M156" i="13"/>
  <c r="M124" i="14"/>
  <c r="M165" i="13"/>
  <c r="M100" i="14"/>
  <c r="L612" i="17"/>
  <c r="Y272" i="17"/>
  <c r="U610" i="17"/>
  <c r="F96" i="21"/>
  <c r="Y435" i="17"/>
  <c r="I96" i="21"/>
  <c r="P93" i="21"/>
  <c r="Q521" i="13"/>
  <c r="Q537" i="14"/>
  <c r="Q490" i="14"/>
  <c r="Q514" i="13"/>
  <c r="Q494" i="18"/>
  <c r="Q481" i="13"/>
  <c r="Q447" i="14"/>
  <c r="Q535" i="13"/>
  <c r="Q532" i="18"/>
  <c r="Q379" i="18"/>
  <c r="Q378" i="18"/>
  <c r="Q373" i="13"/>
  <c r="Q470" i="18"/>
  <c r="Q445" i="14"/>
  <c r="Q399" i="14"/>
  <c r="Q397" i="13"/>
  <c r="Q494" i="13"/>
  <c r="Q472" i="13"/>
  <c r="Q480" i="13"/>
  <c r="Q523" i="14"/>
  <c r="Q529" i="18"/>
  <c r="Q384" i="13"/>
  <c r="Q538" i="13"/>
  <c r="Q451" i="18"/>
  <c r="Q390" i="13"/>
  <c r="Q457" i="13"/>
  <c r="Q436" i="13"/>
  <c r="Q491" i="14"/>
  <c r="Q467" i="18"/>
  <c r="Q448" i="18"/>
  <c r="Q493" i="18"/>
  <c r="Q442" i="13"/>
  <c r="Q479" i="18"/>
  <c r="Q450" i="13"/>
  <c r="Q373" i="18"/>
  <c r="Q518" i="14"/>
  <c r="Q428" i="13"/>
  <c r="Q395" i="18"/>
  <c r="Q381" i="14"/>
  <c r="Q402" i="13"/>
  <c r="Q469" i="14"/>
  <c r="Q421" i="14"/>
  <c r="Q456" i="13"/>
  <c r="Q473" i="13"/>
  <c r="Q391" i="18"/>
  <c r="Q394" i="13"/>
  <c r="Q506" i="14"/>
  <c r="Q427" i="14"/>
  <c r="Q536" i="14"/>
  <c r="Q488" i="14"/>
  <c r="Q478" i="14"/>
  <c r="Q493" i="13"/>
  <c r="Q543" i="13"/>
  <c r="Q440" i="18"/>
  <c r="Q396" i="14"/>
  <c r="Q465" i="18"/>
  <c r="Q535" i="14"/>
  <c r="Q431" i="18"/>
  <c r="Q388" i="18"/>
  <c r="Q463" i="14"/>
  <c r="Q471" i="14"/>
  <c r="Q384" i="18"/>
  <c r="Q443" i="14"/>
  <c r="Q531" i="18"/>
  <c r="Q437" i="14"/>
  <c r="Q377" i="13"/>
  <c r="Q504" i="18"/>
  <c r="Q471" i="13"/>
  <c r="Q464" i="14"/>
  <c r="Q378" i="14"/>
  <c r="Q379" i="14"/>
  <c r="Q442" i="18"/>
  <c r="Q388" i="13"/>
  <c r="Q475" i="13"/>
  <c r="Q534" i="14"/>
  <c r="Q372" i="18"/>
  <c r="Q520" i="14"/>
  <c r="Q526" i="13"/>
  <c r="Q396" i="18"/>
  <c r="Q491" i="18"/>
  <c r="Q530" i="14"/>
  <c r="Q536" i="18"/>
  <c r="Q464" i="18"/>
  <c r="Q495" i="14"/>
  <c r="Q446" i="14"/>
  <c r="Q508" i="14"/>
  <c r="Q525" i="13"/>
  <c r="Q382" i="18"/>
  <c r="Q375" i="14"/>
  <c r="Q533" i="18"/>
  <c r="Q371" i="14"/>
  <c r="Q522" i="14"/>
  <c r="Q374" i="14"/>
  <c r="Q487" i="14"/>
  <c r="Q380" i="18"/>
  <c r="Q540" i="13"/>
  <c r="Q485" i="13"/>
  <c r="Q396" i="13"/>
  <c r="Q490" i="13"/>
  <c r="Q477" i="14"/>
  <c r="Q426" i="18"/>
  <c r="Q526" i="18"/>
  <c r="Q530" i="18"/>
  <c r="Q511" i="14"/>
  <c r="Q439" i="13"/>
  <c r="Q527" i="14"/>
  <c r="Q544" i="13"/>
  <c r="Q514" i="18"/>
  <c r="Q476" i="13"/>
  <c r="Q423" i="14"/>
  <c r="Q523" i="13"/>
  <c r="Q527" i="13"/>
  <c r="Q525" i="14"/>
  <c r="Q448" i="14"/>
  <c r="Q478" i="13"/>
  <c r="Q458" i="13"/>
  <c r="Q434" i="18"/>
  <c r="Q509" i="14"/>
  <c r="Q533" i="13"/>
  <c r="Q516" i="18"/>
  <c r="Q492" i="18"/>
  <c r="Q475" i="14"/>
  <c r="Q433" i="14"/>
  <c r="Q375" i="18"/>
  <c r="Q399" i="13"/>
  <c r="Q509" i="18"/>
  <c r="Q436" i="18"/>
  <c r="Q420" i="14"/>
  <c r="Q432" i="14"/>
  <c r="Q386" i="18"/>
  <c r="Q370" i="18"/>
  <c r="Q470" i="13"/>
  <c r="Q504" i="14"/>
  <c r="Q466" i="14"/>
  <c r="Q425" i="14"/>
  <c r="Q520" i="18"/>
  <c r="Q438" i="18"/>
  <c r="Q519" i="13"/>
  <c r="Q474" i="18"/>
  <c r="Q534" i="18"/>
  <c r="Q532" i="13"/>
  <c r="Q532" i="14"/>
  <c r="Q389" i="14"/>
  <c r="Q489" i="18"/>
  <c r="Q473" i="18"/>
  <c r="Q467" i="14"/>
  <c r="Q469" i="18"/>
  <c r="Q462" i="18"/>
  <c r="Q524" i="13"/>
  <c r="Q380" i="13"/>
  <c r="Q480" i="18"/>
  <c r="Q387" i="18"/>
  <c r="Q479" i="13"/>
  <c r="Q421" i="18"/>
  <c r="Q392" i="13"/>
  <c r="Q395" i="13"/>
  <c r="Q531" i="14"/>
  <c r="Q405" i="13"/>
  <c r="Q372" i="14"/>
  <c r="Q452" i="13"/>
  <c r="Q398" i="14"/>
  <c r="Q528" i="18"/>
  <c r="Q526" i="14"/>
  <c r="Q541" i="13"/>
  <c r="Q422" i="18"/>
  <c r="Q535" i="18"/>
  <c r="Q391" i="14"/>
  <c r="Q429" i="14"/>
  <c r="Q522" i="18"/>
  <c r="Q443" i="13"/>
  <c r="Q429" i="18"/>
  <c r="Q520" i="13"/>
  <c r="Q386" i="14"/>
  <c r="Q445" i="13"/>
  <c r="Q433" i="13"/>
  <c r="Q367" i="14"/>
  <c r="Q502" i="13"/>
  <c r="Q384" i="14"/>
  <c r="Q471" i="18"/>
  <c r="Q432" i="18"/>
  <c r="Q441" i="14"/>
  <c r="Q505" i="14"/>
  <c r="Q465" i="14"/>
  <c r="Q483" i="18"/>
  <c r="Q447" i="13"/>
  <c r="Q524" i="14"/>
  <c r="Q518" i="13"/>
  <c r="Q487" i="13"/>
  <c r="Q478" i="18"/>
  <c r="Q474" i="13"/>
  <c r="Q484" i="18"/>
  <c r="Q488" i="13"/>
  <c r="Q539" i="13"/>
  <c r="Q491" i="13"/>
  <c r="Q387" i="13"/>
  <c r="Q385" i="13"/>
  <c r="Q369" i="14"/>
  <c r="Q283" i="14"/>
  <c r="Q475" i="18"/>
  <c r="Q433" i="18"/>
  <c r="Q468" i="14"/>
  <c r="Q510" i="18"/>
  <c r="Q427" i="13"/>
  <c r="Q477" i="13"/>
  <c r="Q444" i="13"/>
  <c r="Q531" i="13"/>
  <c r="Q489" i="14"/>
  <c r="Q400" i="14"/>
  <c r="Q446" i="13"/>
  <c r="Q438" i="13"/>
  <c r="Q495" i="13"/>
  <c r="Q512" i="18"/>
  <c r="Q429" i="13"/>
  <c r="Q459" i="13"/>
  <c r="Q400" i="18"/>
  <c r="Q385" i="14"/>
  <c r="Q424" i="18"/>
  <c r="Q420" i="13"/>
  <c r="Q371" i="18"/>
  <c r="Q473" i="14"/>
  <c r="Q379" i="13"/>
  <c r="Q366" i="14"/>
  <c r="Q461" i="18"/>
  <c r="Q389" i="18"/>
  <c r="Q468" i="18"/>
  <c r="Q377" i="14"/>
  <c r="Q516" i="14"/>
  <c r="Q476" i="14"/>
  <c r="Q431" i="14"/>
  <c r="Q406" i="13"/>
  <c r="Q375" i="13"/>
  <c r="Q376" i="14"/>
  <c r="Q452" i="18"/>
  <c r="Q486" i="14"/>
  <c r="Q369" i="18"/>
  <c r="Q470" i="14"/>
  <c r="Q484" i="13"/>
  <c r="Q487" i="18"/>
  <c r="Q536" i="13"/>
  <c r="Q521" i="14"/>
  <c r="Q437" i="18"/>
  <c r="Q440" i="14"/>
  <c r="Q527" i="18"/>
  <c r="Q515" i="13"/>
  <c r="Q382" i="13"/>
  <c r="Q517" i="18"/>
  <c r="Q499" i="13"/>
  <c r="Q490" i="18"/>
  <c r="Q522" i="13"/>
  <c r="Q443" i="18"/>
  <c r="Q393" i="18"/>
  <c r="Q398" i="18"/>
  <c r="Q516" i="13"/>
  <c r="Q528" i="14"/>
  <c r="Q400" i="13"/>
  <c r="Q484" i="14"/>
  <c r="Q500" i="13"/>
  <c r="Q428" i="18"/>
  <c r="Q506" i="18"/>
  <c r="Q426" i="14"/>
  <c r="Q394" i="14"/>
  <c r="Q492" i="13"/>
  <c r="Q529" i="14"/>
  <c r="Q513" i="14"/>
  <c r="Q476" i="18"/>
  <c r="Q488" i="18"/>
  <c r="Q472" i="18"/>
  <c r="Q528" i="13"/>
  <c r="Q542" i="13"/>
  <c r="Q497" i="13"/>
  <c r="Q374" i="18"/>
  <c r="Q439" i="18"/>
  <c r="Q510" i="14"/>
  <c r="Q435" i="18"/>
  <c r="Q472" i="14"/>
  <c r="Q511" i="18"/>
  <c r="Q513" i="18"/>
  <c r="Q508" i="18"/>
  <c r="Q501" i="13"/>
  <c r="Q445" i="18"/>
  <c r="Q383" i="14"/>
  <c r="Q444" i="18"/>
  <c r="Q434" i="13"/>
  <c r="Q392" i="14"/>
  <c r="Q368" i="14"/>
  <c r="Q434" i="14"/>
  <c r="Q482" i="13"/>
  <c r="Q474" i="14"/>
  <c r="Q378" i="13"/>
  <c r="Q463" i="18"/>
  <c r="Q514" i="14"/>
  <c r="Q537" i="13"/>
  <c r="Q380" i="14"/>
  <c r="Q452" i="14"/>
  <c r="Q449" i="14"/>
  <c r="Q455" i="13"/>
  <c r="Q454" i="13"/>
  <c r="Q430" i="14"/>
  <c r="Q401" i="14"/>
  <c r="Q424" i="14"/>
  <c r="Q381" i="13"/>
  <c r="Q493" i="14"/>
  <c r="Q397" i="18"/>
  <c r="Q480" i="14"/>
  <c r="Q376" i="18"/>
  <c r="Q401" i="13"/>
  <c r="Q512" i="13"/>
  <c r="Q435" i="14"/>
  <c r="Q523" i="18"/>
  <c r="Q482" i="18"/>
  <c r="Q446" i="18"/>
  <c r="Q377" i="18"/>
  <c r="Q448" i="13"/>
  <c r="Q477" i="18"/>
  <c r="Q513" i="13"/>
  <c r="Q441" i="13"/>
  <c r="Q451" i="14"/>
  <c r="Q387" i="14"/>
  <c r="Q479" i="14"/>
  <c r="Q383" i="13"/>
  <c r="P45" i="19"/>
  <c r="Q393" i="14"/>
  <c r="Q451" i="13"/>
  <c r="Q494" i="14"/>
  <c r="Q483" i="14"/>
  <c r="Q438" i="14"/>
  <c r="Q515" i="18"/>
  <c r="Q486" i="13"/>
  <c r="Q449" i="13"/>
  <c r="Q530" i="13"/>
  <c r="Q482" i="14"/>
  <c r="Q517" i="13"/>
  <c r="Q419" i="13"/>
  <c r="Q453" i="13"/>
  <c r="Q486" i="18"/>
  <c r="Q412" i="13"/>
  <c r="Q386" i="13"/>
  <c r="Q437" i="13"/>
  <c r="Q425" i="18"/>
  <c r="Q391" i="13"/>
  <c r="Q404" i="13"/>
  <c r="Q496" i="13"/>
  <c r="Q529" i="13"/>
  <c r="Q431" i="13"/>
  <c r="Q390" i="14"/>
  <c r="Q489" i="13"/>
  <c r="Q441" i="18"/>
  <c r="Q549" i="13"/>
  <c r="Q370" i="14"/>
  <c r="Q430" i="13"/>
  <c r="Q449" i="18"/>
  <c r="Q447" i="18"/>
  <c r="Q506" i="13"/>
  <c r="Q393" i="13"/>
  <c r="Q444" i="14"/>
  <c r="Q398" i="13"/>
  <c r="Q534" i="13"/>
  <c r="Q533" i="14"/>
  <c r="Q383" i="18"/>
  <c r="Q507" i="14"/>
  <c r="Q374" i="13"/>
  <c r="Q498" i="13"/>
  <c r="Q422" i="14"/>
  <c r="Q382" i="14"/>
  <c r="Q427" i="18"/>
  <c r="Q545" i="13"/>
  <c r="Q453" i="14"/>
  <c r="Q485" i="14"/>
  <c r="Q440" i="13"/>
  <c r="Q505" i="18"/>
  <c r="Q442" i="14"/>
  <c r="Q481" i="14"/>
  <c r="Q289" i="13"/>
  <c r="Q524" i="18"/>
  <c r="Q430" i="18"/>
  <c r="Q503" i="14"/>
  <c r="Q367" i="18"/>
  <c r="Q521" i="18"/>
  <c r="Q376" i="13"/>
  <c r="Q517" i="14"/>
  <c r="Q420" i="18"/>
  <c r="Q397" i="14"/>
  <c r="Q481" i="18"/>
  <c r="Q388" i="14"/>
  <c r="Q399" i="18"/>
  <c r="Q381" i="18"/>
  <c r="Q450" i="18"/>
  <c r="Q435" i="13"/>
  <c r="Q394" i="18"/>
  <c r="Q450" i="14"/>
  <c r="Q512" i="14"/>
  <c r="Q525" i="18"/>
  <c r="Q432" i="13"/>
  <c r="Q389" i="13"/>
  <c r="Q372" i="13"/>
  <c r="Q403" i="13"/>
  <c r="Q483" i="13"/>
  <c r="Q385" i="18"/>
  <c r="Q519" i="18"/>
  <c r="Q519" i="14"/>
  <c r="Q492" i="14"/>
  <c r="Q282" i="14"/>
  <c r="Q439" i="14"/>
  <c r="Q518" i="18"/>
  <c r="Q392" i="18"/>
  <c r="Q390" i="18"/>
  <c r="Q373" i="14"/>
  <c r="Q463" i="13"/>
  <c r="Q419" i="14"/>
  <c r="Q423" i="18"/>
  <c r="Q368" i="18"/>
  <c r="Q507" i="18"/>
  <c r="Q426" i="13"/>
  <c r="Q428" i="14"/>
  <c r="Q395" i="14"/>
  <c r="Q436" i="14"/>
  <c r="Q515" i="14"/>
  <c r="Q485" i="18"/>
  <c r="Q418" i="13"/>
  <c r="Q469" i="13"/>
  <c r="Q461" i="14"/>
  <c r="Q462" i="14"/>
  <c r="Q503" i="18"/>
  <c r="Q419" i="18"/>
  <c r="Q288" i="13"/>
  <c r="Q466" i="18"/>
  <c r="O379" i="13"/>
  <c r="O384" i="13"/>
  <c r="O483" i="14"/>
  <c r="O464" i="14"/>
  <c r="O378" i="18"/>
  <c r="O462" i="18"/>
  <c r="O450" i="18"/>
  <c r="O530" i="18"/>
  <c r="O467" i="14"/>
  <c r="O423" i="14"/>
  <c r="O388" i="13"/>
  <c r="O523" i="14"/>
  <c r="O471" i="13"/>
  <c r="O526" i="14"/>
  <c r="O519" i="13"/>
  <c r="O526" i="18"/>
  <c r="O478" i="14"/>
  <c r="O431" i="13"/>
  <c r="O369" i="18"/>
  <c r="O486" i="13"/>
  <c r="O372" i="14"/>
  <c r="O472" i="18"/>
  <c r="O421" i="18"/>
  <c r="O495" i="14"/>
  <c r="O522" i="14"/>
  <c r="O451" i="14"/>
  <c r="O522" i="18"/>
  <c r="O489" i="14"/>
  <c r="O509" i="14"/>
  <c r="O462" i="14"/>
  <c r="O538" i="13"/>
  <c r="O513" i="18"/>
  <c r="O466" i="14"/>
  <c r="O464" i="18"/>
  <c r="O498" i="13"/>
  <c r="O448" i="18"/>
  <c r="O368" i="18"/>
  <c r="O430" i="18"/>
  <c r="O501" i="13"/>
  <c r="O473" i="14"/>
  <c r="O495" i="13"/>
  <c r="O523" i="18"/>
  <c r="O453" i="14"/>
  <c r="O524" i="13"/>
  <c r="O426" i="18"/>
  <c r="O527" i="14"/>
  <c r="O443" i="14"/>
  <c r="O482" i="18"/>
  <c r="O496" i="13"/>
  <c r="O385" i="18"/>
  <c r="O378" i="14"/>
  <c r="O472" i="13"/>
  <c r="O449" i="14"/>
  <c r="O527" i="13"/>
  <c r="O525" i="14"/>
  <c r="O532" i="18"/>
  <c r="O536" i="13"/>
  <c r="O477" i="14"/>
  <c r="O513" i="13"/>
  <c r="O526" i="13"/>
  <c r="O520" i="13"/>
  <c r="O476" i="13"/>
  <c r="O477" i="18"/>
  <c r="O422" i="14"/>
  <c r="O420" i="14"/>
  <c r="O487" i="18"/>
  <c r="O518" i="14"/>
  <c r="O437" i="18"/>
  <c r="O479" i="18"/>
  <c r="O375" i="18"/>
  <c r="O384" i="14"/>
  <c r="O373" i="18"/>
  <c r="O502" i="13"/>
  <c r="O470" i="14"/>
  <c r="O440" i="13"/>
  <c r="O483" i="18"/>
  <c r="O441" i="18"/>
  <c r="O393" i="18"/>
  <c r="O391" i="18"/>
  <c r="O450" i="14"/>
  <c r="O514" i="14"/>
  <c r="O386" i="13"/>
  <c r="O437" i="13"/>
  <c r="O474" i="18"/>
  <c r="O393" i="13"/>
  <c r="O484" i="14"/>
  <c r="O520" i="18"/>
  <c r="O535" i="18"/>
  <c r="O535" i="13"/>
  <c r="O476" i="14"/>
  <c r="O476" i="18"/>
  <c r="O480" i="13"/>
  <c r="O387" i="18"/>
  <c r="O470" i="18"/>
  <c r="O455" i="13"/>
  <c r="O516" i="14"/>
  <c r="O541" i="13"/>
  <c r="O369" i="14"/>
  <c r="O439" i="14"/>
  <c r="O442" i="18"/>
  <c r="O484" i="13"/>
  <c r="O537" i="13"/>
  <c r="O468" i="14"/>
  <c r="O376" i="13"/>
  <c r="O374" i="18"/>
  <c r="O390" i="13"/>
  <c r="O436" i="13"/>
  <c r="O396" i="18"/>
  <c r="O549" i="13"/>
  <c r="O420" i="18"/>
  <c r="O397" i="14"/>
  <c r="O439" i="18"/>
  <c r="O424" i="14"/>
  <c r="O398" i="18"/>
  <c r="O468" i="18"/>
  <c r="O394" i="18"/>
  <c r="O444" i="14"/>
  <c r="O382" i="18"/>
  <c r="O456" i="13"/>
  <c r="O497" i="13"/>
  <c r="O401" i="14"/>
  <c r="O479" i="14"/>
  <c r="O511" i="18"/>
  <c r="O398" i="13"/>
  <c r="O430" i="13"/>
  <c r="O481" i="13"/>
  <c r="O490" i="14"/>
  <c r="O486" i="18"/>
  <c r="O427" i="14"/>
  <c r="O388" i="18"/>
  <c r="O488" i="18"/>
  <c r="O492" i="13"/>
  <c r="O539" i="13"/>
  <c r="O431" i="14"/>
  <c r="O469" i="18"/>
  <c r="O521" i="13"/>
  <c r="O426" i="14"/>
  <c r="O452" i="14"/>
  <c r="O398" i="14"/>
  <c r="O452" i="18"/>
  <c r="O528" i="13"/>
  <c r="O487" i="14"/>
  <c r="O492" i="18"/>
  <c r="O283" i="14"/>
  <c r="O443" i="13"/>
  <c r="O399" i="14"/>
  <c r="O517" i="14"/>
  <c r="O391" i="14"/>
  <c r="O520" i="14"/>
  <c r="O433" i="18"/>
  <c r="O433" i="14"/>
  <c r="O485" i="14"/>
  <c r="O512" i="14"/>
  <c r="O531" i="13"/>
  <c r="O447" i="18"/>
  <c r="O446" i="14"/>
  <c r="O493" i="18"/>
  <c r="O386" i="14"/>
  <c r="O381" i="14"/>
  <c r="O382" i="14"/>
  <c r="O387" i="14"/>
  <c r="O386" i="18"/>
  <c r="O531" i="18"/>
  <c r="O419" i="13"/>
  <c r="O436" i="18"/>
  <c r="O441" i="13"/>
  <c r="O509" i="18"/>
  <c r="O444" i="18"/>
  <c r="O427" i="18"/>
  <c r="O367" i="14"/>
  <c r="O380" i="18"/>
  <c r="O521" i="14"/>
  <c r="O465" i="14"/>
  <c r="O500" i="13"/>
  <c r="O516" i="13"/>
  <c r="O507" i="18"/>
  <c r="O451" i="13"/>
  <c r="O529" i="14"/>
  <c r="O379" i="18"/>
  <c r="O452" i="13"/>
  <c r="O377" i="18"/>
  <c r="O513" i="14"/>
  <c r="O434" i="18"/>
  <c r="O375" i="13"/>
  <c r="O533" i="13"/>
  <c r="O491" i="14"/>
  <c r="O440" i="14"/>
  <c r="O532" i="14"/>
  <c r="O533" i="14"/>
  <c r="O470" i="13"/>
  <c r="O534" i="18"/>
  <c r="O401" i="13"/>
  <c r="O485" i="13"/>
  <c r="O530" i="13"/>
  <c r="O373" i="14"/>
  <c r="O371" i="18"/>
  <c r="O425" i="14"/>
  <c r="O442" i="14"/>
  <c r="O399" i="13"/>
  <c r="O506" i="18"/>
  <c r="O440" i="18"/>
  <c r="O469" i="14"/>
  <c r="O424" i="18"/>
  <c r="O443" i="18"/>
  <c r="O532" i="13"/>
  <c r="O396" i="13"/>
  <c r="O366" i="14"/>
  <c r="O428" i="14"/>
  <c r="O531" i="14"/>
  <c r="O377" i="14"/>
  <c r="O480" i="18"/>
  <c r="O397" i="13"/>
  <c r="O507" i="14"/>
  <c r="O437" i="14"/>
  <c r="O529" i="13"/>
  <c r="O435" i="13"/>
  <c r="O454" i="13"/>
  <c r="O510" i="14"/>
  <c r="O510" i="18"/>
  <c r="O435" i="18"/>
  <c r="O400" i="14"/>
  <c r="O515" i="13"/>
  <c r="O525" i="18"/>
  <c r="O525" i="13"/>
  <c r="O393" i="14"/>
  <c r="O378" i="13"/>
  <c r="O368" i="14"/>
  <c r="O472" i="14"/>
  <c r="O434" i="13"/>
  <c r="O397" i="18"/>
  <c r="O537" i="14"/>
  <c r="O438" i="18"/>
  <c r="O435" i="14"/>
  <c r="O463" i="13"/>
  <c r="O503" i="14"/>
  <c r="O524" i="18"/>
  <c r="O488" i="13"/>
  <c r="O391" i="13"/>
  <c r="O405" i="13"/>
  <c r="O449" i="18"/>
  <c r="O377" i="13"/>
  <c r="O523" i="13"/>
  <c r="O383" i="18"/>
  <c r="O458" i="13"/>
  <c r="O423" i="18"/>
  <c r="O445" i="14"/>
  <c r="O430" i="14"/>
  <c r="O475" i="14"/>
  <c r="O370" i="18"/>
  <c r="O432" i="13"/>
  <c r="O499" i="13"/>
  <c r="O478" i="18"/>
  <c r="O421" i="14"/>
  <c r="O514" i="13"/>
  <c r="O447" i="13"/>
  <c r="O505" i="14"/>
  <c r="O395" i="18"/>
  <c r="O536" i="14"/>
  <c r="O543" i="13"/>
  <c r="O463" i="18"/>
  <c r="O473" i="13"/>
  <c r="O385" i="14"/>
  <c r="O528" i="14"/>
  <c r="O492" i="14"/>
  <c r="O389" i="18"/>
  <c r="O400" i="13"/>
  <c r="O395" i="13"/>
  <c r="O439" i="13"/>
  <c r="O373" i="13"/>
  <c r="O466" i="18"/>
  <c r="O379" i="14"/>
  <c r="O438" i="14"/>
  <c r="O494" i="13"/>
  <c r="O425" i="18"/>
  <c r="O429" i="18"/>
  <c r="O422" i="18"/>
  <c r="O429" i="14"/>
  <c r="O475" i="13"/>
  <c r="O432" i="18"/>
  <c r="O432" i="14"/>
  <c r="O428" i="13"/>
  <c r="O527" i="18"/>
  <c r="O517" i="18"/>
  <c r="O390" i="18"/>
  <c r="O504" i="14"/>
  <c r="O289" i="13"/>
  <c r="O394" i="13"/>
  <c r="O490" i="18"/>
  <c r="O506" i="14"/>
  <c r="O396" i="14"/>
  <c r="O389" i="14"/>
  <c r="O399" i="18"/>
  <c r="O536" i="18"/>
  <c r="O494" i="18"/>
  <c r="O445" i="18"/>
  <c r="O465" i="18"/>
  <c r="O544" i="13"/>
  <c r="O404" i="13"/>
  <c r="O515" i="18"/>
  <c r="O533" i="18"/>
  <c r="O494" i="14"/>
  <c r="O534" i="14"/>
  <c r="O529" i="18"/>
  <c r="O542" i="13"/>
  <c r="O446" i="13"/>
  <c r="O376" i="18"/>
  <c r="O383" i="13"/>
  <c r="O388" i="14"/>
  <c r="O441" i="14"/>
  <c r="O517" i="13"/>
  <c r="O412" i="13"/>
  <c r="O528" i="18"/>
  <c r="O479" i="13"/>
  <c r="O447" i="14"/>
  <c r="O506" i="13"/>
  <c r="O516" i="18"/>
  <c r="O486" i="14"/>
  <c r="O442" i="13"/>
  <c r="O449" i="13"/>
  <c r="O383" i="14"/>
  <c r="O489" i="13"/>
  <c r="O371" i="14"/>
  <c r="O473" i="18"/>
  <c r="O530" i="14"/>
  <c r="O459" i="13"/>
  <c r="O524" i="14"/>
  <c r="O503" i="18"/>
  <c r="O463" i="14"/>
  <c r="O392" i="18"/>
  <c r="O457" i="13"/>
  <c r="O514" i="18"/>
  <c r="O427" i="13"/>
  <c r="O508" i="18"/>
  <c r="O382" i="13"/>
  <c r="O370" i="14"/>
  <c r="O433" i="13"/>
  <c r="O400" i="18"/>
  <c r="O481" i="18"/>
  <c r="O518" i="13"/>
  <c r="O487" i="13"/>
  <c r="O505" i="18"/>
  <c r="O434" i="14"/>
  <c r="O461" i="18"/>
  <c r="O380" i="13"/>
  <c r="O519" i="18"/>
  <c r="O385" i="13"/>
  <c r="O518" i="18"/>
  <c r="O474" i="13"/>
  <c r="O519" i="14"/>
  <c r="O482" i="14"/>
  <c r="O491" i="13"/>
  <c r="O481" i="14"/>
  <c r="O485" i="18"/>
  <c r="O534" i="13"/>
  <c r="O488" i="14"/>
  <c r="O471" i="18"/>
  <c r="N45" i="19"/>
  <c r="O489" i="18"/>
  <c r="O453" i="13"/>
  <c r="O420" i="13"/>
  <c r="O376" i="14"/>
  <c r="O467" i="18"/>
  <c r="O390" i="14"/>
  <c r="O535" i="14"/>
  <c r="O450" i="13"/>
  <c r="O392" i="14"/>
  <c r="O419" i="18"/>
  <c r="O381" i="18"/>
  <c r="O484" i="18"/>
  <c r="O444" i="13"/>
  <c r="O429" i="13"/>
  <c r="O406" i="13"/>
  <c r="O402" i="13"/>
  <c r="O474" i="14"/>
  <c r="O515" i="14"/>
  <c r="O282" i="14"/>
  <c r="O469" i="13"/>
  <c r="O395" i="14"/>
  <c r="O448" i="14"/>
  <c r="O522" i="13"/>
  <c r="O478" i="13"/>
  <c r="O438" i="13"/>
  <c r="O471" i="14"/>
  <c r="O374" i="13"/>
  <c r="O475" i="18"/>
  <c r="O451" i="18"/>
  <c r="O389" i="13"/>
  <c r="O493" i="13"/>
  <c r="O418" i="13"/>
  <c r="O394" i="14"/>
  <c r="O372" i="18"/>
  <c r="O491" i="18"/>
  <c r="O540" i="13"/>
  <c r="O392" i="13"/>
  <c r="O493" i="14"/>
  <c r="O387" i="13"/>
  <c r="O490" i="13"/>
  <c r="O380" i="14"/>
  <c r="O384" i="18"/>
  <c r="O374" i="14"/>
  <c r="O403" i="13"/>
  <c r="O428" i="18"/>
  <c r="O480" i="14"/>
  <c r="O419" i="14"/>
  <c r="O446" i="18"/>
  <c r="O508" i="14"/>
  <c r="O372" i="13"/>
  <c r="O504" i="18"/>
  <c r="O482" i="13"/>
  <c r="O431" i="18"/>
  <c r="O545" i="13"/>
  <c r="O512" i="18"/>
  <c r="O483" i="13"/>
  <c r="O445" i="13"/>
  <c r="O512" i="13"/>
  <c r="O461" i="14"/>
  <c r="O511" i="14"/>
  <c r="O381" i="13"/>
  <c r="O477" i="13"/>
  <c r="O288" i="13"/>
  <c r="O448" i="13"/>
  <c r="O521" i="18"/>
  <c r="O426" i="13"/>
  <c r="O436" i="14"/>
  <c r="O367" i="18"/>
  <c r="O375" i="14"/>
  <c r="N598" i="17"/>
  <c r="J90" i="21"/>
  <c r="J96" i="21"/>
  <c r="N612" i="17"/>
  <c r="P599" i="17"/>
  <c r="K612" i="17"/>
  <c r="K602" i="17"/>
  <c r="Q612" i="17"/>
  <c r="U600" i="17"/>
  <c r="M599" i="17"/>
  <c r="U200" i="13"/>
  <c r="U254" i="14"/>
  <c r="U226" i="14"/>
  <c r="U114" i="13"/>
  <c r="U171" i="18"/>
  <c r="U208" i="14"/>
  <c r="U212" i="18"/>
  <c r="U185" i="14"/>
  <c r="U237" i="18"/>
  <c r="U255" i="13"/>
  <c r="U179" i="14"/>
  <c r="U193" i="14"/>
  <c r="U151" i="18"/>
  <c r="U203" i="18"/>
  <c r="U108" i="14"/>
  <c r="U271" i="13"/>
  <c r="U1093" i="13" s="1"/>
  <c r="U114" i="14"/>
  <c r="U125" i="14"/>
  <c r="U929" i="14" s="1"/>
  <c r="U162" i="14"/>
  <c r="U207" i="14"/>
  <c r="U156" i="14"/>
  <c r="U218" i="13"/>
  <c r="U260" i="13"/>
  <c r="U176" i="14"/>
  <c r="U104" i="14"/>
  <c r="U206" i="13"/>
  <c r="U225" i="14"/>
  <c r="U249" i="13"/>
  <c r="U254" i="13"/>
  <c r="U181" i="14"/>
  <c r="U248" i="14"/>
  <c r="U111" i="18"/>
  <c r="U201" i="13"/>
  <c r="U184" i="14"/>
  <c r="U988" i="14" s="1"/>
  <c r="U113" i="18"/>
  <c r="U223" i="13"/>
  <c r="U181" i="13"/>
  <c r="U246" i="18"/>
  <c r="U262" i="14"/>
  <c r="U160" i="13"/>
  <c r="U203" i="13"/>
  <c r="U200" i="18"/>
  <c r="U201" i="14"/>
  <c r="U1005" i="14" s="1"/>
  <c r="U192" i="18"/>
  <c r="U109" i="18"/>
  <c r="U238" i="13"/>
  <c r="U131" i="14"/>
  <c r="U259" i="14"/>
  <c r="U194" i="18"/>
  <c r="U211" i="14"/>
  <c r="U213" i="13"/>
  <c r="U219" i="13"/>
  <c r="U124" i="18"/>
  <c r="U121" i="13"/>
  <c r="U211" i="18"/>
  <c r="U247" i="18"/>
  <c r="U239" i="13"/>
  <c r="U159" i="18"/>
  <c r="U221" i="13"/>
  <c r="U214" i="14"/>
  <c r="U201" i="18"/>
  <c r="U207" i="18"/>
  <c r="U170" i="14"/>
  <c r="U257" i="13"/>
  <c r="U206" i="18"/>
  <c r="U100" i="18"/>
  <c r="U158" i="13"/>
  <c r="U227" i="13"/>
  <c r="U238" i="18"/>
  <c r="U105" i="18"/>
  <c r="U172" i="13"/>
  <c r="U246" i="14"/>
  <c r="U175" i="18"/>
  <c r="U227" i="14"/>
  <c r="U199" i="18"/>
  <c r="U265" i="18"/>
  <c r="U167" i="14"/>
  <c r="U123" i="18"/>
  <c r="U128" i="13"/>
  <c r="U129" i="18"/>
  <c r="U119" i="18"/>
  <c r="U104" i="13"/>
  <c r="U172" i="18"/>
  <c r="U175" i="13"/>
  <c r="U219" i="14"/>
  <c r="U164" i="14"/>
  <c r="U204" i="14"/>
  <c r="U101" i="14"/>
  <c r="U250" i="14"/>
  <c r="U262" i="13"/>
  <c r="U238" i="14"/>
  <c r="U250" i="18"/>
  <c r="U115" i="14"/>
  <c r="U919" i="14" s="1"/>
  <c r="U168" i="14"/>
  <c r="U256" i="14"/>
  <c r="U161" i="13"/>
  <c r="U130" i="18"/>
  <c r="U255" i="18"/>
  <c r="U251" i="18"/>
  <c r="U127" i="13"/>
  <c r="U161" i="14"/>
  <c r="U15" i="14"/>
  <c r="U212" i="13"/>
  <c r="U265" i="14"/>
  <c r="U241" i="13"/>
  <c r="U244" i="18"/>
  <c r="U214" i="13"/>
  <c r="U216" i="14"/>
  <c r="U264" i="14"/>
  <c r="U220" i="18"/>
  <c r="U202" i="14"/>
  <c r="U159" i="13"/>
  <c r="U165" i="14"/>
  <c r="U266" i="14"/>
  <c r="U197" i="13"/>
  <c r="U152" i="13"/>
  <c r="U154" i="14"/>
  <c r="U155" i="18"/>
  <c r="U99" i="13"/>
  <c r="U165" i="18"/>
  <c r="U972" i="18" s="1"/>
  <c r="U179" i="13"/>
  <c r="U170" i="18"/>
  <c r="U977" i="18" s="1"/>
  <c r="U155" i="13"/>
  <c r="U198" i="14"/>
  <c r="U268" i="14"/>
  <c r="U176" i="18"/>
  <c r="U132" i="13"/>
  <c r="U209" i="13"/>
  <c r="U15" i="13"/>
  <c r="U198" i="13"/>
  <c r="U107" i="18"/>
  <c r="U245" i="13"/>
  <c r="U169" i="18"/>
  <c r="U101" i="18"/>
  <c r="U183" i="13"/>
  <c r="U154" i="13"/>
  <c r="U241" i="14"/>
  <c r="U173" i="14"/>
  <c r="U977" i="14" s="1"/>
  <c r="U110" i="13"/>
  <c r="U222" i="13"/>
  <c r="U259" i="13"/>
  <c r="U243" i="14"/>
  <c r="U14" i="13"/>
  <c r="U111" i="13"/>
  <c r="U275" i="13"/>
  <c r="U218" i="14"/>
  <c r="U116" i="14"/>
  <c r="U178" i="14"/>
  <c r="U168" i="18"/>
  <c r="U170" i="13"/>
  <c r="U176" i="13"/>
  <c r="U204" i="18"/>
  <c r="U103" i="18"/>
  <c r="U267" i="13"/>
  <c r="U219" i="18"/>
  <c r="U269" i="14"/>
  <c r="U98" i="18"/>
  <c r="U204" i="13"/>
  <c r="U217" i="13"/>
  <c r="U166" i="18"/>
  <c r="U130" i="14"/>
  <c r="U209" i="18"/>
  <c r="U195" i="13"/>
  <c r="U163" i="14"/>
  <c r="U117" i="18"/>
  <c r="U122" i="18"/>
  <c r="U263" i="18"/>
  <c r="U266" i="18"/>
  <c r="U160" i="14"/>
  <c r="U183" i="14"/>
  <c r="U110" i="14"/>
  <c r="U235" i="18"/>
  <c r="U212" i="14"/>
  <c r="U237" i="14"/>
  <c r="U177" i="14"/>
  <c r="U112" i="13"/>
  <c r="U119" i="13"/>
  <c r="U138" i="13"/>
  <c r="U109" i="14"/>
  <c r="U106" i="14"/>
  <c r="U150" i="18"/>
  <c r="U119" i="14"/>
  <c r="U164" i="13"/>
  <c r="U121" i="18"/>
  <c r="U257" i="18"/>
  <c r="U118" i="14"/>
  <c r="U155" i="14"/>
  <c r="U116" i="13"/>
  <c r="U239" i="14"/>
  <c r="U162" i="13"/>
  <c r="U263" i="13"/>
  <c r="U1085" i="13" s="1"/>
  <c r="U120" i="14"/>
  <c r="U126" i="14"/>
  <c r="U122" i="13"/>
  <c r="U194" i="14"/>
  <c r="U161" i="18"/>
  <c r="U146" i="13"/>
  <c r="U152" i="18"/>
  <c r="U120" i="18"/>
  <c r="U173" i="18"/>
  <c r="U105" i="14"/>
  <c r="U249" i="18"/>
  <c r="U240" i="13"/>
  <c r="U242" i="18"/>
  <c r="U145" i="13"/>
  <c r="U217" i="18"/>
  <c r="U110" i="18"/>
  <c r="U917" i="18" s="1"/>
  <c r="U168" i="13"/>
  <c r="U180" i="18"/>
  <c r="U197" i="14"/>
  <c r="U261" i="13"/>
  <c r="U163" i="13"/>
  <c r="U267" i="14"/>
  <c r="U128" i="18"/>
  <c r="U180" i="13"/>
  <c r="U228" i="13"/>
  <c r="U129" i="13"/>
  <c r="U127" i="14"/>
  <c r="U261" i="18"/>
  <c r="U98" i="13"/>
  <c r="U185" i="13"/>
  <c r="U253" i="18"/>
  <c r="U154" i="18"/>
  <c r="U118" i="13"/>
  <c r="U216" i="18"/>
  <c r="U223" i="14"/>
  <c r="U206" i="14"/>
  <c r="U98" i="14"/>
  <c r="U199" i="13"/>
  <c r="U196" i="18"/>
  <c r="U1003" i="18" s="1"/>
  <c r="U255" i="14"/>
  <c r="U183" i="18"/>
  <c r="U169" i="14"/>
  <c r="U152" i="14"/>
  <c r="U214" i="18"/>
  <c r="U107" i="13"/>
  <c r="U157" i="13"/>
  <c r="U259" i="18"/>
  <c r="U264" i="13"/>
  <c r="U123" i="14"/>
  <c r="U163" i="18"/>
  <c r="U263" i="14"/>
  <c r="U131" i="18"/>
  <c r="U126" i="18"/>
  <c r="U262" i="18"/>
  <c r="U270" i="13"/>
  <c r="U1092" i="13" s="1"/>
  <c r="U181" i="18"/>
  <c r="U242" i="14"/>
  <c r="U258" i="18"/>
  <c r="U113" i="14"/>
  <c r="U200" i="14"/>
  <c r="U159" i="14"/>
  <c r="U158" i="18"/>
  <c r="U198" i="18"/>
  <c r="U164" i="18"/>
  <c r="U247" i="14"/>
  <c r="U1051" i="14" s="1"/>
  <c r="U232" i="13"/>
  <c r="U202" i="13"/>
  <c r="U108" i="13"/>
  <c r="U151" i="14"/>
  <c r="U222" i="18"/>
  <c r="U171" i="14"/>
  <c r="U209" i="14"/>
  <c r="U224" i="13"/>
  <c r="U208" i="13"/>
  <c r="U160" i="18"/>
  <c r="U178" i="13"/>
  <c r="U102" i="13"/>
  <c r="U248" i="18"/>
  <c r="U218" i="18"/>
  <c r="U103" i="14"/>
  <c r="U236" i="14"/>
  <c r="U102" i="18"/>
  <c r="U100" i="14"/>
  <c r="U244" i="14"/>
  <c r="U245" i="18"/>
  <c r="U225" i="13"/>
  <c r="U203" i="14"/>
  <c r="U221" i="18"/>
  <c r="U174" i="14"/>
  <c r="U99" i="14"/>
  <c r="U171" i="13"/>
  <c r="U130" i="13"/>
  <c r="U125" i="13"/>
  <c r="U216" i="13"/>
  <c r="U100" i="13"/>
  <c r="U202" i="18"/>
  <c r="U166" i="13"/>
  <c r="U112" i="18"/>
  <c r="U167" i="13"/>
  <c r="U261" i="14"/>
  <c r="U184" i="13"/>
  <c r="U1006" i="13" s="1"/>
  <c r="U195" i="14"/>
  <c r="U248" i="13"/>
  <c r="U199" i="14"/>
  <c r="U210" i="18"/>
  <c r="U131" i="13"/>
  <c r="U107" i="14"/>
  <c r="U205" i="13"/>
  <c r="U196" i="13"/>
  <c r="U108" i="18"/>
  <c r="U213" i="14"/>
  <c r="U245" i="14"/>
  <c r="U208" i="18"/>
  <c r="U178" i="18"/>
  <c r="U205" i="18"/>
  <c r="U220" i="13"/>
  <c r="U125" i="18"/>
  <c r="U117" i="14"/>
  <c r="U106" i="18"/>
  <c r="U117" i="13"/>
  <c r="U256" i="18"/>
  <c r="U215" i="18"/>
  <c r="U1022" i="18" s="1"/>
  <c r="U240" i="18"/>
  <c r="U124" i="13"/>
  <c r="U128" i="14"/>
  <c r="U251" i="13"/>
  <c r="U173" i="13"/>
  <c r="U166" i="14"/>
  <c r="U215" i="13"/>
  <c r="U1037" i="13" s="1"/>
  <c r="U111" i="14"/>
  <c r="U236" i="18"/>
  <c r="U182" i="14"/>
  <c r="T15" i="19"/>
  <c r="U234" i="18"/>
  <c r="U196" i="14"/>
  <c r="U133" i="14"/>
  <c r="U182" i="18"/>
  <c r="U118" i="18"/>
  <c r="U121" i="14"/>
  <c r="U244" i="13"/>
  <c r="U251" i="14"/>
  <c r="U217" i="14"/>
  <c r="U258" i="13"/>
  <c r="U113" i="13"/>
  <c r="U252" i="18"/>
  <c r="U104" i="18"/>
  <c r="U267" i="18"/>
  <c r="U129" i="14"/>
  <c r="U126" i="13"/>
  <c r="U257" i="14"/>
  <c r="U246" i="13"/>
  <c r="U114" i="18"/>
  <c r="U174" i="13"/>
  <c r="U189" i="13"/>
  <c r="U223" i="18"/>
  <c r="U211" i="13"/>
  <c r="U239" i="18"/>
  <c r="U174" i="18"/>
  <c r="U144" i="13"/>
  <c r="U156" i="18"/>
  <c r="U266" i="13"/>
  <c r="U182" i="13"/>
  <c r="U115" i="13"/>
  <c r="U165" i="13"/>
  <c r="U235" i="14"/>
  <c r="U177" i="18"/>
  <c r="U249" i="14"/>
  <c r="U224" i="14"/>
  <c r="U264" i="18"/>
  <c r="U127" i="18"/>
  <c r="U116" i="18"/>
  <c r="U169" i="13"/>
  <c r="U256" i="13"/>
  <c r="U99" i="18"/>
  <c r="U252" i="13"/>
  <c r="U103" i="13"/>
  <c r="U269" i="13"/>
  <c r="U195" i="18"/>
  <c r="U172" i="14"/>
  <c r="U260" i="18"/>
  <c r="U14" i="14"/>
  <c r="U243" i="13"/>
  <c r="U260" i="14"/>
  <c r="U175" i="14"/>
  <c r="U241" i="18"/>
  <c r="U207" i="13"/>
  <c r="U210" i="14"/>
  <c r="U1014" i="14" s="1"/>
  <c r="U268" i="13"/>
  <c r="U132" i="14"/>
  <c r="U112" i="14"/>
  <c r="U252" i="14"/>
  <c r="U105" i="13"/>
  <c r="U221" i="14"/>
  <c r="U120" i="13"/>
  <c r="U122" i="14"/>
  <c r="U179" i="18"/>
  <c r="U156" i="13"/>
  <c r="U124" i="14"/>
  <c r="U240" i="14"/>
  <c r="U253" i="14"/>
  <c r="U109" i="13"/>
  <c r="U258" i="14"/>
  <c r="U197" i="18"/>
  <c r="U220" i="14"/>
  <c r="U224" i="18"/>
  <c r="U213" i="18"/>
  <c r="U102" i="14"/>
  <c r="U153" i="13"/>
  <c r="U123" i="13"/>
  <c r="U254" i="18"/>
  <c r="U243" i="18"/>
  <c r="U226" i="13"/>
  <c r="U158" i="14"/>
  <c r="U167" i="18"/>
  <c r="U250" i="13"/>
  <c r="U153" i="14"/>
  <c r="U205" i="14"/>
  <c r="U106" i="13"/>
  <c r="U153" i="18"/>
  <c r="U247" i="13"/>
  <c r="U162" i="18"/>
  <c r="U969" i="18" s="1"/>
  <c r="U222" i="14"/>
  <c r="U115" i="18"/>
  <c r="U265" i="13"/>
  <c r="U242" i="13"/>
  <c r="U157" i="14"/>
  <c r="U101" i="13"/>
  <c r="U210" i="13"/>
  <c r="U177" i="13"/>
  <c r="U253" i="13"/>
  <c r="U157" i="18"/>
  <c r="U225" i="18"/>
  <c r="U180" i="14"/>
  <c r="U215" i="14"/>
  <c r="U193" i="18"/>
  <c r="T612" i="17"/>
  <c r="L610" i="17"/>
  <c r="Y284" i="17"/>
  <c r="R599" i="17"/>
  <c r="N93" i="21"/>
  <c r="Y436" i="17"/>
  <c r="W125" i="17"/>
  <c r="X125" i="17"/>
  <c r="W113" i="17"/>
  <c r="X113" i="17"/>
  <c r="F39" i="12"/>
  <c r="V1067" i="13" l="1"/>
  <c r="S918" i="14"/>
  <c r="V981" i="18"/>
  <c r="M991" i="13"/>
  <c r="M982" i="14"/>
  <c r="S1081" i="13"/>
  <c r="V923" i="14"/>
  <c r="V986" i="13"/>
  <c r="V927" i="18"/>
  <c r="R1097" i="13"/>
  <c r="R960" i="18"/>
  <c r="R1026" i="14"/>
  <c r="V991" i="13"/>
  <c r="U930" i="14"/>
  <c r="M1053" i="18"/>
  <c r="U906" i="18"/>
  <c r="U1069" i="18"/>
  <c r="U973" i="14"/>
  <c r="U987" i="18"/>
  <c r="U975" i="18"/>
  <c r="R931" i="14"/>
  <c r="U913" i="18"/>
  <c r="U1027" i="14"/>
  <c r="N1062" i="13"/>
  <c r="R1043" i="13"/>
  <c r="M1019" i="18"/>
  <c r="V1001" i="13"/>
  <c r="V1087" i="13"/>
  <c r="R986" i="14"/>
  <c r="U1001" i="13"/>
  <c r="U908" i="14"/>
  <c r="U1077" i="13"/>
  <c r="M1071" i="13"/>
  <c r="U1009" i="18"/>
  <c r="M1063" i="18"/>
  <c r="S1065" i="18"/>
  <c r="S903" i="14"/>
  <c r="U1070" i="13"/>
  <c r="M1048" i="13"/>
  <c r="M923" i="14"/>
  <c r="M1003" i="13"/>
  <c r="K908" i="18"/>
  <c r="N977" i="18"/>
  <c r="S978" i="13"/>
  <c r="V1063" i="14"/>
  <c r="V927" i="13"/>
  <c r="R1084" i="13"/>
  <c r="U1009" i="14"/>
  <c r="M1002" i="14"/>
  <c r="I85" i="20"/>
  <c r="S1011" i="18"/>
  <c r="M930" i="14"/>
  <c r="S1021" i="13"/>
  <c r="S971" i="18"/>
  <c r="S979" i="14"/>
  <c r="S944" i="13"/>
  <c r="S988" i="13"/>
  <c r="V979" i="14"/>
  <c r="V945" i="13"/>
  <c r="V982" i="18"/>
  <c r="V1001" i="18"/>
  <c r="K940" i="13"/>
  <c r="N1027" i="18"/>
  <c r="S961" i="14"/>
  <c r="V1040" i="14"/>
  <c r="V1045" i="18"/>
  <c r="V1023" i="14"/>
  <c r="R903" i="14"/>
  <c r="R1003" i="13"/>
  <c r="N1024" i="13"/>
  <c r="S909" i="18"/>
  <c r="S1083" i="13"/>
  <c r="R1028" i="18"/>
  <c r="R932" i="14"/>
  <c r="R1007" i="13"/>
  <c r="M990" i="13"/>
  <c r="M936" i="18"/>
  <c r="M998" i="14"/>
  <c r="N972" i="14"/>
  <c r="S1091" i="13"/>
  <c r="R936" i="14"/>
  <c r="R965" i="18"/>
  <c r="M932" i="14"/>
  <c r="M972" i="18"/>
  <c r="N934" i="18"/>
  <c r="N1039" i="13"/>
  <c r="N987" i="13"/>
  <c r="R915" i="18"/>
  <c r="R906" i="14"/>
  <c r="S993" i="13"/>
  <c r="S1028" i="14"/>
  <c r="S931" i="18"/>
  <c r="V996" i="13"/>
  <c r="S1084" i="13"/>
  <c r="S1025" i="13"/>
  <c r="U925" i="13"/>
  <c r="U1042" i="14"/>
  <c r="K1062" i="13"/>
  <c r="S915" i="18"/>
  <c r="S969" i="14"/>
  <c r="R1054" i="18"/>
  <c r="M1072" i="13"/>
  <c r="M931" i="18"/>
  <c r="M974" i="14"/>
  <c r="S929" i="13"/>
  <c r="U933" i="14"/>
  <c r="U1049" i="14"/>
  <c r="U1008" i="14"/>
  <c r="U974" i="14"/>
  <c r="U912" i="14"/>
  <c r="M983" i="14"/>
  <c r="M1027" i="13"/>
  <c r="N1004" i="18"/>
  <c r="N1009" i="18"/>
  <c r="S1046" i="14"/>
  <c r="S1023" i="13"/>
  <c r="V925" i="14"/>
  <c r="V1012" i="14"/>
  <c r="R963" i="14"/>
  <c r="M1059" i="14"/>
  <c r="S1056" i="14"/>
  <c r="S1080" i="13"/>
  <c r="S1054" i="13"/>
  <c r="V919" i="14"/>
  <c r="V979" i="18"/>
  <c r="M924" i="18"/>
  <c r="M1055" i="18"/>
  <c r="L105" i="19"/>
  <c r="M1053" i="14"/>
  <c r="V1015" i="14"/>
  <c r="S1019" i="14"/>
  <c r="U933" i="18"/>
  <c r="U990" i="13"/>
  <c r="U982" i="14"/>
  <c r="M931" i="14"/>
  <c r="M952" i="13"/>
  <c r="S1066" i="13"/>
  <c r="S920" i="14"/>
  <c r="S1006" i="13"/>
  <c r="V1074" i="18"/>
  <c r="V984" i="13"/>
  <c r="V1059" i="14"/>
  <c r="V1065" i="13"/>
  <c r="S906" i="14"/>
  <c r="S1082" i="13"/>
  <c r="V906" i="18"/>
  <c r="V1049" i="18"/>
  <c r="R1000" i="18"/>
  <c r="R1075" i="13"/>
  <c r="R1018" i="14"/>
  <c r="R1063" i="13"/>
  <c r="R1027" i="18"/>
  <c r="R1033" i="13"/>
  <c r="U1045" i="13"/>
  <c r="M1068" i="18"/>
  <c r="U1050" i="13"/>
  <c r="M1013" i="14"/>
  <c r="S945" i="13"/>
  <c r="O286" i="14"/>
  <c r="V292" i="13"/>
  <c r="G61" i="1"/>
  <c r="G62" i="1" s="1"/>
  <c r="G46" i="1"/>
  <c r="J1079" i="18"/>
  <c r="K1079" i="18"/>
  <c r="N812" i="18"/>
  <c r="L17" i="3" s="1"/>
  <c r="T812" i="18"/>
  <c r="R17" i="3" s="1"/>
  <c r="V812" i="18"/>
  <c r="T17" i="3" s="1"/>
  <c r="R812" i="18"/>
  <c r="P17" i="3" s="1"/>
  <c r="Q812" i="18"/>
  <c r="O17" i="3" s="1"/>
  <c r="O812" i="18"/>
  <c r="P812" i="18"/>
  <c r="N17" i="3" s="1"/>
  <c r="L812" i="18"/>
  <c r="J17" i="3" s="1"/>
  <c r="M812" i="18"/>
  <c r="K812" i="18"/>
  <c r="I17" i="3" s="1"/>
  <c r="O1079" i="18"/>
  <c r="S812" i="18"/>
  <c r="Q17" i="3" s="1"/>
  <c r="X812" i="18"/>
  <c r="V17" i="3" s="1"/>
  <c r="U1079" i="18"/>
  <c r="W812" i="18"/>
  <c r="U812" i="18"/>
  <c r="S17" i="3" s="1"/>
  <c r="V923" i="18"/>
  <c r="L1079" i="18"/>
  <c r="M1079" i="18"/>
  <c r="R1079" i="18"/>
  <c r="X543" i="18"/>
  <c r="W543" i="18"/>
  <c r="S1079" i="18"/>
  <c r="X1079" i="18"/>
  <c r="V1079" i="18"/>
  <c r="N1079" i="18"/>
  <c r="Q1079" i="18"/>
  <c r="P1079" i="18"/>
  <c r="T1079" i="18"/>
  <c r="Y810" i="18"/>
  <c r="Y541" i="18"/>
  <c r="Y272" i="18"/>
  <c r="M274" i="10"/>
  <c r="U1045" i="18"/>
  <c r="S1020" i="14"/>
  <c r="V958" i="18"/>
  <c r="O228" i="18"/>
  <c r="U228" i="18"/>
  <c r="P228" i="18"/>
  <c r="V228" i="18"/>
  <c r="X228" i="18"/>
  <c r="X1035" i="18" s="1"/>
  <c r="T228" i="18"/>
  <c r="W228" i="18"/>
  <c r="W1035" i="18" s="1"/>
  <c r="Q228" i="18"/>
  <c r="S228" i="18"/>
  <c r="R228" i="18"/>
  <c r="M228" i="18"/>
  <c r="N228" i="18"/>
  <c r="L228" i="18"/>
  <c r="K228" i="18"/>
  <c r="J228" i="18"/>
  <c r="U497" i="18"/>
  <c r="O497" i="18"/>
  <c r="K497" i="18"/>
  <c r="R497" i="18"/>
  <c r="M497" i="18"/>
  <c r="L497" i="18"/>
  <c r="Q497" i="18"/>
  <c r="N497" i="18"/>
  <c r="P497" i="18"/>
  <c r="T497" i="18"/>
  <c r="S497" i="18"/>
  <c r="V497" i="18"/>
  <c r="J497" i="18"/>
  <c r="Y1033" i="18"/>
  <c r="M1005" i="14"/>
  <c r="S963" i="14"/>
  <c r="S1052" i="18"/>
  <c r="U914" i="14"/>
  <c r="N969" i="18"/>
  <c r="N980" i="14"/>
  <c r="N914" i="18"/>
  <c r="N1001" i="14"/>
  <c r="S286" i="14"/>
  <c r="N917" i="18"/>
  <c r="N922" i="18"/>
  <c r="N1018" i="14"/>
  <c r="N938" i="13"/>
  <c r="N1058" i="14"/>
  <c r="G40" i="1"/>
  <c r="G41" i="1" s="1"/>
  <c r="U1032" i="13"/>
  <c r="W103" i="17"/>
  <c r="W126" i="17" s="1"/>
  <c r="W289" i="17"/>
  <c r="L125" i="8"/>
  <c r="K1027" i="13"/>
  <c r="K1059" i="14"/>
  <c r="K1031" i="13"/>
  <c r="N1062" i="14"/>
  <c r="N1043" i="14"/>
  <c r="N995" i="13"/>
  <c r="R1002" i="18"/>
  <c r="R1054" i="13"/>
  <c r="R1083" i="13"/>
  <c r="R1070" i="14"/>
  <c r="R929" i="13"/>
  <c r="E40" i="23"/>
  <c r="W431" i="17"/>
  <c r="X431" i="17"/>
  <c r="L116" i="8"/>
  <c r="I444" i="17" s="1"/>
  <c r="X444" i="17" s="1"/>
  <c r="M1034" i="13"/>
  <c r="M1066" i="18"/>
  <c r="M1073" i="13"/>
  <c r="M948" i="13"/>
  <c r="M942" i="13"/>
  <c r="M1010" i="18"/>
  <c r="M978" i="18"/>
  <c r="K1046" i="18"/>
  <c r="K1002" i="13"/>
  <c r="K987" i="14"/>
  <c r="K912" i="18"/>
  <c r="K996" i="13"/>
  <c r="K1081" i="13"/>
  <c r="K1043" i="13"/>
  <c r="K938" i="18"/>
  <c r="N958" i="18"/>
  <c r="N1027" i="14"/>
  <c r="N1021" i="13"/>
  <c r="N999" i="13"/>
  <c r="N1022" i="14"/>
  <c r="N1024" i="18"/>
  <c r="N1079" i="13"/>
  <c r="N1061" i="13"/>
  <c r="N1040" i="13"/>
  <c r="N989" i="18"/>
  <c r="N1001" i="18"/>
  <c r="S1048" i="14"/>
  <c r="S1050" i="18"/>
  <c r="S1088" i="13"/>
  <c r="S1024" i="18"/>
  <c r="S1072" i="18"/>
  <c r="S1066" i="14"/>
  <c r="S914" i="14"/>
  <c r="S1054" i="18"/>
  <c r="V904" i="14"/>
  <c r="V932" i="18"/>
  <c r="V926" i="14"/>
  <c r="V1051" i="14"/>
  <c r="V936" i="14"/>
  <c r="V971" i="14"/>
  <c r="V999" i="14"/>
  <c r="V1022" i="13"/>
  <c r="R1004" i="14"/>
  <c r="R910" i="18"/>
  <c r="R928" i="14"/>
  <c r="R971" i="18"/>
  <c r="R981" i="14"/>
  <c r="R1065" i="14"/>
  <c r="R1049" i="13"/>
  <c r="R1002" i="13"/>
  <c r="R1027" i="14"/>
  <c r="R920" i="14"/>
  <c r="R988" i="14"/>
  <c r="M684" i="13"/>
  <c r="M825" i="13" s="1"/>
  <c r="K943" i="13"/>
  <c r="K903" i="14"/>
  <c r="K959" i="18"/>
  <c r="K1082" i="13"/>
  <c r="K1032" i="13"/>
  <c r="K975" i="14"/>
  <c r="N1059" i="18"/>
  <c r="N1033" i="13"/>
  <c r="N1011" i="14"/>
  <c r="R1009" i="14"/>
  <c r="R984" i="18"/>
  <c r="R1043" i="14"/>
  <c r="R1031" i="14"/>
  <c r="R956" i="14"/>
  <c r="R1050" i="18"/>
  <c r="L113" i="8"/>
  <c r="L114" i="8"/>
  <c r="I442" i="17" s="1"/>
  <c r="U1063" i="18"/>
  <c r="U1011" i="18"/>
  <c r="U933" i="13"/>
  <c r="U1069" i="14"/>
  <c r="U983" i="13"/>
  <c r="U1050" i="14"/>
  <c r="U982" i="13"/>
  <c r="M981" i="18"/>
  <c r="M1023" i="18"/>
  <c r="M1031" i="14"/>
  <c r="M1032" i="13"/>
  <c r="M985" i="18"/>
  <c r="M1017" i="18"/>
  <c r="M988" i="13"/>
  <c r="S996" i="13"/>
  <c r="S1040" i="13"/>
  <c r="S1008" i="18"/>
  <c r="R922" i="14"/>
  <c r="R1001" i="13"/>
  <c r="R819" i="14"/>
  <c r="R1071" i="14"/>
  <c r="R1028" i="14"/>
  <c r="S1043" i="18"/>
  <c r="V684" i="13"/>
  <c r="V825" i="13" s="1"/>
  <c r="M286" i="14"/>
  <c r="K1046" i="14"/>
  <c r="K995" i="13"/>
  <c r="K983" i="18"/>
  <c r="K1050" i="14"/>
  <c r="K931" i="18"/>
  <c r="K958" i="14"/>
  <c r="K1010" i="18"/>
  <c r="K1025" i="13"/>
  <c r="N947" i="13"/>
  <c r="N933" i="18"/>
  <c r="N949" i="13"/>
  <c r="R1042" i="13"/>
  <c r="R975" i="18"/>
  <c r="R1069" i="18"/>
  <c r="R1063" i="14"/>
  <c r="R921" i="13"/>
  <c r="R1020" i="13"/>
  <c r="R937" i="18"/>
  <c r="R1082" i="13"/>
  <c r="K1003" i="14"/>
  <c r="K1045" i="18"/>
  <c r="K934" i="18"/>
  <c r="K1015" i="18"/>
  <c r="K1044" i="18"/>
  <c r="K1045" i="13"/>
  <c r="K1079" i="13"/>
  <c r="N1014" i="18"/>
  <c r="N951" i="13"/>
  <c r="N1001" i="13"/>
  <c r="N931" i="18"/>
  <c r="N942" i="13"/>
  <c r="N969" i="14"/>
  <c r="N922" i="13"/>
  <c r="N1051" i="18"/>
  <c r="R1073" i="14"/>
  <c r="R1066" i="13"/>
  <c r="R913" i="18"/>
  <c r="R1067" i="13"/>
  <c r="R1062" i="18"/>
  <c r="X280" i="17"/>
  <c r="K986" i="18"/>
  <c r="K935" i="13"/>
  <c r="K1014" i="18"/>
  <c r="K1090" i="13"/>
  <c r="K961" i="14"/>
  <c r="N1044" i="18"/>
  <c r="N1042" i="13"/>
  <c r="N934" i="13"/>
  <c r="N1073" i="18"/>
  <c r="N1042" i="14"/>
  <c r="N1000" i="13"/>
  <c r="N1075" i="13"/>
  <c r="N1020" i="14"/>
  <c r="N1012" i="14"/>
  <c r="R990" i="18"/>
  <c r="R1019" i="14"/>
  <c r="R1018" i="13"/>
  <c r="R1021" i="13"/>
  <c r="R1050" i="13"/>
  <c r="R1067" i="18"/>
  <c r="R1051" i="14"/>
  <c r="R1024" i="18"/>
  <c r="K980" i="18"/>
  <c r="K923" i="18"/>
  <c r="K1001" i="14"/>
  <c r="K1041" i="14"/>
  <c r="K1026" i="13"/>
  <c r="K910" i="14"/>
  <c r="K1063" i="14"/>
  <c r="K1034" i="13"/>
  <c r="K1054" i="14"/>
  <c r="N1064" i="14"/>
  <c r="N1070" i="14"/>
  <c r="N1064" i="13"/>
  <c r="R937" i="13"/>
  <c r="R921" i="18"/>
  <c r="R1073" i="18"/>
  <c r="U984" i="14"/>
  <c r="U1025" i="14"/>
  <c r="U989" i="18"/>
  <c r="U988" i="13"/>
  <c r="U1054" i="18"/>
  <c r="U918" i="18"/>
  <c r="W278" i="17"/>
  <c r="K126" i="8"/>
  <c r="I290" i="17" s="1"/>
  <c r="M103" i="8"/>
  <c r="G15" i="24"/>
  <c r="R998" i="14"/>
  <c r="J126" i="8"/>
  <c r="I126" i="17" s="1"/>
  <c r="R1092" i="13"/>
  <c r="X114" i="17"/>
  <c r="R286" i="14"/>
  <c r="U1015" i="18"/>
  <c r="M903" i="14"/>
  <c r="M1042" i="13"/>
  <c r="M1090" i="13"/>
  <c r="M959" i="14"/>
  <c r="M1041" i="14"/>
  <c r="M960" i="18"/>
  <c r="M933" i="18"/>
  <c r="S923" i="13"/>
  <c r="S1007" i="13"/>
  <c r="S919" i="18"/>
  <c r="S929" i="14"/>
  <c r="S934" i="14"/>
  <c r="S931" i="13"/>
  <c r="S1074" i="18"/>
  <c r="S937" i="13"/>
  <c r="S938" i="18"/>
  <c r="S292" i="13"/>
  <c r="U945" i="13"/>
  <c r="U937" i="14"/>
  <c r="M963" i="18"/>
  <c r="M932" i="13"/>
  <c r="M1026" i="18"/>
  <c r="M1024" i="13"/>
  <c r="M837" i="13"/>
  <c r="S976" i="13"/>
  <c r="S990" i="18"/>
  <c r="S1089" i="13"/>
  <c r="S1063" i="18"/>
  <c r="S979" i="18"/>
  <c r="S1024" i="14"/>
  <c r="S928" i="18"/>
  <c r="S977" i="14"/>
  <c r="S1030" i="14"/>
  <c r="U1064" i="13"/>
  <c r="U981" i="13"/>
  <c r="U1079" i="13"/>
  <c r="U975" i="13"/>
  <c r="M1042" i="18"/>
  <c r="M1018" i="18"/>
  <c r="M962" i="18"/>
  <c r="U922" i="18"/>
  <c r="U1074" i="13"/>
  <c r="U1080" i="13"/>
  <c r="U1017" i="14"/>
  <c r="U1024" i="18"/>
  <c r="U908" i="18"/>
  <c r="U983" i="18"/>
  <c r="U972" i="14"/>
  <c r="U1012" i="14"/>
  <c r="M964" i="14"/>
  <c r="M1008" i="14"/>
  <c r="M1029" i="18"/>
  <c r="M908" i="18"/>
  <c r="M1020" i="18"/>
  <c r="M983" i="13"/>
  <c r="M937" i="14"/>
  <c r="S1011" i="14"/>
  <c r="S1061" i="14"/>
  <c r="S964" i="18"/>
  <c r="S946" i="13"/>
  <c r="S1071" i="13"/>
  <c r="K927" i="14"/>
  <c r="K921" i="14"/>
  <c r="K928" i="13"/>
  <c r="K922" i="13"/>
  <c r="K967" i="13"/>
  <c r="K1051" i="14"/>
  <c r="K1073" i="14"/>
  <c r="K1041" i="13"/>
  <c r="K1071" i="18"/>
  <c r="K968" i="18"/>
  <c r="N965" i="18"/>
  <c r="N912" i="14"/>
  <c r="N1089" i="13"/>
  <c r="N962" i="18"/>
  <c r="N1041" i="13"/>
  <c r="N1044" i="13"/>
  <c r="N1018" i="13"/>
  <c r="N986" i="14"/>
  <c r="N1023" i="13"/>
  <c r="K1092" i="13"/>
  <c r="K956" i="14"/>
  <c r="N914" i="14"/>
  <c r="N1031" i="18"/>
  <c r="N1074" i="13"/>
  <c r="N928" i="13"/>
  <c r="N924" i="18"/>
  <c r="N1067" i="14"/>
  <c r="N1024" i="14"/>
  <c r="N993" i="13"/>
  <c r="N1088" i="13"/>
  <c r="N1025" i="18"/>
  <c r="N973" i="14"/>
  <c r="S684" i="13"/>
  <c r="S825" i="13" s="1"/>
  <c r="R684" i="13"/>
  <c r="R825" i="13" s="1"/>
  <c r="K973" i="18"/>
  <c r="K1004" i="13"/>
  <c r="K933" i="13"/>
  <c r="N989" i="13"/>
  <c r="N970" i="14"/>
  <c r="N931" i="14"/>
  <c r="N921" i="18"/>
  <c r="N1006" i="14"/>
  <c r="R939" i="13"/>
  <c r="R1053" i="14"/>
  <c r="R973" i="18"/>
  <c r="R924" i="14"/>
  <c r="R1049" i="18"/>
  <c r="R1061" i="18"/>
  <c r="R983" i="13"/>
  <c r="K1000" i="14"/>
  <c r="K1020" i="14"/>
  <c r="K931" i="13"/>
  <c r="K1052" i="14"/>
  <c r="K1064" i="18"/>
  <c r="K1049" i="13"/>
  <c r="K905" i="14"/>
  <c r="K914" i="18"/>
  <c r="K979" i="18"/>
  <c r="N978" i="18"/>
  <c r="N1054" i="18"/>
  <c r="N926" i="13"/>
  <c r="N1045" i="14"/>
  <c r="N992" i="13"/>
  <c r="N924" i="13"/>
  <c r="N1005" i="13"/>
  <c r="N930" i="14"/>
  <c r="P684" i="13"/>
  <c r="P825" i="13" s="1"/>
  <c r="K1012" i="18"/>
  <c r="K1069" i="13"/>
  <c r="K972" i="14"/>
  <c r="K919" i="18"/>
  <c r="K1047" i="13"/>
  <c r="N945" i="13"/>
  <c r="N1066" i="18"/>
  <c r="N1055" i="14"/>
  <c r="K1031" i="14"/>
  <c r="N1030" i="18"/>
  <c r="N1064" i="18"/>
  <c r="N986" i="18"/>
  <c r="N927" i="18"/>
  <c r="N903" i="14"/>
  <c r="N1084" i="13"/>
  <c r="N906" i="14"/>
  <c r="K1000" i="18"/>
  <c r="K968" i="13"/>
  <c r="K913" i="18"/>
  <c r="K1028" i="18"/>
  <c r="K1024" i="18"/>
  <c r="K1050" i="13"/>
  <c r="N910" i="18"/>
  <c r="N983" i="13"/>
  <c r="R1065" i="13"/>
  <c r="M292" i="13"/>
  <c r="U684" i="13"/>
  <c r="U825" i="13" s="1"/>
  <c r="K932" i="18"/>
  <c r="N999" i="14"/>
  <c r="K1011" i="18"/>
  <c r="K929" i="13"/>
  <c r="K1048" i="14"/>
  <c r="K1051" i="18"/>
  <c r="K918" i="14"/>
  <c r="K967" i="18"/>
  <c r="K927" i="13"/>
  <c r="K1077" i="13"/>
  <c r="K911" i="18"/>
  <c r="K968" i="14"/>
  <c r="N1007" i="14"/>
  <c r="N994" i="13"/>
  <c r="N1071" i="14"/>
  <c r="N1048" i="14"/>
  <c r="N981" i="14"/>
  <c r="N1049" i="18"/>
  <c r="N907" i="18"/>
  <c r="N1023" i="14"/>
  <c r="N916" i="14"/>
  <c r="N1067" i="18"/>
  <c r="N970" i="18"/>
  <c r="N1011" i="13"/>
  <c r="N1053" i="18"/>
  <c r="N1025" i="13"/>
  <c r="N933" i="13"/>
  <c r="N998" i="14"/>
  <c r="N1028" i="13"/>
  <c r="W684" i="13"/>
  <c r="W825" i="13" s="1"/>
  <c r="K1019" i="18"/>
  <c r="K942" i="13"/>
  <c r="K1032" i="18"/>
  <c r="K1023" i="13"/>
  <c r="O684" i="13"/>
  <c r="O825" i="13" s="1"/>
  <c r="K1009" i="14"/>
  <c r="K1042" i="13"/>
  <c r="N1046" i="18"/>
  <c r="N957" i="14"/>
  <c r="M961" i="14"/>
  <c r="M1000" i="14"/>
  <c r="M912" i="18"/>
  <c r="M925" i="18"/>
  <c r="M926" i="14"/>
  <c r="M1097" i="13"/>
  <c r="M987" i="18"/>
  <c r="M1061" i="18"/>
  <c r="M1032" i="18"/>
  <c r="M927" i="18"/>
  <c r="M1031" i="13"/>
  <c r="M985" i="14"/>
  <c r="S1045" i="13"/>
  <c r="S988" i="18"/>
  <c r="S910" i="14"/>
  <c r="S1071" i="18"/>
  <c r="S1027" i="13"/>
  <c r="S1023" i="14"/>
  <c r="S1001" i="14"/>
  <c r="S1008" i="14"/>
  <c r="V1047" i="18"/>
  <c r="V1046" i="14"/>
  <c r="V1022" i="14"/>
  <c r="V1063" i="18"/>
  <c r="V1084" i="13"/>
  <c r="V1036" i="13"/>
  <c r="R967" i="14"/>
  <c r="R1007" i="18"/>
  <c r="N926" i="14"/>
  <c r="K999" i="14"/>
  <c r="K933" i="14"/>
  <c r="N1082" i="13"/>
  <c r="K998" i="13"/>
  <c r="K1076" i="13"/>
  <c r="N1049" i="13"/>
  <c r="K1006" i="18"/>
  <c r="K997" i="13"/>
  <c r="K988" i="18"/>
  <c r="N906" i="18"/>
  <c r="K925" i="14"/>
  <c r="N1005" i="14"/>
  <c r="U1057" i="14"/>
  <c r="U1028" i="14"/>
  <c r="U971" i="18"/>
  <c r="U961" i="18"/>
  <c r="U1002" i="13"/>
  <c r="U1005" i="13"/>
  <c r="U921" i="13"/>
  <c r="U1006" i="14"/>
  <c r="U950" i="13"/>
  <c r="M905" i="14"/>
  <c r="M1037" i="13"/>
  <c r="M1016" i="14"/>
  <c r="M988" i="14"/>
  <c r="M1088" i="13"/>
  <c r="M984" i="14"/>
  <c r="M1044" i="13"/>
  <c r="M999" i="13"/>
  <c r="M1067" i="14"/>
  <c r="S1022" i="14"/>
  <c r="S1057" i="14"/>
  <c r="S942" i="13"/>
  <c r="S1062" i="14"/>
  <c r="S1002" i="13"/>
  <c r="S1068" i="14"/>
  <c r="V909" i="18"/>
  <c r="V932" i="13"/>
  <c r="V1070" i="13"/>
  <c r="V984" i="18"/>
  <c r="V956" i="14"/>
  <c r="V1027" i="14"/>
  <c r="V963" i="18"/>
  <c r="V1047" i="14"/>
  <c r="V1078" i="13"/>
  <c r="V1064" i="13"/>
  <c r="V1073" i="18"/>
  <c r="V924" i="13"/>
  <c r="H87" i="21"/>
  <c r="V1028" i="14"/>
  <c r="V922" i="13"/>
  <c r="V939" i="13"/>
  <c r="V1029" i="13"/>
  <c r="V989" i="13"/>
  <c r="V1024" i="14"/>
  <c r="V1081" i="13"/>
  <c r="V938" i="18"/>
  <c r="V1079" i="13"/>
  <c r="V1008" i="18"/>
  <c r="V1005" i="14"/>
  <c r="V973" i="14"/>
  <c r="U911" i="14"/>
  <c r="U956" i="14"/>
  <c r="U922" i="14"/>
  <c r="U987" i="14"/>
  <c r="U1016" i="18"/>
  <c r="U1062" i="18"/>
  <c r="U1007" i="18"/>
  <c r="V960" i="18"/>
  <c r="V1040" i="13"/>
  <c r="V976" i="13"/>
  <c r="V1003" i="18"/>
  <c r="V1019" i="13"/>
  <c r="V1083" i="13"/>
  <c r="V986" i="18"/>
  <c r="V1043" i="14"/>
  <c r="V929" i="13"/>
  <c r="V1060" i="14"/>
  <c r="V915" i="18"/>
  <c r="V1001" i="14"/>
  <c r="V1071" i="13"/>
  <c r="V964" i="14"/>
  <c r="V1062" i="13"/>
  <c r="V1049" i="14"/>
  <c r="V819" i="14"/>
  <c r="V1061" i="13"/>
  <c r="V1030" i="14"/>
  <c r="V1028" i="13"/>
  <c r="U1048" i="13"/>
  <c r="U1067" i="18"/>
  <c r="U1061" i="18"/>
  <c r="U953" i="13"/>
  <c r="U1030" i="13"/>
  <c r="U1061" i="13"/>
  <c r="M1045" i="13"/>
  <c r="M1089" i="13"/>
  <c r="M974" i="18"/>
  <c r="M992" i="13"/>
  <c r="M949" i="13"/>
  <c r="M1025" i="13"/>
  <c r="M1043" i="13"/>
  <c r="S1027" i="14"/>
  <c r="S1018" i="14"/>
  <c r="S922" i="14"/>
  <c r="S1037" i="13"/>
  <c r="S917" i="14"/>
  <c r="S975" i="13"/>
  <c r="U1017" i="18"/>
  <c r="U1040" i="14"/>
  <c r="U927" i="14"/>
  <c r="U973" i="18"/>
  <c r="U980" i="14"/>
  <c r="M961" i="18"/>
  <c r="M1048" i="14"/>
  <c r="M1083" i="13"/>
  <c r="M1038" i="13"/>
  <c r="M986" i="13"/>
  <c r="M1014" i="18"/>
  <c r="M989" i="13"/>
  <c r="P292" i="13"/>
  <c r="S973" i="18"/>
  <c r="S1087" i="13"/>
  <c r="S985" i="13"/>
  <c r="S986" i="14"/>
  <c r="S1033" i="13"/>
  <c r="S1001" i="18"/>
  <c r="U1059" i="18"/>
  <c r="U1046" i="13"/>
  <c r="U1046" i="14"/>
  <c r="U1031" i="13"/>
  <c r="U979" i="14"/>
  <c r="U1003" i="14"/>
  <c r="U907" i="14"/>
  <c r="U1066" i="14"/>
  <c r="M977" i="14"/>
  <c r="M1057" i="14"/>
  <c r="M929" i="13"/>
  <c r="M1015" i="18"/>
  <c r="M1011" i="18"/>
  <c r="M1020" i="14"/>
  <c r="M1079" i="13"/>
  <c r="M919" i="18"/>
  <c r="M1028" i="13"/>
  <c r="M1012" i="14"/>
  <c r="S1044" i="18"/>
  <c r="S1044" i="13"/>
  <c r="S1042" i="18"/>
  <c r="S968" i="14"/>
  <c r="S983" i="18"/>
  <c r="S927" i="14"/>
  <c r="S1019" i="13"/>
  <c r="U1091" i="13"/>
  <c r="U996" i="13"/>
  <c r="U1087" i="13"/>
  <c r="U1072" i="13"/>
  <c r="U1053" i="14"/>
  <c r="U1068" i="13"/>
  <c r="U959" i="18"/>
  <c r="U1047" i="14"/>
  <c r="U962" i="18"/>
  <c r="U985" i="14"/>
  <c r="U1010" i="18"/>
  <c r="M982" i="18"/>
  <c r="M1044" i="18"/>
  <c r="M1059" i="18"/>
  <c r="M1021" i="13"/>
  <c r="M1007" i="18"/>
  <c r="T292" i="13"/>
  <c r="S1005" i="13"/>
  <c r="S986" i="13"/>
  <c r="S982" i="18"/>
  <c r="S915" i="14"/>
  <c r="S1062" i="18"/>
  <c r="S989" i="14"/>
  <c r="S1063" i="14"/>
  <c r="U924" i="18"/>
  <c r="U1023" i="14"/>
  <c r="U916" i="18"/>
  <c r="M993" i="13"/>
  <c r="M1061" i="14"/>
  <c r="M947" i="13"/>
  <c r="M1052" i="18"/>
  <c r="M989" i="18"/>
  <c r="S967" i="14"/>
  <c r="S923" i="14"/>
  <c r="S932" i="13"/>
  <c r="S913" i="18"/>
  <c r="S1060" i="18"/>
  <c r="S983" i="13"/>
  <c r="S1028" i="18"/>
  <c r="S974" i="18"/>
  <c r="S1070" i="14"/>
  <c r="S919" i="14"/>
  <c r="V1085" i="13"/>
  <c r="V1054" i="14"/>
  <c r="V1021" i="14"/>
  <c r="V1032" i="13"/>
  <c r="V1014" i="14"/>
  <c r="U930" i="13"/>
  <c r="U938" i="18"/>
  <c r="U1010" i="14"/>
  <c r="U1062" i="13"/>
  <c r="M971" i="14"/>
  <c r="M921" i="18"/>
  <c r="M1064" i="18"/>
  <c r="M1024" i="14"/>
  <c r="M940" i="13"/>
  <c r="M926" i="18"/>
  <c r="M1092" i="13"/>
  <c r="M1039" i="13"/>
  <c r="M937" i="18"/>
  <c r="M983" i="18"/>
  <c r="M1058" i="14"/>
  <c r="S1047" i="13"/>
  <c r="S1059" i="18"/>
  <c r="S991" i="13"/>
  <c r="S936" i="14"/>
  <c r="U1000" i="18"/>
  <c r="U1004" i="18"/>
  <c r="U937" i="13"/>
  <c r="U1043" i="18"/>
  <c r="U904" i="14"/>
  <c r="U967" i="18"/>
  <c r="U944" i="13"/>
  <c r="U1020" i="13"/>
  <c r="U1028" i="13"/>
  <c r="M1026" i="14"/>
  <c r="S1040" i="14"/>
  <c r="S975" i="18"/>
  <c r="S1068" i="18"/>
  <c r="S1068" i="13"/>
  <c r="S911" i="14"/>
  <c r="S1010" i="14"/>
  <c r="S1030" i="13"/>
  <c r="V930" i="13"/>
  <c r="V933" i="14"/>
  <c r="V923" i="13"/>
  <c r="V976" i="14"/>
  <c r="K937" i="18"/>
  <c r="K924" i="18"/>
  <c r="K1005" i="18"/>
  <c r="K961" i="18"/>
  <c r="K1003" i="18"/>
  <c r="K1028" i="14"/>
  <c r="K947" i="13"/>
  <c r="K1012" i="14"/>
  <c r="K991" i="13"/>
  <c r="K1047" i="18"/>
  <c r="K1010" i="14"/>
  <c r="K1067" i="14"/>
  <c r="K1050" i="18"/>
  <c r="K930" i="13"/>
  <c r="K931" i="14"/>
  <c r="K1036" i="13"/>
  <c r="K987" i="18"/>
  <c r="K1043" i="18"/>
  <c r="K976" i="14"/>
  <c r="N915" i="18"/>
  <c r="N959" i="14"/>
  <c r="N1038" i="13"/>
  <c r="N1012" i="18"/>
  <c r="N1031" i="14"/>
  <c r="N1041" i="14"/>
  <c r="N978" i="14"/>
  <c r="N963" i="14"/>
  <c r="N1032" i="18"/>
  <c r="N1076" i="13"/>
  <c r="N1063" i="13"/>
  <c r="N979" i="18"/>
  <c r="E49" i="21"/>
  <c r="K933" i="18"/>
  <c r="K986" i="13"/>
  <c r="K1004" i="18"/>
  <c r="K930" i="18"/>
  <c r="K1061" i="13"/>
  <c r="K819" i="14"/>
  <c r="K1003" i="13"/>
  <c r="K1052" i="18"/>
  <c r="N1044" i="14"/>
  <c r="N1056" i="18"/>
  <c r="N930" i="13"/>
  <c r="N911" i="14"/>
  <c r="N1026" i="18"/>
  <c r="N1080" i="13"/>
  <c r="N1022" i="18"/>
  <c r="N919" i="14"/>
  <c r="N983" i="14"/>
  <c r="T684" i="13"/>
  <c r="T825" i="13" s="1"/>
  <c r="V1007" i="13"/>
  <c r="V1017" i="14"/>
  <c r="V1023" i="13"/>
  <c r="V959" i="18"/>
  <c r="V1068" i="18"/>
  <c r="V926" i="18"/>
  <c r="V937" i="14"/>
  <c r="V1044" i="18"/>
  <c r="V967" i="13"/>
  <c r="V1041" i="14"/>
  <c r="V1034" i="13"/>
  <c r="V987" i="14"/>
  <c r="V969" i="14"/>
  <c r="V1058" i="18"/>
  <c r="V929" i="14"/>
  <c r="V1052" i="14"/>
  <c r="R930" i="13"/>
  <c r="R1024" i="14"/>
  <c r="R985" i="18"/>
  <c r="R957" i="14"/>
  <c r="R1027" i="13"/>
  <c r="R1025" i="18"/>
  <c r="R989" i="18"/>
  <c r="R991" i="13"/>
  <c r="R980" i="13"/>
  <c r="R931" i="18"/>
  <c r="R1043" i="18"/>
  <c r="R930" i="14"/>
  <c r="R1070" i="18"/>
  <c r="R1044" i="18"/>
  <c r="N553" i="13"/>
  <c r="V1011" i="18"/>
  <c r="V1016" i="18"/>
  <c r="V1046" i="13"/>
  <c r="V1016" i="14"/>
  <c r="V1042" i="18"/>
  <c r="V1011" i="13"/>
  <c r="V1014" i="18"/>
  <c r="V989" i="18"/>
  <c r="V1024" i="18"/>
  <c r="V937" i="18"/>
  <c r="V985" i="14"/>
  <c r="R934" i="18"/>
  <c r="R1040" i="14"/>
  <c r="R909" i="18"/>
  <c r="R982" i="14"/>
  <c r="R1057" i="14"/>
  <c r="R964" i="18"/>
  <c r="R1054" i="14"/>
  <c r="R1064" i="18"/>
  <c r="R1006" i="13"/>
  <c r="R1074" i="18"/>
  <c r="R974" i="14"/>
  <c r="R977" i="13"/>
  <c r="R920" i="18"/>
  <c r="K982" i="18"/>
  <c r="K1068" i="14"/>
  <c r="N1071" i="18"/>
  <c r="V985" i="18"/>
  <c r="V985" i="13"/>
  <c r="R926" i="13"/>
  <c r="R990" i="13"/>
  <c r="K1078" i="13"/>
  <c r="K981" i="13"/>
  <c r="K990" i="18"/>
  <c r="K1084" i="13"/>
  <c r="K1029" i="18"/>
  <c r="K974" i="18"/>
  <c r="K920" i="14"/>
  <c r="K924" i="14"/>
  <c r="K989" i="18"/>
  <c r="K1018" i="18"/>
  <c r="N982" i="18"/>
  <c r="N1020" i="13"/>
  <c r="N1050" i="13"/>
  <c r="N996" i="13"/>
  <c r="N972" i="18"/>
  <c r="N1065" i="13"/>
  <c r="N1057" i="14"/>
  <c r="N1042" i="18"/>
  <c r="N960" i="18"/>
  <c r="N1048" i="18"/>
  <c r="N981" i="18"/>
  <c r="N1069" i="18"/>
  <c r="N1072" i="14"/>
  <c r="S995" i="13"/>
  <c r="S918" i="18"/>
  <c r="S1014" i="18"/>
  <c r="S1046" i="13"/>
  <c r="S1021" i="14"/>
  <c r="S1015" i="18"/>
  <c r="S998" i="14"/>
  <c r="S1052" i="14"/>
  <c r="S912" i="14"/>
  <c r="V1006" i="14"/>
  <c r="V1023" i="18"/>
  <c r="V978" i="18"/>
  <c r="V932" i="14"/>
  <c r="V962" i="14"/>
  <c r="V961" i="14"/>
  <c r="V1086" i="13"/>
  <c r="V1070" i="18"/>
  <c r="R1085" i="13"/>
  <c r="R958" i="14"/>
  <c r="R947" i="13"/>
  <c r="R1014" i="18"/>
  <c r="R982" i="18"/>
  <c r="R980" i="14"/>
  <c r="R906" i="18"/>
  <c r="R1041" i="13"/>
  <c r="Q684" i="13"/>
  <c r="Q825" i="13" s="1"/>
  <c r="N935" i="13"/>
  <c r="V1004" i="18"/>
  <c r="R962" i="18"/>
  <c r="U978" i="14"/>
  <c r="U980" i="18"/>
  <c r="U936" i="18"/>
  <c r="J87" i="21"/>
  <c r="M1064" i="13"/>
  <c r="M1027" i="18"/>
  <c r="M1012" i="18"/>
  <c r="M1045" i="14"/>
  <c r="M1082" i="13"/>
  <c r="U1039" i="13"/>
  <c r="U954" i="13"/>
  <c r="U1018" i="18"/>
  <c r="M921" i="14"/>
  <c r="M1062" i="13"/>
  <c r="M1062" i="18"/>
  <c r="M1019" i="14"/>
  <c r="M1023" i="13"/>
  <c r="M966" i="14"/>
  <c r="U286" i="14"/>
  <c r="K1000" i="13"/>
  <c r="K1088" i="13"/>
  <c r="K987" i="13"/>
  <c r="K921" i="18"/>
  <c r="K1006" i="13"/>
  <c r="K1053" i="14"/>
  <c r="K1013" i="18"/>
  <c r="K837" i="13"/>
  <c r="N1030" i="13"/>
  <c r="S938" i="13"/>
  <c r="S979" i="13"/>
  <c r="S917" i="18"/>
  <c r="V1054" i="13"/>
  <c r="V1026" i="14"/>
  <c r="V1030" i="13"/>
  <c r="V944" i="13"/>
  <c r="R1026" i="13"/>
  <c r="R917" i="18"/>
  <c r="R959" i="14"/>
  <c r="R945" i="13"/>
  <c r="R1006" i="14"/>
  <c r="R837" i="13"/>
  <c r="R994" i="13"/>
  <c r="R1032" i="13"/>
  <c r="K292" i="13"/>
  <c r="N286" i="14"/>
  <c r="N1059" i="14"/>
  <c r="V1057" i="14"/>
  <c r="M919" i="14"/>
  <c r="M935" i="18"/>
  <c r="U1056" i="14"/>
  <c r="U995" i="13"/>
  <c r="U1060" i="18"/>
  <c r="U992" i="13"/>
  <c r="U819" i="14"/>
  <c r="U912" i="18"/>
  <c r="M914" i="14"/>
  <c r="M975" i="18"/>
  <c r="M1016" i="18"/>
  <c r="M1051" i="14"/>
  <c r="M1073" i="14"/>
  <c r="M1047" i="18"/>
  <c r="M1041" i="13"/>
  <c r="M1047" i="13"/>
  <c r="K910" i="18"/>
  <c r="K1061" i="18"/>
  <c r="K989" i="13"/>
  <c r="K1070" i="18"/>
  <c r="N1006" i="18"/>
  <c r="N984" i="13"/>
  <c r="N1034" i="13"/>
  <c r="N1016" i="18"/>
  <c r="S986" i="18"/>
  <c r="S1013" i="14"/>
  <c r="S1065" i="13"/>
  <c r="S927" i="18"/>
  <c r="S1075" i="13"/>
  <c r="S966" i="14"/>
  <c r="S1032" i="18"/>
  <c r="S1021" i="18"/>
  <c r="S1012" i="18"/>
  <c r="S931" i="14"/>
  <c r="S1016" i="14"/>
  <c r="S1054" i="14"/>
  <c r="V1064" i="14"/>
  <c r="V1072" i="13"/>
  <c r="V934" i="14"/>
  <c r="V963" i="14"/>
  <c r="U105" i="19"/>
  <c r="V1025" i="18"/>
  <c r="V972" i="18"/>
  <c r="V1031" i="13"/>
  <c r="V1062" i="18"/>
  <c r="R1011" i="18"/>
  <c r="R1081" i="13"/>
  <c r="R907" i="18"/>
  <c r="R929" i="18"/>
  <c r="R997" i="13"/>
  <c r="R292" i="13"/>
  <c r="K960" i="18"/>
  <c r="K969" i="18"/>
  <c r="N1058" i="18"/>
  <c r="V1006" i="18"/>
  <c r="V1070" i="14"/>
  <c r="U934" i="13"/>
  <c r="U964" i="18"/>
  <c r="U921" i="14"/>
  <c r="U1021" i="13"/>
  <c r="U1007" i="13"/>
  <c r="U1081" i="13"/>
  <c r="U976" i="18"/>
  <c r="U958" i="18"/>
  <c r="M928" i="13"/>
  <c r="M972" i="14"/>
  <c r="M938" i="13"/>
  <c r="M922" i="13"/>
  <c r="M976" i="13"/>
  <c r="M977" i="13"/>
  <c r="M1045" i="18"/>
  <c r="M1080" i="13"/>
  <c r="K1026" i="18"/>
  <c r="K970" i="18"/>
  <c r="K970" i="14"/>
  <c r="N1069" i="13"/>
  <c r="N925" i="13"/>
  <c r="N1043" i="18"/>
  <c r="N971" i="18"/>
  <c r="N948" i="13"/>
  <c r="N934" i="14"/>
  <c r="N944" i="13"/>
  <c r="M105" i="19"/>
  <c r="N1015" i="14"/>
  <c r="S910" i="18"/>
  <c r="S924" i="18"/>
  <c r="S935" i="14"/>
  <c r="V1044" i="14"/>
  <c r="V911" i="18"/>
  <c r="V1071" i="14"/>
  <c r="V986" i="14"/>
  <c r="V1043" i="13"/>
  <c r="R1008" i="18"/>
  <c r="K1039" i="13"/>
  <c r="K1045" i="14"/>
  <c r="V910" i="14"/>
  <c r="V1049" i="13"/>
  <c r="U1088" i="13"/>
  <c r="U928" i="18"/>
  <c r="U976" i="13"/>
  <c r="M978" i="13"/>
  <c r="M1069" i="13"/>
  <c r="M1076" i="13"/>
  <c r="U1067" i="13"/>
  <c r="U949" i="13"/>
  <c r="U1057" i="18"/>
  <c r="U1049" i="13"/>
  <c r="U1041" i="13"/>
  <c r="U1071" i="13"/>
  <c r="M1021" i="14"/>
  <c r="K1089" i="13"/>
  <c r="K1085" i="13"/>
  <c r="K981" i="14"/>
  <c r="K1097" i="13"/>
  <c r="K1026" i="14"/>
  <c r="K1073" i="13"/>
  <c r="K1011" i="14"/>
  <c r="N923" i="14"/>
  <c r="N991" i="13"/>
  <c r="N1086" i="13"/>
  <c r="N1016" i="14"/>
  <c r="N819" i="14"/>
  <c r="N1002" i="18"/>
  <c r="N905" i="14"/>
  <c r="N915" i="14"/>
  <c r="N1019" i="18"/>
  <c r="N1066" i="14"/>
  <c r="N1060" i="14"/>
  <c r="S1055" i="14"/>
  <c r="S1071" i="14"/>
  <c r="S922" i="18"/>
  <c r="S1001" i="13"/>
  <c r="V917" i="14"/>
  <c r="V1002" i="14"/>
  <c r="V934" i="13"/>
  <c r="V1039" i="13"/>
  <c r="V990" i="13"/>
  <c r="V977" i="14"/>
  <c r="V1069" i="18"/>
  <c r="R974" i="18"/>
  <c r="R936" i="13"/>
  <c r="R1001" i="18"/>
  <c r="R1060" i="18"/>
  <c r="R1068" i="13"/>
  <c r="R927" i="13"/>
  <c r="R1044" i="13"/>
  <c r="K17" i="3"/>
  <c r="N684" i="13"/>
  <c r="N825" i="13" s="1"/>
  <c r="M17" i="3"/>
  <c r="K1022" i="18"/>
  <c r="K913" i="14"/>
  <c r="N1026" i="14"/>
  <c r="N975" i="14"/>
  <c r="V967" i="14"/>
  <c r="R927" i="18"/>
  <c r="Q105" i="19"/>
  <c r="U1073" i="18"/>
  <c r="M1004" i="18"/>
  <c r="M1006" i="18"/>
  <c r="U1069" i="13"/>
  <c r="U986" i="18"/>
  <c r="U1090" i="13"/>
  <c r="U991" i="13"/>
  <c r="U987" i="13"/>
  <c r="U1066" i="13"/>
  <c r="U946" i="13"/>
  <c r="U1027" i="13"/>
  <c r="U952" i="13"/>
  <c r="U1000" i="13"/>
  <c r="U1004" i="14"/>
  <c r="U1068" i="18"/>
  <c r="U998" i="14"/>
  <c r="U914" i="18"/>
  <c r="U1036" i="13"/>
  <c r="U1058" i="18"/>
  <c r="U980" i="13"/>
  <c r="U920" i="18"/>
  <c r="U966" i="14"/>
  <c r="M1019" i="13"/>
  <c r="M1007" i="14"/>
  <c r="M918" i="14"/>
  <c r="M1068" i="13"/>
  <c r="M1000" i="13"/>
  <c r="M1033" i="13"/>
  <c r="M1026" i="13"/>
  <c r="M1071" i="18"/>
  <c r="M1058" i="18"/>
  <c r="M1035" i="13"/>
  <c r="M1051" i="18"/>
  <c r="M1084" i="13"/>
  <c r="M1040" i="13"/>
  <c r="M1036" i="13"/>
  <c r="K1068" i="18"/>
  <c r="K928" i="18"/>
  <c r="K984" i="14"/>
  <c r="K1027" i="14"/>
  <c r="K1054" i="18"/>
  <c r="K1023" i="14"/>
  <c r="K1029" i="14"/>
  <c r="N953" i="13"/>
  <c r="N1011" i="18"/>
  <c r="N936" i="13"/>
  <c r="N988" i="13"/>
  <c r="N908" i="14"/>
  <c r="S905" i="14"/>
  <c r="S1050" i="14"/>
  <c r="S992" i="13"/>
  <c r="S958" i="18"/>
  <c r="S921" i="18"/>
  <c r="S1000" i="14"/>
  <c r="S959" i="14"/>
  <c r="S1006" i="18"/>
  <c r="S928" i="14"/>
  <c r="S924" i="14"/>
  <c r="S980" i="14"/>
  <c r="S926" i="13"/>
  <c r="S1025" i="14"/>
  <c r="S1073" i="13"/>
  <c r="S1045" i="14"/>
  <c r="V1003" i="13"/>
  <c r="V1020" i="14"/>
  <c r="V971" i="18"/>
  <c r="V969" i="18"/>
  <c r="V1028" i="18"/>
  <c r="V972" i="14"/>
  <c r="V906" i="14"/>
  <c r="V965" i="14"/>
  <c r="R1022" i="13"/>
  <c r="R1088" i="13"/>
  <c r="R1005" i="18"/>
  <c r="R973" i="14"/>
  <c r="R1016" i="18"/>
  <c r="R1057" i="18"/>
  <c r="R907" i="14"/>
  <c r="R913" i="14"/>
  <c r="R1014" i="14"/>
  <c r="R1008" i="14"/>
  <c r="X684" i="13"/>
  <c r="X825" i="13" s="1"/>
  <c r="K1071" i="14"/>
  <c r="K985" i="13"/>
  <c r="K978" i="14"/>
  <c r="K1031" i="18"/>
  <c r="N946" i="13"/>
  <c r="N939" i="13"/>
  <c r="N1052" i="18"/>
  <c r="N980" i="13"/>
  <c r="N1018" i="18"/>
  <c r="N1063" i="18"/>
  <c r="N916" i="18"/>
  <c r="N956" i="14"/>
  <c r="S980" i="18"/>
  <c r="S968" i="18"/>
  <c r="S921" i="13"/>
  <c r="S989" i="18"/>
  <c r="S1015" i="14"/>
  <c r="N1045" i="13"/>
  <c r="U1089" i="13"/>
  <c r="M987" i="13"/>
  <c r="M956" i="14"/>
  <c r="M944" i="13"/>
  <c r="K932" i="13"/>
  <c r="N984" i="14"/>
  <c r="N971" i="14"/>
  <c r="N974" i="14"/>
  <c r="U1002" i="18"/>
  <c r="V1021" i="18"/>
  <c r="V931" i="18"/>
  <c r="V938" i="13"/>
  <c r="V907" i="18"/>
  <c r="V1056" i="18"/>
  <c r="V983" i="14"/>
  <c r="R934" i="14"/>
  <c r="R1004" i="18"/>
  <c r="R1060" i="14"/>
  <c r="R1015" i="14"/>
  <c r="R1042" i="18"/>
  <c r="R968" i="18"/>
  <c r="R1045" i="18"/>
  <c r="R989" i="14"/>
  <c r="R949" i="13"/>
  <c r="R923" i="13"/>
  <c r="K971" i="14"/>
  <c r="K1060" i="18"/>
  <c r="N936" i="14"/>
  <c r="U1047" i="18"/>
  <c r="U931" i="14"/>
  <c r="M916" i="14"/>
  <c r="M922" i="18"/>
  <c r="M1052" i="14"/>
  <c r="U931" i="13"/>
  <c r="U1071" i="18"/>
  <c r="U1063" i="14"/>
  <c r="O292" i="13"/>
  <c r="M1002" i="18"/>
  <c r="M967" i="14"/>
  <c r="N1081" i="13"/>
  <c r="S455" i="14"/>
  <c r="S403" i="18"/>
  <c r="S405" i="18" s="1"/>
  <c r="K1049" i="18"/>
  <c r="U926" i="14"/>
  <c r="M907" i="14"/>
  <c r="U1048" i="18"/>
  <c r="U989" i="14"/>
  <c r="O455" i="14"/>
  <c r="M994" i="13"/>
  <c r="M976" i="18"/>
  <c r="K1064" i="13"/>
  <c r="K1058" i="14"/>
  <c r="K977" i="13"/>
  <c r="K1002" i="14"/>
  <c r="N989" i="14"/>
  <c r="N927" i="13"/>
  <c r="T539" i="18"/>
  <c r="S1017" i="14"/>
  <c r="S1039" i="13"/>
  <c r="S1010" i="18"/>
  <c r="S1034" i="13"/>
  <c r="U1032" i="18"/>
  <c r="U963" i="18"/>
  <c r="U1059" i="14"/>
  <c r="U986" i="13"/>
  <c r="U981" i="14"/>
  <c r="U1070" i="18"/>
  <c r="U998" i="13"/>
  <c r="N986" i="13"/>
  <c r="M931" i="13"/>
  <c r="U940" i="13"/>
  <c r="U924" i="14"/>
  <c r="M1066" i="14"/>
  <c r="K1040" i="14"/>
  <c r="K1066" i="18"/>
  <c r="K994" i="13"/>
  <c r="K1056" i="18"/>
  <c r="U927" i="13"/>
  <c r="U939" i="13"/>
  <c r="U1086" i="13"/>
  <c r="M1015" i="14"/>
  <c r="U990" i="18"/>
  <c r="U905" i="14"/>
  <c r="M1006" i="14"/>
  <c r="U455" i="18"/>
  <c r="K1024" i="14"/>
  <c r="K966" i="14"/>
  <c r="N985" i="13"/>
  <c r="N1054" i="14"/>
  <c r="N1028" i="14"/>
  <c r="S1002" i="18"/>
  <c r="U921" i="18"/>
  <c r="U970" i="14"/>
  <c r="U1013" i="14"/>
  <c r="U927" i="18"/>
  <c r="V979" i="13"/>
  <c r="V978" i="14"/>
  <c r="V930" i="18"/>
  <c r="V917" i="18"/>
  <c r="V987" i="13"/>
  <c r="V940" i="13"/>
  <c r="V1053" i="14"/>
  <c r="V1032" i="18"/>
  <c r="V1031" i="18"/>
  <c r="R1030" i="14"/>
  <c r="R1058" i="14"/>
  <c r="R925" i="18"/>
  <c r="R933" i="14"/>
  <c r="R988" i="18"/>
  <c r="R975" i="13"/>
  <c r="R911" i="18"/>
  <c r="K684" i="13"/>
  <c r="K825" i="13" s="1"/>
  <c r="U925" i="18"/>
  <c r="U919" i="18"/>
  <c r="U903" i="14"/>
  <c r="U970" i="18"/>
  <c r="U1023" i="18"/>
  <c r="U951" i="13"/>
  <c r="U1064" i="18"/>
  <c r="U964" i="14"/>
  <c r="U1045" i="14"/>
  <c r="U969" i="14"/>
  <c r="U937" i="18"/>
  <c r="U926" i="18"/>
  <c r="U1013" i="18"/>
  <c r="U1023" i="13"/>
  <c r="U1022" i="13"/>
  <c r="M1057" i="18"/>
  <c r="M1070" i="18"/>
  <c r="M1056" i="18"/>
  <c r="M990" i="18"/>
  <c r="M1003" i="18"/>
  <c r="M1021" i="18"/>
  <c r="M1069" i="14"/>
  <c r="M920" i="18"/>
  <c r="K1065" i="14"/>
  <c r="K1021" i="14"/>
  <c r="K953" i="13"/>
  <c r="K934" i="13"/>
  <c r="K1070" i="13"/>
  <c r="K1016" i="14"/>
  <c r="K1030" i="18"/>
  <c r="K1020" i="18"/>
  <c r="K929" i="18"/>
  <c r="K983" i="14"/>
  <c r="K973" i="14"/>
  <c r="N974" i="18"/>
  <c r="N1003" i="14"/>
  <c r="N950" i="13"/>
  <c r="N929" i="14"/>
  <c r="N979" i="13"/>
  <c r="N1063" i="14"/>
  <c r="S1042" i="14"/>
  <c r="S1022" i="18"/>
  <c r="S934" i="13"/>
  <c r="S1078" i="13"/>
  <c r="S936" i="13"/>
  <c r="S913" i="14"/>
  <c r="S1049" i="14"/>
  <c r="S1070" i="13"/>
  <c r="S941" i="13"/>
  <c r="S936" i="18"/>
  <c r="S1067" i="13"/>
  <c r="S976" i="14"/>
  <c r="S1086" i="13"/>
  <c r="S1093" i="13"/>
  <c r="V1046" i="18"/>
  <c r="V1064" i="18"/>
  <c r="V1076" i="13"/>
  <c r="V957" i="14"/>
  <c r="V982" i="13"/>
  <c r="V934" i="18"/>
  <c r="V1051" i="18"/>
  <c r="V1093" i="13"/>
  <c r="V1022" i="18"/>
  <c r="V1065" i="14"/>
  <c r="V966" i="14"/>
  <c r="R927" i="14"/>
  <c r="R1005" i="13"/>
  <c r="R1003" i="18"/>
  <c r="R971" i="14"/>
  <c r="R1063" i="18"/>
  <c r="R983" i="14"/>
  <c r="R1021" i="18"/>
  <c r="R968" i="13"/>
  <c r="R912" i="18"/>
  <c r="R1013" i="14"/>
  <c r="N497" i="14"/>
  <c r="R403" i="18"/>
  <c r="R405" i="18" s="1"/>
  <c r="R547" i="13"/>
  <c r="U1052" i="14"/>
  <c r="M957" i="14"/>
  <c r="M1040" i="14"/>
  <c r="M1031" i="18"/>
  <c r="M1024" i="18"/>
  <c r="M920" i="14"/>
  <c r="M906" i="14"/>
  <c r="M923" i="18"/>
  <c r="M1001" i="13"/>
  <c r="M997" i="13"/>
  <c r="U422" i="13"/>
  <c r="K87" i="21"/>
  <c r="K908" i="14"/>
  <c r="K904" i="14"/>
  <c r="K1016" i="18"/>
  <c r="K962" i="14"/>
  <c r="K957" i="14"/>
  <c r="K1083" i="13"/>
  <c r="K983" i="13"/>
  <c r="K923" i="13"/>
  <c r="K960" i="14"/>
  <c r="N1073" i="14"/>
  <c r="N1068" i="13"/>
  <c r="N919" i="18"/>
  <c r="N1068" i="14"/>
  <c r="N976" i="14"/>
  <c r="N982" i="13"/>
  <c r="N1052" i="14"/>
  <c r="M553" i="13"/>
  <c r="S1029" i="13"/>
  <c r="S1020" i="18"/>
  <c r="S1097" i="13"/>
  <c r="S940" i="13"/>
  <c r="S907" i="14"/>
  <c r="S819" i="14"/>
  <c r="S1042" i="13"/>
  <c r="S937" i="14"/>
  <c r="S985" i="14"/>
  <c r="S966" i="18"/>
  <c r="S1018" i="13"/>
  <c r="S926" i="14"/>
  <c r="S1017" i="18"/>
  <c r="S981" i="13"/>
  <c r="S1041" i="14"/>
  <c r="S1057" i="18"/>
  <c r="S1041" i="13"/>
  <c r="S925" i="18"/>
  <c r="V1026" i="13"/>
  <c r="V964" i="18"/>
  <c r="V1029" i="14"/>
  <c r="V990" i="18"/>
  <c r="V980" i="18"/>
  <c r="V1050" i="13"/>
  <c r="V837" i="13"/>
  <c r="V1000" i="18"/>
  <c r="V918" i="18"/>
  <c r="V1061" i="18"/>
  <c r="V1021" i="13"/>
  <c r="V987" i="18"/>
  <c r="V1066" i="14"/>
  <c r="V1063" i="13"/>
  <c r="V954" i="13"/>
  <c r="R1089" i="13"/>
  <c r="R1012" i="18"/>
  <c r="R978" i="13"/>
  <c r="R1059" i="14"/>
  <c r="R1045" i="14"/>
  <c r="R1029" i="18"/>
  <c r="R924" i="18"/>
  <c r="R1010" i="14"/>
  <c r="R925" i="14"/>
  <c r="R1051" i="18"/>
  <c r="R1004" i="13"/>
  <c r="R1071" i="13"/>
  <c r="U906" i="14"/>
  <c r="U1044" i="14"/>
  <c r="U1064" i="14"/>
  <c r="U922" i="13"/>
  <c r="U1007" i="14"/>
  <c r="U923" i="14"/>
  <c r="U1041" i="14"/>
  <c r="U1026" i="13"/>
  <c r="U943" i="13"/>
  <c r="U1053" i="18"/>
  <c r="U1040" i="13"/>
  <c r="M962" i="14"/>
  <c r="M917" i="14"/>
  <c r="M963" i="14"/>
  <c r="M909" i="14"/>
  <c r="M1004" i="14"/>
  <c r="M1011" i="13"/>
  <c r="M1072" i="18"/>
  <c r="M1010" i="14"/>
  <c r="M1066" i="13"/>
  <c r="M1022" i="18"/>
  <c r="M911" i="18"/>
  <c r="M987" i="14"/>
  <c r="M914" i="18"/>
  <c r="M908" i="14"/>
  <c r="K965" i="14"/>
  <c r="K1030" i="14"/>
  <c r="K1056" i="14"/>
  <c r="K1059" i="18"/>
  <c r="K1015" i="14"/>
  <c r="K1035" i="13"/>
  <c r="N1022" i="13"/>
  <c r="N1087" i="13"/>
  <c r="N1031" i="13"/>
  <c r="N1029" i="18"/>
  <c r="N964" i="18"/>
  <c r="N952" i="13"/>
  <c r="N1020" i="18"/>
  <c r="N1048" i="13"/>
  <c r="S932" i="18"/>
  <c r="S962" i="14"/>
  <c r="S965" i="18"/>
  <c r="S1000" i="18"/>
  <c r="S1043" i="14"/>
  <c r="S1051" i="14"/>
  <c r="S934" i="18"/>
  <c r="S912" i="18"/>
  <c r="S972" i="14"/>
  <c r="S1028" i="13"/>
  <c r="S949" i="13"/>
  <c r="V1073" i="14"/>
  <c r="V1048" i="14"/>
  <c r="V994" i="13"/>
  <c r="V1018" i="14"/>
  <c r="V1029" i="18"/>
  <c r="V1088" i="13"/>
  <c r="V949" i="13"/>
  <c r="V1042" i="14"/>
  <c r="V1050" i="18"/>
  <c r="V1019" i="18"/>
  <c r="V908" i="18"/>
  <c r="R1045" i="13"/>
  <c r="R1048" i="18"/>
  <c r="R986" i="18"/>
  <c r="R932" i="18"/>
  <c r="R911" i="14"/>
  <c r="R908" i="14"/>
  <c r="R904" i="14"/>
  <c r="R951" i="13"/>
  <c r="R987" i="14"/>
  <c r="R1029" i="14"/>
  <c r="R929" i="14"/>
  <c r="R1086" i="13"/>
  <c r="R1040" i="13"/>
  <c r="R908" i="18"/>
  <c r="K422" i="13"/>
  <c r="R422" i="13"/>
  <c r="U1082" i="13"/>
  <c r="U1026" i="14"/>
  <c r="U928" i="14"/>
  <c r="U984" i="18"/>
  <c r="U915" i="18"/>
  <c r="U999" i="14"/>
  <c r="U1047" i="13"/>
  <c r="U1029" i="18"/>
  <c r="U979" i="13"/>
  <c r="U967" i="13"/>
  <c r="U968" i="13"/>
  <c r="U1072" i="14"/>
  <c r="U1076" i="13"/>
  <c r="U960" i="14"/>
  <c r="U978" i="18"/>
  <c r="M1023" i="14"/>
  <c r="M1049" i="14"/>
  <c r="M979" i="13"/>
  <c r="M1006" i="13"/>
  <c r="M973" i="18"/>
  <c r="M913" i="14"/>
  <c r="M1013" i="18"/>
  <c r="M1073" i="18"/>
  <c r="M1043" i="14"/>
  <c r="M1042" i="14"/>
  <c r="M1077" i="13"/>
  <c r="M976" i="14"/>
  <c r="M950" i="13"/>
  <c r="M966" i="18"/>
  <c r="M958" i="18"/>
  <c r="K1022" i="14"/>
  <c r="K1020" i="13"/>
  <c r="K1057" i="18"/>
  <c r="K984" i="18"/>
  <c r="K919" i="14"/>
  <c r="N941" i="13"/>
  <c r="N913" i="18"/>
  <c r="N1023" i="18"/>
  <c r="N908" i="18"/>
  <c r="N1056" i="14"/>
  <c r="S990" i="13"/>
  <c r="S930" i="13"/>
  <c r="S923" i="18"/>
  <c r="S977" i="18"/>
  <c r="S1069" i="13"/>
  <c r="S969" i="18"/>
  <c r="S987" i="14"/>
  <c r="S925" i="13"/>
  <c r="S983" i="14"/>
  <c r="S1024" i="13"/>
  <c r="S924" i="13"/>
  <c r="S932" i="14"/>
  <c r="S1043" i="13"/>
  <c r="S1076" i="13"/>
  <c r="V1092" i="13"/>
  <c r="V931" i="13"/>
  <c r="V1073" i="13"/>
  <c r="V930" i="14"/>
  <c r="V905" i="14"/>
  <c r="V1000" i="13"/>
  <c r="V933" i="18"/>
  <c r="V952" i="13"/>
  <c r="V909" i="14"/>
  <c r="V1091" i="13"/>
  <c r="V968" i="18"/>
  <c r="V916" i="18"/>
  <c r="V918" i="14"/>
  <c r="V975" i="14"/>
  <c r="R910" i="14"/>
  <c r="R1032" i="18"/>
  <c r="R970" i="14"/>
  <c r="R952" i="13"/>
  <c r="R966" i="18"/>
  <c r="R1080" i="13"/>
  <c r="R1022" i="14"/>
  <c r="R992" i="13"/>
  <c r="R1029" i="13"/>
  <c r="R1059" i="18"/>
  <c r="R1038" i="13"/>
  <c r="R933" i="18"/>
  <c r="R979" i="13"/>
  <c r="R922" i="13"/>
  <c r="U999" i="13"/>
  <c r="U1031" i="18"/>
  <c r="U947" i="13"/>
  <c r="U963" i="14"/>
  <c r="U929" i="13"/>
  <c r="U985" i="13"/>
  <c r="U1049" i="18"/>
  <c r="U968" i="18"/>
  <c r="U1002" i="14"/>
  <c r="U1020" i="14"/>
  <c r="U997" i="13"/>
  <c r="U1018" i="14"/>
  <c r="U1011" i="14"/>
  <c r="M1027" i="14"/>
  <c r="M995" i="13"/>
  <c r="M1069" i="18"/>
  <c r="M1030" i="18"/>
  <c r="M922" i="14"/>
  <c r="M969" i="18"/>
  <c r="M996" i="13"/>
  <c r="M1017" i="14"/>
  <c r="M925" i="14"/>
  <c r="M1068" i="14"/>
  <c r="M1067" i="18"/>
  <c r="M965" i="14"/>
  <c r="M986" i="14"/>
  <c r="M981" i="14"/>
  <c r="M969" i="14"/>
  <c r="M1061" i="13"/>
  <c r="M954" i="13"/>
  <c r="K985" i="18"/>
  <c r="K925" i="13"/>
  <c r="K1069" i="18"/>
  <c r="K1001" i="18"/>
  <c r="K923" i="14"/>
  <c r="K938" i="13"/>
  <c r="J105" i="19"/>
  <c r="K916" i="18"/>
  <c r="K1002" i="18"/>
  <c r="K912" i="14"/>
  <c r="K1071" i="13"/>
  <c r="N961" i="14"/>
  <c r="N982" i="14"/>
  <c r="N1017" i="14"/>
  <c r="N1074" i="18"/>
  <c r="N1046" i="14"/>
  <c r="N1070" i="18"/>
  <c r="S984" i="13"/>
  <c r="S1029" i="18"/>
  <c r="S1048" i="13"/>
  <c r="S921" i="14"/>
  <c r="S1004" i="18"/>
  <c r="S960" i="18"/>
  <c r="S1026" i="13"/>
  <c r="S1003" i="14"/>
  <c r="S909" i="14"/>
  <c r="S968" i="13"/>
  <c r="S1026" i="14"/>
  <c r="V1013" i="18"/>
  <c r="V1011" i="14"/>
  <c r="V935" i="18"/>
  <c r="V1018" i="18"/>
  <c r="V1033" i="13"/>
  <c r="V903" i="14"/>
  <c r="V966" i="18"/>
  <c r="V1060" i="18"/>
  <c r="V919" i="18"/>
  <c r="V1066" i="18"/>
  <c r="V925" i="18"/>
  <c r="V1072" i="14"/>
  <c r="R967" i="13"/>
  <c r="R1067" i="14"/>
  <c r="R979" i="14"/>
  <c r="R983" i="18"/>
  <c r="R1068" i="18"/>
  <c r="R1076" i="13"/>
  <c r="R987" i="13"/>
  <c r="R1065" i="18"/>
  <c r="R925" i="13"/>
  <c r="R965" i="14"/>
  <c r="R1062" i="13"/>
  <c r="R1019" i="18"/>
  <c r="R1005" i="14"/>
  <c r="L292" i="13"/>
  <c r="L684" i="13"/>
  <c r="L825" i="13" s="1"/>
  <c r="E96" i="21"/>
  <c r="K97" i="21" s="1"/>
  <c r="Q931" i="14"/>
  <c r="Q1011" i="18"/>
  <c r="Q1010" i="14"/>
  <c r="Q958" i="14"/>
  <c r="Q1006" i="13"/>
  <c r="Q990" i="13"/>
  <c r="Q1012" i="14"/>
  <c r="Q921" i="13"/>
  <c r="Q1069" i="13"/>
  <c r="Q999" i="13"/>
  <c r="Q1017" i="18"/>
  <c r="Q924" i="14"/>
  <c r="Q996" i="13"/>
  <c r="Q1000" i="13"/>
  <c r="Q1054" i="18"/>
  <c r="Q987" i="13"/>
  <c r="Q962" i="18"/>
  <c r="Q1027" i="18"/>
  <c r="Q1011" i="14"/>
  <c r="Q1043" i="14"/>
  <c r="Q995" i="13"/>
  <c r="Q1050" i="18"/>
  <c r="Q985" i="14"/>
  <c r="Q945" i="13"/>
  <c r="Q1063" i="18"/>
  <c r="Q908" i="14"/>
  <c r="Q1068" i="13"/>
  <c r="Q938" i="13"/>
  <c r="Q1072" i="18"/>
  <c r="Q959" i="18"/>
  <c r="Q1008" i="14"/>
  <c r="Q1021" i="14"/>
  <c r="Q966" i="18"/>
  <c r="Q936" i="13"/>
  <c r="Q1073" i="13"/>
  <c r="Q1049" i="18"/>
  <c r="Q1026" i="14"/>
  <c r="Q1044" i="18"/>
  <c r="Q924" i="13"/>
  <c r="Q983" i="14"/>
  <c r="Q949" i="13"/>
  <c r="Q903" i="14"/>
  <c r="Q1070" i="14"/>
  <c r="Q1002" i="18"/>
  <c r="Q976" i="14"/>
  <c r="Q1030" i="13"/>
  <c r="Q1001" i="14"/>
  <c r="Q1048" i="18"/>
  <c r="Q968" i="13"/>
  <c r="Q1039" i="13"/>
  <c r="Q912" i="18"/>
  <c r="Q1024" i="14"/>
  <c r="Q969" i="18"/>
  <c r="Q1070" i="18"/>
  <c r="Q1020" i="14"/>
  <c r="Q950" i="13"/>
  <c r="Q1015" i="18"/>
  <c r="Q907" i="14"/>
  <c r="Q907" i="18"/>
  <c r="Q984" i="14"/>
  <c r="Q965" i="14"/>
  <c r="Q1004" i="18"/>
  <c r="Q1042" i="18"/>
  <c r="Q1055" i="14"/>
  <c r="Q937" i="18"/>
  <c r="Q981" i="18"/>
  <c r="Q1010" i="18"/>
  <c r="Q1001" i="18"/>
  <c r="Q975" i="13"/>
  <c r="Q1014" i="18"/>
  <c r="Q989" i="14"/>
  <c r="Q1020" i="13"/>
  <c r="Q980" i="14"/>
  <c r="Q1074" i="18"/>
  <c r="Q921" i="14"/>
  <c r="Q1042" i="13"/>
  <c r="Q1030" i="18"/>
  <c r="Q1037" i="13"/>
  <c r="Q985" i="13"/>
  <c r="Q923" i="13"/>
  <c r="Q1049" i="14"/>
  <c r="Q1003" i="14"/>
  <c r="Q1065" i="14"/>
  <c r="Q1066" i="18"/>
  <c r="Q1050" i="13"/>
  <c r="Q1087" i="13"/>
  <c r="Q1058" i="18"/>
  <c r="Q1004" i="14"/>
  <c r="Q1025" i="14"/>
  <c r="Q935" i="14"/>
  <c r="Q938" i="18"/>
  <c r="Q974" i="18"/>
  <c r="Q1034" i="13"/>
  <c r="Q997" i="13"/>
  <c r="Q1023" i="18"/>
  <c r="Q910" i="14"/>
  <c r="Q1021" i="13"/>
  <c r="Q909" i="14"/>
  <c r="Q921" i="18"/>
  <c r="Q1047" i="14"/>
  <c r="Q1006" i="14"/>
  <c r="Q994" i="13"/>
  <c r="Q985" i="18"/>
  <c r="Q926" i="13"/>
  <c r="Q1066" i="14"/>
  <c r="Q957" i="14"/>
  <c r="Q1059" i="18"/>
  <c r="Q1011" i="13"/>
  <c r="Q1006" i="18"/>
  <c r="Q918" i="18"/>
  <c r="Q1061" i="13"/>
  <c r="Q919" i="14"/>
  <c r="Q906" i="18"/>
  <c r="Q1007" i="14"/>
  <c r="Q988" i="13"/>
  <c r="Q1030" i="14"/>
  <c r="Q1024" i="13"/>
  <c r="Q1018" i="13"/>
  <c r="Q975" i="18"/>
  <c r="Q1028" i="14"/>
  <c r="Q1049" i="13"/>
  <c r="Q1036" i="13"/>
  <c r="Q961" i="18"/>
  <c r="Q1083" i="13"/>
  <c r="Q927" i="14"/>
  <c r="Q947" i="13"/>
  <c r="Q937" i="13"/>
  <c r="Q1080" i="13"/>
  <c r="Q968" i="18"/>
  <c r="Q927" i="13"/>
  <c r="Q1003" i="13"/>
  <c r="Q1067" i="13"/>
  <c r="Q979" i="13"/>
  <c r="Q1052" i="18"/>
  <c r="Q1070" i="13"/>
  <c r="Q967" i="13"/>
  <c r="Q1067" i="18"/>
  <c r="Q1077" i="13"/>
  <c r="Q1072" i="14"/>
  <c r="Q1014" i="14"/>
  <c r="Q1033" i="13"/>
  <c r="Q1051" i="18"/>
  <c r="Q1031" i="13"/>
  <c r="U539" i="18"/>
  <c r="P403" i="14"/>
  <c r="P403" i="18"/>
  <c r="P405" i="18" s="1"/>
  <c r="T286" i="14"/>
  <c r="P930" i="13"/>
  <c r="P1089" i="13"/>
  <c r="P967" i="18"/>
  <c r="P919" i="14"/>
  <c r="P1028" i="18"/>
  <c r="P938" i="13"/>
  <c r="P981" i="14"/>
  <c r="P933" i="14"/>
  <c r="P917" i="14"/>
  <c r="P1078" i="13"/>
  <c r="P972" i="18"/>
  <c r="P1006" i="13"/>
  <c r="P1010" i="18"/>
  <c r="P1030" i="18"/>
  <c r="P933" i="13"/>
  <c r="P920" i="18"/>
  <c r="P1026" i="18"/>
  <c r="P985" i="13"/>
  <c r="P971" i="18"/>
  <c r="P1061" i="14"/>
  <c r="P914" i="14"/>
  <c r="P935" i="14"/>
  <c r="P936" i="18"/>
  <c r="P947" i="13"/>
  <c r="P1005" i="18"/>
  <c r="P922" i="18"/>
  <c r="P1084" i="13"/>
  <c r="P1018" i="13"/>
  <c r="P1003" i="14"/>
  <c r="P1048" i="13"/>
  <c r="P1008" i="14"/>
  <c r="P1027" i="14"/>
  <c r="P911" i="14"/>
  <c r="P1079" i="13"/>
  <c r="P1050" i="18"/>
  <c r="P988" i="13"/>
  <c r="P1033" i="13"/>
  <c r="P1014" i="18"/>
  <c r="P1013" i="14"/>
  <c r="P951" i="13"/>
  <c r="P1001" i="14"/>
  <c r="P968" i="18"/>
  <c r="P949" i="13"/>
  <c r="P937" i="18"/>
  <c r="P1067" i="13"/>
  <c r="P1018" i="18"/>
  <c r="O1031" i="13"/>
  <c r="O979" i="18"/>
  <c r="O907" i="14"/>
  <c r="O1028" i="14"/>
  <c r="O1005" i="18"/>
  <c r="O999" i="14"/>
  <c r="O819" i="14"/>
  <c r="O1015" i="18"/>
  <c r="O1027" i="14"/>
  <c r="O1061" i="14"/>
  <c r="O1064" i="14"/>
  <c r="O1007" i="13"/>
  <c r="O972" i="14"/>
  <c r="O1062" i="13"/>
  <c r="O1040" i="14"/>
  <c r="O1002" i="14"/>
  <c r="O1046" i="18"/>
  <c r="O1064" i="13"/>
  <c r="O1081" i="13"/>
  <c r="O1043" i="13"/>
  <c r="O1009" i="14"/>
  <c r="O980" i="13"/>
  <c r="O1019" i="18"/>
  <c r="O1048" i="14"/>
  <c r="O1087" i="13"/>
  <c r="O1013" i="18"/>
  <c r="O978" i="18"/>
  <c r="O1055" i="14"/>
  <c r="O998" i="14"/>
  <c r="O1066" i="18"/>
  <c r="O1033" i="13"/>
  <c r="O903" i="14"/>
  <c r="O927" i="13"/>
  <c r="O933" i="18"/>
  <c r="O914" i="18"/>
  <c r="O966" i="18"/>
  <c r="O837" i="13"/>
  <c r="T1040" i="14"/>
  <c r="T913" i="18"/>
  <c r="T936" i="14"/>
  <c r="T1003" i="14"/>
  <c r="T957" i="14"/>
  <c r="T975" i="13"/>
  <c r="T995" i="13"/>
  <c r="T921" i="14"/>
  <c r="T983" i="13"/>
  <c r="T973" i="14"/>
  <c r="T1048" i="18"/>
  <c r="T923" i="18"/>
  <c r="T956" i="14"/>
  <c r="T1011" i="18"/>
  <c r="T976" i="18"/>
  <c r="T939" i="13"/>
  <c r="T910" i="18"/>
  <c r="T1064" i="14"/>
  <c r="T966" i="14"/>
  <c r="T1071" i="13"/>
  <c r="T1083" i="13"/>
  <c r="T1042" i="13"/>
  <c r="T1061" i="14"/>
  <c r="T1071" i="18"/>
  <c r="T1062" i="14"/>
  <c r="T930" i="18"/>
  <c r="T1013" i="18"/>
  <c r="T1068" i="13"/>
  <c r="T1028" i="18"/>
  <c r="T1084" i="13"/>
  <c r="T1057" i="18"/>
  <c r="T958" i="14"/>
  <c r="T1051" i="18"/>
  <c r="T1088" i="13"/>
  <c r="T1092" i="13"/>
  <c r="T905" i="14"/>
  <c r="T837" i="13"/>
  <c r="T998" i="14"/>
  <c r="T968" i="14"/>
  <c r="T1052" i="18"/>
  <c r="T1061" i="13"/>
  <c r="T914" i="18"/>
  <c r="K286" i="14"/>
  <c r="L1016" i="18"/>
  <c r="L1056" i="18"/>
  <c r="L963" i="14"/>
  <c r="L1091" i="13"/>
  <c r="L1022" i="14"/>
  <c r="L1007" i="14"/>
  <c r="L995" i="13"/>
  <c r="L998" i="14"/>
  <c r="L1026" i="13"/>
  <c r="L1044" i="14"/>
  <c r="L1048" i="14"/>
  <c r="L951" i="13"/>
  <c r="L1067" i="18"/>
  <c r="L968" i="18"/>
  <c r="L1060" i="18"/>
  <c r="L1072" i="18"/>
  <c r="L907" i="14"/>
  <c r="L1018" i="18"/>
  <c r="L909" i="14"/>
  <c r="L904" i="14"/>
  <c r="L1070" i="13"/>
  <c r="L1047" i="14"/>
  <c r="L927" i="13"/>
  <c r="L1003" i="18"/>
  <c r="L1047" i="18"/>
  <c r="L1066" i="18"/>
  <c r="L937" i="18"/>
  <c r="L819" i="14"/>
  <c r="L919" i="14"/>
  <c r="L920" i="18"/>
  <c r="L1031" i="14"/>
  <c r="L1047" i="13"/>
  <c r="L1055" i="18"/>
  <c r="L1070" i="18"/>
  <c r="L1019" i="18"/>
  <c r="L1030" i="14"/>
  <c r="Y443" i="13"/>
  <c r="Y427" i="14"/>
  <c r="S146" i="18"/>
  <c r="S953" i="18" s="1"/>
  <c r="S949" i="18"/>
  <c r="N949" i="18"/>
  <c r="N146" i="18"/>
  <c r="N953" i="18" s="1"/>
  <c r="T671" i="14"/>
  <c r="T673" i="14" s="1"/>
  <c r="T809" i="14" s="1"/>
  <c r="P204" i="21" s="1"/>
  <c r="T766" i="14"/>
  <c r="Y679" i="14"/>
  <c r="X279" i="13"/>
  <c r="X960" i="13"/>
  <c r="X1101" i="13" s="1"/>
  <c r="X836" i="13"/>
  <c r="X840" i="13" s="1"/>
  <c r="X18" i="13"/>
  <c r="X186" i="18"/>
  <c r="X993" i="18" s="1"/>
  <c r="X957" i="18"/>
  <c r="X230" i="13"/>
  <c r="X1017" i="13"/>
  <c r="X1052" i="13" s="1"/>
  <c r="U17" i="3"/>
  <c r="U17" i="2"/>
  <c r="W410" i="13"/>
  <c r="W551" i="13" s="1"/>
  <c r="M136" i="10"/>
  <c r="I136" i="18"/>
  <c r="J947" i="14"/>
  <c r="Y143" i="14"/>
  <c r="L947" i="14"/>
  <c r="X273" i="13"/>
  <c r="X1060" i="13"/>
  <c r="X1095" i="13" s="1"/>
  <c r="P985" i="18"/>
  <c r="P915" i="18"/>
  <c r="P1006" i="18"/>
  <c r="P1070" i="13"/>
  <c r="P1065" i="18"/>
  <c r="P1010" i="14"/>
  <c r="P921" i="13"/>
  <c r="P998" i="13"/>
  <c r="P964" i="18"/>
  <c r="P1062" i="14"/>
  <c r="P1092" i="13"/>
  <c r="P952" i="13"/>
  <c r="P1053" i="14"/>
  <c r="P999" i="13"/>
  <c r="P991" i="13"/>
  <c r="P1044" i="14"/>
  <c r="P945" i="13"/>
  <c r="P1020" i="14"/>
  <c r="P1064" i="13"/>
  <c r="P1047" i="18"/>
  <c r="P983" i="14"/>
  <c r="P1040" i="14"/>
  <c r="P935" i="13"/>
  <c r="P970" i="18"/>
  <c r="P978" i="14"/>
  <c r="P1023" i="13"/>
  <c r="P1091" i="13"/>
  <c r="P909" i="14"/>
  <c r="P982" i="13"/>
  <c r="P1072" i="14"/>
  <c r="P837" i="13"/>
  <c r="O915" i="18"/>
  <c r="O1002" i="13"/>
  <c r="O1029" i="18"/>
  <c r="O993" i="13"/>
  <c r="O953" i="13"/>
  <c r="O919" i="18"/>
  <c r="O1000" i="18"/>
  <c r="O1004" i="18"/>
  <c r="O912" i="18"/>
  <c r="O1026" i="13"/>
  <c r="O921" i="14"/>
  <c r="O921" i="13"/>
  <c r="O981" i="13"/>
  <c r="O913" i="18"/>
  <c r="O1042" i="18"/>
  <c r="O922" i="18"/>
  <c r="O936" i="14"/>
  <c r="O1085" i="13"/>
  <c r="O986" i="13"/>
  <c r="O1007" i="14"/>
  <c r="O1065" i="13"/>
  <c r="O1029" i="13"/>
  <c r="O995" i="13"/>
  <c r="O1008" i="18"/>
  <c r="O1084" i="13"/>
  <c r="O958" i="18"/>
  <c r="O944" i="13"/>
  <c r="O1056" i="14"/>
  <c r="O962" i="14"/>
  <c r="O976" i="13"/>
  <c r="O937" i="14"/>
  <c r="O87" i="21"/>
  <c r="T1029" i="18"/>
  <c r="T926" i="13"/>
  <c r="S105" i="19"/>
  <c r="T1024" i="13"/>
  <c r="T975" i="18"/>
  <c r="T1004" i="18"/>
  <c r="T948" i="13"/>
  <c r="T998" i="13"/>
  <c r="T1035" i="13"/>
  <c r="T1075" i="13"/>
  <c r="T1072" i="14"/>
  <c r="T1059" i="14"/>
  <c r="T922" i="18"/>
  <c r="T922" i="13"/>
  <c r="T933" i="18"/>
  <c r="T1028" i="14"/>
  <c r="T990" i="18"/>
  <c r="T1026" i="13"/>
  <c r="T1019" i="13"/>
  <c r="T951" i="13"/>
  <c r="T967" i="13"/>
  <c r="T936" i="18"/>
  <c r="T954" i="13"/>
  <c r="T903" i="14"/>
  <c r="T1058" i="18"/>
  <c r="T925" i="14"/>
  <c r="T1069" i="14"/>
  <c r="T1045" i="13"/>
  <c r="T965" i="14"/>
  <c r="L989" i="13"/>
  <c r="K105" i="19"/>
  <c r="L1002" i="13"/>
  <c r="L1081" i="13"/>
  <c r="L1069" i="14"/>
  <c r="L910" i="18"/>
  <c r="L974" i="14"/>
  <c r="L978" i="13"/>
  <c r="L1041" i="14"/>
  <c r="L1046" i="14"/>
  <c r="L947" i="13"/>
  <c r="L931" i="13"/>
  <c r="L935" i="18"/>
  <c r="L1025" i="14"/>
  <c r="L912" i="14"/>
  <c r="L922" i="13"/>
  <c r="L926" i="18"/>
  <c r="L1053" i="14"/>
  <c r="L1052" i="14"/>
  <c r="L938" i="13"/>
  <c r="L1064" i="18"/>
  <c r="L1073" i="14"/>
  <c r="L940" i="13"/>
  <c r="L1026" i="14"/>
  <c r="L1046" i="18"/>
  <c r="L1088" i="13"/>
  <c r="L942" i="13"/>
  <c r="L987" i="14"/>
  <c r="L1069" i="18"/>
  <c r="L1040" i="13"/>
  <c r="L980" i="14"/>
  <c r="L1061" i="13"/>
  <c r="L1022" i="13"/>
  <c r="R146" i="18"/>
  <c r="R953" i="18" s="1"/>
  <c r="R949" i="18"/>
  <c r="J146" i="18"/>
  <c r="Y142" i="18"/>
  <c r="J949" i="18"/>
  <c r="Q671" i="14"/>
  <c r="Q673" i="14" s="1"/>
  <c r="Q809" i="14" s="1"/>
  <c r="M204" i="21" s="1"/>
  <c r="Q766" i="14"/>
  <c r="M671" i="14"/>
  <c r="M673" i="14" s="1"/>
  <c r="M809" i="14" s="1"/>
  <c r="I204" i="21" s="1"/>
  <c r="M766" i="14"/>
  <c r="W960" i="13"/>
  <c r="W1101" i="13" s="1"/>
  <c r="W279" i="13"/>
  <c r="W187" i="13"/>
  <c r="W974" i="13"/>
  <c r="W1009" i="13" s="1"/>
  <c r="W230" i="14"/>
  <c r="W902" i="14"/>
  <c r="W939" i="14" s="1"/>
  <c r="W135" i="14"/>
  <c r="X818" i="14"/>
  <c r="X822" i="14" s="1"/>
  <c r="X18" i="14"/>
  <c r="J672" i="18"/>
  <c r="Y636" i="18"/>
  <c r="J554" i="14"/>
  <c r="Y554" i="14" s="1"/>
  <c r="Y550" i="14"/>
  <c r="X966" i="13"/>
  <c r="X970" i="13" s="1"/>
  <c r="X148" i="13"/>
  <c r="S947" i="14"/>
  <c r="N947" i="14"/>
  <c r="W1060" i="13"/>
  <c r="W1095" i="13" s="1"/>
  <c r="W273" i="13"/>
  <c r="P990" i="18"/>
  <c r="P979" i="14"/>
  <c r="P963" i="18"/>
  <c r="P913" i="14"/>
  <c r="P916" i="14"/>
  <c r="P927" i="18"/>
  <c r="P1023" i="18"/>
  <c r="P927" i="14"/>
  <c r="P1021" i="18"/>
  <c r="P959" i="18"/>
  <c r="P986" i="14"/>
  <c r="P1077" i="13"/>
  <c r="P957" i="14"/>
  <c r="P1072" i="13"/>
  <c r="P924" i="18"/>
  <c r="P919" i="18"/>
  <c r="P1042" i="14"/>
  <c r="P1049" i="13"/>
  <c r="P961" i="14"/>
  <c r="P1022" i="13"/>
  <c r="P956" i="14"/>
  <c r="P1007" i="18"/>
  <c r="O1068" i="13"/>
  <c r="O930" i="13"/>
  <c r="O1044" i="14"/>
  <c r="O933" i="14"/>
  <c r="O1068" i="18"/>
  <c r="O961" i="18"/>
  <c r="O1086" i="13"/>
  <c r="O1004" i="13"/>
  <c r="O1023" i="13"/>
  <c r="O910" i="18"/>
  <c r="O1072" i="18"/>
  <c r="O984" i="18"/>
  <c r="O968" i="18"/>
  <c r="O1031" i="18"/>
  <c r="O983" i="18"/>
  <c r="O1041" i="14"/>
  <c r="O1080" i="13"/>
  <c r="O966" i="14"/>
  <c r="O1020" i="14"/>
  <c r="O922" i="13"/>
  <c r="T958" i="18"/>
  <c r="T1018" i="18"/>
  <c r="T1074" i="18"/>
  <c r="T968" i="18"/>
  <c r="T1047" i="18"/>
  <c r="T962" i="14"/>
  <c r="T965" i="18"/>
  <c r="T909" i="14"/>
  <c r="T1032" i="18"/>
  <c r="T1015" i="14"/>
  <c r="T941" i="13"/>
  <c r="T1024" i="14"/>
  <c r="T953" i="13"/>
  <c r="T932" i="13"/>
  <c r="T1071" i="14"/>
  <c r="T959" i="18"/>
  <c r="T982" i="18"/>
  <c r="T1038" i="13"/>
  <c r="T934" i="13"/>
  <c r="T969" i="14"/>
  <c r="T1097" i="13"/>
  <c r="T963" i="18"/>
  <c r="T982" i="13"/>
  <c r="T1023" i="18"/>
  <c r="T1002" i="18"/>
  <c r="T1045" i="14"/>
  <c r="T925" i="18"/>
  <c r="T990" i="13"/>
  <c r="T1032" i="13"/>
  <c r="T961" i="14"/>
  <c r="T1069" i="18"/>
  <c r="T1040" i="13"/>
  <c r="L1060" i="14"/>
  <c r="L1014" i="18"/>
  <c r="L1020" i="13"/>
  <c r="L1071" i="18"/>
  <c r="L1041" i="13"/>
  <c r="L921" i="14"/>
  <c r="L925" i="13"/>
  <c r="L1012" i="18"/>
  <c r="L913" i="18"/>
  <c r="L950" i="13"/>
  <c r="L928" i="13"/>
  <c r="L984" i="14"/>
  <c r="L1067" i="13"/>
  <c r="L958" i="18"/>
  <c r="L929" i="18"/>
  <c r="L914" i="14"/>
  <c r="L997" i="13"/>
  <c r="L1051" i="14"/>
  <c r="L1006" i="13"/>
  <c r="L988" i="18"/>
  <c r="L1077" i="13"/>
  <c r="L1004" i="18"/>
  <c r="L922" i="18"/>
  <c r="L905" i="14"/>
  <c r="L1035" i="13"/>
  <c r="L990" i="13"/>
  <c r="L1052" i="18"/>
  <c r="L976" i="14"/>
  <c r="L988" i="14"/>
  <c r="L965" i="14"/>
  <c r="W949" i="18"/>
  <c r="W146" i="18"/>
  <c r="W953" i="18" s="1"/>
  <c r="M949" i="18"/>
  <c r="M146" i="18"/>
  <c r="M953" i="18" s="1"/>
  <c r="K766" i="14"/>
  <c r="K671" i="14"/>
  <c r="K673" i="14" s="1"/>
  <c r="K809" i="14" s="1"/>
  <c r="G204" i="21" s="1"/>
  <c r="W766" i="14"/>
  <c r="W671" i="14"/>
  <c r="W673" i="14" s="1"/>
  <c r="W809" i="14" s="1"/>
  <c r="W1039" i="14"/>
  <c r="W1075" i="14" s="1"/>
  <c r="W271" i="14"/>
  <c r="J778" i="13"/>
  <c r="Y778" i="13" s="1"/>
  <c r="Y743" i="13"/>
  <c r="J724" i="18"/>
  <c r="Y724" i="18" s="1"/>
  <c r="Y688" i="18"/>
  <c r="J950" i="18"/>
  <c r="Y950" i="18" s="1"/>
  <c r="Y143" i="18"/>
  <c r="X974" i="13"/>
  <c r="X1009" i="13" s="1"/>
  <c r="X187" i="13"/>
  <c r="X135" i="14"/>
  <c r="X902" i="14"/>
  <c r="X939" i="14" s="1"/>
  <c r="X230" i="14"/>
  <c r="W818" i="14"/>
  <c r="W822" i="14" s="1"/>
  <c r="W18" i="14"/>
  <c r="J827" i="13"/>
  <c r="Y827" i="13" s="1"/>
  <c r="Y686" i="13"/>
  <c r="J808" i="18"/>
  <c r="Y808" i="18" s="1"/>
  <c r="Y772" i="18"/>
  <c r="W966" i="13"/>
  <c r="W970" i="13" s="1"/>
  <c r="W148" i="13"/>
  <c r="Q947" i="14"/>
  <c r="O947" i="14"/>
  <c r="I405" i="18"/>
  <c r="K277" i="5"/>
  <c r="I410" i="13"/>
  <c r="J765" i="14"/>
  <c r="Y765" i="14" s="1"/>
  <c r="Y729" i="14"/>
  <c r="Q949" i="18"/>
  <c r="Q146" i="18"/>
  <c r="Q953" i="18" s="1"/>
  <c r="O146" i="18"/>
  <c r="O953" i="18" s="1"/>
  <c r="O949" i="18"/>
  <c r="V766" i="14"/>
  <c r="V671" i="14"/>
  <c r="V673" i="14" s="1"/>
  <c r="V809" i="14" s="1"/>
  <c r="R204" i="21" s="1"/>
  <c r="P671" i="14"/>
  <c r="P673" i="14" s="1"/>
  <c r="P809" i="14" s="1"/>
  <c r="L204" i="21" s="1"/>
  <c r="P766" i="14"/>
  <c r="X271" i="14"/>
  <c r="X1039" i="14"/>
  <c r="X1075" i="14" s="1"/>
  <c r="W955" i="14"/>
  <c r="W991" i="14" s="1"/>
  <c r="W187" i="14"/>
  <c r="J951" i="18"/>
  <c r="Y951" i="18" s="1"/>
  <c r="Y144" i="18"/>
  <c r="I405" i="14"/>
  <c r="K273" i="6"/>
  <c r="I541" i="14" s="1"/>
  <c r="J949" i="14"/>
  <c r="Y949" i="14" s="1"/>
  <c r="Y145" i="14"/>
  <c r="U947" i="14"/>
  <c r="R947" i="14"/>
  <c r="X905" i="18"/>
  <c r="X134" i="18"/>
  <c r="P146" i="18"/>
  <c r="P953" i="18" s="1"/>
  <c r="P949" i="18"/>
  <c r="X949" i="18"/>
  <c r="X146" i="18"/>
  <c r="X953" i="18" s="1"/>
  <c r="X229" i="14"/>
  <c r="X997" i="14"/>
  <c r="X1033" i="14" s="1"/>
  <c r="S671" i="14"/>
  <c r="S673" i="14" s="1"/>
  <c r="S809" i="14" s="1"/>
  <c r="O204" i="21" s="1"/>
  <c r="S766" i="14"/>
  <c r="X766" i="14"/>
  <c r="X671" i="14"/>
  <c r="X673" i="14" s="1"/>
  <c r="X809" i="14" s="1"/>
  <c r="X955" i="14"/>
  <c r="X991" i="14" s="1"/>
  <c r="X187" i="14"/>
  <c r="J821" i="13"/>
  <c r="Y821" i="13" s="1"/>
  <c r="Y786" i="13"/>
  <c r="K947" i="14"/>
  <c r="V947" i="14"/>
  <c r="W905" i="18"/>
  <c r="W134" i="18"/>
  <c r="W270" i="18"/>
  <c r="W1077" i="18" s="1"/>
  <c r="W1041" i="18"/>
  <c r="U146" i="18"/>
  <c r="U953" i="18" s="1"/>
  <c r="U949" i="18"/>
  <c r="V146" i="18"/>
  <c r="V953" i="18" s="1"/>
  <c r="V949" i="18"/>
  <c r="X920" i="13"/>
  <c r="X134" i="13"/>
  <c r="W997" i="14"/>
  <c r="W1033" i="14" s="1"/>
  <c r="W229" i="14"/>
  <c r="L671" i="14"/>
  <c r="L673" i="14" s="1"/>
  <c r="L809" i="14" s="1"/>
  <c r="H204" i="21" s="1"/>
  <c r="L766" i="14"/>
  <c r="N766" i="14"/>
  <c r="N671" i="14"/>
  <c r="N673" i="14" s="1"/>
  <c r="N809" i="14" s="1"/>
  <c r="J204" i="21" s="1"/>
  <c r="J807" i="14"/>
  <c r="Y807" i="14" s="1"/>
  <c r="Y771" i="14"/>
  <c r="J696" i="13"/>
  <c r="Y696" i="13" s="1"/>
  <c r="Y692" i="13"/>
  <c r="X999" i="18"/>
  <c r="Y766" i="18"/>
  <c r="Y730" i="18"/>
  <c r="J948" i="14"/>
  <c r="Y948" i="14" s="1"/>
  <c r="Y144" i="14"/>
  <c r="P947" i="14"/>
  <c r="M947" i="14"/>
  <c r="X1041" i="18"/>
  <c r="X270" i="18"/>
  <c r="X1077" i="18" s="1"/>
  <c r="L273" i="6"/>
  <c r="I809" i="14" s="1"/>
  <c r="I673" i="14"/>
  <c r="L146" i="18"/>
  <c r="L953" i="18" s="1"/>
  <c r="L949" i="18"/>
  <c r="W920" i="13"/>
  <c r="W134" i="13"/>
  <c r="R766" i="14"/>
  <c r="R671" i="14"/>
  <c r="R673" i="14" s="1"/>
  <c r="R809" i="14" s="1"/>
  <c r="N204" i="21" s="1"/>
  <c r="U766" i="14"/>
  <c r="U671" i="14"/>
  <c r="U673" i="14" s="1"/>
  <c r="U809" i="14" s="1"/>
  <c r="Q204" i="21" s="1"/>
  <c r="J723" i="14"/>
  <c r="Y723" i="14" s="1"/>
  <c r="Y687" i="14"/>
  <c r="Y411" i="14"/>
  <c r="J415" i="18"/>
  <c r="Y415" i="18" s="1"/>
  <c r="Y411" i="18"/>
  <c r="J277" i="5"/>
  <c r="I136" i="13"/>
  <c r="M136" i="5"/>
  <c r="W999" i="18"/>
  <c r="J684" i="18"/>
  <c r="Y684" i="18" s="1"/>
  <c r="Y680" i="18"/>
  <c r="J566" i="13"/>
  <c r="Y566" i="13" s="1"/>
  <c r="Y562" i="13"/>
  <c r="W405" i="14"/>
  <c r="W541" i="14" s="1"/>
  <c r="X947" i="14"/>
  <c r="W947" i="14"/>
  <c r="P1004" i="18"/>
  <c r="P940" i="13"/>
  <c r="P1004" i="14"/>
  <c r="P994" i="13"/>
  <c r="P905" i="14"/>
  <c r="P926" i="13"/>
  <c r="P1061" i="13"/>
  <c r="P1023" i="14"/>
  <c r="P1002" i="13"/>
  <c r="P967" i="14"/>
  <c r="P1069" i="14"/>
  <c r="P960" i="18"/>
  <c r="P917" i="18"/>
  <c r="P914" i="18"/>
  <c r="O105" i="19"/>
  <c r="P1043" i="13"/>
  <c r="P1022" i="18"/>
  <c r="P1054" i="13"/>
  <c r="P1057" i="14"/>
  <c r="P1074" i="18"/>
  <c r="P982" i="18"/>
  <c r="P1073" i="13"/>
  <c r="P973" i="18"/>
  <c r="P953" i="13"/>
  <c r="P932" i="14"/>
  <c r="P987" i="13"/>
  <c r="P1007" i="13"/>
  <c r="P977" i="14"/>
  <c r="P936" i="14"/>
  <c r="P1019" i="13"/>
  <c r="P1022" i="14"/>
  <c r="P926" i="14"/>
  <c r="P925" i="13"/>
  <c r="P969" i="14"/>
  <c r="P954" i="13"/>
  <c r="P1001" i="18"/>
  <c r="P1027" i="18"/>
  <c r="P1043" i="18"/>
  <c r="P1011" i="14"/>
  <c r="O908" i="14"/>
  <c r="O1027" i="18"/>
  <c r="O990" i="13"/>
  <c r="O1004" i="14"/>
  <c r="O930" i="18"/>
  <c r="O931" i="13"/>
  <c r="O1018" i="13"/>
  <c r="O1021" i="13"/>
  <c r="O942" i="13"/>
  <c r="O1062" i="14"/>
  <c r="O997" i="13"/>
  <c r="O1042" i="13"/>
  <c r="O921" i="18"/>
  <c r="O959" i="14"/>
  <c r="O994" i="13"/>
  <c r="O1070" i="18"/>
  <c r="O982" i="18"/>
  <c r="O941" i="13"/>
  <c r="O948" i="13"/>
  <c r="O1063" i="18"/>
  <c r="O1006" i="18"/>
  <c r="O978" i="14"/>
  <c r="O1052" i="14"/>
  <c r="O911" i="18"/>
  <c r="O922" i="14"/>
  <c r="O936" i="18"/>
  <c r="O1054" i="14"/>
  <c r="O1058" i="18"/>
  <c r="O1022" i="14"/>
  <c r="O1049" i="13"/>
  <c r="O967" i="18"/>
  <c r="O1039" i="13"/>
  <c r="O907" i="18"/>
  <c r="O925" i="18"/>
  <c r="O974" i="14"/>
  <c r="O988" i="14"/>
  <c r="O980" i="14"/>
  <c r="O1067" i="18"/>
  <c r="O1082" i="13"/>
  <c r="O987" i="18"/>
  <c r="O968" i="13"/>
  <c r="O1071" i="13"/>
  <c r="O920" i="18"/>
  <c r="O925" i="14"/>
  <c r="O918" i="18"/>
  <c r="R87" i="21"/>
  <c r="V461" i="13"/>
  <c r="V539" i="18"/>
  <c r="T1051" i="14"/>
  <c r="T962" i="18"/>
  <c r="T1064" i="18"/>
  <c r="T935" i="13"/>
  <c r="T934" i="14"/>
  <c r="T974" i="18"/>
  <c r="T926" i="18"/>
  <c r="T1002" i="14"/>
  <c r="T1029" i="14"/>
  <c r="T937" i="18"/>
  <c r="T985" i="14"/>
  <c r="T947" i="13"/>
  <c r="T1044" i="14"/>
  <c r="T1066" i="13"/>
  <c r="T927" i="13"/>
  <c r="T996" i="13"/>
  <c r="T1002" i="13"/>
  <c r="T919" i="18"/>
  <c r="T1041" i="13"/>
  <c r="T930" i="14"/>
  <c r="T999" i="14"/>
  <c r="T1086" i="13"/>
  <c r="T931" i="14"/>
  <c r="T1081" i="13"/>
  <c r="T989" i="13"/>
  <c r="T924" i="14"/>
  <c r="T970" i="14"/>
  <c r="T921" i="13"/>
  <c r="T927" i="14"/>
  <c r="T920" i="18"/>
  <c r="T1080" i="13"/>
  <c r="T1006" i="14"/>
  <c r="T1052" i="14"/>
  <c r="T910" i="14"/>
  <c r="T1042" i="18"/>
  <c r="T981" i="13"/>
  <c r="T997" i="13"/>
  <c r="T929" i="18"/>
  <c r="T989" i="14"/>
  <c r="T935" i="14"/>
  <c r="L1074" i="18"/>
  <c r="L987" i="18"/>
  <c r="L1075" i="13"/>
  <c r="L987" i="13"/>
  <c r="L969" i="18"/>
  <c r="L934" i="14"/>
  <c r="L965" i="18"/>
  <c r="L962" i="14"/>
  <c r="L1033" i="13"/>
  <c r="L1049" i="14"/>
  <c r="L921" i="18"/>
  <c r="L1059" i="14"/>
  <c r="L917" i="14"/>
  <c r="L962" i="18"/>
  <c r="L967" i="18"/>
  <c r="L903" i="14"/>
  <c r="L934" i="18"/>
  <c r="L1053" i="18"/>
  <c r="L963" i="18"/>
  <c r="L918" i="14"/>
  <c r="L1034" i="13"/>
  <c r="L1025" i="18"/>
  <c r="L1017" i="18"/>
  <c r="L1006" i="18"/>
  <c r="L916" i="14"/>
  <c r="L1030" i="18"/>
  <c r="L922" i="14"/>
  <c r="L1022" i="18"/>
  <c r="L1003" i="13"/>
  <c r="L1048" i="18"/>
  <c r="L1000" i="13"/>
  <c r="L1039" i="13"/>
  <c r="L953" i="13"/>
  <c r="L1050" i="18"/>
  <c r="L1063" i="13"/>
  <c r="L1018" i="14"/>
  <c r="L931" i="18"/>
  <c r="L1086" i="13"/>
  <c r="L1054" i="18"/>
  <c r="L936" i="18"/>
  <c r="L1057" i="18"/>
  <c r="L999" i="13"/>
  <c r="L1011" i="14"/>
  <c r="L988" i="13"/>
  <c r="L976" i="18"/>
  <c r="L929" i="14"/>
  <c r="L1076" i="13"/>
  <c r="L1007" i="18"/>
  <c r="Y486" i="18"/>
  <c r="Y513" i="13"/>
  <c r="Y375" i="13"/>
  <c r="Y494" i="14"/>
  <c r="Y377" i="13"/>
  <c r="X45" i="19"/>
  <c r="Y481" i="14"/>
  <c r="Y471" i="14"/>
  <c r="Y369" i="14"/>
  <c r="Y401" i="13"/>
  <c r="Y484" i="18"/>
  <c r="Y529" i="13"/>
  <c r="K146" i="18"/>
  <c r="K953" i="18" s="1"/>
  <c r="K949" i="18"/>
  <c r="T949" i="18"/>
  <c r="T146" i="18"/>
  <c r="T953" i="18" s="1"/>
  <c r="J671" i="14"/>
  <c r="J766" i="14"/>
  <c r="Y634" i="14"/>
  <c r="O671" i="14"/>
  <c r="O673" i="14" s="1"/>
  <c r="O809" i="14" s="1"/>
  <c r="K204" i="21" s="1"/>
  <c r="O766" i="14"/>
  <c r="W18" i="13"/>
  <c r="W836" i="13"/>
  <c r="W840" i="13" s="1"/>
  <c r="W186" i="18"/>
  <c r="W993" i="18" s="1"/>
  <c r="W957" i="18"/>
  <c r="I137" i="14"/>
  <c r="M137" i="6"/>
  <c r="J273" i="6"/>
  <c r="I684" i="13"/>
  <c r="L277" i="5"/>
  <c r="W1017" i="13"/>
  <c r="W1052" i="13" s="1"/>
  <c r="W230" i="13"/>
  <c r="J682" i="13"/>
  <c r="Y646" i="13"/>
  <c r="X405" i="14"/>
  <c r="X541" i="14" s="1"/>
  <c r="V17" i="2"/>
  <c r="X410" i="13"/>
  <c r="X551" i="13" s="1"/>
  <c r="I674" i="18"/>
  <c r="J735" i="13"/>
  <c r="Y735" i="13" s="1"/>
  <c r="Y700" i="13"/>
  <c r="T947" i="14"/>
  <c r="Q403" i="14"/>
  <c r="M836" i="13"/>
  <c r="M18" i="13"/>
  <c r="Q981" i="14"/>
  <c r="K229" i="14"/>
  <c r="K997" i="14"/>
  <c r="N273" i="13"/>
  <c r="N1060" i="13"/>
  <c r="S186" i="18"/>
  <c r="S957" i="18"/>
  <c r="S134" i="13"/>
  <c r="S920" i="13"/>
  <c r="P967" i="13"/>
  <c r="P1025" i="18"/>
  <c r="V271" i="14"/>
  <c r="V1039" i="14"/>
  <c r="R134" i="18"/>
  <c r="R905" i="18"/>
  <c r="R836" i="13"/>
  <c r="R18" i="13"/>
  <c r="R999" i="18"/>
  <c r="O973" i="18"/>
  <c r="O1022" i="13"/>
  <c r="E93" i="21"/>
  <c r="T1039" i="13"/>
  <c r="T934" i="18"/>
  <c r="J940" i="13"/>
  <c r="Y118" i="13"/>
  <c r="J1044" i="13"/>
  <c r="Y222" i="13"/>
  <c r="J1027" i="13"/>
  <c r="Y205" i="13"/>
  <c r="J925" i="14"/>
  <c r="Y121" i="14"/>
  <c r="J187" i="14"/>
  <c r="J955" i="14"/>
  <c r="Y151" i="14"/>
  <c r="J931" i="18"/>
  <c r="Y124" i="18"/>
  <c r="J1012" i="18"/>
  <c r="Y205" i="18"/>
  <c r="Y218" i="18"/>
  <c r="J1025" i="18"/>
  <c r="J1019" i="14"/>
  <c r="Y215" i="14"/>
  <c r="J1068" i="13"/>
  <c r="Y246" i="13"/>
  <c r="J988" i="13"/>
  <c r="Y166" i="13"/>
  <c r="J1026" i="13"/>
  <c r="Y204" i="13"/>
  <c r="J922" i="18"/>
  <c r="Y115" i="18"/>
  <c r="J908" i="14"/>
  <c r="Y104" i="14"/>
  <c r="J980" i="14"/>
  <c r="Y176" i="14"/>
  <c r="J984" i="18"/>
  <c r="Y177" i="18"/>
  <c r="J1013" i="14"/>
  <c r="Y209" i="14"/>
  <c r="Y207" i="14"/>
  <c r="J1011" i="14"/>
  <c r="L1043" i="14"/>
  <c r="Y442" i="13"/>
  <c r="Y485" i="14"/>
  <c r="Y382" i="18"/>
  <c r="Y531" i="14"/>
  <c r="Y374" i="13"/>
  <c r="Y390" i="14"/>
  <c r="Y470" i="18"/>
  <c r="Y481" i="13"/>
  <c r="Y371" i="14"/>
  <c r="Y466" i="14"/>
  <c r="Y384" i="14"/>
  <c r="Y446" i="13"/>
  <c r="Y369" i="18"/>
  <c r="Y508" i="18"/>
  <c r="U957" i="14"/>
  <c r="U1028" i="18"/>
  <c r="O539" i="14"/>
  <c r="Q497" i="14"/>
  <c r="M279" i="13"/>
  <c r="M960" i="13"/>
  <c r="M939" i="13"/>
  <c r="M924" i="14"/>
  <c r="Q1093" i="13"/>
  <c r="Q933" i="14"/>
  <c r="Q1072" i="13"/>
  <c r="U539" i="14"/>
  <c r="K1028" i="13"/>
  <c r="K952" i="13"/>
  <c r="K926" i="13"/>
  <c r="K1017" i="13"/>
  <c r="K230" i="13"/>
  <c r="N1057" i="18"/>
  <c r="N928" i="14"/>
  <c r="N1066" i="13"/>
  <c r="N918" i="14"/>
  <c r="S976" i="18"/>
  <c r="S1027" i="18"/>
  <c r="P1002" i="18"/>
  <c r="P912" i="18"/>
  <c r="V187" i="13"/>
  <c r="V974" i="13"/>
  <c r="V1048" i="13"/>
  <c r="R972" i="14"/>
  <c r="R966" i="14"/>
  <c r="O904" i="14"/>
  <c r="O1018" i="18"/>
  <c r="O1066" i="13"/>
  <c r="T1027" i="13"/>
  <c r="T1037" i="13"/>
  <c r="T972" i="18"/>
  <c r="T986" i="18"/>
  <c r="Y123" i="13"/>
  <c r="J945" i="13"/>
  <c r="Y262" i="18"/>
  <c r="J1069" i="18"/>
  <c r="Y14" i="14"/>
  <c r="J18" i="14"/>
  <c r="J818" i="14"/>
  <c r="J1057" i="14"/>
  <c r="Y253" i="14"/>
  <c r="Y153" i="14"/>
  <c r="J957" i="14"/>
  <c r="J993" i="13"/>
  <c r="Y171" i="13"/>
  <c r="J971" i="14"/>
  <c r="Y167" i="14"/>
  <c r="J961" i="18"/>
  <c r="Y154" i="18"/>
  <c r="J1007" i="18"/>
  <c r="Y200" i="18"/>
  <c r="J1041" i="14"/>
  <c r="Y237" i="14"/>
  <c r="J916" i="14"/>
  <c r="Y112" i="14"/>
  <c r="J975" i="14"/>
  <c r="Y171" i="14"/>
  <c r="Y15" i="14"/>
  <c r="J819" i="14"/>
  <c r="K403" i="14"/>
  <c r="N504" i="13"/>
  <c r="L973" i="18"/>
  <c r="L937" i="14"/>
  <c r="L936" i="14"/>
  <c r="J553" i="13"/>
  <c r="Y412" i="13"/>
  <c r="J455" i="14"/>
  <c r="Y419" i="14"/>
  <c r="Y444" i="18"/>
  <c r="Y530" i="14"/>
  <c r="Y472" i="18"/>
  <c r="Y468" i="18"/>
  <c r="Y462" i="18"/>
  <c r="Y420" i="13"/>
  <c r="Y473" i="13"/>
  <c r="Y373" i="13"/>
  <c r="Y487" i="14"/>
  <c r="U1000" i="14"/>
  <c r="U1025" i="18"/>
  <c r="U929" i="18"/>
  <c r="U1027" i="18"/>
  <c r="U273" i="13"/>
  <c r="U1060" i="13"/>
  <c r="Q504" i="13"/>
  <c r="M1020" i="13"/>
  <c r="M934" i="18"/>
  <c r="M1091" i="13"/>
  <c r="M1041" i="18"/>
  <c r="M270" i="18"/>
  <c r="M921" i="13"/>
  <c r="M912" i="14"/>
  <c r="Q922" i="14"/>
  <c r="Q1025" i="18"/>
  <c r="Q982" i="14"/>
  <c r="Q952" i="13"/>
  <c r="Q1063" i="13"/>
  <c r="Q18" i="13"/>
  <c r="Q836" i="13"/>
  <c r="K978" i="13"/>
  <c r="K1075" i="13"/>
  <c r="K999" i="18"/>
  <c r="K917" i="18"/>
  <c r="N1005" i="18"/>
  <c r="N1092" i="13"/>
  <c r="N985" i="14"/>
  <c r="N1014" i="14"/>
  <c r="N925" i="18"/>
  <c r="S982" i="14"/>
  <c r="S135" i="14"/>
  <c r="S230" i="14"/>
  <c r="S902" i="14"/>
  <c r="S1018" i="18"/>
  <c r="P1020" i="13"/>
  <c r="P989" i="13"/>
  <c r="P934" i="13"/>
  <c r="P911" i="18"/>
  <c r="P1002" i="14"/>
  <c r="P907" i="14"/>
  <c r="P925" i="18"/>
  <c r="P986" i="18"/>
  <c r="S461" i="13"/>
  <c r="V1009" i="18"/>
  <c r="V975" i="13"/>
  <c r="R917" i="14"/>
  <c r="R1016" i="14"/>
  <c r="R928" i="13"/>
  <c r="R934" i="13"/>
  <c r="O1054" i="13"/>
  <c r="O932" i="14"/>
  <c r="O992" i="13"/>
  <c r="O1011" i="18"/>
  <c r="O1057" i="14"/>
  <c r="O1052" i="18"/>
  <c r="L87" i="21"/>
  <c r="T1093" i="13"/>
  <c r="T925" i="13"/>
  <c r="T977" i="14"/>
  <c r="T940" i="13"/>
  <c r="T1015" i="18"/>
  <c r="T1076" i="13"/>
  <c r="T1055" i="18"/>
  <c r="T1030" i="14"/>
  <c r="J953" i="13"/>
  <c r="Y131" i="13"/>
  <c r="Y220" i="13"/>
  <c r="J1042" i="13"/>
  <c r="J913" i="18"/>
  <c r="Y106" i="18"/>
  <c r="J1000" i="14"/>
  <c r="Y196" i="14"/>
  <c r="J986" i="14"/>
  <c r="Y182" i="14"/>
  <c r="J1060" i="14"/>
  <c r="Y256" i="14"/>
  <c r="Y256" i="18"/>
  <c r="J1063" i="18"/>
  <c r="J977" i="14"/>
  <c r="Y173" i="14"/>
  <c r="J1005" i="18"/>
  <c r="Y198" i="18"/>
  <c r="Y201" i="13"/>
  <c r="J1023" i="13"/>
  <c r="J960" i="14"/>
  <c r="Y156" i="14"/>
  <c r="J1006" i="18"/>
  <c r="Y199" i="18"/>
  <c r="J1025" i="13"/>
  <c r="Y203" i="13"/>
  <c r="N403" i="14"/>
  <c r="L1019" i="14"/>
  <c r="L1029" i="13"/>
  <c r="L959" i="18"/>
  <c r="L1059" i="18"/>
  <c r="L913" i="14"/>
  <c r="L1015" i="14"/>
  <c r="Y469" i="13"/>
  <c r="J504" i="13"/>
  <c r="Y425" i="18"/>
  <c r="Y391" i="14"/>
  <c r="Y397" i="18"/>
  <c r="Y423" i="18"/>
  <c r="Y480" i="13"/>
  <c r="Y387" i="18"/>
  <c r="Y400" i="14"/>
  <c r="Y465" i="14"/>
  <c r="Y438" i="14"/>
  <c r="Y474" i="14"/>
  <c r="Y524" i="14"/>
  <c r="Y511" i="14"/>
  <c r="Y491" i="18"/>
  <c r="U270" i="18"/>
  <c r="U1041" i="18"/>
  <c r="U1016" i="14"/>
  <c r="U965" i="14"/>
  <c r="Q422" i="13"/>
  <c r="M982" i="13"/>
  <c r="M943" i="13"/>
  <c r="M1001" i="18"/>
  <c r="M1060" i="14"/>
  <c r="M1067" i="13"/>
  <c r="Q1038" i="13"/>
  <c r="Q1050" i="14"/>
  <c r="Q960" i="18"/>
  <c r="Q918" i="14"/>
  <c r="Q1005" i="18"/>
  <c r="Q1035" i="13"/>
  <c r="Q974" i="13"/>
  <c r="Q187" i="13"/>
  <c r="Q914" i="14"/>
  <c r="Y602" i="17"/>
  <c r="K909" i="18"/>
  <c r="K1074" i="18"/>
  <c r="K1068" i="13"/>
  <c r="K1005" i="13"/>
  <c r="K1018" i="14"/>
  <c r="N990" i="18"/>
  <c r="N1065" i="14"/>
  <c r="N1000" i="18"/>
  <c r="N1002" i="14"/>
  <c r="N937" i="14"/>
  <c r="N964" i="14"/>
  <c r="M408" i="13"/>
  <c r="T403" i="14"/>
  <c r="S930" i="18"/>
  <c r="S1004" i="13"/>
  <c r="S984" i="14"/>
  <c r="S1012" i="14"/>
  <c r="P924" i="14"/>
  <c r="P1026" i="13"/>
  <c r="P932" i="18"/>
  <c r="P902" i="14"/>
  <c r="P135" i="14"/>
  <c r="P230" i="14"/>
  <c r="P1064" i="18"/>
  <c r="P1045" i="13"/>
  <c r="P957" i="18"/>
  <c r="P186" i="18"/>
  <c r="P978" i="18"/>
  <c r="P1068" i="14"/>
  <c r="V1018" i="13"/>
  <c r="V1026" i="18"/>
  <c r="V910" i="18"/>
  <c r="V1012" i="18"/>
  <c r="V914" i="14"/>
  <c r="R1093" i="13"/>
  <c r="R1030" i="18"/>
  <c r="R1070" i="13"/>
  <c r="R1031" i="13"/>
  <c r="O940" i="13"/>
  <c r="O1061" i="18"/>
  <c r="O999" i="18"/>
  <c r="O932" i="18"/>
  <c r="O1006" i="14"/>
  <c r="O952" i="13"/>
  <c r="O987" i="13"/>
  <c r="O981" i="18"/>
  <c r="O1013" i="14"/>
  <c r="V408" i="13"/>
  <c r="V410" i="13" s="1"/>
  <c r="T921" i="18"/>
  <c r="T1020" i="18"/>
  <c r="T1060" i="18"/>
  <c r="T1089" i="13"/>
  <c r="T916" i="18"/>
  <c r="T1054" i="18"/>
  <c r="J1024" i="13"/>
  <c r="Y202" i="13"/>
  <c r="J1024" i="14"/>
  <c r="Y220" i="14"/>
  <c r="J984" i="14"/>
  <c r="Y180" i="14"/>
  <c r="J939" i="13"/>
  <c r="Y117" i="13"/>
  <c r="J1050" i="18"/>
  <c r="Y243" i="18"/>
  <c r="J1014" i="14"/>
  <c r="Y210" i="14"/>
  <c r="J978" i="13"/>
  <c r="Y156" i="13"/>
  <c r="Y197" i="14"/>
  <c r="J1001" i="14"/>
  <c r="J1007" i="13"/>
  <c r="Y185" i="13"/>
  <c r="Y105" i="18"/>
  <c r="J912" i="18"/>
  <c r="Y254" i="14"/>
  <c r="J1058" i="14"/>
  <c r="J1016" i="14"/>
  <c r="Y212" i="14"/>
  <c r="J936" i="14"/>
  <c r="Y132" i="14"/>
  <c r="K553" i="13"/>
  <c r="L403" i="18"/>
  <c r="L405" i="18" s="1"/>
  <c r="L1002" i="18"/>
  <c r="L979" i="14"/>
  <c r="L18" i="13"/>
  <c r="L836" i="13"/>
  <c r="L1023" i="14"/>
  <c r="L994" i="13"/>
  <c r="Y549" i="13"/>
  <c r="Y380" i="13"/>
  <c r="Y474" i="18"/>
  <c r="Y388" i="13"/>
  <c r="Y509" i="14"/>
  <c r="Y370" i="18"/>
  <c r="Y440" i="18"/>
  <c r="Y398" i="13"/>
  <c r="Y523" i="13"/>
  <c r="Y476" i="13"/>
  <c r="Y435" i="14"/>
  <c r="Y367" i="14"/>
  <c r="Y440" i="13"/>
  <c r="Y493" i="18"/>
  <c r="Y383" i="13"/>
  <c r="Y428" i="14"/>
  <c r="Y394" i="14"/>
  <c r="Y368" i="14"/>
  <c r="Y379" i="18"/>
  <c r="Y526" i="14"/>
  <c r="Y439" i="18"/>
  <c r="Y545" i="13"/>
  <c r="U962" i="14"/>
  <c r="U936" i="14"/>
  <c r="U271" i="14"/>
  <c r="U1039" i="14"/>
  <c r="U1055" i="14"/>
  <c r="U932" i="18"/>
  <c r="U1018" i="13"/>
  <c r="U924" i="13"/>
  <c r="U955" i="14"/>
  <c r="U187" i="14"/>
  <c r="U135" i="14"/>
  <c r="U902" i="14"/>
  <c r="U230" i="14"/>
  <c r="U920" i="13"/>
  <c r="U134" i="13"/>
  <c r="U938" i="13"/>
  <c r="U910" i="14"/>
  <c r="U1042" i="18"/>
  <c r="U967" i="14"/>
  <c r="U1073" i="14"/>
  <c r="U1044" i="13"/>
  <c r="U187" i="13"/>
  <c r="U974" i="13"/>
  <c r="U1072" i="18"/>
  <c r="U999" i="18"/>
  <c r="U997" i="14"/>
  <c r="U229" i="14"/>
  <c r="U936" i="13"/>
  <c r="O497" i="14"/>
  <c r="Q286" i="14"/>
  <c r="M1087" i="13"/>
  <c r="M1074" i="18"/>
  <c r="M1063" i="14"/>
  <c r="M951" i="13"/>
  <c r="M966" i="13"/>
  <c r="M148" i="13"/>
  <c r="M1001" i="14"/>
  <c r="M971" i="18"/>
  <c r="M965" i="18"/>
  <c r="M968" i="13"/>
  <c r="M187" i="14"/>
  <c r="M955" i="14"/>
  <c r="M1071" i="14"/>
  <c r="M937" i="13"/>
  <c r="M935" i="13"/>
  <c r="M946" i="13"/>
  <c r="M1085" i="13"/>
  <c r="M999" i="14"/>
  <c r="M975" i="13"/>
  <c r="M934" i="14"/>
  <c r="M1046" i="14"/>
  <c r="M977" i="18"/>
  <c r="M187" i="13"/>
  <c r="M974" i="13"/>
  <c r="M1009" i="18"/>
  <c r="M1018" i="14"/>
  <c r="M923" i="13"/>
  <c r="M975" i="14"/>
  <c r="M1030" i="14"/>
  <c r="M229" i="14"/>
  <c r="M997" i="14"/>
  <c r="Q987" i="18"/>
  <c r="Q943" i="13"/>
  <c r="Q1069" i="14"/>
  <c r="Q1097" i="13"/>
  <c r="Q1053" i="18"/>
  <c r="Q976" i="18"/>
  <c r="Q905" i="18"/>
  <c r="Q134" i="18"/>
  <c r="Q934" i="14"/>
  <c r="Q1048" i="14"/>
  <c r="Q1057" i="14"/>
  <c r="Q1048" i="13"/>
  <c r="Q914" i="18"/>
  <c r="Q1051" i="14"/>
  <c r="Q924" i="18"/>
  <c r="Q1000" i="18"/>
  <c r="Q931" i="13"/>
  <c r="Q935" i="13"/>
  <c r="Q1002" i="13"/>
  <c r="Q1064" i="18"/>
  <c r="Q991" i="13"/>
  <c r="Q1017" i="14"/>
  <c r="Q1041" i="14"/>
  <c r="Q1071" i="18"/>
  <c r="Q989" i="18"/>
  <c r="Q932" i="14"/>
  <c r="Q1019" i="14"/>
  <c r="Q928" i="14"/>
  <c r="Q1022" i="14"/>
  <c r="Q1002" i="14"/>
  <c r="Q1042" i="14"/>
  <c r="Q975" i="14"/>
  <c r="Q933" i="13"/>
  <c r="Q1031" i="14"/>
  <c r="Q1084" i="13"/>
  <c r="Q923" i="18"/>
  <c r="Q1061" i="14"/>
  <c r="Q1068" i="18"/>
  <c r="Q983" i="13"/>
  <c r="Q1019" i="13"/>
  <c r="Q1007" i="18"/>
  <c r="Q1066" i="13"/>
  <c r="Q1023" i="13"/>
  <c r="Q932" i="13"/>
  <c r="Q958" i="18"/>
  <c r="Q954" i="13"/>
  <c r="Q913" i="14"/>
  <c r="Q1045" i="18"/>
  <c r="Q919" i="18"/>
  <c r="Q931" i="18"/>
  <c r="Q944" i="13"/>
  <c r="Q937" i="14"/>
  <c r="Q936" i="14"/>
  <c r="Q929" i="18"/>
  <c r="U547" i="13"/>
  <c r="P497" i="14"/>
  <c r="P286" i="14"/>
  <c r="K1042" i="18"/>
  <c r="K1018" i="13"/>
  <c r="K1064" i="14"/>
  <c r="K1062" i="18"/>
  <c r="K1061" i="14"/>
  <c r="K920" i="13"/>
  <c r="K134" i="13"/>
  <c r="K1057" i="14"/>
  <c r="K1021" i="13"/>
  <c r="K945" i="13"/>
  <c r="K907" i="18"/>
  <c r="K279" i="13"/>
  <c r="K960" i="13"/>
  <c r="K965" i="18"/>
  <c r="K964" i="18"/>
  <c r="K1025" i="14"/>
  <c r="K937" i="14"/>
  <c r="K1021" i="18"/>
  <c r="K1038" i="13"/>
  <c r="K1048" i="13"/>
  <c r="K1066" i="13"/>
  <c r="K954" i="13"/>
  <c r="K921" i="13"/>
  <c r="K1009" i="18"/>
  <c r="K976" i="18"/>
  <c r="K1069" i="14"/>
  <c r="N1054" i="13"/>
  <c r="N909" i="14"/>
  <c r="N1019" i="14"/>
  <c r="N1032" i="13"/>
  <c r="N134" i="13"/>
  <c r="N920" i="13"/>
  <c r="N1060" i="18"/>
  <c r="N924" i="14"/>
  <c r="N1029" i="13"/>
  <c r="N1007" i="13"/>
  <c r="N1050" i="18"/>
  <c r="N958" i="14"/>
  <c r="N921" i="14"/>
  <c r="N909" i="18"/>
  <c r="N1072" i="13"/>
  <c r="N927" i="14"/>
  <c r="N1035" i="13"/>
  <c r="N963" i="18"/>
  <c r="N1053" i="14"/>
  <c r="N925" i="14"/>
  <c r="N1067" i="13"/>
  <c r="N1039" i="14"/>
  <c r="N271" i="14"/>
  <c r="N1077" i="13"/>
  <c r="T553" i="13"/>
  <c r="S967" i="18"/>
  <c r="S981" i="14"/>
  <c r="S927" i="13"/>
  <c r="S987" i="18"/>
  <c r="S1005" i="18"/>
  <c r="S1092" i="13"/>
  <c r="S988" i="14"/>
  <c r="S837" i="13"/>
  <c r="S947" i="13"/>
  <c r="S1000" i="13"/>
  <c r="S18" i="13"/>
  <c r="S836" i="13"/>
  <c r="S1073" i="14"/>
  <c r="S1003" i="18"/>
  <c r="S1011" i="13"/>
  <c r="S1044" i="14"/>
  <c r="S1002" i="14"/>
  <c r="S1009" i="18"/>
  <c r="S961" i="18"/>
  <c r="S1064" i="14"/>
  <c r="S973" i="14"/>
  <c r="S933" i="14"/>
  <c r="S1056" i="18"/>
  <c r="S1046" i="18"/>
  <c r="S1069" i="18"/>
  <c r="S911" i="18"/>
  <c r="S271" i="14"/>
  <c r="S1039" i="14"/>
  <c r="S1069" i="14"/>
  <c r="S965" i="14"/>
  <c r="S916" i="14"/>
  <c r="S943" i="13"/>
  <c r="S1031" i="13"/>
  <c r="S1035" i="13"/>
  <c r="P975" i="18"/>
  <c r="P903" i="14"/>
  <c r="P1028" i="14"/>
  <c r="P920" i="13"/>
  <c r="P134" i="13"/>
  <c r="P1055" i="18"/>
  <c r="P1041" i="14"/>
  <c r="P997" i="13"/>
  <c r="P960" i="14"/>
  <c r="P1060" i="18"/>
  <c r="P1003" i="13"/>
  <c r="P999" i="18"/>
  <c r="P976" i="18"/>
  <c r="P1024" i="14"/>
  <c r="P1085" i="13"/>
  <c r="P958" i="14"/>
  <c r="P923" i="14"/>
  <c r="P270" i="18"/>
  <c r="P1041" i="18"/>
  <c r="P908" i="18"/>
  <c r="P1047" i="14"/>
  <c r="P1054" i="18"/>
  <c r="P986" i="13"/>
  <c r="P1066" i="13"/>
  <c r="P1046" i="14"/>
  <c r="P988" i="18"/>
  <c r="P1036" i="13"/>
  <c r="P1050" i="14"/>
  <c r="P923" i="18"/>
  <c r="P928" i="18"/>
  <c r="P1088" i="13"/>
  <c r="P1060" i="14"/>
  <c r="P1071" i="13"/>
  <c r="P928" i="14"/>
  <c r="P950" i="13"/>
  <c r="P980" i="18"/>
  <c r="P1063" i="13"/>
  <c r="P1029" i="18"/>
  <c r="P1009" i="14"/>
  <c r="P987" i="18"/>
  <c r="P1069" i="18"/>
  <c r="P1008" i="18"/>
  <c r="P1090" i="13"/>
  <c r="P927" i="13"/>
  <c r="P964" i="14"/>
  <c r="P1040" i="13"/>
  <c r="P926" i="18"/>
  <c r="P1071" i="18"/>
  <c r="P977" i="18"/>
  <c r="P918" i="14"/>
  <c r="P1028" i="13"/>
  <c r="P976" i="13"/>
  <c r="P1035" i="13"/>
  <c r="P998" i="14"/>
  <c r="P1041" i="13"/>
  <c r="Y599" i="17"/>
  <c r="V937" i="13"/>
  <c r="V1030" i="18"/>
  <c r="V270" i="18"/>
  <c r="V1041" i="18"/>
  <c r="V1031" i="14"/>
  <c r="V229" i="14"/>
  <c r="V997" i="14"/>
  <c r="V1069" i="13"/>
  <c r="V1061" i="14"/>
  <c r="V1007" i="14"/>
  <c r="V947" i="13"/>
  <c r="V988" i="13"/>
  <c r="V1089" i="13"/>
  <c r="V1006" i="13"/>
  <c r="V977" i="18"/>
  <c r="V1067" i="14"/>
  <c r="V988" i="18"/>
  <c r="V1053" i="18"/>
  <c r="V921" i="14"/>
  <c r="V1000" i="14"/>
  <c r="V941" i="13"/>
  <c r="V1074" i="13"/>
  <c r="V1090" i="13"/>
  <c r="V1020" i="13"/>
  <c r="V962" i="18"/>
  <c r="V995" i="13"/>
  <c r="V1068" i="14"/>
  <c r="V908" i="14"/>
  <c r="V273" i="13"/>
  <c r="V1060" i="13"/>
  <c r="V914" i="18"/>
  <c r="V1058" i="14"/>
  <c r="V1052" i="18"/>
  <c r="R18" i="14"/>
  <c r="R818" i="14"/>
  <c r="R933" i="13"/>
  <c r="R916" i="18"/>
  <c r="R985" i="14"/>
  <c r="R941" i="13"/>
  <c r="R986" i="13"/>
  <c r="R1000" i="14"/>
  <c r="R946" i="13"/>
  <c r="R1041" i="18"/>
  <c r="R270" i="18"/>
  <c r="R1041" i="14"/>
  <c r="R1072" i="13"/>
  <c r="R969" i="18"/>
  <c r="R1052" i="18"/>
  <c r="R1091" i="13"/>
  <c r="R1056" i="14"/>
  <c r="R905" i="14"/>
  <c r="R134" i="13"/>
  <c r="R920" i="13"/>
  <c r="R1001" i="14"/>
  <c r="R935" i="13"/>
  <c r="R1037" i="13"/>
  <c r="R999" i="14"/>
  <c r="R969" i="14"/>
  <c r="R1056" i="18"/>
  <c r="R959" i="18"/>
  <c r="R912" i="14"/>
  <c r="R979" i="18"/>
  <c r="R918" i="14"/>
  <c r="R942" i="13"/>
  <c r="R1046" i="18"/>
  <c r="R999" i="13"/>
  <c r="R975" i="14"/>
  <c r="R943" i="13"/>
  <c r="R1034" i="13"/>
  <c r="O1043" i="14"/>
  <c r="O924" i="14"/>
  <c r="O906" i="18"/>
  <c r="O1037" i="13"/>
  <c r="O1017" i="18"/>
  <c r="O977" i="13"/>
  <c r="O1079" i="13"/>
  <c r="O230" i="13"/>
  <c r="O1017" i="13"/>
  <c r="O1050" i="13"/>
  <c r="O1038" i="13"/>
  <c r="O1064" i="18"/>
  <c r="O969" i="14"/>
  <c r="O1003" i="14"/>
  <c r="O931" i="14"/>
  <c r="O1075" i="13"/>
  <c r="O1024" i="13"/>
  <c r="O1065" i="18"/>
  <c r="O927" i="18"/>
  <c r="O1058" i="14"/>
  <c r="O971" i="14"/>
  <c r="O1024" i="14"/>
  <c r="O978" i="13"/>
  <c r="O972" i="18"/>
  <c r="O983" i="13"/>
  <c r="O1003" i="13"/>
  <c r="O949" i="13"/>
  <c r="O1073" i="14"/>
  <c r="O938" i="13"/>
  <c r="O926" i="13"/>
  <c r="O1050" i="14"/>
  <c r="O1076" i="13"/>
  <c r="O998" i="13"/>
  <c r="O1049" i="18"/>
  <c r="O1026" i="14"/>
  <c r="O1078" i="13"/>
  <c r="O1051" i="14"/>
  <c r="O1032" i="18"/>
  <c r="O1046" i="13"/>
  <c r="O1073" i="13"/>
  <c r="O1011" i="14"/>
  <c r="O1066" i="14"/>
  <c r="O1044" i="18"/>
  <c r="O1060" i="14"/>
  <c r="O906" i="14"/>
  <c r="O945" i="13"/>
  <c r="O932" i="13"/>
  <c r="O959" i="18"/>
  <c r="O1032" i="13"/>
  <c r="O961" i="14"/>
  <c r="O1063" i="14"/>
  <c r="O1077" i="13"/>
  <c r="O1014" i="14"/>
  <c r="O1023" i="14"/>
  <c r="I87" i="21"/>
  <c r="V455" i="14"/>
  <c r="V497" i="14"/>
  <c r="T928" i="13"/>
  <c r="T1005" i="18"/>
  <c r="T1007" i="13"/>
  <c r="T987" i="13"/>
  <c r="T1049" i="18"/>
  <c r="T937" i="14"/>
  <c r="T1091" i="13"/>
  <c r="T1005" i="13"/>
  <c r="T1010" i="14"/>
  <c r="T906" i="18"/>
  <c r="T1017" i="14"/>
  <c r="T1065" i="18"/>
  <c r="T1043" i="13"/>
  <c r="T950" i="13"/>
  <c r="T18" i="14"/>
  <c r="T818" i="14"/>
  <c r="T1017" i="18"/>
  <c r="T924" i="13"/>
  <c r="T935" i="18"/>
  <c r="T967" i="14"/>
  <c r="T971" i="14"/>
  <c r="T982" i="14"/>
  <c r="T909" i="18"/>
  <c r="T993" i="13"/>
  <c r="T1045" i="18"/>
  <c r="T985" i="13"/>
  <c r="T1021" i="14"/>
  <c r="T980" i="14"/>
  <c r="T1000" i="18"/>
  <c r="T1069" i="13"/>
  <c r="T938" i="13"/>
  <c r="T981" i="14"/>
  <c r="T979" i="13"/>
  <c r="T963" i="14"/>
  <c r="T1070" i="13"/>
  <c r="T1025" i="14"/>
  <c r="T1066" i="14"/>
  <c r="T1000" i="13"/>
  <c r="T928" i="14"/>
  <c r="T1067" i="14"/>
  <c r="T1023" i="14"/>
  <c r="T1054" i="14"/>
  <c r="T977" i="13"/>
  <c r="T1014" i="18"/>
  <c r="T943" i="13"/>
  <c r="T1058" i="14"/>
  <c r="T917" i="18"/>
  <c r="T1055" i="14"/>
  <c r="T988" i="14"/>
  <c r="T1031" i="13"/>
  <c r="T1062" i="18"/>
  <c r="T1047" i="13"/>
  <c r="T271" i="14"/>
  <c r="T1039" i="14"/>
  <c r="T989" i="18"/>
  <c r="T960" i="14"/>
  <c r="J1021" i="18"/>
  <c r="Y214" i="18"/>
  <c r="J1049" i="14"/>
  <c r="Y245" i="14"/>
  <c r="J974" i="14"/>
  <c r="Y170" i="14"/>
  <c r="Y219" i="18"/>
  <c r="J1026" i="18"/>
  <c r="Y222" i="18"/>
  <c r="J1029" i="18"/>
  <c r="Y129" i="14"/>
  <c r="J933" i="14"/>
  <c r="J1018" i="13"/>
  <c r="Y196" i="13"/>
  <c r="J986" i="18"/>
  <c r="Y179" i="18"/>
  <c r="J1028" i="13"/>
  <c r="Y206" i="13"/>
  <c r="Y264" i="18"/>
  <c r="J1071" i="18"/>
  <c r="J975" i="18"/>
  <c r="Y168" i="18"/>
  <c r="J1065" i="14"/>
  <c r="Y261" i="14"/>
  <c r="J1042" i="14"/>
  <c r="Y238" i="14"/>
  <c r="J1038" i="13"/>
  <c r="Y216" i="13"/>
  <c r="J952" i="13"/>
  <c r="Y130" i="13"/>
  <c r="Y206" i="18"/>
  <c r="J1013" i="18"/>
  <c r="Y152" i="13"/>
  <c r="J187" i="13"/>
  <c r="J974" i="13"/>
  <c r="J1048" i="18"/>
  <c r="Y241" i="18"/>
  <c r="J932" i="18"/>
  <c r="Y125" i="18"/>
  <c r="J1016" i="18"/>
  <c r="Y209" i="18"/>
  <c r="J995" i="13"/>
  <c r="Y173" i="13"/>
  <c r="J1076" i="13"/>
  <c r="Y254" i="13"/>
  <c r="J962" i="18"/>
  <c r="Y155" i="18"/>
  <c r="J837" i="13"/>
  <c r="Y15" i="13"/>
  <c r="J1029" i="13"/>
  <c r="Y207" i="13"/>
  <c r="J907" i="14"/>
  <c r="Y103" i="14"/>
  <c r="J279" i="13"/>
  <c r="J960" i="13"/>
  <c r="Y138" i="13"/>
  <c r="J229" i="14"/>
  <c r="J997" i="14"/>
  <c r="Y193" i="14"/>
  <c r="J911" i="14"/>
  <c r="Y107" i="14"/>
  <c r="J987" i="18"/>
  <c r="Y180" i="18"/>
  <c r="J935" i="13"/>
  <c r="Y113" i="13"/>
  <c r="Y185" i="14"/>
  <c r="J989" i="14"/>
  <c r="Y196" i="18"/>
  <c r="J1003" i="18"/>
  <c r="Y215" i="13"/>
  <c r="J1037" i="13"/>
  <c r="J1004" i="14"/>
  <c r="Y200" i="14"/>
  <c r="J990" i="13"/>
  <c r="Y168" i="13"/>
  <c r="J1053" i="14"/>
  <c r="Y249" i="14"/>
  <c r="J271" i="14"/>
  <c r="J1039" i="14"/>
  <c r="Y235" i="14"/>
  <c r="J932" i="13"/>
  <c r="Y110" i="13"/>
  <c r="J1008" i="18"/>
  <c r="Y201" i="18"/>
  <c r="J1093" i="13"/>
  <c r="Y271" i="13"/>
  <c r="Y200" i="13"/>
  <c r="J1022" i="13"/>
  <c r="J946" i="13"/>
  <c r="Y124" i="13"/>
  <c r="Y216" i="14"/>
  <c r="J1020" i="14"/>
  <c r="J1050" i="13"/>
  <c r="Y228" i="13"/>
  <c r="J1048" i="13"/>
  <c r="Y226" i="13"/>
  <c r="J958" i="14"/>
  <c r="Y154" i="14"/>
  <c r="J1061" i="13"/>
  <c r="Y239" i="13"/>
  <c r="J930" i="14"/>
  <c r="Y126" i="14"/>
  <c r="J999" i="13"/>
  <c r="Y177" i="13"/>
  <c r="J1033" i="13"/>
  <c r="Y211" i="13"/>
  <c r="J1068" i="14"/>
  <c r="Y264" i="14"/>
  <c r="Y218" i="13"/>
  <c r="J1040" i="13"/>
  <c r="K455" i="18"/>
  <c r="Y600" i="17"/>
  <c r="L408" i="13"/>
  <c r="L455" i="18"/>
  <c r="L422" i="13"/>
  <c r="L461" i="13"/>
  <c r="N455" i="18"/>
  <c r="N292" i="13"/>
  <c r="L990" i="18"/>
  <c r="L1054" i="13"/>
  <c r="L1027" i="18"/>
  <c r="L1068" i="13"/>
  <c r="L1087" i="13"/>
  <c r="L982" i="14"/>
  <c r="L907" i="18"/>
  <c r="L1063" i="14"/>
  <c r="L932" i="18"/>
  <c r="L1061" i="18"/>
  <c r="L981" i="18"/>
  <c r="L1015" i="18"/>
  <c r="L948" i="13"/>
  <c r="L982" i="18"/>
  <c r="L923" i="18"/>
  <c r="L957" i="18"/>
  <c r="L186" i="18"/>
  <c r="L1029" i="18"/>
  <c r="L1069" i="13"/>
  <c r="L1027" i="13"/>
  <c r="L1028" i="13"/>
  <c r="L1050" i="14"/>
  <c r="L1083" i="13"/>
  <c r="L977" i="14"/>
  <c r="L1005" i="13"/>
  <c r="L1071" i="14"/>
  <c r="L1030" i="13"/>
  <c r="L985" i="13"/>
  <c r="L1074" i="13"/>
  <c r="L1012" i="14"/>
  <c r="L959" i="14"/>
  <c r="L993" i="13"/>
  <c r="L941" i="13"/>
  <c r="L1066" i="13"/>
  <c r="L973" i="14"/>
  <c r="L135" i="14"/>
  <c r="L902" i="14"/>
  <c r="L230" i="14"/>
  <c r="L1062" i="14"/>
  <c r="L1005" i="18"/>
  <c r="L975" i="13"/>
  <c r="L1043" i="18"/>
  <c r="L977" i="13"/>
  <c r="L943" i="13"/>
  <c r="L1025" i="13"/>
  <c r="L187" i="13"/>
  <c r="L974" i="13"/>
  <c r="L837" i="13"/>
  <c r="L1024" i="18"/>
  <c r="L986" i="14"/>
  <c r="L929" i="13"/>
  <c r="L1082" i="13"/>
  <c r="L1058" i="18"/>
  <c r="L1044" i="18"/>
  <c r="L975" i="14"/>
  <c r="L925" i="18"/>
  <c r="L914" i="18"/>
  <c r="F87" i="21"/>
  <c r="E90" i="21"/>
  <c r="R553" i="13"/>
  <c r="R539" i="14"/>
  <c r="Y495" i="14"/>
  <c r="Y432" i="18"/>
  <c r="Y493" i="13"/>
  <c r="Y474" i="13"/>
  <c r="Y478" i="13"/>
  <c r="Y434" i="18"/>
  <c r="Y419" i="18"/>
  <c r="J455" i="18"/>
  <c r="Y488" i="18"/>
  <c r="Y540" i="13"/>
  <c r="Y534" i="18"/>
  <c r="Y486" i="14"/>
  <c r="Y381" i="18"/>
  <c r="J422" i="13"/>
  <c r="Y418" i="13"/>
  <c r="Y465" i="18"/>
  <c r="Y514" i="13"/>
  <c r="Y372" i="14"/>
  <c r="Y378" i="13"/>
  <c r="Y518" i="18"/>
  <c r="Y433" i="13"/>
  <c r="Y527" i="18"/>
  <c r="Y525" i="13"/>
  <c r="Y440" i="14"/>
  <c r="Y386" i="13"/>
  <c r="Y422" i="18"/>
  <c r="Y436" i="18"/>
  <c r="Y404" i="13"/>
  <c r="Y377" i="14"/>
  <c r="Y467" i="14"/>
  <c r="Y492" i="18"/>
  <c r="Y538" i="13"/>
  <c r="Y481" i="18"/>
  <c r="Y520" i="14"/>
  <c r="Y466" i="18"/>
  <c r="Y428" i="18"/>
  <c r="Y485" i="18"/>
  <c r="Y543" i="13"/>
  <c r="Y452" i="18"/>
  <c r="Y432" i="13"/>
  <c r="Y527" i="13"/>
  <c r="Y385" i="14"/>
  <c r="Y383" i="14"/>
  <c r="Y382" i="13"/>
  <c r="Y426" i="18"/>
  <c r="Y535" i="13"/>
  <c r="Y390" i="18"/>
  <c r="Y435" i="13"/>
  <c r="Y521" i="18"/>
  <c r="Y491" i="13"/>
  <c r="Y472" i="14"/>
  <c r="Y492" i="14"/>
  <c r="Y473" i="14"/>
  <c r="Y479" i="18"/>
  <c r="Y431" i="13"/>
  <c r="Q1062" i="18"/>
  <c r="Q993" i="13"/>
  <c r="Q1001" i="13"/>
  <c r="Q933" i="18"/>
  <c r="K186" i="18"/>
  <c r="K957" i="18"/>
  <c r="N999" i="18"/>
  <c r="S148" i="13"/>
  <c r="S966" i="13"/>
  <c r="S187" i="13"/>
  <c r="S974" i="13"/>
  <c r="P1050" i="13"/>
  <c r="P187" i="13"/>
  <c r="P974" i="13"/>
  <c r="P939" i="13"/>
  <c r="P980" i="13"/>
  <c r="P922" i="13"/>
  <c r="V187" i="14"/>
  <c r="V955" i="14"/>
  <c r="R186" i="18"/>
  <c r="R957" i="18"/>
  <c r="R187" i="13"/>
  <c r="R974" i="13"/>
  <c r="O997" i="14"/>
  <c r="O229" i="14"/>
  <c r="O1035" i="13"/>
  <c r="O1071" i="18"/>
  <c r="O1050" i="18"/>
  <c r="T1016" i="18"/>
  <c r="T1030" i="13"/>
  <c r="J1039" i="13"/>
  <c r="Y217" i="13"/>
  <c r="J1027" i="18"/>
  <c r="Y220" i="18"/>
  <c r="J967" i="18"/>
  <c r="Y160" i="18"/>
  <c r="J969" i="18"/>
  <c r="Y162" i="18"/>
  <c r="J924" i="14"/>
  <c r="Y120" i="14"/>
  <c r="Y266" i="13"/>
  <c r="J1088" i="13"/>
  <c r="J1047" i="18"/>
  <c r="Y240" i="18"/>
  <c r="J969" i="14"/>
  <c r="Y165" i="14"/>
  <c r="J1087" i="13"/>
  <c r="Y265" i="13"/>
  <c r="Y160" i="14"/>
  <c r="J964" i="14"/>
  <c r="J1062" i="13"/>
  <c r="Y240" i="13"/>
  <c r="J931" i="13"/>
  <c r="Y109" i="13"/>
  <c r="Y242" i="18"/>
  <c r="J1049" i="18"/>
  <c r="J1067" i="18"/>
  <c r="Y260" i="18"/>
  <c r="J1074" i="13"/>
  <c r="Y252" i="13"/>
  <c r="J962" i="14"/>
  <c r="Y158" i="14"/>
  <c r="Y211" i="14"/>
  <c r="J1015" i="14"/>
  <c r="J1031" i="13"/>
  <c r="Y209" i="13"/>
  <c r="L1048" i="13"/>
  <c r="L1001" i="13"/>
  <c r="L1065" i="14"/>
  <c r="Y518" i="13"/>
  <c r="Y500" i="13"/>
  <c r="Y505" i="18"/>
  <c r="Y428" i="13"/>
  <c r="Y530" i="13"/>
  <c r="Y453" i="13"/>
  <c r="Y469" i="14"/>
  <c r="Y427" i="13"/>
  <c r="Y441" i="14"/>
  <c r="Y512" i="14"/>
  <c r="Y434" i="14"/>
  <c r="Y370" i="14"/>
  <c r="Y456" i="13"/>
  <c r="Y520" i="18"/>
  <c r="Y421" i="14"/>
  <c r="Y419" i="13"/>
  <c r="Y391" i="13"/>
  <c r="Y382" i="14"/>
  <c r="Y482" i="14"/>
  <c r="Y389" i="18"/>
  <c r="Y470" i="13"/>
  <c r="Y510" i="18"/>
  <c r="Y517" i="18"/>
  <c r="Y430" i="13"/>
  <c r="Y424" i="18"/>
  <c r="Y381" i="13"/>
  <c r="U935" i="13"/>
  <c r="U988" i="18"/>
  <c r="U1034" i="13"/>
  <c r="U1019" i="18"/>
  <c r="M929" i="18"/>
  <c r="Q1067" i="14"/>
  <c r="Q1032" i="18"/>
  <c r="Q922" i="18"/>
  <c r="Q928" i="13"/>
  <c r="Q819" i="14"/>
  <c r="U455" i="14"/>
  <c r="P539" i="14"/>
  <c r="K976" i="13"/>
  <c r="K271" i="14"/>
  <c r="K1039" i="14"/>
  <c r="K975" i="18"/>
  <c r="K187" i="13"/>
  <c r="K974" i="13"/>
  <c r="N961" i="18"/>
  <c r="N990" i="13"/>
  <c r="N962" i="14"/>
  <c r="N1013" i="14"/>
  <c r="M403" i="18"/>
  <c r="M405" i="18" s="1"/>
  <c r="M547" i="13"/>
  <c r="S953" i="13"/>
  <c r="S1025" i="18"/>
  <c r="P934" i="18"/>
  <c r="P1025" i="13"/>
  <c r="V1080" i="13"/>
  <c r="V1035" i="13"/>
  <c r="V983" i="18"/>
  <c r="R279" i="13"/>
  <c r="R960" i="13"/>
  <c r="R935" i="14"/>
  <c r="O989" i="14"/>
  <c r="O943" i="13"/>
  <c r="O1009" i="18"/>
  <c r="V403" i="14"/>
  <c r="T968" i="13"/>
  <c r="T933" i="14"/>
  <c r="T1067" i="18"/>
  <c r="T1061" i="18"/>
  <c r="T1007" i="18"/>
  <c r="Y121" i="18"/>
  <c r="J928" i="18"/>
  <c r="J906" i="18"/>
  <c r="Y99" i="18"/>
  <c r="Y101" i="18"/>
  <c r="J908" i="18"/>
  <c r="Y166" i="18"/>
  <c r="J973" i="18"/>
  <c r="J910" i="14"/>
  <c r="Y106" i="14"/>
  <c r="J925" i="13"/>
  <c r="Y103" i="13"/>
  <c r="Y261" i="13"/>
  <c r="J1083" i="13"/>
  <c r="J977" i="18"/>
  <c r="Y170" i="18"/>
  <c r="J1060" i="18"/>
  <c r="Y253" i="18"/>
  <c r="J975" i="13"/>
  <c r="Y153" i="13"/>
  <c r="J1005" i="14"/>
  <c r="Y201" i="14"/>
  <c r="J967" i="13"/>
  <c r="Y145" i="13"/>
  <c r="J1063" i="14"/>
  <c r="Y259" i="14"/>
  <c r="N87" i="21"/>
  <c r="N539" i="18"/>
  <c r="L1093" i="13"/>
  <c r="L1016" i="14"/>
  <c r="L134" i="13"/>
  <c r="L920" i="13"/>
  <c r="L1038" i="13"/>
  <c r="L927" i="18"/>
  <c r="R455" i="14"/>
  <c r="Y449" i="13"/>
  <c r="Y536" i="13"/>
  <c r="Y533" i="13"/>
  <c r="Y516" i="13"/>
  <c r="Y443" i="18"/>
  <c r="Y479" i="13"/>
  <c r="Y515" i="18"/>
  <c r="Y513" i="14"/>
  <c r="Y509" i="18"/>
  <c r="Y434" i="13"/>
  <c r="Y426" i="14"/>
  <c r="Y373" i="18"/>
  <c r="Y431" i="14"/>
  <c r="Y488" i="14"/>
  <c r="Y479" i="14"/>
  <c r="U148" i="13"/>
  <c r="U966" i="13"/>
  <c r="U1005" i="18"/>
  <c r="U984" i="13"/>
  <c r="U1014" i="18"/>
  <c r="M970" i="18"/>
  <c r="M913" i="18"/>
  <c r="M980" i="18"/>
  <c r="M134" i="13"/>
  <c r="M920" i="13"/>
  <c r="M1005" i="13"/>
  <c r="M1075" i="13"/>
  <c r="M929" i="14"/>
  <c r="M271" i="14"/>
  <c r="M1039" i="14"/>
  <c r="Q1056" i="14"/>
  <c r="Q992" i="13"/>
  <c r="Q230" i="13"/>
  <c r="Q1017" i="13"/>
  <c r="Q976" i="13"/>
  <c r="Q1041" i="13"/>
  <c r="P461" i="13"/>
  <c r="K992" i="13"/>
  <c r="K999" i="13"/>
  <c r="N923" i="18"/>
  <c r="N1010" i="14"/>
  <c r="N983" i="18"/>
  <c r="N1043" i="13"/>
  <c r="M539" i="18"/>
  <c r="M539" i="14"/>
  <c r="S1053" i="18"/>
  <c r="S1048" i="18"/>
  <c r="P965" i="18"/>
  <c r="P918" i="18"/>
  <c r="P1019" i="18"/>
  <c r="P1045" i="14"/>
  <c r="P930" i="14"/>
  <c r="V933" i="13"/>
  <c r="V1082" i="13"/>
  <c r="V1025" i="14"/>
  <c r="V965" i="18"/>
  <c r="V916" i="14"/>
  <c r="R1047" i="14"/>
  <c r="R1039" i="13"/>
  <c r="R972" i="18"/>
  <c r="R1069" i="14"/>
  <c r="O1029" i="14"/>
  <c r="O1028" i="13"/>
  <c r="O1005" i="13"/>
  <c r="T911" i="14"/>
  <c r="T1067" i="13"/>
  <c r="T974" i="14"/>
  <c r="T973" i="18"/>
  <c r="Y245" i="18"/>
  <c r="J1052" i="18"/>
  <c r="J1022" i="14"/>
  <c r="Y218" i="14"/>
  <c r="J1011" i="18"/>
  <c r="Y204" i="18"/>
  <c r="J988" i="18"/>
  <c r="Y181" i="18"/>
  <c r="J1004" i="18"/>
  <c r="Y197" i="18"/>
  <c r="J1010" i="18"/>
  <c r="Y203" i="18"/>
  <c r="J1047" i="13"/>
  <c r="Y225" i="13"/>
  <c r="J1005" i="13"/>
  <c r="Y183" i="13"/>
  <c r="Y184" i="13"/>
  <c r="J1006" i="13"/>
  <c r="J959" i="18"/>
  <c r="Y152" i="18"/>
  <c r="J1018" i="18"/>
  <c r="Y211" i="18"/>
  <c r="J919" i="18"/>
  <c r="Y112" i="18"/>
  <c r="J1003" i="13"/>
  <c r="Y181" i="13"/>
  <c r="L1064" i="14"/>
  <c r="L1009" i="18"/>
  <c r="L933" i="13"/>
  <c r="L999" i="18"/>
  <c r="L1032" i="13"/>
  <c r="Y373" i="14"/>
  <c r="Y372" i="13"/>
  <c r="J408" i="13"/>
  <c r="Y454" i="13"/>
  <c r="Y490" i="18"/>
  <c r="Y400" i="18"/>
  <c r="Y403" i="13"/>
  <c r="Y436" i="14"/>
  <c r="Y487" i="18"/>
  <c r="Y420" i="14"/>
  <c r="Y477" i="14"/>
  <c r="Y491" i="14"/>
  <c r="Y506" i="13"/>
  <c r="U974" i="18"/>
  <c r="U1065" i="13"/>
  <c r="U981" i="18"/>
  <c r="U1038" i="13"/>
  <c r="U1071" i="14"/>
  <c r="U186" i="18"/>
  <c r="U957" i="18"/>
  <c r="U905" i="18"/>
  <c r="U134" i="18"/>
  <c r="U1008" i="18"/>
  <c r="O403" i="18"/>
  <c r="O405" i="18" s="1"/>
  <c r="Q408" i="13"/>
  <c r="M911" i="14"/>
  <c r="M1003" i="14"/>
  <c r="M928" i="18"/>
  <c r="M1030" i="13"/>
  <c r="M1062" i="14"/>
  <c r="Q1062" i="13"/>
  <c r="Q1046" i="18"/>
  <c r="Q1027" i="14"/>
  <c r="Q1059" i="14"/>
  <c r="Q974" i="14"/>
  <c r="Q229" i="14"/>
  <c r="Q997" i="14"/>
  <c r="Q837" i="13"/>
  <c r="U553" i="13"/>
  <c r="P553" i="13"/>
  <c r="P547" i="13"/>
  <c r="K907" i="14"/>
  <c r="K1011" i="13"/>
  <c r="K937" i="13"/>
  <c r="K990" i="13"/>
  <c r="K984" i="13"/>
  <c r="K1027" i="18"/>
  <c r="K1063" i="18"/>
  <c r="K989" i="14"/>
  <c r="N917" i="14"/>
  <c r="N967" i="18"/>
  <c r="N1073" i="13"/>
  <c r="N186" i="18"/>
  <c r="N957" i="18"/>
  <c r="N1002" i="13"/>
  <c r="N935" i="14"/>
  <c r="T455" i="14"/>
  <c r="S922" i="13"/>
  <c r="S935" i="18"/>
  <c r="S971" i="14"/>
  <c r="S1023" i="18"/>
  <c r="S920" i="18"/>
  <c r="S1019" i="18"/>
  <c r="S1090" i="13"/>
  <c r="P974" i="14"/>
  <c r="P987" i="14"/>
  <c r="P1049" i="18"/>
  <c r="P923" i="13"/>
  <c r="P1004" i="13"/>
  <c r="P1081" i="13"/>
  <c r="V1068" i="13"/>
  <c r="V936" i="13"/>
  <c r="V1062" i="14"/>
  <c r="V1054" i="18"/>
  <c r="R928" i="18"/>
  <c r="R922" i="18"/>
  <c r="R1055" i="18"/>
  <c r="R1064" i="14"/>
  <c r="R1042" i="14"/>
  <c r="R1028" i="13"/>
  <c r="R1003" i="14"/>
  <c r="O1046" i="14"/>
  <c r="O1023" i="18"/>
  <c r="O1016" i="18"/>
  <c r="O1034" i="13"/>
  <c r="O960" i="18"/>
  <c r="O1060" i="13"/>
  <c r="O273" i="13"/>
  <c r="O1065" i="14"/>
  <c r="O954" i="13"/>
  <c r="O1072" i="14"/>
  <c r="T961" i="18"/>
  <c r="T1072" i="13"/>
  <c r="T230" i="13"/>
  <c r="T1017" i="13"/>
  <c r="T135" i="14"/>
  <c r="T902" i="14"/>
  <c r="T230" i="14"/>
  <c r="T187" i="13"/>
  <c r="T974" i="13"/>
  <c r="T1066" i="18"/>
  <c r="J933" i="18"/>
  <c r="Y126" i="18"/>
  <c r="J1067" i="13"/>
  <c r="Y245" i="13"/>
  <c r="J906" i="14"/>
  <c r="Y102" i="14"/>
  <c r="J1024" i="18"/>
  <c r="Y217" i="18"/>
  <c r="J1049" i="13"/>
  <c r="Y227" i="13"/>
  <c r="J1072" i="13"/>
  <c r="Y250" i="13"/>
  <c r="J1046" i="13"/>
  <c r="Y224" i="13"/>
  <c r="J912" i="14"/>
  <c r="Y108" i="14"/>
  <c r="Y181" i="14"/>
  <c r="J985" i="14"/>
  <c r="J935" i="18"/>
  <c r="Y128" i="18"/>
  <c r="Y207" i="18"/>
  <c r="J1014" i="18"/>
  <c r="Y184" i="14"/>
  <c r="J988" i="14"/>
  <c r="J1070" i="18"/>
  <c r="Y263" i="18"/>
  <c r="J979" i="18"/>
  <c r="Y172" i="18"/>
  <c r="L539" i="14"/>
  <c r="L1041" i="18"/>
  <c r="L270" i="18"/>
  <c r="L931" i="14"/>
  <c r="L924" i="14"/>
  <c r="L906" i="14"/>
  <c r="L908" i="14"/>
  <c r="J403" i="18"/>
  <c r="Y367" i="18"/>
  <c r="Y492" i="13"/>
  <c r="Y375" i="14"/>
  <c r="Y508" i="14"/>
  <c r="J539" i="14"/>
  <c r="Y503" i="14"/>
  <c r="Y496" i="13"/>
  <c r="Y451" i="18"/>
  <c r="Y397" i="13"/>
  <c r="Y430" i="18"/>
  <c r="Y392" i="18"/>
  <c r="Y464" i="14"/>
  <c r="Y436" i="13"/>
  <c r="Y384" i="18"/>
  <c r="Y533" i="18"/>
  <c r="Y446" i="14"/>
  <c r="U1078" i="13"/>
  <c r="U948" i="13"/>
  <c r="U932" i="14"/>
  <c r="U1052" i="18"/>
  <c r="U1024" i="14"/>
  <c r="U1033" i="13"/>
  <c r="U986" i="14"/>
  <c r="U1042" i="13"/>
  <c r="U1065" i="14"/>
  <c r="U1048" i="14"/>
  <c r="U1021" i="18"/>
  <c r="U1083" i="13"/>
  <c r="U959" i="14"/>
  <c r="U913" i="14"/>
  <c r="U1017" i="13"/>
  <c r="U230" i="13"/>
  <c r="U1026" i="18"/>
  <c r="U920" i="14"/>
  <c r="U932" i="13"/>
  <c r="U977" i="13"/>
  <c r="U1019" i="13"/>
  <c r="U979" i="18"/>
  <c r="U1006" i="18"/>
  <c r="U1043" i="13"/>
  <c r="U1035" i="13"/>
  <c r="U1029" i="14"/>
  <c r="U983" i="14"/>
  <c r="U1030" i="14"/>
  <c r="O461" i="13"/>
  <c r="O547" i="13"/>
  <c r="O408" i="13"/>
  <c r="O455" i="18"/>
  <c r="O539" i="18"/>
  <c r="O553" i="13"/>
  <c r="O403" i="14"/>
  <c r="O405" i="14" s="1"/>
  <c r="Q292" i="13"/>
  <c r="Q455" i="14"/>
  <c r="Q403" i="18"/>
  <c r="Q405" i="18" s="1"/>
  <c r="M904" i="14"/>
  <c r="M930" i="18"/>
  <c r="M230" i="14"/>
  <c r="M902" i="14"/>
  <c r="M135" i="14"/>
  <c r="M1050" i="13"/>
  <c r="M1004" i="13"/>
  <c r="M1070" i="13"/>
  <c r="M1028" i="18"/>
  <c r="M945" i="13"/>
  <c r="M1065" i="14"/>
  <c r="M953" i="13"/>
  <c r="M906" i="18"/>
  <c r="M230" i="13"/>
  <c r="M1017" i="13"/>
  <c r="M998" i="13"/>
  <c r="M1043" i="18"/>
  <c r="M927" i="13"/>
  <c r="M941" i="13"/>
  <c r="M1070" i="14"/>
  <c r="M1014" i="14"/>
  <c r="M959" i="18"/>
  <c r="M1049" i="13"/>
  <c r="M968" i="18"/>
  <c r="M988" i="18"/>
  <c r="M960" i="14"/>
  <c r="M918" i="18"/>
  <c r="Q1068" i="14"/>
  <c r="Q973" i="18"/>
  <c r="Q916" i="18"/>
  <c r="Q1088" i="13"/>
  <c r="Q925" i="18"/>
  <c r="Q913" i="18"/>
  <c r="Q935" i="18"/>
  <c r="Q910" i="18"/>
  <c r="Q967" i="14"/>
  <c r="Q1007" i="13"/>
  <c r="Q963" i="18"/>
  <c r="Q960" i="14"/>
  <c r="Q230" i="14"/>
  <c r="Q135" i="14"/>
  <c r="Q902" i="14"/>
  <c r="Q1064" i="13"/>
  <c r="Q1029" i="18"/>
  <c r="Q986" i="13"/>
  <c r="Q1057" i="18"/>
  <c r="Q1071" i="14"/>
  <c r="Q951" i="13"/>
  <c r="Q1089" i="13"/>
  <c r="Q1085" i="13"/>
  <c r="Q911" i="18"/>
  <c r="Q980" i="13"/>
  <c r="Q1015" i="14"/>
  <c r="Q915" i="14"/>
  <c r="Q1040" i="14"/>
  <c r="Q917" i="14"/>
  <c r="Q986" i="18"/>
  <c r="P105" i="19"/>
  <c r="Q978" i="14"/>
  <c r="Q1073" i="14"/>
  <c r="Q964" i="18"/>
  <c r="Q1046" i="13"/>
  <c r="Q1054" i="14"/>
  <c r="Q930" i="13"/>
  <c r="Q1028" i="18"/>
  <c r="Q926" i="18"/>
  <c r="Q1086" i="13"/>
  <c r="Q1018" i="14"/>
  <c r="Q998" i="14"/>
  <c r="Q905" i="14"/>
  <c r="Q956" i="14"/>
  <c r="Q980" i="18"/>
  <c r="Q1031" i="18"/>
  <c r="Q983" i="18"/>
  <c r="Q917" i="18"/>
  <c r="Q1074" i="13"/>
  <c r="Q1073" i="18"/>
  <c r="Q1019" i="18"/>
  <c r="Q1058" i="14"/>
  <c r="Q973" i="14"/>
  <c r="Q1055" i="18"/>
  <c r="Q1005" i="14"/>
  <c r="P455" i="14"/>
  <c r="K1005" i="14"/>
  <c r="K928" i="14"/>
  <c r="K1043" i="14"/>
  <c r="K950" i="13"/>
  <c r="K924" i="13"/>
  <c r="K934" i="14"/>
  <c r="K1062" i="14"/>
  <c r="K936" i="18"/>
  <c r="K969" i="14"/>
  <c r="K1049" i="14"/>
  <c r="K1008" i="18"/>
  <c r="K935" i="18"/>
  <c r="K1004" i="14"/>
  <c r="K977" i="14"/>
  <c r="K982" i="14"/>
  <c r="K936" i="14"/>
  <c r="K959" i="14"/>
  <c r="K1047" i="14"/>
  <c r="K986" i="14"/>
  <c r="K1073" i="18"/>
  <c r="K949" i="13"/>
  <c r="K914" i="14"/>
  <c r="K1019" i="13"/>
  <c r="K927" i="18"/>
  <c r="K985" i="14"/>
  <c r="K936" i="13"/>
  <c r="K988" i="13"/>
  <c r="N920" i="14"/>
  <c r="N985" i="18"/>
  <c r="N921" i="13"/>
  <c r="N1028" i="18"/>
  <c r="N1009" i="14"/>
  <c r="N1047" i="18"/>
  <c r="N968" i="13"/>
  <c r="N1061" i="18"/>
  <c r="N1004" i="14"/>
  <c r="N1027" i="13"/>
  <c r="N1061" i="14"/>
  <c r="N1078" i="13"/>
  <c r="N975" i="18"/>
  <c r="N1013" i="18"/>
  <c r="N975" i="13"/>
  <c r="N1047" i="14"/>
  <c r="N1065" i="18"/>
  <c r="N932" i="18"/>
  <c r="N936" i="18"/>
  <c r="N148" i="13"/>
  <c r="N966" i="13"/>
  <c r="N929" i="18"/>
  <c r="N929" i="13"/>
  <c r="N980" i="18"/>
  <c r="N1083" i="13"/>
  <c r="N988" i="18"/>
  <c r="N1029" i="14"/>
  <c r="N976" i="18"/>
  <c r="T497" i="14"/>
  <c r="T539" i="14"/>
  <c r="T461" i="13"/>
  <c r="S904" i="14"/>
  <c r="S1064" i="18"/>
  <c r="S1049" i="18"/>
  <c r="S1014" i="14"/>
  <c r="S939" i="13"/>
  <c r="S964" i="14"/>
  <c r="S1072" i="13"/>
  <c r="S985" i="18"/>
  <c r="S908" i="18"/>
  <c r="S1063" i="13"/>
  <c r="S1007" i="14"/>
  <c r="S1067" i="14"/>
  <c r="S989" i="13"/>
  <c r="S1004" i="14"/>
  <c r="S907" i="18"/>
  <c r="S930" i="14"/>
  <c r="S1085" i="13"/>
  <c r="S1045" i="18"/>
  <c r="S916" i="18"/>
  <c r="S1020" i="13"/>
  <c r="S963" i="18"/>
  <c r="S935" i="13"/>
  <c r="S1036" i="13"/>
  <c r="S960" i="14"/>
  <c r="S997" i="14"/>
  <c r="S229" i="14"/>
  <c r="S1003" i="13"/>
  <c r="P929" i="13"/>
  <c r="P1074" i="13"/>
  <c r="P977" i="13"/>
  <c r="P984" i="14"/>
  <c r="P1052" i="14"/>
  <c r="P1080" i="13"/>
  <c r="P976" i="14"/>
  <c r="P1051" i="14"/>
  <c r="P959" i="14"/>
  <c r="P1070" i="18"/>
  <c r="P969" i="18"/>
  <c r="P1044" i="13"/>
  <c r="P1037" i="13"/>
  <c r="P961" i="18"/>
  <c r="P984" i="18"/>
  <c r="P920" i="14"/>
  <c r="P1043" i="14"/>
  <c r="P1000" i="13"/>
  <c r="P990" i="13"/>
  <c r="P989" i="18"/>
  <c r="P1032" i="18"/>
  <c r="P1066" i="14"/>
  <c r="P1065" i="13"/>
  <c r="P1001" i="13"/>
  <c r="P985" i="14"/>
  <c r="P913" i="18"/>
  <c r="P1011" i="13"/>
  <c r="P993" i="13"/>
  <c r="P930" i="18"/>
  <c r="P148" i="13"/>
  <c r="P966" i="13"/>
  <c r="P1082" i="13"/>
  <c r="P963" i="14"/>
  <c r="P995" i="13"/>
  <c r="P1086" i="13"/>
  <c r="P1076" i="13"/>
  <c r="P187" i="14"/>
  <c r="P955" i="14"/>
  <c r="P1019" i="14"/>
  <c r="P1063" i="18"/>
  <c r="P908" i="14"/>
  <c r="P979" i="13"/>
  <c r="P1014" i="14"/>
  <c r="P946" i="13"/>
  <c r="P1053" i="18"/>
  <c r="P1030" i="14"/>
  <c r="P935" i="18"/>
  <c r="P1087" i="13"/>
  <c r="P1059" i="18"/>
  <c r="P1093" i="13"/>
  <c r="P936" i="13"/>
  <c r="P1006" i="14"/>
  <c r="P933" i="18"/>
  <c r="P1058" i="14"/>
  <c r="P1029" i="14"/>
  <c r="S422" i="13"/>
  <c r="V186" i="18"/>
  <c r="V957" i="18"/>
  <c r="V974" i="18"/>
  <c r="V1027" i="13"/>
  <c r="V1045" i="14"/>
  <c r="V913" i="18"/>
  <c r="V973" i="18"/>
  <c r="V958" i="14"/>
  <c r="V1019" i="14"/>
  <c r="V922" i="14"/>
  <c r="V978" i="13"/>
  <c r="V928" i="13"/>
  <c r="V936" i="18"/>
  <c r="V921" i="18"/>
  <c r="V1024" i="13"/>
  <c r="V1005" i="18"/>
  <c r="V928" i="18"/>
  <c r="V18" i="14"/>
  <c r="V818" i="14"/>
  <c r="V935" i="13"/>
  <c r="V943" i="13"/>
  <c r="V983" i="13"/>
  <c r="V1055" i="18"/>
  <c r="V912" i="18"/>
  <c r="V1097" i="13"/>
  <c r="V981" i="14"/>
  <c r="V1056" i="14"/>
  <c r="V1069" i="14"/>
  <c r="V1020" i="18"/>
  <c r="V1010" i="18"/>
  <c r="V929" i="18"/>
  <c r="V920" i="18"/>
  <c r="R919" i="14"/>
  <c r="R980" i="18"/>
  <c r="R1019" i="13"/>
  <c r="R981" i="18"/>
  <c r="R1062" i="14"/>
  <c r="R955" i="14"/>
  <c r="R187" i="14"/>
  <c r="R1022" i="18"/>
  <c r="R1050" i="14"/>
  <c r="R1066" i="14"/>
  <c r="R935" i="18"/>
  <c r="R1007" i="14"/>
  <c r="R1047" i="18"/>
  <c r="R968" i="14"/>
  <c r="R962" i="14"/>
  <c r="R1073" i="13"/>
  <c r="R1035" i="13"/>
  <c r="R984" i="14"/>
  <c r="R1020" i="18"/>
  <c r="R954" i="13"/>
  <c r="R987" i="18"/>
  <c r="R1021" i="14"/>
  <c r="R931" i="13"/>
  <c r="R985" i="13"/>
  <c r="R914" i="14"/>
  <c r="R964" i="14"/>
  <c r="R909" i="14"/>
  <c r="R997" i="14"/>
  <c r="R229" i="14"/>
  <c r="R978" i="18"/>
  <c r="R1053" i="18"/>
  <c r="R958" i="18"/>
  <c r="R1010" i="18"/>
  <c r="O1024" i="18"/>
  <c r="O279" i="13"/>
  <c r="O960" i="13"/>
  <c r="O1026" i="18"/>
  <c r="O991" i="13"/>
  <c r="O951" i="13"/>
  <c r="O1074" i="13"/>
  <c r="O912" i="14"/>
  <c r="O1019" i="14"/>
  <c r="O1047" i="14"/>
  <c r="O928" i="13"/>
  <c r="O957" i="18"/>
  <c r="O186" i="18"/>
  <c r="O1018" i="14"/>
  <c r="O18" i="13"/>
  <c r="O836" i="13"/>
  <c r="O1070" i="13"/>
  <c r="O1025" i="18"/>
  <c r="O1069" i="13"/>
  <c r="O1047" i="18"/>
  <c r="O187" i="13"/>
  <c r="O974" i="13"/>
  <c r="O1010" i="14"/>
  <c r="O965" i="18"/>
  <c r="O1048" i="18"/>
  <c r="O134" i="13"/>
  <c r="O920" i="13"/>
  <c r="O964" i="14"/>
  <c r="O1092" i="13"/>
  <c r="O1061" i="13"/>
  <c r="O1062" i="18"/>
  <c r="O967" i="14"/>
  <c r="O1060" i="18"/>
  <c r="O1072" i="13"/>
  <c r="O1048" i="13"/>
  <c r="O1015" i="14"/>
  <c r="O928" i="18"/>
  <c r="N105" i="19"/>
  <c r="O979" i="13"/>
  <c r="O947" i="13"/>
  <c r="O1011" i="13"/>
  <c r="O1022" i="18"/>
  <c r="O925" i="13"/>
  <c r="O905" i="14"/>
  <c r="O930" i="14"/>
  <c r="O1053" i="18"/>
  <c r="O985" i="14"/>
  <c r="O977" i="14"/>
  <c r="O929" i="13"/>
  <c r="O1097" i="13"/>
  <c r="O970" i="18"/>
  <c r="O1021" i="14"/>
  <c r="O1090" i="13"/>
  <c r="O1039" i="14"/>
  <c r="O271" i="14"/>
  <c r="O924" i="13"/>
  <c r="O989" i="18"/>
  <c r="O983" i="14"/>
  <c r="O1067" i="13"/>
  <c r="V504" i="13"/>
  <c r="V286" i="14"/>
  <c r="T1087" i="13"/>
  <c r="T920" i="13"/>
  <c r="T134" i="13"/>
  <c r="T907" i="14"/>
  <c r="T924" i="18"/>
  <c r="T1065" i="14"/>
  <c r="T1033" i="13"/>
  <c r="T1026" i="14"/>
  <c r="T1012" i="14"/>
  <c r="T1057" i="14"/>
  <c r="T1078" i="13"/>
  <c r="T915" i="18"/>
  <c r="T933" i="13"/>
  <c r="T918" i="14"/>
  <c r="T912" i="18"/>
  <c r="T1046" i="13"/>
  <c r="T945" i="13"/>
  <c r="T1054" i="13"/>
  <c r="T926" i="14"/>
  <c r="T1064" i="13"/>
  <c r="T1070" i="14"/>
  <c r="T987" i="18"/>
  <c r="T1019" i="14"/>
  <c r="T1004" i="13"/>
  <c r="T919" i="14"/>
  <c r="T1001" i="14"/>
  <c r="T906" i="14"/>
  <c r="T1005" i="14"/>
  <c r="T969" i="18"/>
  <c r="T960" i="18"/>
  <c r="T1004" i="14"/>
  <c r="T1016" i="14"/>
  <c r="T964" i="14"/>
  <c r="T979" i="14"/>
  <c r="T836" i="13"/>
  <c r="T18" i="13"/>
  <c r="T1060" i="14"/>
  <c r="T908" i="18"/>
  <c r="T1048" i="14"/>
  <c r="T959" i="14"/>
  <c r="T1065" i="13"/>
  <c r="T914" i="14"/>
  <c r="T916" i="14"/>
  <c r="T1059" i="18"/>
  <c r="T1008" i="18"/>
  <c r="T1027" i="18"/>
  <c r="T1050" i="13"/>
  <c r="T1041" i="14"/>
  <c r="T1042" i="14"/>
  <c r="T1031" i="18"/>
  <c r="T1025" i="13"/>
  <c r="T1053" i="18"/>
  <c r="T912" i="14"/>
  <c r="T936" i="13"/>
  <c r="T931" i="18"/>
  <c r="T983" i="18"/>
  <c r="Y244" i="18"/>
  <c r="J1051" i="18"/>
  <c r="J971" i="18"/>
  <c r="Y164" i="18"/>
  <c r="J981" i="13"/>
  <c r="Y159" i="13"/>
  <c r="J1064" i="13"/>
  <c r="Y242" i="13"/>
  <c r="J1040" i="14"/>
  <c r="Y236" i="14"/>
  <c r="J996" i="13"/>
  <c r="Y174" i="13"/>
  <c r="Y234" i="18"/>
  <c r="J1041" i="18"/>
  <c r="J270" i="18"/>
  <c r="J1081" i="13"/>
  <c r="Y259" i="13"/>
  <c r="J965" i="14"/>
  <c r="Y161" i="14"/>
  <c r="J942" i="13"/>
  <c r="Y120" i="13"/>
  <c r="J982" i="14"/>
  <c r="Y178" i="14"/>
  <c r="J982" i="13"/>
  <c r="Y160" i="13"/>
  <c r="Y248" i="18"/>
  <c r="J1055" i="18"/>
  <c r="J960" i="18"/>
  <c r="Y153" i="18"/>
  <c r="J979" i="14"/>
  <c r="Y175" i="14"/>
  <c r="Y252" i="14"/>
  <c r="J1056" i="14"/>
  <c r="Y208" i="13"/>
  <c r="J1030" i="13"/>
  <c r="J1015" i="18"/>
  <c r="Y208" i="18"/>
  <c r="J980" i="13"/>
  <c r="Y158" i="13"/>
  <c r="Y267" i="13"/>
  <c r="J1089" i="13"/>
  <c r="J932" i="14"/>
  <c r="Y128" i="14"/>
  <c r="Y171" i="18"/>
  <c r="J978" i="18"/>
  <c r="J987" i="14"/>
  <c r="Y183" i="14"/>
  <c r="Y102" i="13"/>
  <c r="J924" i="13"/>
  <c r="J1054" i="13"/>
  <c r="Y232" i="13"/>
  <c r="Y104" i="13"/>
  <c r="J926" i="13"/>
  <c r="J1028" i="14"/>
  <c r="Y224" i="14"/>
  <c r="J1044" i="18"/>
  <c r="Y237" i="18"/>
  <c r="Y129" i="13"/>
  <c r="J951" i="13"/>
  <c r="J1002" i="18"/>
  <c r="Y195" i="18"/>
  <c r="J1055" i="14"/>
  <c r="Y251" i="14"/>
  <c r="J1012" i="14"/>
  <c r="Y208" i="14"/>
  <c r="J1027" i="14"/>
  <c r="Y223" i="14"/>
  <c r="Y247" i="14"/>
  <c r="J1051" i="14"/>
  <c r="Y98" i="13"/>
  <c r="J134" i="13"/>
  <c r="J920" i="13"/>
  <c r="J917" i="18"/>
  <c r="Y110" i="18"/>
  <c r="J970" i="18"/>
  <c r="Y163" i="18"/>
  <c r="J1072" i="14"/>
  <c r="Y268" i="14"/>
  <c r="J1092" i="13"/>
  <c r="Y270" i="13"/>
  <c r="J979" i="13"/>
  <c r="Y157" i="13"/>
  <c r="Y214" i="13"/>
  <c r="J1036" i="13"/>
  <c r="J909" i="14"/>
  <c r="Y105" i="14"/>
  <c r="J1026" i="14"/>
  <c r="Y222" i="14"/>
  <c r="J918" i="18"/>
  <c r="Y111" i="18"/>
  <c r="J964" i="18"/>
  <c r="Y157" i="18"/>
  <c r="J1002" i="14"/>
  <c r="Y198" i="14"/>
  <c r="J1019" i="13"/>
  <c r="Y197" i="13"/>
  <c r="J1045" i="13"/>
  <c r="Y223" i="13"/>
  <c r="Y175" i="13"/>
  <c r="J997" i="13"/>
  <c r="J1043" i="18"/>
  <c r="Y236" i="18"/>
  <c r="J998" i="14"/>
  <c r="Y194" i="14"/>
  <c r="J923" i="13"/>
  <c r="Y101" i="13"/>
  <c r="J976" i="14"/>
  <c r="Y172" i="14"/>
  <c r="K547" i="13"/>
  <c r="K504" i="13"/>
  <c r="K539" i="18"/>
  <c r="N539" i="14"/>
  <c r="L924" i="18"/>
  <c r="L1017" i="14"/>
  <c r="L996" i="13"/>
  <c r="L952" i="13"/>
  <c r="L1065" i="13"/>
  <c r="L1021" i="14"/>
  <c r="L1079" i="13"/>
  <c r="L939" i="13"/>
  <c r="L930" i="13"/>
  <c r="L1072" i="13"/>
  <c r="L1008" i="18"/>
  <c r="L1085" i="13"/>
  <c r="L1042" i="14"/>
  <c r="L1073" i="13"/>
  <c r="L1009" i="14"/>
  <c r="L1046" i="13"/>
  <c r="L1078" i="13"/>
  <c r="L960" i="18"/>
  <c r="L975" i="18"/>
  <c r="L915" i="14"/>
  <c r="L927" i="14"/>
  <c r="L1028" i="14"/>
  <c r="L921" i="13"/>
  <c r="L918" i="18"/>
  <c r="L1001" i="14"/>
  <c r="L230" i="13"/>
  <c r="L1017" i="13"/>
  <c r="L1067" i="14"/>
  <c r="L935" i="13"/>
  <c r="L271" i="14"/>
  <c r="L1039" i="14"/>
  <c r="L933" i="14"/>
  <c r="L970" i="14"/>
  <c r="L911" i="18"/>
  <c r="L1006" i="14"/>
  <c r="L978" i="18"/>
  <c r="L909" i="18"/>
  <c r="L1040" i="14"/>
  <c r="L992" i="13"/>
  <c r="L912" i="18"/>
  <c r="L1014" i="14"/>
  <c r="L972" i="14"/>
  <c r="L1068" i="14"/>
  <c r="L1042" i="18"/>
  <c r="L969" i="14"/>
  <c r="L944" i="13"/>
  <c r="L960" i="13"/>
  <c r="L279" i="13"/>
  <c r="L1049" i="13"/>
  <c r="L981" i="13"/>
  <c r="L983" i="18"/>
  <c r="L1062" i="18"/>
  <c r="L1051" i="18"/>
  <c r="L960" i="14"/>
  <c r="L1036" i="13"/>
  <c r="L979" i="18"/>
  <c r="Y598" i="17"/>
  <c r="R497" i="14"/>
  <c r="Y532" i="13"/>
  <c r="Y475" i="13"/>
  <c r="Y399" i="13"/>
  <c r="Y476" i="14"/>
  <c r="Y379" i="14"/>
  <c r="Y394" i="18"/>
  <c r="Y520" i="13"/>
  <c r="Y503" i="18"/>
  <c r="J539" i="18"/>
  <c r="Y391" i="18"/>
  <c r="Y478" i="14"/>
  <c r="Y521" i="13"/>
  <c r="J286" i="14"/>
  <c r="Y282" i="14"/>
  <c r="Y532" i="18"/>
  <c r="Y475" i="18"/>
  <c r="Y450" i="18"/>
  <c r="Y532" i="14"/>
  <c r="Y386" i="18"/>
  <c r="Y435" i="18"/>
  <c r="Y539" i="13"/>
  <c r="Y529" i="18"/>
  <c r="Y528" i="13"/>
  <c r="Y445" i="18"/>
  <c r="Y385" i="13"/>
  <c r="Y527" i="14"/>
  <c r="Y487" i="13"/>
  <c r="Y458" i="13"/>
  <c r="Y536" i="14"/>
  <c r="Y471" i="13"/>
  <c r="Y477" i="18"/>
  <c r="Y451" i="14"/>
  <c r="Y371" i="18"/>
  <c r="Y471" i="18"/>
  <c r="Y429" i="14"/>
  <c r="Y513" i="18"/>
  <c r="Y528" i="18"/>
  <c r="Y439" i="13"/>
  <c r="Y526" i="13"/>
  <c r="Y463" i="13"/>
  <c r="Y393" i="13"/>
  <c r="Y501" i="13"/>
  <c r="Y450" i="14"/>
  <c r="Y400" i="13"/>
  <c r="Y526" i="18"/>
  <c r="Y449" i="14"/>
  <c r="Y438" i="13"/>
  <c r="Y429" i="13"/>
  <c r="Y504" i="18"/>
  <c r="Y433" i="14"/>
  <c r="Y504" i="14"/>
  <c r="Y482" i="13"/>
  <c r="Y525" i="14"/>
  <c r="Y425" i="14"/>
  <c r="Y375" i="18"/>
  <c r="U18" i="13"/>
  <c r="U836" i="13"/>
  <c r="U1060" i="14"/>
  <c r="U994" i="13"/>
  <c r="U935" i="14"/>
  <c r="Q461" i="13"/>
  <c r="M985" i="13"/>
  <c r="M1047" i="14"/>
  <c r="M1046" i="18"/>
  <c r="Q965" i="18"/>
  <c r="Q923" i="14"/>
  <c r="Q972" i="18"/>
  <c r="Q1029" i="14"/>
  <c r="K1063" i="13"/>
  <c r="K920" i="18"/>
  <c r="K941" i="13"/>
  <c r="N1017" i="13"/>
  <c r="N230" i="13"/>
  <c r="S1016" i="18"/>
  <c r="S1007" i="18"/>
  <c r="P948" i="13"/>
  <c r="P1056" i="18"/>
  <c r="P1044" i="18"/>
  <c r="V905" i="18"/>
  <c r="V134" i="18"/>
  <c r="R135" i="14"/>
  <c r="R230" i="14"/>
  <c r="R902" i="14"/>
  <c r="R1009" i="18"/>
  <c r="O135" i="14"/>
  <c r="O230" i="14"/>
  <c r="O902" i="14"/>
  <c r="O975" i="18"/>
  <c r="O926" i="14"/>
  <c r="O934" i="18"/>
  <c r="V455" i="18"/>
  <c r="T984" i="14"/>
  <c r="J989" i="18"/>
  <c r="Y182" i="18"/>
  <c r="J992" i="13"/>
  <c r="Y170" i="13"/>
  <c r="Y263" i="13"/>
  <c r="J1085" i="13"/>
  <c r="J1091" i="13"/>
  <c r="Y269" i="13"/>
  <c r="J967" i="14"/>
  <c r="Y163" i="14"/>
  <c r="J968" i="14"/>
  <c r="Y164" i="14"/>
  <c r="Y210" i="13"/>
  <c r="J1032" i="13"/>
  <c r="J918" i="14"/>
  <c r="Y114" i="14"/>
  <c r="Y248" i="13"/>
  <c r="J1070" i="13"/>
  <c r="J1066" i="18"/>
  <c r="Y259" i="18"/>
  <c r="J1006" i="14"/>
  <c r="Y202" i="14"/>
  <c r="J905" i="14"/>
  <c r="Y101" i="14"/>
  <c r="J961" i="14"/>
  <c r="Y157" i="14"/>
  <c r="L547" i="13"/>
  <c r="N455" i="14"/>
  <c r="L928" i="14"/>
  <c r="L916" i="18"/>
  <c r="R504" i="13"/>
  <c r="Y289" i="13"/>
  <c r="Y516" i="14"/>
  <c r="Y484" i="13"/>
  <c r="Y444" i="13"/>
  <c r="Y396" i="13"/>
  <c r="Y457" i="13"/>
  <c r="Y442" i="14"/>
  <c r="Y385" i="18"/>
  <c r="Y441" i="18"/>
  <c r="Y483" i="18"/>
  <c r="Y485" i="13"/>
  <c r="Y484" i="14"/>
  <c r="Y388" i="18"/>
  <c r="Y401" i="14"/>
  <c r="U935" i="18"/>
  <c r="U968" i="14"/>
  <c r="M1025" i="14"/>
  <c r="Q1061" i="18"/>
  <c r="Q1009" i="14"/>
  <c r="Q1090" i="13"/>
  <c r="Q971" i="14"/>
  <c r="Q962" i="14"/>
  <c r="Q1044" i="14"/>
  <c r="Q1039" i="14"/>
  <c r="Q271" i="14"/>
  <c r="U403" i="14"/>
  <c r="P422" i="13"/>
  <c r="K1054" i="13"/>
  <c r="K1007" i="14"/>
  <c r="K1093" i="13"/>
  <c r="K946" i="13"/>
  <c r="K944" i="13"/>
  <c r="K988" i="14"/>
  <c r="N1025" i="14"/>
  <c r="N902" i="14"/>
  <c r="N230" i="14"/>
  <c r="N135" i="14"/>
  <c r="N960" i="14"/>
  <c r="S998" i="13"/>
  <c r="S18" i="14"/>
  <c r="S818" i="14"/>
  <c r="P1075" i="13"/>
  <c r="P1015" i="18"/>
  <c r="P1039" i="13"/>
  <c r="P1069" i="13"/>
  <c r="P273" i="13"/>
  <c r="P1060" i="13"/>
  <c r="P1031" i="18"/>
  <c r="V925" i="13"/>
  <c r="V982" i="14"/>
  <c r="V981" i="13"/>
  <c r="V1059" i="18"/>
  <c r="R982" i="13"/>
  <c r="R1046" i="13"/>
  <c r="O990" i="18"/>
  <c r="O1059" i="14"/>
  <c r="O988" i="13"/>
  <c r="O975" i="14"/>
  <c r="O987" i="14"/>
  <c r="O1069" i="18"/>
  <c r="V553" i="13"/>
  <c r="V422" i="13"/>
  <c r="T915" i="14"/>
  <c r="T1003" i="13"/>
  <c r="T923" i="14"/>
  <c r="T960" i="13"/>
  <c r="T279" i="13"/>
  <c r="T1056" i="14"/>
  <c r="T1050" i="18"/>
  <c r="J933" i="13"/>
  <c r="Y111" i="13"/>
  <c r="J956" i="14"/>
  <c r="Y152" i="14"/>
  <c r="J927" i="13"/>
  <c r="Y105" i="13"/>
  <c r="J928" i="14"/>
  <c r="Y124" i="14"/>
  <c r="J911" i="18"/>
  <c r="Y104" i="18"/>
  <c r="J1017" i="18"/>
  <c r="Y210" i="18"/>
  <c r="J1031" i="14"/>
  <c r="Y227" i="14"/>
  <c r="J965" i="18"/>
  <c r="Y158" i="18"/>
  <c r="J1069" i="13"/>
  <c r="Y247" i="13"/>
  <c r="Y175" i="18"/>
  <c r="J982" i="18"/>
  <c r="J929" i="14"/>
  <c r="Y125" i="14"/>
  <c r="Y199" i="14"/>
  <c r="J1003" i="14"/>
  <c r="J1023" i="14"/>
  <c r="Y219" i="14"/>
  <c r="J976" i="18"/>
  <c r="Y169" i="18"/>
  <c r="L1024" i="14"/>
  <c r="L1037" i="13"/>
  <c r="L1013" i="14"/>
  <c r="L1080" i="13"/>
  <c r="Y397" i="14"/>
  <c r="Y461" i="14"/>
  <c r="J497" i="14"/>
  <c r="Y541" i="13"/>
  <c r="Y452" i="14"/>
  <c r="Y483" i="14"/>
  <c r="Y378" i="14"/>
  <c r="Y518" i="14"/>
  <c r="Y443" i="14"/>
  <c r="Y523" i="14"/>
  <c r="Y420" i="18"/>
  <c r="Y381" i="14"/>
  <c r="Y430" i="14"/>
  <c r="U916" i="14"/>
  <c r="U1061" i="14"/>
  <c r="U1073" i="13"/>
  <c r="U965" i="18"/>
  <c r="U1043" i="14"/>
  <c r="U958" i="14"/>
  <c r="U931" i="18"/>
  <c r="Q547" i="13"/>
  <c r="M1007" i="13"/>
  <c r="M1074" i="13"/>
  <c r="M1056" i="14"/>
  <c r="Q936" i="18"/>
  <c r="Q969" i="14"/>
  <c r="Q967" i="18"/>
  <c r="Q1032" i="13"/>
  <c r="Q970" i="18"/>
  <c r="Q1062" i="14"/>
  <c r="Q942" i="13"/>
  <c r="Q1016" i="18"/>
  <c r="Q916" i="14"/>
  <c r="Q1008" i="18"/>
  <c r="Q930" i="14"/>
  <c r="U504" i="13"/>
  <c r="K1058" i="18"/>
  <c r="K979" i="14"/>
  <c r="K1017" i="14"/>
  <c r="K974" i="14"/>
  <c r="K1041" i="18"/>
  <c r="K270" i="18"/>
  <c r="K1007" i="13"/>
  <c r="K1048" i="18"/>
  <c r="K1001" i="13"/>
  <c r="N977" i="13"/>
  <c r="N905" i="18"/>
  <c r="N134" i="18"/>
  <c r="N1069" i="14"/>
  <c r="N18" i="14"/>
  <c r="N818" i="14"/>
  <c r="N979" i="14"/>
  <c r="N968" i="18"/>
  <c r="N918" i="18"/>
  <c r="N1093" i="13"/>
  <c r="M403" i="14"/>
  <c r="M461" i="13"/>
  <c r="T504" i="13"/>
  <c r="S933" i="13"/>
  <c r="S950" i="13"/>
  <c r="S906" i="18"/>
  <c r="S957" i="14"/>
  <c r="S994" i="13"/>
  <c r="S1006" i="14"/>
  <c r="S1022" i="13"/>
  <c r="P279" i="13"/>
  <c r="P960" i="13"/>
  <c r="P992" i="13"/>
  <c r="P974" i="18"/>
  <c r="P1017" i="13"/>
  <c r="P230" i="13"/>
  <c r="P1045" i="18"/>
  <c r="P983" i="13"/>
  <c r="P1046" i="18"/>
  <c r="P1025" i="14"/>
  <c r="V1002" i="18"/>
  <c r="V1041" i="13"/>
  <c r="V970" i="14"/>
  <c r="V915" i="14"/>
  <c r="V997" i="13"/>
  <c r="V935" i="14"/>
  <c r="R1079" i="13"/>
  <c r="R953" i="13"/>
  <c r="R1017" i="14"/>
  <c r="R938" i="18"/>
  <c r="R148" i="13"/>
  <c r="R966" i="13"/>
  <c r="R1090" i="13"/>
  <c r="O967" i="13"/>
  <c r="O975" i="13"/>
  <c r="O962" i="18"/>
  <c r="O960" i="14"/>
  <c r="O1044" i="13"/>
  <c r="O1042" i="14"/>
  <c r="O1025" i="14"/>
  <c r="T1029" i="13"/>
  <c r="T1090" i="13"/>
  <c r="T1019" i="18"/>
  <c r="T134" i="18"/>
  <c r="T905" i="18"/>
  <c r="T986" i="14"/>
  <c r="T938" i="18"/>
  <c r="J914" i="18"/>
  <c r="Y107" i="18"/>
  <c r="J970" i="14"/>
  <c r="Y166" i="14"/>
  <c r="J931" i="14"/>
  <c r="Y127" i="14"/>
  <c r="J1086" i="13"/>
  <c r="Y264" i="13"/>
  <c r="J1030" i="18"/>
  <c r="Y223" i="18"/>
  <c r="J1031" i="18"/>
  <c r="Y224" i="18"/>
  <c r="J917" i="14"/>
  <c r="Y113" i="14"/>
  <c r="Y169" i="13"/>
  <c r="J991" i="13"/>
  <c r="J963" i="18"/>
  <c r="Y156" i="18"/>
  <c r="J925" i="18"/>
  <c r="Y118" i="18"/>
  <c r="Y150" i="18"/>
  <c r="J186" i="18"/>
  <c r="J957" i="18"/>
  <c r="Y122" i="18"/>
  <c r="J929" i="18"/>
  <c r="J1082" i="13"/>
  <c r="Y260" i="13"/>
  <c r="Y612" i="17"/>
  <c r="L553" i="13"/>
  <c r="L933" i="18"/>
  <c r="L1011" i="13"/>
  <c r="L1090" i="13"/>
  <c r="L930" i="18"/>
  <c r="L1045" i="13"/>
  <c r="R461" i="13"/>
  <c r="Y380" i="18"/>
  <c r="J547" i="13"/>
  <c r="Y512" i="13"/>
  <c r="J292" i="13"/>
  <c r="Y288" i="13"/>
  <c r="Y389" i="14"/>
  <c r="Y517" i="14"/>
  <c r="Y480" i="14"/>
  <c r="Y392" i="13"/>
  <c r="Y444" i="14"/>
  <c r="Y406" i="13"/>
  <c r="Y522" i="18"/>
  <c r="Y441" i="13"/>
  <c r="Y483" i="13"/>
  <c r="Y468" i="14"/>
  <c r="Y437" i="18"/>
  <c r="Y445" i="13"/>
  <c r="U978" i="13"/>
  <c r="U18" i="14"/>
  <c r="U818" i="14"/>
  <c r="U1046" i="18"/>
  <c r="T105" i="19"/>
  <c r="U923" i="13"/>
  <c r="U960" i="18"/>
  <c r="U1050" i="18"/>
  <c r="U976" i="14"/>
  <c r="U923" i="18"/>
  <c r="U1030" i="18"/>
  <c r="U1074" i="18"/>
  <c r="U925" i="14"/>
  <c r="U1012" i="18"/>
  <c r="U989" i="13"/>
  <c r="U993" i="13"/>
  <c r="U1024" i="13"/>
  <c r="U917" i="14"/>
  <c r="U1067" i="14"/>
  <c r="U1001" i="14"/>
  <c r="U1056" i="18"/>
  <c r="U279" i="13"/>
  <c r="U960" i="13"/>
  <c r="U1022" i="14"/>
  <c r="U1070" i="14"/>
  <c r="U1051" i="18"/>
  <c r="U1084" i="13"/>
  <c r="U926" i="13"/>
  <c r="U1031" i="14"/>
  <c r="U907" i="18"/>
  <c r="U966" i="18"/>
  <c r="U1015" i="14"/>
  <c r="U1058" i="14"/>
  <c r="Q455" i="18"/>
  <c r="Q539" i="14"/>
  <c r="Q553" i="13"/>
  <c r="M927" i="14"/>
  <c r="M1018" i="13"/>
  <c r="M925" i="13"/>
  <c r="M909" i="18"/>
  <c r="M1028" i="14"/>
  <c r="M1055" i="14"/>
  <c r="M1022" i="14"/>
  <c r="M957" i="18"/>
  <c r="M186" i="18"/>
  <c r="M967" i="18"/>
  <c r="M938" i="18"/>
  <c r="M930" i="13"/>
  <c r="M984" i="13"/>
  <c r="M1025" i="18"/>
  <c r="M819" i="14"/>
  <c r="M1005" i="18"/>
  <c r="M1078" i="13"/>
  <c r="M910" i="18"/>
  <c r="M1065" i="13"/>
  <c r="M978" i="14"/>
  <c r="M1086" i="13"/>
  <c r="M1054" i="14"/>
  <c r="M980" i="13"/>
  <c r="M981" i="13"/>
  <c r="M1065" i="18"/>
  <c r="M936" i="14"/>
  <c r="M273" i="13"/>
  <c r="M1060" i="13"/>
  <c r="M935" i="14"/>
  <c r="M924" i="13"/>
  <c r="Q979" i="14"/>
  <c r="Q1065" i="18"/>
  <c r="Q1022" i="13"/>
  <c r="Q1016" i="14"/>
  <c r="Q1047" i="13"/>
  <c r="Q1012" i="18"/>
  <c r="Q818" i="14"/>
  <c r="Q18" i="14"/>
  <c r="Q1081" i="13"/>
  <c r="Q909" i="18"/>
  <c r="Q928" i="18"/>
  <c r="Q1053" i="14"/>
  <c r="Q1027" i="13"/>
  <c r="Q963" i="14"/>
  <c r="Q1060" i="18"/>
  <c r="Q187" i="14"/>
  <c r="Q955" i="14"/>
  <c r="Q1004" i="13"/>
  <c r="Q1043" i="13"/>
  <c r="Q987" i="14"/>
  <c r="Q999" i="14"/>
  <c r="Q959" i="14"/>
  <c r="Q940" i="13"/>
  <c r="Q977" i="18"/>
  <c r="Q1020" i="18"/>
  <c r="Q1082" i="13"/>
  <c r="Q939" i="13"/>
  <c r="Q1000" i="14"/>
  <c r="Q978" i="13"/>
  <c r="Q186" i="18"/>
  <c r="Q957" i="18"/>
  <c r="Q986" i="14"/>
  <c r="Q1045" i="13"/>
  <c r="Q1041" i="18"/>
  <c r="Q270" i="18"/>
  <c r="Q1064" i="14"/>
  <c r="Q925" i="13"/>
  <c r="Q1018" i="18"/>
  <c r="Q990" i="18"/>
  <c r="Q948" i="13"/>
  <c r="Q1075" i="13"/>
  <c r="Q972" i="14"/>
  <c r="Q929" i="13"/>
  <c r="Q1060" i="14"/>
  <c r="Q982" i="13"/>
  <c r="Q961" i="14"/>
  <c r="Q1092" i="13"/>
  <c r="Q1076" i="13"/>
  <c r="Q970" i="14"/>
  <c r="Q941" i="13"/>
  <c r="Q148" i="13"/>
  <c r="Q966" i="13"/>
  <c r="Q929" i="14"/>
  <c r="Q978" i="18"/>
  <c r="Q1021" i="18"/>
  <c r="Q999" i="18"/>
  <c r="Q1043" i="18"/>
  <c r="Q1063" i="14"/>
  <c r="U497" i="14"/>
  <c r="U292" i="13"/>
  <c r="P408" i="13"/>
  <c r="P504" i="13"/>
  <c r="M87" i="21"/>
  <c r="K915" i="14"/>
  <c r="K18" i="13"/>
  <c r="K836" i="13"/>
  <c r="K1044" i="14"/>
  <c r="K818" i="14"/>
  <c r="K18" i="14"/>
  <c r="K906" i="18"/>
  <c r="K982" i="13"/>
  <c r="K187" i="14"/>
  <c r="K955" i="14"/>
  <c r="K1072" i="18"/>
  <c r="K926" i="14"/>
  <c r="K993" i="13"/>
  <c r="K1053" i="18"/>
  <c r="K1060" i="14"/>
  <c r="K1067" i="18"/>
  <c r="K964" i="14"/>
  <c r="K948" i="13"/>
  <c r="K917" i="14"/>
  <c r="K1055" i="14"/>
  <c r="K1017" i="18"/>
  <c r="K929" i="14"/>
  <c r="K1030" i="13"/>
  <c r="K1070" i="14"/>
  <c r="K958" i="18"/>
  <c r="K930" i="14"/>
  <c r="K1065" i="13"/>
  <c r="K1080" i="13"/>
  <c r="K1033" i="13"/>
  <c r="K978" i="18"/>
  <c r="K1055" i="18"/>
  <c r="K980" i="14"/>
  <c r="N1072" i="18"/>
  <c r="N1051" i="14"/>
  <c r="N1040" i="14"/>
  <c r="N1010" i="18"/>
  <c r="N976" i="13"/>
  <c r="N926" i="18"/>
  <c r="N966" i="14"/>
  <c r="N928" i="18"/>
  <c r="N1017" i="18"/>
  <c r="N1021" i="18"/>
  <c r="N1037" i="13"/>
  <c r="N187" i="13"/>
  <c r="N974" i="13"/>
  <c r="N932" i="13"/>
  <c r="N913" i="14"/>
  <c r="N940" i="13"/>
  <c r="N1091" i="13"/>
  <c r="N967" i="14"/>
  <c r="N1004" i="13"/>
  <c r="N1050" i="14"/>
  <c r="N1036" i="13"/>
  <c r="N998" i="13"/>
  <c r="N1021" i="14"/>
  <c r="N981" i="13"/>
  <c r="N965" i="14"/>
  <c r="N977" i="14"/>
  <c r="N1003" i="13"/>
  <c r="N1030" i="14"/>
  <c r="N1047" i="13"/>
  <c r="N954" i="13"/>
  <c r="M455" i="18"/>
  <c r="M497" i="14"/>
  <c r="T547" i="13"/>
  <c r="T422" i="13"/>
  <c r="T408" i="13"/>
  <c r="S951" i="13"/>
  <c r="S970" i="14"/>
  <c r="S926" i="18"/>
  <c r="S937" i="18"/>
  <c r="S987" i="13"/>
  <c r="S1077" i="13"/>
  <c r="S1029" i="14"/>
  <c r="S1017" i="13"/>
  <c r="S230" i="13"/>
  <c r="S970" i="18"/>
  <c r="S1062" i="13"/>
  <c r="S1013" i="18"/>
  <c r="S273" i="13"/>
  <c r="S1060" i="13"/>
  <c r="S1009" i="14"/>
  <c r="S1079" i="13"/>
  <c r="S1005" i="14"/>
  <c r="S1067" i="18"/>
  <c r="S956" i="14"/>
  <c r="S952" i="13"/>
  <c r="S1047" i="18"/>
  <c r="S1060" i="14"/>
  <c r="S999" i="18"/>
  <c r="S980" i="13"/>
  <c r="S914" i="18"/>
  <c r="S982" i="13"/>
  <c r="S1072" i="14"/>
  <c r="R105" i="19"/>
  <c r="S1058" i="14"/>
  <c r="S999" i="13"/>
  <c r="S954" i="13"/>
  <c r="P996" i="13"/>
  <c r="P1070" i="14"/>
  <c r="P1018" i="14"/>
  <c r="P1067" i="14"/>
  <c r="P979" i="18"/>
  <c r="P921" i="18"/>
  <c r="P934" i="14"/>
  <c r="P1000" i="18"/>
  <c r="P922" i="14"/>
  <c r="P1034" i="13"/>
  <c r="P1073" i="14"/>
  <c r="P975" i="13"/>
  <c r="P1003" i="18"/>
  <c r="P978" i="13"/>
  <c r="P1054" i="14"/>
  <c r="P932" i="13"/>
  <c r="P1068" i="18"/>
  <c r="P906" i="18"/>
  <c r="P1024" i="18"/>
  <c r="P1051" i="18"/>
  <c r="P910" i="14"/>
  <c r="P988" i="14"/>
  <c r="P18" i="14"/>
  <c r="P818" i="14"/>
  <c r="P907" i="18"/>
  <c r="P931" i="18"/>
  <c r="P1048" i="14"/>
  <c r="P909" i="18"/>
  <c r="P1061" i="18"/>
  <c r="P962" i="14"/>
  <c r="P1056" i="14"/>
  <c r="P938" i="18"/>
  <c r="P1027" i="13"/>
  <c r="P1072" i="18"/>
  <c r="P962" i="18"/>
  <c r="P1005" i="14"/>
  <c r="P921" i="14"/>
  <c r="P1017" i="14"/>
  <c r="P971" i="14"/>
  <c r="P980" i="14"/>
  <c r="P906" i="14"/>
  <c r="P1052" i="18"/>
  <c r="P1021" i="14"/>
  <c r="P925" i="14"/>
  <c r="P1062" i="18"/>
  <c r="P1071" i="14"/>
  <c r="P1016" i="14"/>
  <c r="P1013" i="18"/>
  <c r="P229" i="14"/>
  <c r="P997" i="14"/>
  <c r="P929" i="18"/>
  <c r="P966" i="14"/>
  <c r="P1012" i="14"/>
  <c r="P924" i="13"/>
  <c r="P1058" i="18"/>
  <c r="S553" i="13"/>
  <c r="S504" i="13"/>
  <c r="S455" i="18"/>
  <c r="S547" i="13"/>
  <c r="S403" i="14"/>
  <c r="V1017" i="18"/>
  <c r="V931" i="14"/>
  <c r="V1009" i="14"/>
  <c r="V953" i="13"/>
  <c r="V1042" i="13"/>
  <c r="V1003" i="14"/>
  <c r="V1013" i="14"/>
  <c r="V1004" i="14"/>
  <c r="V907" i="14"/>
  <c r="V928" i="14"/>
  <c r="V1075" i="13"/>
  <c r="V912" i="14"/>
  <c r="V977" i="13"/>
  <c r="V913" i="14"/>
  <c r="V998" i="13"/>
  <c r="V921" i="13"/>
  <c r="V998" i="14"/>
  <c r="V993" i="13"/>
  <c r="V942" i="13"/>
  <c r="V1057" i="18"/>
  <c r="V1043" i="18"/>
  <c r="V974" i="14"/>
  <c r="V999" i="13"/>
  <c r="V999" i="18"/>
  <c r="V1047" i="13"/>
  <c r="R978" i="14"/>
  <c r="R915" i="14"/>
  <c r="R1072" i="18"/>
  <c r="R960" i="14"/>
  <c r="R998" i="13"/>
  <c r="R1047" i="13"/>
  <c r="R1030" i="13"/>
  <c r="R1025" i="14"/>
  <c r="R963" i="18"/>
  <c r="R950" i="13"/>
  <c r="R970" i="18"/>
  <c r="R926" i="18"/>
  <c r="R1061" i="13"/>
  <c r="R1087" i="13"/>
  <c r="R1046" i="14"/>
  <c r="R1069" i="13"/>
  <c r="R1026" i="18"/>
  <c r="R1018" i="18"/>
  <c r="R1077" i="13"/>
  <c r="R1072" i="14"/>
  <c r="R1066" i="18"/>
  <c r="R273" i="13"/>
  <c r="R1060" i="13"/>
  <c r="R1031" i="18"/>
  <c r="O1014" i="18"/>
  <c r="O968" i="14"/>
  <c r="O1000" i="14"/>
  <c r="O971" i="18"/>
  <c r="O926" i="18"/>
  <c r="O1010" i="18"/>
  <c r="O935" i="14"/>
  <c r="O1027" i="13"/>
  <c r="O1008" i="14"/>
  <c r="O969" i="18"/>
  <c r="O964" i="18"/>
  <c r="O916" i="18"/>
  <c r="O1083" i="13"/>
  <c r="O914" i="14"/>
  <c r="O915" i="14"/>
  <c r="O937" i="13"/>
  <c r="O1001" i="14"/>
  <c r="O1019" i="13"/>
  <c r="O1028" i="18"/>
  <c r="O970" i="14"/>
  <c r="O1030" i="13"/>
  <c r="O920" i="14"/>
  <c r="O935" i="18"/>
  <c r="O919" i="14"/>
  <c r="O1047" i="13"/>
  <c r="O1088" i="13"/>
  <c r="O1030" i="18"/>
  <c r="O963" i="14"/>
  <c r="O933" i="13"/>
  <c r="O963" i="18"/>
  <c r="O1040" i="13"/>
  <c r="O982" i="14"/>
  <c r="O986" i="14"/>
  <c r="O1054" i="18"/>
  <c r="O1017" i="14"/>
  <c r="O1049" i="14"/>
  <c r="O1091" i="13"/>
  <c r="O1059" i="18"/>
  <c r="O982" i="13"/>
  <c r="O1053" i="14"/>
  <c r="O1020" i="18"/>
  <c r="O908" i="18"/>
  <c r="O989" i="13"/>
  <c r="O1021" i="18"/>
  <c r="O984" i="14"/>
  <c r="O988" i="18"/>
  <c r="O1070" i="14"/>
  <c r="O956" i="14"/>
  <c r="O976" i="18"/>
  <c r="O1073" i="18"/>
  <c r="O931" i="18"/>
  <c r="O1036" i="13"/>
  <c r="O929" i="18"/>
  <c r="Y614" i="17"/>
  <c r="V403" i="18"/>
  <c r="V405" i="18" s="1"/>
  <c r="V547" i="13"/>
  <c r="T1025" i="18"/>
  <c r="T1068" i="18"/>
  <c r="T942" i="13"/>
  <c r="T1003" i="18"/>
  <c r="T911" i="18"/>
  <c r="T1001" i="18"/>
  <c r="T991" i="13"/>
  <c r="T819" i="14"/>
  <c r="T1007" i="14"/>
  <c r="T1027" i="14"/>
  <c r="T971" i="18"/>
  <c r="T913" i="14"/>
  <c r="T1023" i="13"/>
  <c r="T918" i="18"/>
  <c r="T946" i="13"/>
  <c r="T229" i="14"/>
  <c r="T997" i="14"/>
  <c r="T984" i="13"/>
  <c r="T1072" i="18"/>
  <c r="T1063" i="18"/>
  <c r="T1012" i="18"/>
  <c r="T1050" i="14"/>
  <c r="T1000" i="14"/>
  <c r="T1022" i="14"/>
  <c r="T978" i="14"/>
  <c r="T1024" i="18"/>
  <c r="T1013" i="14"/>
  <c r="T975" i="14"/>
  <c r="T967" i="18"/>
  <c r="T1073" i="14"/>
  <c r="T992" i="13"/>
  <c r="T994" i="13"/>
  <c r="T1008" i="14"/>
  <c r="T917" i="14"/>
  <c r="T964" i="18"/>
  <c r="T972" i="14"/>
  <c r="T1028" i="13"/>
  <c r="T985" i="18"/>
  <c r="T922" i="14"/>
  <c r="T1006" i="18"/>
  <c r="T980" i="18"/>
  <c r="T929" i="14"/>
  <c r="T1079" i="13"/>
  <c r="T1018" i="14"/>
  <c r="T1020" i="14"/>
  <c r="T1022" i="18"/>
  <c r="T1062" i="13"/>
  <c r="T981" i="18"/>
  <c r="T983" i="14"/>
  <c r="T978" i="18"/>
  <c r="T1021" i="18"/>
  <c r="T1010" i="18"/>
  <c r="T1020" i="13"/>
  <c r="T1063" i="13"/>
  <c r="J1048" i="14"/>
  <c r="Y244" i="14"/>
  <c r="Y119" i="18"/>
  <c r="J926" i="18"/>
  <c r="J984" i="13"/>
  <c r="Y162" i="13"/>
  <c r="J966" i="18"/>
  <c r="Y159" i="18"/>
  <c r="J1007" i="14"/>
  <c r="Y203" i="14"/>
  <c r="J934" i="18"/>
  <c r="Y127" i="18"/>
  <c r="J1017" i="14"/>
  <c r="Y213" i="14"/>
  <c r="J1043" i="14"/>
  <c r="Y239" i="14"/>
  <c r="Y128" i="13"/>
  <c r="J950" i="13"/>
  <c r="J1001" i="18"/>
  <c r="Y194" i="18"/>
  <c r="J1050" i="14"/>
  <c r="Y246" i="14"/>
  <c r="J913" i="14"/>
  <c r="Y109" i="14"/>
  <c r="J990" i="18"/>
  <c r="Y183" i="18"/>
  <c r="J1071" i="13"/>
  <c r="Y249" i="13"/>
  <c r="J924" i="18"/>
  <c r="Y117" i="18"/>
  <c r="J922" i="14"/>
  <c r="Y118" i="14"/>
  <c r="J1084" i="13"/>
  <c r="Y262" i="13"/>
  <c r="J1011" i="13"/>
  <c r="Y189" i="13"/>
  <c r="J1028" i="18"/>
  <c r="Y221" i="18"/>
  <c r="Y107" i="13"/>
  <c r="J929" i="13"/>
  <c r="J915" i="18"/>
  <c r="Y108" i="18"/>
  <c r="J1056" i="18"/>
  <c r="Y249" i="18"/>
  <c r="J937" i="18"/>
  <c r="Y130" i="18"/>
  <c r="J1018" i="14"/>
  <c r="Y214" i="14"/>
  <c r="J1064" i="14"/>
  <c r="Y260" i="14"/>
  <c r="Y106" i="13"/>
  <c r="J928" i="13"/>
  <c r="J999" i="14"/>
  <c r="Y195" i="14"/>
  <c r="Y265" i="18"/>
  <c r="J1072" i="18"/>
  <c r="J1019" i="18"/>
  <c r="Y212" i="18"/>
  <c r="J1032" i="18"/>
  <c r="Y225" i="18"/>
  <c r="Y112" i="13"/>
  <c r="J934" i="13"/>
  <c r="J968" i="13"/>
  <c r="Y146" i="13"/>
  <c r="J937" i="14"/>
  <c r="Y133" i="14"/>
  <c r="Y216" i="18"/>
  <c r="J1023" i="18"/>
  <c r="J230" i="13"/>
  <c r="Y195" i="13"/>
  <c r="J1017" i="13"/>
  <c r="J1064" i="18"/>
  <c r="Y257" i="18"/>
  <c r="J930" i="18"/>
  <c r="Y123" i="18"/>
  <c r="Y120" i="18"/>
  <c r="J927" i="18"/>
  <c r="J1030" i="14"/>
  <c r="Y226" i="14"/>
  <c r="J1059" i="18"/>
  <c r="Y252" i="18"/>
  <c r="Y239" i="18"/>
  <c r="J1046" i="18"/>
  <c r="J1052" i="14"/>
  <c r="Y248" i="14"/>
  <c r="J914" i="14"/>
  <c r="Y110" i="14"/>
  <c r="Y174" i="14"/>
  <c r="J978" i="14"/>
  <c r="J1041" i="13"/>
  <c r="Y219" i="13"/>
  <c r="J926" i="14"/>
  <c r="Y122" i="14"/>
  <c r="J1025" i="14"/>
  <c r="Y221" i="14"/>
  <c r="J1070" i="14"/>
  <c r="Y266" i="14"/>
  <c r="Y151" i="18"/>
  <c r="J958" i="18"/>
  <c r="Y198" i="13"/>
  <c r="J1020" i="13"/>
  <c r="Y247" i="18"/>
  <c r="J1054" i="18"/>
  <c r="J1058" i="18"/>
  <c r="Y251" i="18"/>
  <c r="J1009" i="18"/>
  <c r="Y202" i="18"/>
  <c r="J938" i="18"/>
  <c r="Y131" i="18"/>
  <c r="K455" i="14"/>
  <c r="K497" i="14"/>
  <c r="K461" i="13"/>
  <c r="Q87" i="21"/>
  <c r="L539" i="18"/>
  <c r="L403" i="14"/>
  <c r="L286" i="14"/>
  <c r="N547" i="13"/>
  <c r="L1057" i="14"/>
  <c r="L923" i="14"/>
  <c r="L1024" i="13"/>
  <c r="L1065" i="18"/>
  <c r="L148" i="13"/>
  <c r="L966" i="13"/>
  <c r="L1066" i="14"/>
  <c r="L1027" i="14"/>
  <c r="L985" i="18"/>
  <c r="L967" i="14"/>
  <c r="L974" i="18"/>
  <c r="L1020" i="18"/>
  <c r="L1002" i="14"/>
  <c r="L989" i="18"/>
  <c r="L976" i="13"/>
  <c r="L1064" i="13"/>
  <c r="L1044" i="13"/>
  <c r="L1026" i="18"/>
  <c r="L1013" i="18"/>
  <c r="L1032" i="18"/>
  <c r="L991" i="13"/>
  <c r="L979" i="13"/>
  <c r="L1049" i="18"/>
  <c r="L1055" i="14"/>
  <c r="L908" i="18"/>
  <c r="L1063" i="18"/>
  <c r="L1028" i="18"/>
  <c r="L981" i="14"/>
  <c r="L984" i="18"/>
  <c r="L936" i="13"/>
  <c r="L1004" i="14"/>
  <c r="L1097" i="13"/>
  <c r="L932" i="13"/>
  <c r="L925" i="14"/>
  <c r="L954" i="13"/>
  <c r="L915" i="18"/>
  <c r="L1000" i="14"/>
  <c r="L1068" i="18"/>
  <c r="L980" i="18"/>
  <c r="L923" i="13"/>
  <c r="L1019" i="13"/>
  <c r="L1020" i="14"/>
  <c r="L983" i="13"/>
  <c r="L1054" i="14"/>
  <c r="L1004" i="13"/>
  <c r="L971" i="14"/>
  <c r="L980" i="13"/>
  <c r="L1021" i="18"/>
  <c r="L930" i="14"/>
  <c r="L273" i="13"/>
  <c r="L1060" i="13"/>
  <c r="L1071" i="13"/>
  <c r="L938" i="18"/>
  <c r="L1023" i="13"/>
  <c r="L1005" i="14"/>
  <c r="R403" i="14"/>
  <c r="R408" i="13"/>
  <c r="Y439" i="14"/>
  <c r="Y517" i="13"/>
  <c r="Y537" i="14"/>
  <c r="Y422" i="14"/>
  <c r="Y536" i="18"/>
  <c r="Y530" i="18"/>
  <c r="Y522" i="14"/>
  <c r="Y475" i="14"/>
  <c r="Y376" i="13"/>
  <c r="Y447" i="13"/>
  <c r="Y514" i="14"/>
  <c r="Y535" i="14"/>
  <c r="Y447" i="14"/>
  <c r="Y399" i="14"/>
  <c r="Y497" i="13"/>
  <c r="Y429" i="18"/>
  <c r="Y506" i="18"/>
  <c r="Y506" i="14"/>
  <c r="Y490" i="14"/>
  <c r="Y507" i="14"/>
  <c r="Y494" i="18"/>
  <c r="J403" i="14"/>
  <c r="Y366" i="14"/>
  <c r="Y455" i="13"/>
  <c r="Y433" i="18"/>
  <c r="Y378" i="18"/>
  <c r="Y374" i="18"/>
  <c r="Y498" i="13"/>
  <c r="Y372" i="18"/>
  <c r="Y437" i="14"/>
  <c r="Y448" i="18"/>
  <c r="Y393" i="18"/>
  <c r="Y544" i="13"/>
  <c r="Y405" i="13"/>
  <c r="Y473" i="18"/>
  <c r="Y448" i="13"/>
  <c r="Y482" i="18"/>
  <c r="Y398" i="14"/>
  <c r="Y489" i="13"/>
  <c r="Y452" i="13"/>
  <c r="Y490" i="13"/>
  <c r="Y395" i="18"/>
  <c r="Y427" i="18"/>
  <c r="Y480" i="18"/>
  <c r="Y377" i="18"/>
  <c r="Y499" i="13"/>
  <c r="Y514" i="18"/>
  <c r="Y494" i="13"/>
  <c r="Y396" i="18"/>
  <c r="Y477" i="13"/>
  <c r="Y493" i="14"/>
  <c r="Y524" i="13"/>
  <c r="Y542" i="13"/>
  <c r="Y390" i="13"/>
  <c r="Y395" i="14"/>
  <c r="K148" i="13"/>
  <c r="K966" i="13"/>
  <c r="N279" i="13"/>
  <c r="N960" i="13"/>
  <c r="S905" i="18"/>
  <c r="S134" i="18"/>
  <c r="S1041" i="18"/>
  <c r="S270" i="18"/>
  <c r="P1029" i="13"/>
  <c r="P1049" i="14"/>
  <c r="P1030" i="13"/>
  <c r="P916" i="18"/>
  <c r="P1005" i="13"/>
  <c r="G87" i="21"/>
  <c r="O1006" i="13"/>
  <c r="O1020" i="13"/>
  <c r="T907" i="18"/>
  <c r="T955" i="14"/>
  <c r="T187" i="14"/>
  <c r="T988" i="13"/>
  <c r="T1041" i="18"/>
  <c r="T270" i="18"/>
  <c r="T148" i="13"/>
  <c r="T966" i="13"/>
  <c r="T904" i="14"/>
  <c r="T273" i="13"/>
  <c r="T1060" i="13"/>
  <c r="T976" i="13"/>
  <c r="T908" i="14"/>
  <c r="J1068" i="18"/>
  <c r="Y261" i="18"/>
  <c r="Y258" i="14"/>
  <c r="J1062" i="14"/>
  <c r="J1065" i="13"/>
  <c r="Y243" i="13"/>
  <c r="J1078" i="13"/>
  <c r="Y256" i="13"/>
  <c r="Y130" i="14"/>
  <c r="J934" i="14"/>
  <c r="J910" i="18"/>
  <c r="Y103" i="18"/>
  <c r="J959" i="14"/>
  <c r="Y155" i="14"/>
  <c r="J976" i="13"/>
  <c r="Y154" i="13"/>
  <c r="J936" i="18"/>
  <c r="Y129" i="18"/>
  <c r="J1022" i="18"/>
  <c r="Y215" i="18"/>
  <c r="J916" i="18"/>
  <c r="Y109" i="18"/>
  <c r="J920" i="14"/>
  <c r="Y116" i="14"/>
  <c r="J1053" i="18"/>
  <c r="Y246" i="18"/>
  <c r="J1073" i="18"/>
  <c r="Y266" i="18"/>
  <c r="J1008" i="14"/>
  <c r="Y204" i="14"/>
  <c r="Y173" i="18"/>
  <c r="J980" i="18"/>
  <c r="J983" i="18"/>
  <c r="Y176" i="18"/>
  <c r="J1069" i="14"/>
  <c r="Y265" i="14"/>
  <c r="L229" i="14"/>
  <c r="L997" i="14"/>
  <c r="Y438" i="18"/>
  <c r="K905" i="18"/>
  <c r="K134" i="18"/>
  <c r="K135" i="14"/>
  <c r="K230" i="14"/>
  <c r="K902" i="14"/>
  <c r="K1006" i="14"/>
  <c r="N1041" i="18"/>
  <c r="N270" i="18"/>
  <c r="M455" i="14"/>
  <c r="S1073" i="18"/>
  <c r="S960" i="13"/>
  <c r="S279" i="13"/>
  <c r="P929" i="14"/>
  <c r="P970" i="14"/>
  <c r="P1059" i="14"/>
  <c r="V1048" i="18"/>
  <c r="R977" i="14"/>
  <c r="O985" i="18"/>
  <c r="O1016" i="14"/>
  <c r="O1071" i="14"/>
  <c r="O1056" i="18"/>
  <c r="O955" i="14"/>
  <c r="O187" i="14"/>
  <c r="O1093" i="13"/>
  <c r="V539" i="14"/>
  <c r="T966" i="18"/>
  <c r="J836" i="13"/>
  <c r="J18" i="13"/>
  <c r="Y14" i="13"/>
  <c r="J927" i="14"/>
  <c r="Y123" i="14"/>
  <c r="Y125" i="13"/>
  <c r="J947" i="13"/>
  <c r="J921" i="14"/>
  <c r="Y117" i="14"/>
  <c r="J1061" i="18"/>
  <c r="Y254" i="18"/>
  <c r="J968" i="18"/>
  <c r="Y161" i="18"/>
  <c r="J937" i="13"/>
  <c r="Y115" i="13"/>
  <c r="J1071" i="14"/>
  <c r="Y267" i="14"/>
  <c r="Y100" i="14"/>
  <c r="J904" i="14"/>
  <c r="Y162" i="14"/>
  <c r="J966" i="14"/>
  <c r="J966" i="13"/>
  <c r="J148" i="13"/>
  <c r="Y144" i="13"/>
  <c r="J972" i="14"/>
  <c r="Y168" i="14"/>
  <c r="J1034" i="13"/>
  <c r="Y212" i="13"/>
  <c r="K539" i="14"/>
  <c r="L504" i="13"/>
  <c r="L926" i="13"/>
  <c r="L1031" i="18"/>
  <c r="L984" i="13"/>
  <c r="L966" i="18"/>
  <c r="L905" i="18"/>
  <c r="L134" i="18"/>
  <c r="L1045" i="14"/>
  <c r="L910" i="14"/>
  <c r="L1031" i="13"/>
  <c r="Y461" i="18"/>
  <c r="Y515" i="13"/>
  <c r="Y437" i="13"/>
  <c r="Y451" i="13"/>
  <c r="Y522" i="13"/>
  <c r="Y537" i="13"/>
  <c r="Y384" i="13"/>
  <c r="Y389" i="13"/>
  <c r="Y453" i="14"/>
  <c r="Y533" i="14"/>
  <c r="Y447" i="18"/>
  <c r="U975" i="14"/>
  <c r="U1066" i="18"/>
  <c r="U930" i="18"/>
  <c r="M910" i="14"/>
  <c r="Q932" i="18"/>
  <c r="Q1079" i="13"/>
  <c r="Q1025" i="13"/>
  <c r="U403" i="18"/>
  <c r="U405" i="18" s="1"/>
  <c r="K967" i="14"/>
  <c r="K922" i="18"/>
  <c r="K963" i="18"/>
  <c r="N920" i="18"/>
  <c r="N923" i="13"/>
  <c r="S1070" i="18"/>
  <c r="S1074" i="13"/>
  <c r="P1042" i="18"/>
  <c r="P1031" i="13"/>
  <c r="P968" i="13"/>
  <c r="P1009" i="18"/>
  <c r="V924" i="14"/>
  <c r="V230" i="14"/>
  <c r="V135" i="14"/>
  <c r="V902" i="14"/>
  <c r="V976" i="18"/>
  <c r="R1044" i="14"/>
  <c r="O984" i="13"/>
  <c r="O270" i="18"/>
  <c r="O1041" i="18"/>
  <c r="O936" i="13"/>
  <c r="O818" i="14"/>
  <c r="O18" i="14"/>
  <c r="O148" i="13"/>
  <c r="O966" i="13"/>
  <c r="O1001" i="18"/>
  <c r="O1005" i="14"/>
  <c r="O937" i="18"/>
  <c r="T1043" i="18"/>
  <c r="T1011" i="13"/>
  <c r="T984" i="18"/>
  <c r="T927" i="18"/>
  <c r="T1034" i="13"/>
  <c r="T999" i="13"/>
  <c r="J1046" i="14"/>
  <c r="Y242" i="14"/>
  <c r="J1079" i="13"/>
  <c r="Y257" i="13"/>
  <c r="J1065" i="18"/>
  <c r="Y258" i="18"/>
  <c r="J930" i="13"/>
  <c r="Y108" i="13"/>
  <c r="J1042" i="18"/>
  <c r="Y235" i="18"/>
  <c r="J1054" i="14"/>
  <c r="Y250" i="14"/>
  <c r="J1044" i="14"/>
  <c r="Y240" i="14"/>
  <c r="J985" i="13"/>
  <c r="Y163" i="13"/>
  <c r="Y178" i="18"/>
  <c r="J985" i="18"/>
  <c r="I105" i="19"/>
  <c r="X15" i="19"/>
  <c r="J972" i="18"/>
  <c r="Y165" i="18"/>
  <c r="J1001" i="13"/>
  <c r="Y179" i="13"/>
  <c r="J936" i="13"/>
  <c r="Y114" i="13"/>
  <c r="N403" i="18"/>
  <c r="N405" i="18" s="1"/>
  <c r="L937" i="13"/>
  <c r="L945" i="13"/>
  <c r="L946" i="13"/>
  <c r="L1021" i="13"/>
  <c r="L1058" i="14"/>
  <c r="L1010" i="18"/>
  <c r="R455" i="18"/>
  <c r="Y516" i="18"/>
  <c r="J461" i="13"/>
  <c r="Y426" i="13"/>
  <c r="Y393" i="14"/>
  <c r="Y525" i="18"/>
  <c r="Y534" i="14"/>
  <c r="Y524" i="18"/>
  <c r="Y463" i="18"/>
  <c r="Y534" i="13"/>
  <c r="Y528" i="14"/>
  <c r="Y464" i="18"/>
  <c r="Y531" i="18"/>
  <c r="Y368" i="18"/>
  <c r="Y521" i="14"/>
  <c r="Y445" i="14"/>
  <c r="Y394" i="13"/>
  <c r="U1075" i="13"/>
  <c r="U1020" i="18"/>
  <c r="U1021" i="14"/>
  <c r="U1055" i="18"/>
  <c r="U1068" i="14"/>
  <c r="U971" i="14"/>
  <c r="U1003" i="13"/>
  <c r="O504" i="13"/>
  <c r="M934" i="13"/>
  <c r="M1009" i="14"/>
  <c r="M1000" i="18"/>
  <c r="M1081" i="13"/>
  <c r="M979" i="18"/>
  <c r="M916" i="18"/>
  <c r="Q1091" i="13"/>
  <c r="Q1052" i="14"/>
  <c r="Q1026" i="13"/>
  <c r="Q964" i="14"/>
  <c r="Q1028" i="13"/>
  <c r="Q908" i="18"/>
  <c r="K1091" i="13"/>
  <c r="K975" i="13"/>
  <c r="K909" i="14"/>
  <c r="K273" i="13"/>
  <c r="K1060" i="13"/>
  <c r="N1070" i="13"/>
  <c r="N907" i="14"/>
  <c r="N912" i="18"/>
  <c r="N1068" i="18"/>
  <c r="N911" i="18"/>
  <c r="N1008" i="14"/>
  <c r="S1061" i="13"/>
  <c r="S187" i="14"/>
  <c r="S955" i="14"/>
  <c r="S1031" i="18"/>
  <c r="S984" i="18"/>
  <c r="S1061" i="18"/>
  <c r="S908" i="14"/>
  <c r="P972" i="14"/>
  <c r="P912" i="14"/>
  <c r="P983" i="18"/>
  <c r="P910" i="18"/>
  <c r="P1000" i="14"/>
  <c r="P1047" i="13"/>
  <c r="P999" i="14"/>
  <c r="P1020" i="18"/>
  <c r="V1015" i="18"/>
  <c r="V966" i="13"/>
  <c r="V148" i="13"/>
  <c r="V1067" i="18"/>
  <c r="V968" i="13"/>
  <c r="V1045" i="13"/>
  <c r="R1055" i="14"/>
  <c r="R1023" i="13"/>
  <c r="O1000" i="13"/>
  <c r="O923" i="14"/>
  <c r="O1057" i="18"/>
  <c r="O1012" i="18"/>
  <c r="O934" i="13"/>
  <c r="O909" i="14"/>
  <c r="O986" i="18"/>
  <c r="O976" i="14"/>
  <c r="O1012" i="14"/>
  <c r="T186" i="18"/>
  <c r="T957" i="18"/>
  <c r="T1063" i="14"/>
  <c r="T1011" i="14"/>
  <c r="J1047" i="14"/>
  <c r="Y243" i="14"/>
  <c r="Y98" i="14"/>
  <c r="J230" i="14"/>
  <c r="J135" i="14"/>
  <c r="J902" i="14"/>
  <c r="Y178" i="13"/>
  <c r="J1000" i="13"/>
  <c r="Y98" i="18"/>
  <c r="J134" i="18"/>
  <c r="J905" i="18"/>
  <c r="J1021" i="14"/>
  <c r="Y217" i="14"/>
  <c r="J989" i="13"/>
  <c r="Y167" i="13"/>
  <c r="Y99" i="14"/>
  <c r="J903" i="14"/>
  <c r="Y115" i="14"/>
  <c r="J919" i="14"/>
  <c r="J1059" i="14"/>
  <c r="Y255" i="14"/>
  <c r="J973" i="14"/>
  <c r="Y169" i="14"/>
  <c r="J1057" i="18"/>
  <c r="Y250" i="18"/>
  <c r="J921" i="13"/>
  <c r="Y99" i="13"/>
  <c r="J1090" i="13"/>
  <c r="Y268" i="13"/>
  <c r="L497" i="14"/>
  <c r="L926" i="14"/>
  <c r="L911" i="14"/>
  <c r="L1042" i="13"/>
  <c r="L989" i="14"/>
  <c r="L1056" i="14"/>
  <c r="L961" i="18"/>
  <c r="L958" i="14"/>
  <c r="L978" i="14"/>
  <c r="Y478" i="18"/>
  <c r="U1019" i="14"/>
  <c r="U961" i="14"/>
  <c r="U928" i="13"/>
  <c r="U1062" i="14"/>
  <c r="U942" i="13"/>
  <c r="U1029" i="13"/>
  <c r="U934" i="18"/>
  <c r="U1004" i="13"/>
  <c r="U1011" i="13"/>
  <c r="U911" i="18"/>
  <c r="U915" i="14"/>
  <c r="U985" i="18"/>
  <c r="U909" i="18"/>
  <c r="U1054" i="13"/>
  <c r="U1065" i="18"/>
  <c r="U909" i="14"/>
  <c r="U941" i="13"/>
  <c r="U934" i="14"/>
  <c r="U910" i="18"/>
  <c r="U1097" i="13"/>
  <c r="U837" i="13"/>
  <c r="U1063" i="13"/>
  <c r="U1054" i="14"/>
  <c r="U982" i="18"/>
  <c r="U1001" i="18"/>
  <c r="U1025" i="13"/>
  <c r="U918" i="14"/>
  <c r="U1044" i="18"/>
  <c r="O422" i="13"/>
  <c r="Q539" i="18"/>
  <c r="M928" i="14"/>
  <c r="M134" i="18"/>
  <c r="M905" i="18"/>
  <c r="M1002" i="13"/>
  <c r="M1044" i="14"/>
  <c r="M1046" i="13"/>
  <c r="M932" i="18"/>
  <c r="M1054" i="18"/>
  <c r="M917" i="18"/>
  <c r="M964" i="18"/>
  <c r="M1093" i="13"/>
  <c r="M915" i="18"/>
  <c r="M967" i="13"/>
  <c r="M1072" i="14"/>
  <c r="M1048" i="18"/>
  <c r="M979" i="14"/>
  <c r="M970" i="14"/>
  <c r="M1049" i="18"/>
  <c r="M1008" i="18"/>
  <c r="M999" i="18"/>
  <c r="M933" i="13"/>
  <c r="M958" i="14"/>
  <c r="M18" i="14"/>
  <c r="M818" i="14"/>
  <c r="M1050" i="18"/>
  <c r="M907" i="18"/>
  <c r="M968" i="14"/>
  <c r="M973" i="14"/>
  <c r="M926" i="13"/>
  <c r="M980" i="14"/>
  <c r="M1011" i="14"/>
  <c r="M989" i="14"/>
  <c r="M1022" i="13"/>
  <c r="M1063" i="13"/>
  <c r="Q1003" i="18"/>
  <c r="Q1022" i="18"/>
  <c r="Q906" i="14"/>
  <c r="Q1029" i="13"/>
  <c r="Q1044" i="13"/>
  <c r="Q1009" i="18"/>
  <c r="Q911" i="14"/>
  <c r="Q1045" i="14"/>
  <c r="Q930" i="18"/>
  <c r="Q904" i="14"/>
  <c r="Q953" i="13"/>
  <c r="Q984" i="18"/>
  <c r="Q1056" i="18"/>
  <c r="Q279" i="13"/>
  <c r="Q960" i="13"/>
  <c r="Q134" i="13"/>
  <c r="Q920" i="13"/>
  <c r="Q1026" i="18"/>
  <c r="Q920" i="14"/>
  <c r="Q988" i="14"/>
  <c r="Q968" i="14"/>
  <c r="Q982" i="18"/>
  <c r="Q1065" i="13"/>
  <c r="Q984" i="13"/>
  <c r="Q977" i="14"/>
  <c r="Q925" i="14"/>
  <c r="Q1040" i="13"/>
  <c r="Q1078" i="13"/>
  <c r="Q915" i="18"/>
  <c r="Q998" i="13"/>
  <c r="Q926" i="14"/>
  <c r="Q988" i="18"/>
  <c r="Q1013" i="14"/>
  <c r="Q934" i="18"/>
  <c r="Q1046" i="14"/>
  <c r="Q977" i="13"/>
  <c r="Q920" i="18"/>
  <c r="Q1054" i="13"/>
  <c r="Q971" i="18"/>
  <c r="Q1024" i="18"/>
  <c r="Q1013" i="18"/>
  <c r="Q981" i="13"/>
  <c r="Q989" i="13"/>
  <c r="Q966" i="14"/>
  <c r="Q922" i="13"/>
  <c r="Q927" i="18"/>
  <c r="Q1071" i="13"/>
  <c r="Q1047" i="18"/>
  <c r="Q934" i="13"/>
  <c r="Q946" i="13"/>
  <c r="Q912" i="14"/>
  <c r="Q979" i="18"/>
  <c r="Q1005" i="13"/>
  <c r="Q1023" i="14"/>
  <c r="Q1069" i="18"/>
  <c r="Q1060" i="13"/>
  <c r="Q273" i="13"/>
  <c r="U408" i="13"/>
  <c r="U461" i="13"/>
  <c r="P539" i="18"/>
  <c r="P455" i="18"/>
  <c r="K1029" i="13"/>
  <c r="K962" i="18"/>
  <c r="K963" i="14"/>
  <c r="K972" i="18"/>
  <c r="K939" i="13"/>
  <c r="K1019" i="14"/>
  <c r="K926" i="18"/>
  <c r="K980" i="13"/>
  <c r="K1072" i="13"/>
  <c r="K1014" i="14"/>
  <c r="K1023" i="18"/>
  <c r="K911" i="14"/>
  <c r="K1072" i="14"/>
  <c r="K925" i="18"/>
  <c r="K922" i="14"/>
  <c r="K977" i="18"/>
  <c r="K966" i="18"/>
  <c r="K1022" i="13"/>
  <c r="K1074" i="13"/>
  <c r="K1065" i="18"/>
  <c r="K932" i="14"/>
  <c r="K1066" i="14"/>
  <c r="K998" i="14"/>
  <c r="N988" i="14"/>
  <c r="N987" i="18"/>
  <c r="N943" i="13"/>
  <c r="N1046" i="13"/>
  <c r="N1019" i="13"/>
  <c r="N967" i="13"/>
  <c r="N937" i="13"/>
  <c r="N837" i="13"/>
  <c r="N955" i="14"/>
  <c r="N187" i="14"/>
  <c r="N966" i="18"/>
  <c r="N984" i="18"/>
  <c r="N1008" i="18"/>
  <c r="N1045" i="18"/>
  <c r="N1003" i="18"/>
  <c r="N933" i="14"/>
  <c r="N1049" i="14"/>
  <c r="N836" i="13"/>
  <c r="N18" i="13"/>
  <c r="N1071" i="13"/>
  <c r="N1085" i="13"/>
  <c r="N968" i="14"/>
  <c r="N959" i="18"/>
  <c r="N1090" i="13"/>
  <c r="N938" i="18"/>
  <c r="N1055" i="18"/>
  <c r="N229" i="14"/>
  <c r="N997" i="14"/>
  <c r="Y609" i="17"/>
  <c r="M504" i="13"/>
  <c r="M422" i="13"/>
  <c r="T455" i="18"/>
  <c r="T403" i="18"/>
  <c r="T405" i="18" s="1"/>
  <c r="S1059" i="14"/>
  <c r="S1051" i="18"/>
  <c r="S1064" i="13"/>
  <c r="S1066" i="18"/>
  <c r="S1026" i="18"/>
  <c r="S1049" i="13"/>
  <c r="S1030" i="18"/>
  <c r="S925" i="14"/>
  <c r="S999" i="14"/>
  <c r="S962" i="18"/>
  <c r="S1031" i="14"/>
  <c r="S997" i="13"/>
  <c r="S1065" i="14"/>
  <c r="S948" i="13"/>
  <c r="S974" i="14"/>
  <c r="S959" i="18"/>
  <c r="S928" i="13"/>
  <c r="S1050" i="13"/>
  <c r="S967" i="13"/>
  <c r="S972" i="18"/>
  <c r="S1047" i="14"/>
  <c r="S1053" i="14"/>
  <c r="S958" i="14"/>
  <c r="S975" i="14"/>
  <c r="S1055" i="18"/>
  <c r="S929" i="18"/>
  <c r="S1032" i="13"/>
  <c r="S1058" i="18"/>
  <c r="P931" i="13"/>
  <c r="P943" i="13"/>
  <c r="P1016" i="18"/>
  <c r="P941" i="13"/>
  <c r="P1068" i="13"/>
  <c r="P905" i="18"/>
  <c r="P134" i="18"/>
  <c r="P984" i="13"/>
  <c r="P915" i="14"/>
  <c r="P931" i="14"/>
  <c r="P1024" i="13"/>
  <c r="P928" i="13"/>
  <c r="P981" i="13"/>
  <c r="P1021" i="13"/>
  <c r="P1097" i="13"/>
  <c r="P968" i="14"/>
  <c r="P1015" i="14"/>
  <c r="P18" i="13"/>
  <c r="P836" i="13"/>
  <c r="P1038" i="13"/>
  <c r="P1026" i="14"/>
  <c r="P904" i="14"/>
  <c r="P1083" i="13"/>
  <c r="P989" i="14"/>
  <c r="P1062" i="13"/>
  <c r="P1057" i="18"/>
  <c r="P271" i="14"/>
  <c r="P1039" i="14"/>
  <c r="P1012" i="18"/>
  <c r="P937" i="13"/>
  <c r="P982" i="14"/>
  <c r="P942" i="13"/>
  <c r="P981" i="18"/>
  <c r="P1048" i="18"/>
  <c r="P1011" i="18"/>
  <c r="P1065" i="14"/>
  <c r="P1066" i="18"/>
  <c r="P1063" i="14"/>
  <c r="P1042" i="13"/>
  <c r="P1007" i="14"/>
  <c r="P1031" i="14"/>
  <c r="P975" i="14"/>
  <c r="P1073" i="18"/>
  <c r="P937" i="14"/>
  <c r="P1055" i="14"/>
  <c r="P1032" i="13"/>
  <c r="P1017" i="18"/>
  <c r="P1064" i="14"/>
  <c r="P1046" i="13"/>
  <c r="P1067" i="18"/>
  <c r="P973" i="14"/>
  <c r="P965" i="14"/>
  <c r="P958" i="18"/>
  <c r="P819" i="14"/>
  <c r="P966" i="18"/>
  <c r="P944" i="13"/>
  <c r="S539" i="18"/>
  <c r="S539" i="14"/>
  <c r="S408" i="13"/>
  <c r="S497" i="14"/>
  <c r="V970" i="18"/>
  <c r="V230" i="13"/>
  <c r="V1017" i="13"/>
  <c r="V1004" i="13"/>
  <c r="V134" i="13"/>
  <c r="V920" i="13"/>
  <c r="V1044" i="13"/>
  <c r="V836" i="13"/>
  <c r="V18" i="13"/>
  <c r="V989" i="14"/>
  <c r="V961" i="18"/>
  <c r="V967" i="18"/>
  <c r="V951" i="13"/>
  <c r="V984" i="14"/>
  <c r="V926" i="13"/>
  <c r="V950" i="13"/>
  <c r="V1005" i="13"/>
  <c r="V960" i="13"/>
  <c r="V279" i="13"/>
  <c r="V959" i="14"/>
  <c r="V1038" i="13"/>
  <c r="V992" i="13"/>
  <c r="V1071" i="18"/>
  <c r="V1055" i="14"/>
  <c r="V924" i="18"/>
  <c r="V1065" i="18"/>
  <c r="V1050" i="14"/>
  <c r="V946" i="13"/>
  <c r="V988" i="14"/>
  <c r="V1066" i="13"/>
  <c r="V960" i="14"/>
  <c r="V1077" i="13"/>
  <c r="V1027" i="18"/>
  <c r="Y610" i="17"/>
  <c r="R1048" i="14"/>
  <c r="R1039" i="14"/>
  <c r="R271" i="14"/>
  <c r="R1023" i="18"/>
  <c r="R1048" i="13"/>
  <c r="R1011" i="14"/>
  <c r="R936" i="18"/>
  <c r="R1015" i="18"/>
  <c r="R967" i="18"/>
  <c r="R1002" i="14"/>
  <c r="R930" i="18"/>
  <c r="R1071" i="18"/>
  <c r="R1068" i="14"/>
  <c r="R926" i="14"/>
  <c r="R919" i="18"/>
  <c r="R996" i="13"/>
  <c r="R230" i="13"/>
  <c r="R1017" i="13"/>
  <c r="R923" i="14"/>
  <c r="R989" i="13"/>
  <c r="R937" i="14"/>
  <c r="R932" i="13"/>
  <c r="R918" i="18"/>
  <c r="R1036" i="13"/>
  <c r="R914" i="18"/>
  <c r="R916" i="14"/>
  <c r="R1025" i="13"/>
  <c r="R988" i="13"/>
  <c r="R1020" i="14"/>
  <c r="R976" i="14"/>
  <c r="O1051" i="18"/>
  <c r="O999" i="13"/>
  <c r="O917" i="14"/>
  <c r="O957" i="14"/>
  <c r="O917" i="18"/>
  <c r="O1025" i="13"/>
  <c r="O939" i="13"/>
  <c r="O911" i="14"/>
  <c r="O929" i="14"/>
  <c r="O1003" i="18"/>
  <c r="O1031" i="14"/>
  <c r="O924" i="18"/>
  <c r="O977" i="18"/>
  <c r="O1069" i="14"/>
  <c r="O996" i="13"/>
  <c r="O928" i="14"/>
  <c r="O1002" i="18"/>
  <c r="O916" i="14"/>
  <c r="O905" i="18"/>
  <c r="O134" i="18"/>
  <c r="O1067" i="14"/>
  <c r="O923" i="18"/>
  <c r="O913" i="14"/>
  <c r="O910" i="14"/>
  <c r="O946" i="13"/>
  <c r="O1068" i="14"/>
  <c r="O981" i="14"/>
  <c r="O934" i="14"/>
  <c r="O979" i="14"/>
  <c r="O974" i="18"/>
  <c r="O958" i="14"/>
  <c r="O1030" i="14"/>
  <c r="O1074" i="18"/>
  <c r="O1045" i="18"/>
  <c r="O1041" i="13"/>
  <c r="O1089" i="13"/>
  <c r="O909" i="18"/>
  <c r="O950" i="13"/>
  <c r="O1001" i="13"/>
  <c r="O1055" i="18"/>
  <c r="O980" i="18"/>
  <c r="O1045" i="13"/>
  <c r="O973" i="14"/>
  <c r="O935" i="13"/>
  <c r="O1043" i="18"/>
  <c r="O985" i="13"/>
  <c r="O927" i="14"/>
  <c r="O1045" i="14"/>
  <c r="O1063" i="13"/>
  <c r="O1007" i="18"/>
  <c r="O918" i="14"/>
  <c r="O938" i="18"/>
  <c r="O923" i="13"/>
  <c r="O965" i="14"/>
  <c r="P87" i="21"/>
  <c r="T932" i="18"/>
  <c r="T977" i="18"/>
  <c r="T932" i="14"/>
  <c r="T1085" i="13"/>
  <c r="T1049" i="13"/>
  <c r="T1009" i="14"/>
  <c r="T952" i="13"/>
  <c r="T1022" i="13"/>
  <c r="T928" i="18"/>
  <c r="T1049" i="14"/>
  <c r="T1018" i="13"/>
  <c r="T1044" i="13"/>
  <c r="T1009" i="18"/>
  <c r="T949" i="13"/>
  <c r="T1036" i="13"/>
  <c r="T979" i="18"/>
  <c r="T1043" i="14"/>
  <c r="T1001" i="13"/>
  <c r="T988" i="18"/>
  <c r="T937" i="13"/>
  <c r="T1053" i="14"/>
  <c r="T931" i="13"/>
  <c r="T1006" i="13"/>
  <c r="T1073" i="13"/>
  <c r="T1031" i="14"/>
  <c r="T1077" i="13"/>
  <c r="T944" i="13"/>
  <c r="T930" i="13"/>
  <c r="T1026" i="18"/>
  <c r="T920" i="14"/>
  <c r="T980" i="13"/>
  <c r="T1014" i="14"/>
  <c r="T978" i="13"/>
  <c r="T1047" i="14"/>
  <c r="T1074" i="13"/>
  <c r="T1021" i="13"/>
  <c r="T1030" i="18"/>
  <c r="T986" i="13"/>
  <c r="T1048" i="13"/>
  <c r="T970" i="18"/>
  <c r="T1070" i="18"/>
  <c r="T987" i="14"/>
  <c r="T1046" i="18"/>
  <c r="T1044" i="18"/>
  <c r="T1046" i="14"/>
  <c r="T1056" i="18"/>
  <c r="T929" i="13"/>
  <c r="T923" i="13"/>
  <c r="T1082" i="13"/>
  <c r="T1073" i="18"/>
  <c r="T1068" i="14"/>
  <c r="T976" i="14"/>
  <c r="T999" i="18"/>
  <c r="J1021" i="13"/>
  <c r="Y199" i="13"/>
  <c r="J909" i="18"/>
  <c r="Y102" i="18"/>
  <c r="J998" i="13"/>
  <c r="Y176" i="13"/>
  <c r="J920" i="18"/>
  <c r="Y113" i="18"/>
  <c r="Y275" i="13"/>
  <c r="J1097" i="13"/>
  <c r="J986" i="13"/>
  <c r="Y164" i="13"/>
  <c r="J1000" i="18"/>
  <c r="Y193" i="18"/>
  <c r="J963" i="14"/>
  <c r="Y159" i="14"/>
  <c r="J941" i="13"/>
  <c r="Y119" i="13"/>
  <c r="Y132" i="13"/>
  <c r="J954" i="13"/>
  <c r="J1066" i="13"/>
  <c r="Y244" i="13"/>
  <c r="J915" i="14"/>
  <c r="Y111" i="14"/>
  <c r="J987" i="13"/>
  <c r="Y165" i="13"/>
  <c r="J1073" i="14"/>
  <c r="Y269" i="14"/>
  <c r="J923" i="18"/>
  <c r="Y116" i="18"/>
  <c r="J1074" i="18"/>
  <c r="Y267" i="18"/>
  <c r="Y255" i="13"/>
  <c r="J1077" i="13"/>
  <c r="Y205" i="14"/>
  <c r="J1009" i="14"/>
  <c r="J1004" i="13"/>
  <c r="Y182" i="13"/>
  <c r="J921" i="18"/>
  <c r="Y114" i="18"/>
  <c r="Y116" i="13"/>
  <c r="J938" i="13"/>
  <c r="J983" i="13"/>
  <c r="Y161" i="13"/>
  <c r="J944" i="13"/>
  <c r="Y122" i="13"/>
  <c r="J1066" i="14"/>
  <c r="Y262" i="14"/>
  <c r="J1075" i="13"/>
  <c r="Y253" i="13"/>
  <c r="J1061" i="14"/>
  <c r="Y257" i="14"/>
  <c r="Y180" i="13"/>
  <c r="J1002" i="13"/>
  <c r="Y258" i="13"/>
  <c r="J1080" i="13"/>
  <c r="J1029" i="14"/>
  <c r="Y225" i="14"/>
  <c r="J974" i="18"/>
  <c r="Y167" i="18"/>
  <c r="J994" i="13"/>
  <c r="Y172" i="13"/>
  <c r="J1043" i="13"/>
  <c r="Y221" i="13"/>
  <c r="J922" i="13"/>
  <c r="Y100" i="13"/>
  <c r="J948" i="13"/>
  <c r="Y126" i="13"/>
  <c r="J1010" i="14"/>
  <c r="Y206" i="14"/>
  <c r="J923" i="14"/>
  <c r="Y119" i="14"/>
  <c r="J981" i="14"/>
  <c r="Y177" i="14"/>
  <c r="J981" i="18"/>
  <c r="Y174" i="18"/>
  <c r="Y131" i="14"/>
  <c r="J935" i="14"/>
  <c r="Y100" i="18"/>
  <c r="J907" i="18"/>
  <c r="J1073" i="13"/>
  <c r="Y251" i="13"/>
  <c r="J1063" i="13"/>
  <c r="Y241" i="13"/>
  <c r="J1045" i="18"/>
  <c r="Y238" i="18"/>
  <c r="J1020" i="18"/>
  <c r="Y213" i="18"/>
  <c r="Y192" i="18"/>
  <c r="J999" i="18"/>
  <c r="Y263" i="14"/>
  <c r="J1067" i="14"/>
  <c r="J977" i="13"/>
  <c r="Y155" i="13"/>
  <c r="J1045" i="14"/>
  <c r="Y241" i="14"/>
  <c r="Y179" i="14"/>
  <c r="J983" i="14"/>
  <c r="J949" i="13"/>
  <c r="Y127" i="13"/>
  <c r="J943" i="13"/>
  <c r="Y121" i="13"/>
  <c r="J1062" i="18"/>
  <c r="Y255" i="18"/>
  <c r="J1035" i="13"/>
  <c r="Y213" i="13"/>
  <c r="J273" i="13"/>
  <c r="Y238" i="13"/>
  <c r="J1060" i="13"/>
  <c r="K408" i="13"/>
  <c r="K403" i="18"/>
  <c r="K405" i="18" s="1"/>
  <c r="L455" i="14"/>
  <c r="N408" i="13"/>
  <c r="N461" i="13"/>
  <c r="N422" i="13"/>
  <c r="L928" i="18"/>
  <c r="L1003" i="14"/>
  <c r="L1018" i="13"/>
  <c r="L999" i="14"/>
  <c r="L1084" i="13"/>
  <c r="L906" i="18"/>
  <c r="L998" i="13"/>
  <c r="L1061" i="14"/>
  <c r="L1023" i="18"/>
  <c r="L917" i="18"/>
  <c r="L1008" i="14"/>
  <c r="L1045" i="18"/>
  <c r="L1000" i="18"/>
  <c r="L955" i="14"/>
  <c r="L187" i="14"/>
  <c r="L957" i="14"/>
  <c r="L932" i="14"/>
  <c r="L1050" i="13"/>
  <c r="L964" i="14"/>
  <c r="L964" i="18"/>
  <c r="L1010" i="14"/>
  <c r="L982" i="13"/>
  <c r="L1062" i="13"/>
  <c r="L968" i="13"/>
  <c r="L961" i="14"/>
  <c r="L934" i="13"/>
  <c r="L1007" i="13"/>
  <c r="L967" i="13"/>
  <c r="L919" i="18"/>
  <c r="L949" i="13"/>
  <c r="L1011" i="18"/>
  <c r="L986" i="18"/>
  <c r="L970" i="18"/>
  <c r="L966" i="14"/>
  <c r="L1072" i="14"/>
  <c r="L971" i="18"/>
  <c r="L1089" i="13"/>
  <c r="L986" i="13"/>
  <c r="L1092" i="13"/>
  <c r="L956" i="14"/>
  <c r="L1070" i="14"/>
  <c r="L983" i="14"/>
  <c r="L977" i="18"/>
  <c r="L1043" i="13"/>
  <c r="L920" i="14"/>
  <c r="L18" i="14"/>
  <c r="L818" i="14"/>
  <c r="L972" i="18"/>
  <c r="L1073" i="18"/>
  <c r="L924" i="13"/>
  <c r="L968" i="14"/>
  <c r="L1029" i="14"/>
  <c r="L935" i="14"/>
  <c r="L985" i="14"/>
  <c r="L1001" i="18"/>
  <c r="R539" i="18"/>
  <c r="Y502" i="13"/>
  <c r="Y531" i="13"/>
  <c r="Y529" i="14"/>
  <c r="Y421" i="18"/>
  <c r="Y376" i="18"/>
  <c r="Y386" i="14"/>
  <c r="Y395" i="13"/>
  <c r="Y450" i="13"/>
  <c r="Y489" i="18"/>
  <c r="Y519" i="18"/>
  <c r="Y446" i="18"/>
  <c r="Y505" i="14"/>
  <c r="Y423" i="14"/>
  <c r="Y535" i="18"/>
  <c r="Y399" i="18"/>
  <c r="Y432" i="14"/>
  <c r="Y376" i="14"/>
  <c r="Y374" i="14"/>
  <c r="Y387" i="13"/>
  <c r="Y519" i="14"/>
  <c r="Y402" i="13"/>
  <c r="Y469" i="18"/>
  <c r="Y486" i="13"/>
  <c r="Y449" i="18"/>
  <c r="Y431" i="18"/>
  <c r="Y470" i="14"/>
  <c r="Y488" i="13"/>
  <c r="Y472" i="13"/>
  <c r="Y511" i="18"/>
  <c r="Y462" i="14"/>
  <c r="Y388" i="14"/>
  <c r="Y463" i="14"/>
  <c r="Y519" i="13"/>
  <c r="Y442" i="18"/>
  <c r="Y380" i="14"/>
  <c r="Y467" i="18"/>
  <c r="Y398" i="18"/>
  <c r="Y515" i="14"/>
  <c r="Y379" i="13"/>
  <c r="Y507" i="18"/>
  <c r="Y459" i="13"/>
  <c r="Y383" i="18"/>
  <c r="Y283" i="14"/>
  <c r="Y510" i="14"/>
  <c r="Y392" i="14"/>
  <c r="Y424" i="14"/>
  <c r="Y512" i="18"/>
  <c r="Y489" i="14"/>
  <c r="Y387" i="14"/>
  <c r="Y476" i="18"/>
  <c r="Y448" i="14"/>
  <c r="Y495" i="13"/>
  <c r="Y396" i="14"/>
  <c r="Y523" i="18"/>
  <c r="W267" i="17"/>
  <c r="X267" i="17"/>
  <c r="X116" i="17"/>
  <c r="K39" i="12"/>
  <c r="I39" i="12"/>
  <c r="J39" i="12"/>
  <c r="U543" i="18" l="1"/>
  <c r="S17" i="2" s="1"/>
  <c r="K993" i="18"/>
  <c r="G43" i="1"/>
  <c r="N543" i="18"/>
  <c r="V543" i="18"/>
  <c r="T17" i="2" s="1"/>
  <c r="T543" i="18"/>
  <c r="R17" i="2" s="1"/>
  <c r="Q543" i="18"/>
  <c r="O17" i="2" s="1"/>
  <c r="R543" i="18"/>
  <c r="P17" i="2" s="1"/>
  <c r="M543" i="18"/>
  <c r="S543" i="18"/>
  <c r="Q17" i="2" s="1"/>
  <c r="K543" i="18"/>
  <c r="I17" i="2" s="1"/>
  <c r="L543" i="18"/>
  <c r="J17" i="2" s="1"/>
  <c r="P543" i="18"/>
  <c r="N17" i="2" s="1"/>
  <c r="O543" i="18"/>
  <c r="M17" i="2" s="1"/>
  <c r="Y1079" i="18"/>
  <c r="L410" i="13"/>
  <c r="L551" i="13" s="1"/>
  <c r="G34" i="24"/>
  <c r="J1035" i="18"/>
  <c r="S405" i="14"/>
  <c r="S541" i="14" s="1"/>
  <c r="O201" i="21" s="1"/>
  <c r="M405" i="14"/>
  <c r="M541" i="14" s="1"/>
  <c r="I201" i="21" s="1"/>
  <c r="R1101" i="13"/>
  <c r="W444" i="17"/>
  <c r="W608" i="17" s="1"/>
  <c r="I453" i="17"/>
  <c r="O453" i="17" s="1"/>
  <c r="M125" i="8"/>
  <c r="M116" i="8"/>
  <c r="R405" i="14"/>
  <c r="R541" i="14" s="1"/>
  <c r="N201" i="21" s="1"/>
  <c r="M114" i="8"/>
  <c r="L126" i="8"/>
  <c r="I454" i="17" s="1"/>
  <c r="X608" i="17"/>
  <c r="R822" i="14"/>
  <c r="X442" i="17"/>
  <c r="X606" i="17" s="1"/>
  <c r="W442" i="17"/>
  <c r="W606" i="17" s="1"/>
  <c r="I441" i="17"/>
  <c r="O441" i="17" s="1"/>
  <c r="M113" i="8"/>
  <c r="X290" i="17"/>
  <c r="W290" i="17"/>
  <c r="N1077" i="18"/>
  <c r="J84" i="21"/>
  <c r="U822" i="14"/>
  <c r="K840" i="13"/>
  <c r="S410" i="13"/>
  <c r="S551" i="13" s="1"/>
  <c r="M840" i="13"/>
  <c r="P410" i="13"/>
  <c r="P551" i="13" s="1"/>
  <c r="O84" i="21"/>
  <c r="T410" i="13"/>
  <c r="T551" i="13" s="1"/>
  <c r="S1035" i="18"/>
  <c r="T970" i="13"/>
  <c r="M410" i="13"/>
  <c r="M551" i="13" s="1"/>
  <c r="K970" i="13"/>
  <c r="P405" i="14"/>
  <c r="P541" i="14" s="1"/>
  <c r="L201" i="21" s="1"/>
  <c r="L1035" i="18"/>
  <c r="R84" i="21"/>
  <c r="M84" i="21"/>
  <c r="K405" i="14"/>
  <c r="K541" i="14" s="1"/>
  <c r="G201" i="21" s="1"/>
  <c r="T1077" i="18"/>
  <c r="R970" i="13"/>
  <c r="S822" i="14"/>
  <c r="M1101" i="13"/>
  <c r="J97" i="21"/>
  <c r="N431" i="17" s="1"/>
  <c r="V840" i="13"/>
  <c r="R840" i="13"/>
  <c r="N84" i="21"/>
  <c r="O1077" i="18"/>
  <c r="K410" i="13"/>
  <c r="K551" i="13" s="1"/>
  <c r="U405" i="14"/>
  <c r="U541" i="14" s="1"/>
  <c r="Q201" i="21" s="1"/>
  <c r="V822" i="14"/>
  <c r="L84" i="21"/>
  <c r="R410" i="13"/>
  <c r="R551" i="13" s="1"/>
  <c r="Q84" i="21"/>
  <c r="K822" i="14"/>
  <c r="L822" i="14"/>
  <c r="P84" i="21"/>
  <c r="K84" i="21"/>
  <c r="U410" i="13"/>
  <c r="U551" i="13" s="1"/>
  <c r="O993" i="18"/>
  <c r="V1101" i="13"/>
  <c r="O541" i="14"/>
  <c r="K201" i="21" s="1"/>
  <c r="G84" i="21"/>
  <c r="Q822" i="14"/>
  <c r="Y903" i="14"/>
  <c r="O970" i="13"/>
  <c r="U970" i="13"/>
  <c r="N405" i="14"/>
  <c r="N541" i="14" s="1"/>
  <c r="J201" i="21" s="1"/>
  <c r="N840" i="13"/>
  <c r="M822" i="14"/>
  <c r="L97" i="21"/>
  <c r="P442" i="17" s="1"/>
  <c r="N822" i="14"/>
  <c r="T405" i="14"/>
  <c r="T541" i="14" s="1"/>
  <c r="P201" i="21" s="1"/>
  <c r="V137" i="14"/>
  <c r="V273" i="14" s="1"/>
  <c r="R198" i="21" s="1"/>
  <c r="K137" i="14"/>
  <c r="K273" i="14" s="1"/>
  <c r="G198" i="21" s="1"/>
  <c r="R137" i="14"/>
  <c r="R273" i="14" s="1"/>
  <c r="N198" i="21" s="1"/>
  <c r="T840" i="13"/>
  <c r="N97" i="21"/>
  <c r="H84" i="21"/>
  <c r="O410" i="13"/>
  <c r="O551" i="13" s="1"/>
  <c r="I84" i="21"/>
  <c r="M1035" i="18"/>
  <c r="Y963" i="14"/>
  <c r="T1035" i="18"/>
  <c r="O444" i="17"/>
  <c r="O431" i="17"/>
  <c r="O442" i="17"/>
  <c r="P840" i="13"/>
  <c r="Y935" i="18"/>
  <c r="Y1004" i="18"/>
  <c r="O1035" i="18"/>
  <c r="Y1006" i="18"/>
  <c r="Y1057" i="14"/>
  <c r="Y940" i="13"/>
  <c r="X941" i="14"/>
  <c r="X1077" i="14" s="1"/>
  <c r="W137" i="14"/>
  <c r="W273" i="14" s="1"/>
  <c r="Y987" i="13"/>
  <c r="O822" i="14"/>
  <c r="Y1017" i="14"/>
  <c r="M97" i="21"/>
  <c r="X137" i="14"/>
  <c r="X273" i="14" s="1"/>
  <c r="P97" i="21"/>
  <c r="Y1062" i="18"/>
  <c r="V970" i="13"/>
  <c r="X105" i="19"/>
  <c r="Y1071" i="14"/>
  <c r="Q970" i="13"/>
  <c r="Y931" i="14"/>
  <c r="Y956" i="14"/>
  <c r="O1101" i="13"/>
  <c r="V1077" i="18"/>
  <c r="Y1020" i="18"/>
  <c r="Y1043" i="13"/>
  <c r="Y1074" i="18"/>
  <c r="R1075" i="14"/>
  <c r="Y947" i="13"/>
  <c r="L970" i="13"/>
  <c r="Y958" i="18"/>
  <c r="Y1046" i="18"/>
  <c r="Q1077" i="18"/>
  <c r="M993" i="18"/>
  <c r="H97" i="21"/>
  <c r="R97" i="21"/>
  <c r="G97" i="21"/>
  <c r="K442" i="17" s="1"/>
  <c r="I97" i="21"/>
  <c r="U993" i="18"/>
  <c r="U1077" i="18"/>
  <c r="Y1045" i="14"/>
  <c r="Y907" i="18"/>
  <c r="Y1080" i="13"/>
  <c r="T993" i="18"/>
  <c r="L17" i="2"/>
  <c r="Y1054" i="14"/>
  <c r="Y1079" i="13"/>
  <c r="Y497" i="18"/>
  <c r="Y921" i="14"/>
  <c r="Y926" i="14"/>
  <c r="Y1023" i="18"/>
  <c r="P822" i="14"/>
  <c r="Y982" i="18"/>
  <c r="Y967" i="14"/>
  <c r="Y989" i="18"/>
  <c r="O137" i="14"/>
  <c r="O273" i="14" s="1"/>
  <c r="K198" i="21" s="1"/>
  <c r="Y998" i="14"/>
  <c r="M137" i="14"/>
  <c r="M273" i="14" s="1"/>
  <c r="I198" i="21" s="1"/>
  <c r="Y1052" i="18"/>
  <c r="Y1063" i="14"/>
  <c r="L993" i="18"/>
  <c r="Y1048" i="13"/>
  <c r="P993" i="18"/>
  <c r="Y922" i="18"/>
  <c r="I812" i="18"/>
  <c r="K17" i="12"/>
  <c r="G17" i="3" s="1"/>
  <c r="X941" i="18"/>
  <c r="X136" i="18"/>
  <c r="X274" i="18" s="1"/>
  <c r="Y935" i="14"/>
  <c r="Y919" i="14"/>
  <c r="Y1042" i="18"/>
  <c r="U1035" i="18"/>
  <c r="K1035" i="18"/>
  <c r="I825" i="13"/>
  <c r="H33" i="23"/>
  <c r="F33" i="23"/>
  <c r="I277" i="13"/>
  <c r="M277" i="5"/>
  <c r="G33" i="23"/>
  <c r="I551" i="13"/>
  <c r="W941" i="14"/>
  <c r="W1077" i="14" s="1"/>
  <c r="Y947" i="14"/>
  <c r="Y1010" i="14"/>
  <c r="Y994" i="13"/>
  <c r="Q1101" i="13"/>
  <c r="O840" i="13"/>
  <c r="I273" i="14"/>
  <c r="M273" i="6"/>
  <c r="W956" i="13"/>
  <c r="W958" i="13" s="1"/>
  <c r="W1099" i="13" s="1"/>
  <c r="W136" i="13"/>
  <c r="W277" i="13" s="1"/>
  <c r="J17" i="12"/>
  <c r="G17" i="2" s="1"/>
  <c r="I543" i="18"/>
  <c r="Y949" i="18"/>
  <c r="I17" i="12"/>
  <c r="I274" i="18"/>
  <c r="J684" i="13"/>
  <c r="Y682" i="13"/>
  <c r="Y766" i="14"/>
  <c r="J674" i="18"/>
  <c r="J812" i="18" s="1"/>
  <c r="Y672" i="18"/>
  <c r="J953" i="18"/>
  <c r="Y953" i="18" s="1"/>
  <c r="Y146" i="18"/>
  <c r="Y1069" i="14"/>
  <c r="Y910" i="18"/>
  <c r="Y927" i="18"/>
  <c r="Y230" i="13"/>
  <c r="Y999" i="14"/>
  <c r="Y937" i="18"/>
  <c r="Y1028" i="18"/>
  <c r="Y924" i="18"/>
  <c r="Y1050" i="14"/>
  <c r="Y984" i="13"/>
  <c r="N1009" i="13"/>
  <c r="Y957" i="18"/>
  <c r="Y1086" i="13"/>
  <c r="Y927" i="13"/>
  <c r="T1101" i="13"/>
  <c r="Y1070" i="13"/>
  <c r="Y920" i="13"/>
  <c r="Y1012" i="14"/>
  <c r="Y1081" i="13"/>
  <c r="R991" i="14"/>
  <c r="P991" i="14"/>
  <c r="Y1022" i="14"/>
  <c r="Y962" i="14"/>
  <c r="Y969" i="14"/>
  <c r="Y969" i="18"/>
  <c r="E87" i="21"/>
  <c r="N88" i="21" s="1"/>
  <c r="Y1022" i="13"/>
  <c r="Y1004" i="14"/>
  <c r="Y935" i="13"/>
  <c r="Y837" i="13"/>
  <c r="Y1013" i="18"/>
  <c r="T822" i="14"/>
  <c r="K1101" i="13"/>
  <c r="Y984" i="14"/>
  <c r="Y1005" i="18"/>
  <c r="Y953" i="13"/>
  <c r="M1077" i="18"/>
  <c r="Y553" i="13"/>
  <c r="Y1007" i="18"/>
  <c r="Y945" i="13"/>
  <c r="R1035" i="18"/>
  <c r="K1033" i="14"/>
  <c r="J673" i="14"/>
  <c r="Y671" i="14"/>
  <c r="X956" i="13"/>
  <c r="X958" i="13" s="1"/>
  <c r="X1099" i="13" s="1"/>
  <c r="X136" i="13"/>
  <c r="X277" i="13" s="1"/>
  <c r="W136" i="18"/>
  <c r="W274" i="18" s="1"/>
  <c r="W941" i="18"/>
  <c r="Q97" i="21"/>
  <c r="O97" i="21"/>
  <c r="F97" i="21"/>
  <c r="S1077" i="18"/>
  <c r="Y1020" i="13"/>
  <c r="Y292" i="13"/>
  <c r="Y982" i="13"/>
  <c r="Y906" i="14"/>
  <c r="Y1010" i="18"/>
  <c r="Y230" i="14"/>
  <c r="Y403" i="14"/>
  <c r="J405" i="14"/>
  <c r="Y1026" i="14"/>
  <c r="T939" i="14"/>
  <c r="Y1060" i="18"/>
  <c r="Y1065" i="14"/>
  <c r="U939" i="14"/>
  <c r="Y1013" i="14"/>
  <c r="Y1019" i="14"/>
  <c r="J991" i="14"/>
  <c r="Y955" i="14"/>
  <c r="Y977" i="13"/>
  <c r="Q1095" i="13"/>
  <c r="Y937" i="13"/>
  <c r="Y983" i="18"/>
  <c r="Y1068" i="18"/>
  <c r="Y1001" i="18"/>
  <c r="Y497" i="14"/>
  <c r="Y1017" i="18"/>
  <c r="Y987" i="14"/>
  <c r="Y1041" i="18"/>
  <c r="Y1072" i="13"/>
  <c r="Y1004" i="13"/>
  <c r="Y998" i="13"/>
  <c r="J941" i="18"/>
  <c r="Y134" i="18"/>
  <c r="J136" i="18"/>
  <c r="J274" i="18" s="1"/>
  <c r="Y966" i="14"/>
  <c r="Y905" i="14"/>
  <c r="R939" i="14"/>
  <c r="Y909" i="14"/>
  <c r="O136" i="13"/>
  <c r="O277" i="13" s="1"/>
  <c r="O956" i="13"/>
  <c r="T1052" i="13"/>
  <c r="Y967" i="13"/>
  <c r="Y930" i="14"/>
  <c r="Y1018" i="13"/>
  <c r="P136" i="13"/>
  <c r="P277" i="13" s="1"/>
  <c r="P956" i="13"/>
  <c r="J822" i="14"/>
  <c r="Y818" i="14"/>
  <c r="Y984" i="18"/>
  <c r="Y273" i="13"/>
  <c r="Y949" i="13"/>
  <c r="Y1009" i="14"/>
  <c r="Y954" i="13"/>
  <c r="Y1047" i="14"/>
  <c r="Y1001" i="13"/>
  <c r="Y985" i="13"/>
  <c r="Y930" i="13"/>
  <c r="L941" i="18"/>
  <c r="L136" i="18"/>
  <c r="L274" i="18" s="1"/>
  <c r="Y968" i="18"/>
  <c r="Y927" i="14"/>
  <c r="O991" i="14"/>
  <c r="Y920" i="14"/>
  <c r="Y976" i="13"/>
  <c r="Y1078" i="13"/>
  <c r="N1101" i="13"/>
  <c r="Y978" i="14"/>
  <c r="Y937" i="14"/>
  <c r="Y1019" i="18"/>
  <c r="Y1064" i="14"/>
  <c r="Y915" i="18"/>
  <c r="Y1084" i="13"/>
  <c r="Y990" i="18"/>
  <c r="Y1007" i="14"/>
  <c r="Y1048" i="14"/>
  <c r="R1095" i="13"/>
  <c r="V1035" i="18"/>
  <c r="Q991" i="14"/>
  <c r="Y925" i="18"/>
  <c r="Y1031" i="18"/>
  <c r="Y970" i="14"/>
  <c r="Y1023" i="14"/>
  <c r="Y1069" i="13"/>
  <c r="Y911" i="18"/>
  <c r="Y933" i="13"/>
  <c r="Y1032" i="13"/>
  <c r="Y1085" i="13"/>
  <c r="Y997" i="13"/>
  <c r="Y1036" i="13"/>
  <c r="Y1002" i="18"/>
  <c r="Y1015" i="18"/>
  <c r="Y960" i="18"/>
  <c r="Y942" i="13"/>
  <c r="Q939" i="14"/>
  <c r="Y539" i="14"/>
  <c r="Y1070" i="18"/>
  <c r="Y1049" i="13"/>
  <c r="Y933" i="18"/>
  <c r="U136" i="18"/>
  <c r="U274" i="18" s="1"/>
  <c r="U941" i="18"/>
  <c r="Y919" i="18"/>
  <c r="Y1005" i="13"/>
  <c r="Y988" i="18"/>
  <c r="Y1083" i="13"/>
  <c r="Y908" i="18"/>
  <c r="K1009" i="13"/>
  <c r="Y1031" i="13"/>
  <c r="Y1067" i="18"/>
  <c r="Y1027" i="18"/>
  <c r="S970" i="13"/>
  <c r="Y1020" i="14"/>
  <c r="Y1053" i="14"/>
  <c r="Y911" i="14"/>
  <c r="Y907" i="14"/>
  <c r="Y1076" i="13"/>
  <c r="Y1048" i="18"/>
  <c r="Y1071" i="18"/>
  <c r="Y933" i="14"/>
  <c r="U991" i="14"/>
  <c r="Y936" i="14"/>
  <c r="Y1007" i="13"/>
  <c r="Y1050" i="18"/>
  <c r="Y1024" i="13"/>
  <c r="Y960" i="14"/>
  <c r="Y913" i="18"/>
  <c r="Y916" i="14"/>
  <c r="Y971" i="14"/>
  <c r="Y18" i="14"/>
  <c r="V1009" i="13"/>
  <c r="Y925" i="14"/>
  <c r="K941" i="18"/>
  <c r="K136" i="18"/>
  <c r="K274" i="18" s="1"/>
  <c r="Y1031" i="14"/>
  <c r="Y1046" i="13"/>
  <c r="J410" i="13"/>
  <c r="Y408" i="13"/>
  <c r="Y931" i="13"/>
  <c r="Y920" i="18"/>
  <c r="Y1090" i="13"/>
  <c r="Y985" i="18"/>
  <c r="S1052" i="13"/>
  <c r="Y286" i="14"/>
  <c r="L1075" i="14"/>
  <c r="J956" i="13"/>
  <c r="J136" i="13"/>
  <c r="Y134" i="13"/>
  <c r="Y1064" i="13"/>
  <c r="J405" i="18"/>
  <c r="J543" i="18" s="1"/>
  <c r="Y403" i="18"/>
  <c r="Y910" i="14"/>
  <c r="Y986" i="18"/>
  <c r="V1095" i="13"/>
  <c r="M970" i="13"/>
  <c r="U1075" i="14"/>
  <c r="S939" i="14"/>
  <c r="Y943" i="13"/>
  <c r="N1033" i="14"/>
  <c r="Q956" i="13"/>
  <c r="Q136" i="13"/>
  <c r="Q277" i="13" s="1"/>
  <c r="Y1053" i="18"/>
  <c r="Y1032" i="18"/>
  <c r="Y1071" i="13"/>
  <c r="T941" i="18"/>
  <c r="T136" i="18"/>
  <c r="T274" i="18" s="1"/>
  <c r="P1101" i="13"/>
  <c r="Y1055" i="14"/>
  <c r="Y982" i="14"/>
  <c r="Y1045" i="18"/>
  <c r="Y1066" i="13"/>
  <c r="K991" i="14"/>
  <c r="Y918" i="14"/>
  <c r="Y1072" i="14"/>
  <c r="Y978" i="18"/>
  <c r="N970" i="13"/>
  <c r="Y985" i="14"/>
  <c r="O1095" i="13"/>
  <c r="L136" i="13"/>
  <c r="L277" i="13" s="1"/>
  <c r="L956" i="13"/>
  <c r="Y964" i="14"/>
  <c r="L1009" i="13"/>
  <c r="Y1003" i="18"/>
  <c r="R136" i="13"/>
  <c r="R277" i="13" s="1"/>
  <c r="R956" i="13"/>
  <c r="P1035" i="18"/>
  <c r="V551" i="13"/>
  <c r="L991" i="14"/>
  <c r="N410" i="13"/>
  <c r="N551" i="13" s="1"/>
  <c r="Y983" i="14"/>
  <c r="Y228" i="18"/>
  <c r="Y1063" i="13"/>
  <c r="Y981" i="18"/>
  <c r="Y948" i="13"/>
  <c r="Y974" i="18"/>
  <c r="Y1061" i="14"/>
  <c r="Y983" i="13"/>
  <c r="Y1073" i="14"/>
  <c r="Y986" i="13"/>
  <c r="Y909" i="18"/>
  <c r="P1075" i="14"/>
  <c r="N991" i="14"/>
  <c r="Y1057" i="18"/>
  <c r="Y1000" i="13"/>
  <c r="Y1034" i="13"/>
  <c r="Y904" i="14"/>
  <c r="K939" i="14"/>
  <c r="L1033" i="14"/>
  <c r="T1095" i="13"/>
  <c r="L1095" i="13"/>
  <c r="Y1058" i="18"/>
  <c r="Y1070" i="14"/>
  <c r="Y1059" i="18"/>
  <c r="Y1064" i="18"/>
  <c r="Y1072" i="18"/>
  <c r="Y929" i="13"/>
  <c r="Q1035" i="18"/>
  <c r="Y1082" i="13"/>
  <c r="N941" i="18"/>
  <c r="N136" i="18"/>
  <c r="N274" i="18" s="1"/>
  <c r="Y1003" i="14"/>
  <c r="N137" i="14"/>
  <c r="N273" i="14" s="1"/>
  <c r="J198" i="21" s="1"/>
  <c r="Y1006" i="14"/>
  <c r="U840" i="13"/>
  <c r="Y539" i="18"/>
  <c r="L1052" i="13"/>
  <c r="Y976" i="14"/>
  <c r="Y964" i="18"/>
  <c r="Y970" i="18"/>
  <c r="Y951" i="13"/>
  <c r="Y1030" i="13"/>
  <c r="Y1055" i="18"/>
  <c r="Y996" i="13"/>
  <c r="Y971" i="18"/>
  <c r="T136" i="13"/>
  <c r="T277" i="13" s="1"/>
  <c r="T956" i="13"/>
  <c r="V993" i="18"/>
  <c r="Q137" i="14"/>
  <c r="Q273" i="14" s="1"/>
  <c r="M198" i="21" s="1"/>
  <c r="Y988" i="14"/>
  <c r="N993" i="18"/>
  <c r="Q1033" i="14"/>
  <c r="Q1052" i="13"/>
  <c r="Y1005" i="14"/>
  <c r="Y1015" i="14"/>
  <c r="Y1049" i="18"/>
  <c r="O1033" i="14"/>
  <c r="Y455" i="18"/>
  <c r="L939" i="14"/>
  <c r="Y1068" i="14"/>
  <c r="Y1061" i="13"/>
  <c r="Y1008" i="18"/>
  <c r="Y989" i="14"/>
  <c r="J1009" i="13"/>
  <c r="Y974" i="13"/>
  <c r="Y1038" i="13"/>
  <c r="Y1049" i="14"/>
  <c r="P1077" i="18"/>
  <c r="N1075" i="14"/>
  <c r="L840" i="13"/>
  <c r="Y1001" i="14"/>
  <c r="Y1023" i="13"/>
  <c r="Y1042" i="13"/>
  <c r="Y980" i="14"/>
  <c r="Y988" i="13"/>
  <c r="Y1012" i="18"/>
  <c r="I94" i="21"/>
  <c r="F94" i="21"/>
  <c r="N94" i="21"/>
  <c r="P94" i="21"/>
  <c r="O94" i="21"/>
  <c r="R94" i="21"/>
  <c r="Q94" i="21"/>
  <c r="L94" i="21"/>
  <c r="H94" i="21"/>
  <c r="K94" i="21"/>
  <c r="J94" i="21"/>
  <c r="M94" i="21"/>
  <c r="G94" i="21"/>
  <c r="R941" i="18"/>
  <c r="R136" i="18"/>
  <c r="R274" i="18" s="1"/>
  <c r="S993" i="18"/>
  <c r="Q405" i="14"/>
  <c r="Q541" i="14" s="1"/>
  <c r="M201" i="21" s="1"/>
  <c r="V136" i="13"/>
  <c r="V277" i="13" s="1"/>
  <c r="V956" i="13"/>
  <c r="Y1022" i="18"/>
  <c r="U1101" i="13"/>
  <c r="Y929" i="14"/>
  <c r="S1033" i="14"/>
  <c r="Y959" i="18"/>
  <c r="Y928" i="18"/>
  <c r="Y1016" i="18"/>
  <c r="Y1026" i="18"/>
  <c r="V1033" i="14"/>
  <c r="Y1025" i="13"/>
  <c r="Y986" i="14"/>
  <c r="Y1044" i="13"/>
  <c r="Y923" i="14"/>
  <c r="Y1066" i="14"/>
  <c r="Y915" i="14"/>
  <c r="O136" i="18"/>
  <c r="O274" i="18" s="1"/>
  <c r="O941" i="18"/>
  <c r="Y1059" i="14"/>
  <c r="Y148" i="13"/>
  <c r="Y934" i="14"/>
  <c r="Y1052" i="14"/>
  <c r="Y928" i="13"/>
  <c r="Y186" i="18"/>
  <c r="J993" i="18"/>
  <c r="Y1092" i="13"/>
  <c r="Y999" i="13"/>
  <c r="J1075" i="14"/>
  <c r="Y1039" i="14"/>
  <c r="J1101" i="13"/>
  <c r="Y960" i="13"/>
  <c r="O1052" i="13"/>
  <c r="Y912" i="18"/>
  <c r="P941" i="18"/>
  <c r="P136" i="18"/>
  <c r="P274" i="18" s="1"/>
  <c r="Y936" i="13"/>
  <c r="Y1046" i="14"/>
  <c r="Y936" i="18"/>
  <c r="S136" i="18"/>
  <c r="S274" i="18" s="1"/>
  <c r="S941" i="18"/>
  <c r="Y1011" i="13"/>
  <c r="Y917" i="14"/>
  <c r="Y976" i="18"/>
  <c r="Q1075" i="14"/>
  <c r="Y1028" i="14"/>
  <c r="Y979" i="14"/>
  <c r="R1033" i="14"/>
  <c r="M939" i="14"/>
  <c r="Y979" i="18"/>
  <c r="T137" i="14"/>
  <c r="T273" i="14" s="1"/>
  <c r="P198" i="21" s="1"/>
  <c r="Y973" i="18"/>
  <c r="Y1074" i="13"/>
  <c r="Y1062" i="13"/>
  <c r="Y1047" i="18"/>
  <c r="Y967" i="18"/>
  <c r="V991" i="14"/>
  <c r="S1009" i="13"/>
  <c r="Y1040" i="13"/>
  <c r="Y271" i="14"/>
  <c r="Y987" i="18"/>
  <c r="Y279" i="13"/>
  <c r="Y962" i="18"/>
  <c r="Y932" i="18"/>
  <c r="T1075" i="14"/>
  <c r="M991" i="14"/>
  <c r="U1033" i="14"/>
  <c r="U137" i="14"/>
  <c r="U273" i="14" s="1"/>
  <c r="Q198" i="21" s="1"/>
  <c r="Y1014" i="14"/>
  <c r="Y1024" i="14"/>
  <c r="Y977" i="14"/>
  <c r="Y1000" i="14"/>
  <c r="Y975" i="14"/>
  <c r="Y961" i="18"/>
  <c r="Y1025" i="18"/>
  <c r="Y187" i="14"/>
  <c r="Y1067" i="14"/>
  <c r="Y923" i="18"/>
  <c r="Y1041" i="13"/>
  <c r="Y950" i="13"/>
  <c r="P1095" i="13"/>
  <c r="Y1091" i="13"/>
  <c r="Y1043" i="18"/>
  <c r="Y1051" i="14"/>
  <c r="Y981" i="13"/>
  <c r="Y1088" i="13"/>
  <c r="Y1050" i="13"/>
  <c r="Y952" i="13"/>
  <c r="Y974" i="14"/>
  <c r="S136" i="13"/>
  <c r="S277" i="13" s="1"/>
  <c r="S956" i="13"/>
  <c r="Y1035" i="13"/>
  <c r="Y999" i="18"/>
  <c r="Y938" i="13"/>
  <c r="Y1077" i="13"/>
  <c r="Y1097" i="13"/>
  <c r="S991" i="14"/>
  <c r="Y461" i="13"/>
  <c r="Y972" i="18"/>
  <c r="Y1044" i="14"/>
  <c r="Y1065" i="18"/>
  <c r="V939" i="14"/>
  <c r="Y1061" i="18"/>
  <c r="Y18" i="13"/>
  <c r="Y1008" i="14"/>
  <c r="Y916" i="18"/>
  <c r="Y959" i="14"/>
  <c r="Y1065" i="13"/>
  <c r="T991" i="14"/>
  <c r="Y1054" i="18"/>
  <c r="Y1017" i="13"/>
  <c r="J1052" i="13"/>
  <c r="Y968" i="13"/>
  <c r="Y1018" i="14"/>
  <c r="Y922" i="14"/>
  <c r="Y913" i="14"/>
  <c r="Y1043" i="14"/>
  <c r="Y966" i="18"/>
  <c r="Y929" i="18"/>
  <c r="Y963" i="18"/>
  <c r="Y1030" i="18"/>
  <c r="Y914" i="18"/>
  <c r="Y965" i="18"/>
  <c r="Y928" i="14"/>
  <c r="V136" i="18"/>
  <c r="V274" i="18" s="1"/>
  <c r="V941" i="18"/>
  <c r="N1052" i="13"/>
  <c r="Y1027" i="14"/>
  <c r="Y1054" i="13"/>
  <c r="Y932" i="14"/>
  <c r="Y965" i="14"/>
  <c r="Y1051" i="18"/>
  <c r="U1052" i="13"/>
  <c r="L1077" i="18"/>
  <c r="Y912" i="14"/>
  <c r="Y1024" i="18"/>
  <c r="T1009" i="13"/>
  <c r="Y1018" i="18"/>
  <c r="Y1047" i="13"/>
  <c r="Y1011" i="18"/>
  <c r="Y1087" i="13"/>
  <c r="Y924" i="14"/>
  <c r="Y1039" i="13"/>
  <c r="R1009" i="13"/>
  <c r="N1035" i="18"/>
  <c r="L137" i="14"/>
  <c r="L273" i="14" s="1"/>
  <c r="H198" i="21" s="1"/>
  <c r="Y990" i="13"/>
  <c r="Y997" i="14"/>
  <c r="J1033" i="14"/>
  <c r="Y1029" i="13"/>
  <c r="Y995" i="13"/>
  <c r="Y187" i="13"/>
  <c r="Y1029" i="18"/>
  <c r="S1075" i="14"/>
  <c r="S840" i="13"/>
  <c r="N956" i="13"/>
  <c r="N136" i="13"/>
  <c r="N277" i="13" s="1"/>
  <c r="K956" i="13"/>
  <c r="K136" i="13"/>
  <c r="K277" i="13" s="1"/>
  <c r="M1009" i="13"/>
  <c r="U1009" i="13"/>
  <c r="U136" i="13"/>
  <c r="U277" i="13" s="1"/>
  <c r="U956" i="13"/>
  <c r="Y1016" i="14"/>
  <c r="Y939" i="13"/>
  <c r="P137" i="14"/>
  <c r="P273" i="14" s="1"/>
  <c r="L198" i="21" s="1"/>
  <c r="Y504" i="13"/>
  <c r="Y1060" i="14"/>
  <c r="U1095" i="13"/>
  <c r="Y455" i="14"/>
  <c r="Y1041" i="14"/>
  <c r="Y993" i="13"/>
  <c r="Y1069" i="18"/>
  <c r="Y1011" i="14"/>
  <c r="Y1027" i="13"/>
  <c r="V1075" i="14"/>
  <c r="N1095" i="13"/>
  <c r="Y135" i="14"/>
  <c r="J137" i="14"/>
  <c r="Y1073" i="18"/>
  <c r="Y1044" i="18"/>
  <c r="Y978" i="13"/>
  <c r="Y921" i="18"/>
  <c r="R1052" i="13"/>
  <c r="Y1021" i="14"/>
  <c r="Y938" i="18"/>
  <c r="Y926" i="18"/>
  <c r="Y961" i="14"/>
  <c r="L1101" i="13"/>
  <c r="Y1019" i="13"/>
  <c r="Y270" i="18"/>
  <c r="J1077" i="18"/>
  <c r="Q410" i="13"/>
  <c r="Q551" i="13" s="1"/>
  <c r="Y1006" i="13"/>
  <c r="M1075" i="14"/>
  <c r="R993" i="18"/>
  <c r="Y1037" i="13"/>
  <c r="Y1060" i="13"/>
  <c r="J1095" i="13"/>
  <c r="Y1002" i="13"/>
  <c r="V1052" i="13"/>
  <c r="Y905" i="18"/>
  <c r="J970" i="13"/>
  <c r="Y966" i="13"/>
  <c r="L405" i="14"/>
  <c r="L541" i="14" s="1"/>
  <c r="H201" i="21" s="1"/>
  <c r="Y1056" i="18"/>
  <c r="Y934" i="18"/>
  <c r="T1033" i="14"/>
  <c r="Y547" i="13"/>
  <c r="Y980" i="13"/>
  <c r="Y1067" i="13"/>
  <c r="Y1003" i="13"/>
  <c r="Y944" i="13"/>
  <c r="Y1000" i="18"/>
  <c r="M941" i="18"/>
  <c r="M136" i="18"/>
  <c r="M274" i="18" s="1"/>
  <c r="Y921" i="13"/>
  <c r="Y980" i="18"/>
  <c r="Y1009" i="18"/>
  <c r="Y930" i="18"/>
  <c r="S1095" i="13"/>
  <c r="K1077" i="18"/>
  <c r="Y1002" i="14"/>
  <c r="Y926" i="13"/>
  <c r="Y977" i="18"/>
  <c r="Y1093" i="13"/>
  <c r="Y975" i="18"/>
  <c r="R1077" i="18"/>
  <c r="Y1063" i="18"/>
  <c r="S137" i="14"/>
  <c r="S273" i="14" s="1"/>
  <c r="O198" i="21" s="1"/>
  <c r="Y1026" i="13"/>
  <c r="Y1073" i="13"/>
  <c r="Y981" i="14"/>
  <c r="Y922" i="13"/>
  <c r="Y1029" i="14"/>
  <c r="Y1075" i="13"/>
  <c r="Y941" i="13"/>
  <c r="Y1021" i="13"/>
  <c r="Y973" i="14"/>
  <c r="Y989" i="13"/>
  <c r="J939" i="14"/>
  <c r="Y902" i="14"/>
  <c r="K1095" i="13"/>
  <c r="Y972" i="14"/>
  <c r="J840" i="13"/>
  <c r="Y836" i="13"/>
  <c r="S1101" i="13"/>
  <c r="Y1062" i="14"/>
  <c r="Y1025" i="14"/>
  <c r="Y914" i="14"/>
  <c r="Y1030" i="14"/>
  <c r="Y934" i="13"/>
  <c r="P1033" i="14"/>
  <c r="Q993" i="18"/>
  <c r="M1095" i="13"/>
  <c r="Y991" i="13"/>
  <c r="P1052" i="13"/>
  <c r="N939" i="14"/>
  <c r="Y1066" i="18"/>
  <c r="Y968" i="14"/>
  <c r="Y992" i="13"/>
  <c r="O939" i="14"/>
  <c r="Y923" i="13"/>
  <c r="Y1045" i="13"/>
  <c r="Y918" i="18"/>
  <c r="Y979" i="13"/>
  <c r="Y917" i="18"/>
  <c r="Y924" i="13"/>
  <c r="Y1089" i="13"/>
  <c r="Y1056" i="14"/>
  <c r="Y1040" i="14"/>
  <c r="O1075" i="14"/>
  <c r="O1009" i="13"/>
  <c r="P970" i="13"/>
  <c r="M1052" i="13"/>
  <c r="Y1014" i="18"/>
  <c r="M136" i="13"/>
  <c r="M277" i="13" s="1"/>
  <c r="M956" i="13"/>
  <c r="Y975" i="13"/>
  <c r="Y925" i="13"/>
  <c r="Y906" i="18"/>
  <c r="V405" i="14"/>
  <c r="V541" i="14" s="1"/>
  <c r="R201" i="21" s="1"/>
  <c r="K17" i="2"/>
  <c r="K1075" i="14"/>
  <c r="P1009" i="13"/>
  <c r="Y422" i="13"/>
  <c r="M91" i="21"/>
  <c r="F91" i="21"/>
  <c r="I91" i="21"/>
  <c r="K91" i="21"/>
  <c r="O91" i="21"/>
  <c r="J91" i="21"/>
  <c r="G91" i="21"/>
  <c r="R91" i="21"/>
  <c r="P91" i="21"/>
  <c r="N91" i="21"/>
  <c r="H91" i="21"/>
  <c r="Q91" i="21"/>
  <c r="L91" i="21"/>
  <c r="Y1033" i="13"/>
  <c r="Y958" i="14"/>
  <c r="Y946" i="13"/>
  <c r="Y932" i="13"/>
  <c r="Y229" i="14"/>
  <c r="Y1042" i="14"/>
  <c r="Y1028" i="13"/>
  <c r="Y1021" i="18"/>
  <c r="Q941" i="18"/>
  <c r="Q136" i="18"/>
  <c r="Q274" i="18" s="1"/>
  <c r="M1033" i="14"/>
  <c r="Y1058" i="14"/>
  <c r="P939" i="14"/>
  <c r="Q1009" i="13"/>
  <c r="Q840" i="13"/>
  <c r="Y819" i="14"/>
  <c r="Y957" i="14"/>
  <c r="K1052" i="13"/>
  <c r="Y908" i="14"/>
  <c r="Y1068" i="13"/>
  <c r="Y931" i="18"/>
  <c r="W595" i="17"/>
  <c r="X595" i="17"/>
  <c r="X126" i="17"/>
  <c r="Y812" i="18" l="1"/>
  <c r="Y543" i="18"/>
  <c r="Q453" i="17"/>
  <c r="G195" i="21"/>
  <c r="N195" i="21"/>
  <c r="O195" i="21"/>
  <c r="L195" i="21"/>
  <c r="Q195" i="21"/>
  <c r="J195" i="21"/>
  <c r="M195" i="21"/>
  <c r="H195" i="21"/>
  <c r="P195" i="21"/>
  <c r="R195" i="21"/>
  <c r="I195" i="21"/>
  <c r="K195" i="21"/>
  <c r="U941" i="14"/>
  <c r="U1077" i="14" s="1"/>
  <c r="L453" i="17"/>
  <c r="R453" i="17"/>
  <c r="X453" i="17"/>
  <c r="X617" i="17" s="1"/>
  <c r="W453" i="17"/>
  <c r="W617" i="17" s="1"/>
  <c r="R941" i="14"/>
  <c r="R1077" i="14" s="1"/>
  <c r="M126" i="8"/>
  <c r="K958" i="13"/>
  <c r="K1099" i="13" s="1"/>
  <c r="X441" i="17"/>
  <c r="W441" i="17"/>
  <c r="M958" i="13"/>
  <c r="M1099" i="13" s="1"/>
  <c r="V941" i="14"/>
  <c r="V1077" i="14" s="1"/>
  <c r="N958" i="13"/>
  <c r="N1099" i="13" s="1"/>
  <c r="M81" i="21"/>
  <c r="N453" i="17"/>
  <c r="K78" i="21"/>
  <c r="Q444" i="17"/>
  <c r="R431" i="17"/>
  <c r="P88" i="21"/>
  <c r="R958" i="13"/>
  <c r="R1099" i="13" s="1"/>
  <c r="K81" i="21"/>
  <c r="R88" i="21"/>
  <c r="F88" i="21"/>
  <c r="S941" i="14"/>
  <c r="S1077" i="14" s="1"/>
  <c r="K88" i="21"/>
  <c r="O958" i="13"/>
  <c r="O1099" i="13" s="1"/>
  <c r="P958" i="13"/>
  <c r="P1099" i="13" s="1"/>
  <c r="K444" i="17"/>
  <c r="N442" i="17"/>
  <c r="V958" i="13"/>
  <c r="V1099" i="13" s="1"/>
  <c r="N444" i="17"/>
  <c r="K441" i="17"/>
  <c r="N441" i="17"/>
  <c r="K941" i="14"/>
  <c r="K1077" i="14" s="1"/>
  <c r="M941" i="14"/>
  <c r="M1077" i="14" s="1"/>
  <c r="T958" i="13"/>
  <c r="T1099" i="13" s="1"/>
  <c r="O941" i="14"/>
  <c r="O1077" i="14" s="1"/>
  <c r="T941" i="14"/>
  <c r="T1077" i="14" s="1"/>
  <c r="R444" i="17"/>
  <c r="P941" i="14"/>
  <c r="P1077" i="14" s="1"/>
  <c r="L941" i="14"/>
  <c r="L1077" i="14" s="1"/>
  <c r="O454" i="17"/>
  <c r="P441" i="17"/>
  <c r="P444" i="17"/>
  <c r="Q941" i="14"/>
  <c r="Q1077" i="14" s="1"/>
  <c r="P431" i="17"/>
  <c r="P453" i="17"/>
  <c r="N941" i="14"/>
  <c r="N1077" i="14" s="1"/>
  <c r="R442" i="17"/>
  <c r="R441" i="17"/>
  <c r="Q81" i="21"/>
  <c r="Q431" i="17"/>
  <c r="Q441" i="17"/>
  <c r="Q442" i="17"/>
  <c r="L441" i="17"/>
  <c r="N81" i="21"/>
  <c r="L88" i="21"/>
  <c r="L444" i="17"/>
  <c r="O81" i="21"/>
  <c r="J88" i="21"/>
  <c r="G88" i="21"/>
  <c r="I88" i="21"/>
  <c r="Q88" i="21"/>
  <c r="M442" i="17"/>
  <c r="M453" i="17"/>
  <c r="M431" i="17"/>
  <c r="M441" i="17"/>
  <c r="M444" i="17"/>
  <c r="I78" i="21"/>
  <c r="L81" i="21"/>
  <c r="J78" i="21"/>
  <c r="O88" i="21"/>
  <c r="L431" i="17"/>
  <c r="K453" i="17"/>
  <c r="K431" i="17"/>
  <c r="G81" i="21"/>
  <c r="S958" i="13"/>
  <c r="S1099" i="13" s="1"/>
  <c r="L442" i="17"/>
  <c r="V441" i="17"/>
  <c r="V442" i="17"/>
  <c r="V431" i="17"/>
  <c r="V444" i="17"/>
  <c r="V453" i="17"/>
  <c r="T431" i="17"/>
  <c r="T442" i="17"/>
  <c r="T444" i="17"/>
  <c r="T453" i="17"/>
  <c r="T441" i="17"/>
  <c r="J441" i="17"/>
  <c r="J453" i="17"/>
  <c r="J431" i="17"/>
  <c r="J442" i="17"/>
  <c r="J444" i="17"/>
  <c r="J809" i="14"/>
  <c r="Y673" i="14"/>
  <c r="Y674" i="18"/>
  <c r="G17" i="4"/>
  <c r="L17" i="12"/>
  <c r="S441" i="17"/>
  <c r="S431" i="17"/>
  <c r="S453" i="17"/>
  <c r="S442" i="17"/>
  <c r="S444" i="17"/>
  <c r="M88" i="21"/>
  <c r="H88" i="21"/>
  <c r="Y970" i="13"/>
  <c r="Y1052" i="13"/>
  <c r="L958" i="13"/>
  <c r="L1099" i="13" s="1"/>
  <c r="U453" i="17"/>
  <c r="U442" i="17"/>
  <c r="U444" i="17"/>
  <c r="U441" i="17"/>
  <c r="U431" i="17"/>
  <c r="J81" i="21"/>
  <c r="R81" i="21"/>
  <c r="H78" i="21"/>
  <c r="J825" i="13"/>
  <c r="Y684" i="13"/>
  <c r="H81" i="21"/>
  <c r="W943" i="18"/>
  <c r="W1081" i="18" s="1"/>
  <c r="O78" i="21"/>
  <c r="E97" i="21"/>
  <c r="P81" i="21"/>
  <c r="Y822" i="14"/>
  <c r="E33" i="23"/>
  <c r="X943" i="18"/>
  <c r="X1081" i="18" s="1"/>
  <c r="Q943" i="18"/>
  <c r="Q1081" i="18" s="1"/>
  <c r="V113" i="17"/>
  <c r="V116" i="17"/>
  <c r="V114" i="17"/>
  <c r="V125" i="17"/>
  <c r="V103" i="17"/>
  <c r="K114" i="17"/>
  <c r="K116" i="17"/>
  <c r="K113" i="17"/>
  <c r="K125" i="17"/>
  <c r="K103" i="17"/>
  <c r="R943" i="18"/>
  <c r="R1081" i="18" s="1"/>
  <c r="P125" i="17"/>
  <c r="P116" i="17"/>
  <c r="P114" i="17"/>
  <c r="P113" i="17"/>
  <c r="P103" i="17"/>
  <c r="J277" i="13"/>
  <c r="Y136" i="13"/>
  <c r="U943" i="18"/>
  <c r="U1081" i="18" s="1"/>
  <c r="Y941" i="18"/>
  <c r="U113" i="17"/>
  <c r="U103" i="17"/>
  <c r="U125" i="17"/>
  <c r="U116" i="17"/>
  <c r="U114" i="17"/>
  <c r="O116" i="17"/>
  <c r="O113" i="17"/>
  <c r="O114" i="17"/>
  <c r="O125" i="17"/>
  <c r="O103" i="17"/>
  <c r="Y840" i="13"/>
  <c r="Y1095" i="13"/>
  <c r="Y1077" i="18"/>
  <c r="Q78" i="21"/>
  <c r="Y993" i="18"/>
  <c r="O943" i="18"/>
  <c r="O1081" i="18" s="1"/>
  <c r="Q277" i="17"/>
  <c r="Q278" i="17"/>
  <c r="Q267" i="17"/>
  <c r="Q280" i="17"/>
  <c r="Q289" i="17"/>
  <c r="T277" i="17"/>
  <c r="T280" i="17"/>
  <c r="T278" i="17"/>
  <c r="T267" i="17"/>
  <c r="T289" i="17"/>
  <c r="Y1009" i="13"/>
  <c r="N78" i="21"/>
  <c r="M78" i="21"/>
  <c r="J958" i="13"/>
  <c r="Y956" i="13"/>
  <c r="I81" i="21"/>
  <c r="L943" i="18"/>
  <c r="L1081" i="18" s="1"/>
  <c r="Y991" i="14"/>
  <c r="J541" i="14"/>
  <c r="Y405" i="14"/>
  <c r="P943" i="18"/>
  <c r="P1081" i="18" s="1"/>
  <c r="K943" i="18"/>
  <c r="K1081" i="18" s="1"/>
  <c r="U958" i="13"/>
  <c r="U1099" i="13" s="1"/>
  <c r="V943" i="18"/>
  <c r="V1081" i="18" s="1"/>
  <c r="L116" i="17"/>
  <c r="L125" i="17"/>
  <c r="L103" i="17"/>
  <c r="L113" i="17"/>
  <c r="L114" i="17"/>
  <c r="M113" i="17"/>
  <c r="M103" i="17"/>
  <c r="M125" i="17"/>
  <c r="M114" i="17"/>
  <c r="M116" i="17"/>
  <c r="S943" i="18"/>
  <c r="S1081" i="18" s="1"/>
  <c r="N289" i="17"/>
  <c r="N278" i="17"/>
  <c r="N267" i="17"/>
  <c r="N277" i="17"/>
  <c r="N280" i="17"/>
  <c r="R277" i="17"/>
  <c r="R289" i="17"/>
  <c r="R278" i="17"/>
  <c r="R280" i="17"/>
  <c r="R267" i="17"/>
  <c r="Q958" i="13"/>
  <c r="Q1099" i="13" s="1"/>
  <c r="Y405" i="18"/>
  <c r="U280" i="17"/>
  <c r="U278" i="17"/>
  <c r="U289" i="17"/>
  <c r="U277" i="17"/>
  <c r="U267" i="17"/>
  <c r="N125" i="17"/>
  <c r="N113" i="17"/>
  <c r="N116" i="17"/>
  <c r="N114" i="17"/>
  <c r="N103" i="17"/>
  <c r="V289" i="17"/>
  <c r="V280" i="17"/>
  <c r="V277" i="17"/>
  <c r="V278" i="17"/>
  <c r="V267" i="17"/>
  <c r="R116" i="17"/>
  <c r="R113" i="17"/>
  <c r="R114" i="17"/>
  <c r="R103" i="17"/>
  <c r="R125" i="17"/>
  <c r="J114" i="17"/>
  <c r="J125" i="17"/>
  <c r="J116" i="17"/>
  <c r="J113" i="17"/>
  <c r="J103" i="17"/>
  <c r="E91" i="21"/>
  <c r="R78" i="21"/>
  <c r="O277" i="17"/>
  <c r="O289" i="17"/>
  <c r="O267" i="17"/>
  <c r="O280" i="17"/>
  <c r="O278" i="17"/>
  <c r="J280" i="17"/>
  <c r="J267" i="17"/>
  <c r="J289" i="17"/>
  <c r="E94" i="21"/>
  <c r="J277" i="17"/>
  <c r="J278" i="17"/>
  <c r="P78" i="21"/>
  <c r="N943" i="18"/>
  <c r="N1081" i="18" s="1"/>
  <c r="L78" i="21"/>
  <c r="P278" i="17"/>
  <c r="P280" i="17"/>
  <c r="P289" i="17"/>
  <c r="P277" i="17"/>
  <c r="P267" i="17"/>
  <c r="Y939" i="14"/>
  <c r="J941" i="14"/>
  <c r="J273" i="14"/>
  <c r="Y137" i="14"/>
  <c r="Y1033" i="14"/>
  <c r="Y1075" i="14"/>
  <c r="Y136" i="18"/>
  <c r="J943" i="18"/>
  <c r="J1081" i="18" s="1"/>
  <c r="M943" i="18"/>
  <c r="M1081" i="18" s="1"/>
  <c r="S103" i="17"/>
  <c r="S114" i="17"/>
  <c r="S125" i="17"/>
  <c r="S116" i="17"/>
  <c r="S113" i="17"/>
  <c r="K289" i="17"/>
  <c r="K267" i="17"/>
  <c r="K278" i="17"/>
  <c r="K280" i="17"/>
  <c r="K277" i="17"/>
  <c r="S280" i="17"/>
  <c r="S277" i="17"/>
  <c r="S289" i="17"/>
  <c r="S278" i="17"/>
  <c r="S267" i="17"/>
  <c r="T114" i="17"/>
  <c r="T116" i="17"/>
  <c r="T103" i="17"/>
  <c r="T125" i="17"/>
  <c r="T113" i="17"/>
  <c r="Q116" i="17"/>
  <c r="Q114" i="17"/>
  <c r="Q103" i="17"/>
  <c r="Q113" i="17"/>
  <c r="Q125" i="17"/>
  <c r="G78" i="21"/>
  <c r="Y1101" i="13"/>
  <c r="L289" i="17"/>
  <c r="L267" i="17"/>
  <c r="L278" i="17"/>
  <c r="L277" i="17"/>
  <c r="L280" i="17"/>
  <c r="M280" i="17"/>
  <c r="M277" i="17"/>
  <c r="M289" i="17"/>
  <c r="M278" i="17"/>
  <c r="M267" i="17"/>
  <c r="Y1035" i="18"/>
  <c r="T943" i="18"/>
  <c r="T1081" i="18" s="1"/>
  <c r="J551" i="13"/>
  <c r="Y410" i="13"/>
  <c r="G47" i="1"/>
  <c r="G48" i="1" s="1"/>
  <c r="G36" i="24"/>
  <c r="Y1081" i="18" l="1"/>
  <c r="Y809" i="14"/>
  <c r="F204" i="21"/>
  <c r="E204" i="21" s="1"/>
  <c r="Y541" i="14"/>
  <c r="F201" i="21"/>
  <c r="E201" i="21" s="1"/>
  <c r="Y273" i="14"/>
  <c r="F198" i="21"/>
  <c r="M75" i="21"/>
  <c r="W605" i="17"/>
  <c r="W454" i="17"/>
  <c r="W618" i="17" s="1"/>
  <c r="X605" i="17"/>
  <c r="X454" i="17"/>
  <c r="X618" i="17" s="1"/>
  <c r="K75" i="21"/>
  <c r="R454" i="17"/>
  <c r="R617" i="17"/>
  <c r="O75" i="21"/>
  <c r="N454" i="17"/>
  <c r="Q75" i="21"/>
  <c r="N606" i="17"/>
  <c r="Q608" i="17"/>
  <c r="I75" i="21"/>
  <c r="N75" i="21"/>
  <c r="P454" i="17"/>
  <c r="Q454" i="17"/>
  <c r="K454" i="17"/>
  <c r="R75" i="21"/>
  <c r="J75" i="21"/>
  <c r="Q617" i="17"/>
  <c r="L75" i="21"/>
  <c r="G75" i="21"/>
  <c r="P75" i="21"/>
  <c r="T606" i="17"/>
  <c r="Y453" i="17"/>
  <c r="L606" i="17"/>
  <c r="U606" i="17"/>
  <c r="Y442" i="17"/>
  <c r="L454" i="17"/>
  <c r="H75" i="21"/>
  <c r="T454" i="17"/>
  <c r="E88" i="21"/>
  <c r="V454" i="17"/>
  <c r="M454" i="17"/>
  <c r="H17" i="3"/>
  <c r="W17" i="3" s="1"/>
  <c r="G34" i="23"/>
  <c r="F34" i="23"/>
  <c r="H34" i="23"/>
  <c r="M290" i="17"/>
  <c r="U290" i="17"/>
  <c r="U617" i="17"/>
  <c r="M608" i="17"/>
  <c r="F84" i="21"/>
  <c r="E84" i="21" s="1"/>
  <c r="Y825" i="13"/>
  <c r="S454" i="17"/>
  <c r="Y444" i="17"/>
  <c r="U454" i="17"/>
  <c r="Y431" i="17"/>
  <c r="J454" i="17"/>
  <c r="U18" i="1"/>
  <c r="U17" i="4"/>
  <c r="U17" i="24" s="1"/>
  <c r="Y278" i="17"/>
  <c r="O290" i="17"/>
  <c r="V290" i="17"/>
  <c r="N608" i="17"/>
  <c r="Q290" i="17"/>
  <c r="O608" i="17"/>
  <c r="V17" i="4"/>
  <c r="V17" i="24" s="1"/>
  <c r="V18" i="1"/>
  <c r="Y441" i="17"/>
  <c r="Q605" i="17"/>
  <c r="J617" i="17"/>
  <c r="Y125" i="17"/>
  <c r="Q126" i="17"/>
  <c r="Q595" i="17"/>
  <c r="Y277" i="17"/>
  <c r="J606" i="17"/>
  <c r="Y114" i="17"/>
  <c r="N605" i="17"/>
  <c r="H17" i="2"/>
  <c r="W17" i="2" s="1"/>
  <c r="J17" i="4"/>
  <c r="J17" i="24" s="1"/>
  <c r="J18" i="1"/>
  <c r="S18" i="1"/>
  <c r="S17" i="4"/>
  <c r="S17" i="24" s="1"/>
  <c r="P17" i="4"/>
  <c r="P17" i="24" s="1"/>
  <c r="P18" i="1"/>
  <c r="V617" i="17"/>
  <c r="Q606" i="17"/>
  <c r="S290" i="17"/>
  <c r="K290" i="17"/>
  <c r="K18" i="1"/>
  <c r="K17" i="4"/>
  <c r="K17" i="24" s="1"/>
  <c r="N617" i="17"/>
  <c r="L605" i="17"/>
  <c r="T290" i="17"/>
  <c r="U608" i="17"/>
  <c r="V606" i="17"/>
  <c r="L290" i="17"/>
  <c r="M17" i="4"/>
  <c r="M17" i="24" s="1"/>
  <c r="M18" i="1"/>
  <c r="V608" i="17"/>
  <c r="S605" i="17"/>
  <c r="Y941" i="14"/>
  <c r="J1077" i="14"/>
  <c r="Y1077" i="14" s="1"/>
  <c r="L617" i="17"/>
  <c r="N18" i="1"/>
  <c r="N17" i="4"/>
  <c r="N17" i="24" s="1"/>
  <c r="U126" i="17"/>
  <c r="U595" i="17"/>
  <c r="V605" i="17"/>
  <c r="T617" i="17"/>
  <c r="S608" i="17"/>
  <c r="Y943" i="18"/>
  <c r="Y280" i="17"/>
  <c r="J595" i="17"/>
  <c r="J126" i="17"/>
  <c r="Y103" i="17"/>
  <c r="R605" i="17"/>
  <c r="M606" i="17"/>
  <c r="L608" i="17"/>
  <c r="Y958" i="13"/>
  <c r="J1099" i="13"/>
  <c r="Y1099" i="13" s="1"/>
  <c r="O617" i="17"/>
  <c r="U605" i="17"/>
  <c r="P605" i="17"/>
  <c r="K605" i="17"/>
  <c r="S126" i="17"/>
  <c r="S595" i="17"/>
  <c r="T18" i="1"/>
  <c r="T17" i="4"/>
  <c r="T17" i="24" s="1"/>
  <c r="P617" i="17"/>
  <c r="L126" i="17"/>
  <c r="L595" i="17"/>
  <c r="K126" i="17"/>
  <c r="K595" i="17"/>
  <c r="H17" i="4"/>
  <c r="Y274" i="18"/>
  <c r="R606" i="17"/>
  <c r="K617" i="17"/>
  <c r="T595" i="17"/>
  <c r="T126" i="17"/>
  <c r="S617" i="17"/>
  <c r="P290" i="17"/>
  <c r="L18" i="1"/>
  <c r="L17" i="4"/>
  <c r="L17" i="24" s="1"/>
  <c r="Y113" i="17"/>
  <c r="J605" i="17"/>
  <c r="R608" i="17"/>
  <c r="N595" i="17"/>
  <c r="N126" i="17"/>
  <c r="N290" i="17"/>
  <c r="M617" i="17"/>
  <c r="O606" i="17"/>
  <c r="P606" i="17"/>
  <c r="K608" i="17"/>
  <c r="O18" i="1"/>
  <c r="O17" i="4"/>
  <c r="O17" i="24" s="1"/>
  <c r="M605" i="17"/>
  <c r="V595" i="17"/>
  <c r="V126" i="17"/>
  <c r="R18" i="1"/>
  <c r="R17" i="4"/>
  <c r="R17" i="24" s="1"/>
  <c r="Y289" i="17"/>
  <c r="R595" i="17"/>
  <c r="R126" i="17"/>
  <c r="Q18" i="1"/>
  <c r="Q17" i="4"/>
  <c r="Q17" i="24" s="1"/>
  <c r="I18" i="1"/>
  <c r="I17" i="4"/>
  <c r="I17" i="24" s="1"/>
  <c r="F78" i="21"/>
  <c r="Y277" i="13"/>
  <c r="T605" i="17"/>
  <c r="J290" i="17"/>
  <c r="Y267" i="17"/>
  <c r="O595" i="17"/>
  <c r="O126" i="17"/>
  <c r="P595" i="17"/>
  <c r="P126" i="17"/>
  <c r="F81" i="21"/>
  <c r="E81" i="21" s="1"/>
  <c r="Y551" i="13"/>
  <c r="T608" i="17"/>
  <c r="S606" i="17"/>
  <c r="Y116" i="17"/>
  <c r="J608" i="17"/>
  <c r="R290" i="17"/>
  <c r="M595" i="17"/>
  <c r="M126" i="17"/>
  <c r="O605" i="17"/>
  <c r="P608" i="17"/>
  <c r="K606" i="17"/>
  <c r="G35" i="24"/>
  <c r="G52" i="1"/>
  <c r="G38" i="24"/>
  <c r="R205" i="21" l="1"/>
  <c r="K205" i="21"/>
  <c r="H205" i="21"/>
  <c r="P205" i="21"/>
  <c r="I205" i="21"/>
  <c r="J205" i="21"/>
  <c r="G205" i="21"/>
  <c r="O205" i="21"/>
  <c r="L205" i="21"/>
  <c r="M205" i="21"/>
  <c r="F205" i="21"/>
  <c r="N205" i="21"/>
  <c r="Q205" i="21"/>
  <c r="N202" i="21"/>
  <c r="O202" i="21"/>
  <c r="K202" i="21"/>
  <c r="F202" i="21"/>
  <c r="R202" i="21"/>
  <c r="P202" i="21"/>
  <c r="J202" i="21"/>
  <c r="H202" i="21"/>
  <c r="I202" i="21"/>
  <c r="G202" i="21"/>
  <c r="M202" i="21"/>
  <c r="L202" i="21"/>
  <c r="Q202" i="21"/>
  <c r="F195" i="21"/>
  <c r="E195" i="21" s="1"/>
  <c r="E198" i="21"/>
  <c r="O618" i="17"/>
  <c r="U618" i="17"/>
  <c r="M618" i="17"/>
  <c r="N618" i="17"/>
  <c r="T618" i="17"/>
  <c r="Q618" i="17"/>
  <c r="Y454" i="17"/>
  <c r="V618" i="17"/>
  <c r="K618" i="17"/>
  <c r="L157" i="8"/>
  <c r="K37" i="7"/>
  <c r="H119" i="15" s="1"/>
  <c r="K35" i="7"/>
  <c r="K38" i="7"/>
  <c r="H120" i="15" s="1"/>
  <c r="K39" i="7"/>
  <c r="H121" i="15" s="1"/>
  <c r="K36" i="7"/>
  <c r="H118" i="15" s="1"/>
  <c r="I39" i="7"/>
  <c r="I36" i="7"/>
  <c r="E34" i="23"/>
  <c r="I38" i="7"/>
  <c r="I35" i="7"/>
  <c r="J157" i="8"/>
  <c r="I37" i="7"/>
  <c r="Y606" i="17"/>
  <c r="J38" i="7"/>
  <c r="H79" i="15" s="1"/>
  <c r="K157" i="8"/>
  <c r="J39" i="7"/>
  <c r="H80" i="15" s="1"/>
  <c r="J35" i="7"/>
  <c r="J36" i="7"/>
  <c r="H77" i="15" s="1"/>
  <c r="J37" i="7"/>
  <c r="H78" i="15" s="1"/>
  <c r="R85" i="21"/>
  <c r="P85" i="21"/>
  <c r="N85" i="21"/>
  <c r="Q85" i="21"/>
  <c r="F85" i="21"/>
  <c r="M85" i="21"/>
  <c r="J85" i="21"/>
  <c r="I85" i="21"/>
  <c r="H85" i="21"/>
  <c r="G85" i="21"/>
  <c r="K85" i="21"/>
  <c r="O85" i="21"/>
  <c r="L85" i="21"/>
  <c r="P618" i="17"/>
  <c r="L618" i="17"/>
  <c r="H18" i="1"/>
  <c r="W18" i="1" s="1"/>
  <c r="O82" i="21"/>
  <c r="Q82" i="21"/>
  <c r="I82" i="21"/>
  <c r="P82" i="21"/>
  <c r="F82" i="21"/>
  <c r="L82" i="21"/>
  <c r="R82" i="21"/>
  <c r="G82" i="21"/>
  <c r="M82" i="21"/>
  <c r="J82" i="21"/>
  <c r="H82" i="21"/>
  <c r="K82" i="21"/>
  <c r="N82" i="21"/>
  <c r="F75" i="21"/>
  <c r="E75" i="21" s="1"/>
  <c r="E78" i="21"/>
  <c r="J618" i="17"/>
  <c r="Y126" i="17"/>
  <c r="Y617" i="17"/>
  <c r="Y605" i="17"/>
  <c r="Y608" i="17"/>
  <c r="Y290" i="17"/>
  <c r="E159" i="21"/>
  <c r="H17" i="24"/>
  <c r="W17" i="24" s="1"/>
  <c r="W17" i="4"/>
  <c r="Y595" i="17"/>
  <c r="R618" i="17"/>
  <c r="S618" i="17"/>
  <c r="E205" i="21" l="1"/>
  <c r="E202" i="21"/>
  <c r="I199" i="21"/>
  <c r="M199" i="21"/>
  <c r="Q199" i="21"/>
  <c r="H199" i="21"/>
  <c r="N199" i="21"/>
  <c r="J199" i="21"/>
  <c r="P199" i="21"/>
  <c r="K199" i="21"/>
  <c r="R199" i="21"/>
  <c r="O199" i="21"/>
  <c r="L199" i="21"/>
  <c r="F199" i="21"/>
  <c r="G199" i="21"/>
  <c r="J196" i="21"/>
  <c r="Q196" i="21"/>
  <c r="F196" i="21"/>
  <c r="G196" i="21"/>
  <c r="H196" i="21"/>
  <c r="I196" i="21"/>
  <c r="M196" i="21"/>
  <c r="P196" i="21"/>
  <c r="O196" i="21"/>
  <c r="K196" i="21"/>
  <c r="R196" i="21"/>
  <c r="L196" i="21"/>
  <c r="N196" i="21"/>
  <c r="H36" i="15"/>
  <c r="L36" i="7"/>
  <c r="V79" i="15"/>
  <c r="W79" i="15"/>
  <c r="H39" i="15"/>
  <c r="L39" i="7"/>
  <c r="G48" i="23"/>
  <c r="I321" i="17"/>
  <c r="L321" i="17" s="1"/>
  <c r="H153" i="21" s="1"/>
  <c r="M118" i="15"/>
  <c r="Q118" i="15"/>
  <c r="O118" i="15"/>
  <c r="L118" i="15"/>
  <c r="U118" i="15"/>
  <c r="J118" i="15"/>
  <c r="I118" i="15"/>
  <c r="R118" i="15"/>
  <c r="K118" i="15"/>
  <c r="T118" i="15"/>
  <c r="V118" i="15"/>
  <c r="P118" i="15"/>
  <c r="W118" i="15"/>
  <c r="N118" i="15"/>
  <c r="S118" i="15"/>
  <c r="L37" i="7"/>
  <c r="H37" i="15"/>
  <c r="K121" i="15"/>
  <c r="Q121" i="15"/>
  <c r="P121" i="15"/>
  <c r="N121" i="15"/>
  <c r="T121" i="15"/>
  <c r="O121" i="15"/>
  <c r="V121" i="15"/>
  <c r="I121" i="15"/>
  <c r="M121" i="15"/>
  <c r="J121" i="15"/>
  <c r="S121" i="15"/>
  <c r="L121" i="15"/>
  <c r="U121" i="15"/>
  <c r="W121" i="15"/>
  <c r="R121" i="15"/>
  <c r="W78" i="15"/>
  <c r="V78" i="15"/>
  <c r="M157" i="8"/>
  <c r="I157" i="17"/>
  <c r="F48" i="23"/>
  <c r="U120" i="15"/>
  <c r="V120" i="15"/>
  <c r="J120" i="15"/>
  <c r="M120" i="15"/>
  <c r="O120" i="15"/>
  <c r="P120" i="15"/>
  <c r="T120" i="15"/>
  <c r="S120" i="15"/>
  <c r="K120" i="15"/>
  <c r="L120" i="15"/>
  <c r="W120" i="15"/>
  <c r="Q120" i="15"/>
  <c r="I120" i="15"/>
  <c r="N120" i="15"/>
  <c r="R120" i="15"/>
  <c r="W77" i="15"/>
  <c r="V77" i="15"/>
  <c r="L35" i="7"/>
  <c r="I41" i="7"/>
  <c r="H35" i="15"/>
  <c r="K41" i="7"/>
  <c r="H123" i="15" s="1"/>
  <c r="H117" i="15"/>
  <c r="H76" i="15"/>
  <c r="T76" i="15" s="1"/>
  <c r="J41" i="7"/>
  <c r="H82" i="15" s="1"/>
  <c r="H38" i="15"/>
  <c r="L38" i="7"/>
  <c r="P119" i="15"/>
  <c r="W119" i="15"/>
  <c r="M119" i="15"/>
  <c r="L119" i="15"/>
  <c r="V119" i="15"/>
  <c r="R119" i="15"/>
  <c r="S119" i="15"/>
  <c r="J119" i="15"/>
  <c r="T119" i="15"/>
  <c r="K119" i="15"/>
  <c r="O119" i="15"/>
  <c r="N119" i="15"/>
  <c r="Q119" i="15"/>
  <c r="U119" i="15"/>
  <c r="I119" i="15"/>
  <c r="E85" i="21"/>
  <c r="W80" i="15"/>
  <c r="V80" i="15"/>
  <c r="I485" i="17"/>
  <c r="H48" i="23"/>
  <c r="S80" i="15"/>
  <c r="S78" i="15"/>
  <c r="S79" i="15"/>
  <c r="S77" i="15"/>
  <c r="T77" i="15"/>
  <c r="T78" i="15"/>
  <c r="T80" i="15"/>
  <c r="T79" i="15"/>
  <c r="P79" i="15"/>
  <c r="P78" i="15"/>
  <c r="P77" i="15"/>
  <c r="P80" i="15"/>
  <c r="R80" i="15"/>
  <c r="R79" i="15"/>
  <c r="R77" i="15"/>
  <c r="R78" i="15"/>
  <c r="Q78" i="15"/>
  <c r="Q79" i="15"/>
  <c r="Q77" i="15"/>
  <c r="Q80" i="15"/>
  <c r="Y618" i="17"/>
  <c r="J79" i="15"/>
  <c r="J80" i="15"/>
  <c r="J78" i="15"/>
  <c r="J77" i="15"/>
  <c r="N79" i="15"/>
  <c r="N77" i="15"/>
  <c r="N78" i="15"/>
  <c r="N80" i="15"/>
  <c r="M79" i="15"/>
  <c r="M77" i="15"/>
  <c r="M80" i="15"/>
  <c r="M78" i="15"/>
  <c r="N79" i="21"/>
  <c r="O79" i="21"/>
  <c r="R79" i="21"/>
  <c r="I79" i="21"/>
  <c r="M79" i="21"/>
  <c r="G79" i="21"/>
  <c r="J79" i="21"/>
  <c r="H79" i="21"/>
  <c r="K79" i="21"/>
  <c r="P79" i="21"/>
  <c r="F79" i="21"/>
  <c r="Q79" i="21"/>
  <c r="L79" i="21"/>
  <c r="U77" i="15"/>
  <c r="U80" i="15"/>
  <c r="U78" i="15"/>
  <c r="U79" i="15"/>
  <c r="I80" i="15"/>
  <c r="I77" i="15"/>
  <c r="I79" i="15"/>
  <c r="E82" i="21"/>
  <c r="I78" i="15"/>
  <c r="K77" i="15"/>
  <c r="K80" i="15"/>
  <c r="K78" i="15"/>
  <c r="K79" i="15"/>
  <c r="L79" i="15"/>
  <c r="L77" i="15"/>
  <c r="L80" i="15"/>
  <c r="L78" i="15"/>
  <c r="P160" i="21"/>
  <c r="M160" i="21"/>
  <c r="H160" i="21"/>
  <c r="R160" i="21"/>
  <c r="Q160" i="21"/>
  <c r="J160" i="21"/>
  <c r="L160" i="21"/>
  <c r="O160" i="21"/>
  <c r="G160" i="21"/>
  <c r="N160" i="21"/>
  <c r="I160" i="21"/>
  <c r="F160" i="21"/>
  <c r="K160" i="21"/>
  <c r="M76" i="21"/>
  <c r="H76" i="21"/>
  <c r="P76" i="21"/>
  <c r="F76" i="21"/>
  <c r="G76" i="21"/>
  <c r="O76" i="21"/>
  <c r="J76" i="21"/>
  <c r="L76" i="21"/>
  <c r="N76" i="21"/>
  <c r="R76" i="21"/>
  <c r="Q76" i="21"/>
  <c r="K76" i="21"/>
  <c r="I76" i="21"/>
  <c r="O79" i="15"/>
  <c r="O80" i="15"/>
  <c r="O78" i="15"/>
  <c r="O77" i="15"/>
  <c r="E196" i="21" l="1"/>
  <c r="E199" i="21"/>
  <c r="N76" i="15"/>
  <c r="N82" i="15" s="1"/>
  <c r="S76" i="15"/>
  <c r="S82" i="15" s="1"/>
  <c r="T82" i="15"/>
  <c r="X119" i="15"/>
  <c r="Q76" i="15"/>
  <c r="Q82" i="15" s="1"/>
  <c r="X77" i="15"/>
  <c r="X118" i="15"/>
  <c r="X80" i="15"/>
  <c r="U76" i="15"/>
  <c r="U82" i="15" s="1"/>
  <c r="O76" i="15"/>
  <c r="O82" i="15" s="1"/>
  <c r="L76" i="15"/>
  <c r="L82" i="15" s="1"/>
  <c r="P76" i="15"/>
  <c r="P82" i="15" s="1"/>
  <c r="M76" i="15"/>
  <c r="M82" i="15" s="1"/>
  <c r="R76" i="15"/>
  <c r="R82" i="15" s="1"/>
  <c r="V76" i="15"/>
  <c r="V82" i="15" s="1"/>
  <c r="W76" i="15"/>
  <c r="W82" i="15" s="1"/>
  <c r="K76" i="15"/>
  <c r="K82" i="15" s="1"/>
  <c r="J76" i="15"/>
  <c r="J82" i="15" s="1"/>
  <c r="E48" i="23"/>
  <c r="U321" i="17"/>
  <c r="Q153" i="21" s="1"/>
  <c r="N321" i="17"/>
  <c r="J153" i="21" s="1"/>
  <c r="O321" i="17"/>
  <c r="K153" i="21" s="1"/>
  <c r="S321" i="17"/>
  <c r="O153" i="21" s="1"/>
  <c r="X321" i="17"/>
  <c r="M321" i="17"/>
  <c r="I153" i="21" s="1"/>
  <c r="K321" i="17"/>
  <c r="G153" i="21" s="1"/>
  <c r="W321" i="17"/>
  <c r="P321" i="17"/>
  <c r="L153" i="21" s="1"/>
  <c r="V321" i="17"/>
  <c r="R153" i="21" s="1"/>
  <c r="Q321" i="17"/>
  <c r="M153" i="21" s="1"/>
  <c r="R321" i="17"/>
  <c r="N153" i="21" s="1"/>
  <c r="R485" i="17"/>
  <c r="N156" i="21" s="1"/>
  <c r="N485" i="17"/>
  <c r="J156" i="21" s="1"/>
  <c r="Q485" i="17"/>
  <c r="M156" i="21" s="1"/>
  <c r="V485" i="17"/>
  <c r="R156" i="21" s="1"/>
  <c r="O485" i="17"/>
  <c r="K156" i="21" s="1"/>
  <c r="K485" i="17"/>
  <c r="G156" i="21" s="1"/>
  <c r="J485" i="17"/>
  <c r="L485" i="17"/>
  <c r="H156" i="21" s="1"/>
  <c r="P485" i="17"/>
  <c r="L156" i="21" s="1"/>
  <c r="T485" i="17"/>
  <c r="P156" i="21" s="1"/>
  <c r="M485" i="17"/>
  <c r="I156" i="21" s="1"/>
  <c r="X485" i="17"/>
  <c r="U485" i="17"/>
  <c r="Q156" i="21" s="1"/>
  <c r="S485" i="17"/>
  <c r="O156" i="21" s="1"/>
  <c r="W485" i="17"/>
  <c r="I76" i="15"/>
  <c r="I82" i="15" s="1"/>
  <c r="X157" i="17"/>
  <c r="W157" i="17"/>
  <c r="V39" i="15"/>
  <c r="V162" i="15" s="1"/>
  <c r="W39" i="15"/>
  <c r="W162" i="15" s="1"/>
  <c r="T321" i="17"/>
  <c r="P153" i="21" s="1"/>
  <c r="N117" i="15"/>
  <c r="N123" i="15" s="1"/>
  <c r="V117" i="15"/>
  <c r="V123" i="15" s="1"/>
  <c r="J117" i="15"/>
  <c r="J123" i="15" s="1"/>
  <c r="P117" i="15"/>
  <c r="P123" i="15" s="1"/>
  <c r="T117" i="15"/>
  <c r="T123" i="15" s="1"/>
  <c r="O117" i="15"/>
  <c r="O123" i="15" s="1"/>
  <c r="R117" i="15"/>
  <c r="R123" i="15" s="1"/>
  <c r="L117" i="15"/>
  <c r="L123" i="15" s="1"/>
  <c r="Q117" i="15"/>
  <c r="Q123" i="15" s="1"/>
  <c r="M117" i="15"/>
  <c r="M123" i="15" s="1"/>
  <c r="I117" i="15"/>
  <c r="S117" i="15"/>
  <c r="S123" i="15" s="1"/>
  <c r="K117" i="15"/>
  <c r="K123" i="15" s="1"/>
  <c r="U117" i="15"/>
  <c r="U123" i="15" s="1"/>
  <c r="W117" i="15"/>
  <c r="W123" i="15" s="1"/>
  <c r="W38" i="15"/>
  <c r="W161" i="15" s="1"/>
  <c r="V38" i="15"/>
  <c r="V161" i="15" s="1"/>
  <c r="J321" i="17"/>
  <c r="F153" i="21" s="1"/>
  <c r="X120" i="15"/>
  <c r="W35" i="15"/>
  <c r="V35" i="15"/>
  <c r="X121" i="15"/>
  <c r="W37" i="15"/>
  <c r="W160" i="15" s="1"/>
  <c r="V37" i="15"/>
  <c r="V160" i="15" s="1"/>
  <c r="H41" i="15"/>
  <c r="L41" i="7"/>
  <c r="W36" i="15"/>
  <c r="W159" i="15" s="1"/>
  <c r="V36" i="15"/>
  <c r="V159" i="15" s="1"/>
  <c r="E76" i="21"/>
  <c r="R38" i="15"/>
  <c r="R161" i="15" s="1"/>
  <c r="R36" i="15"/>
  <c r="R159" i="15" s="1"/>
  <c r="R35" i="15"/>
  <c r="R37" i="15"/>
  <c r="R160" i="15" s="1"/>
  <c r="S157" i="17"/>
  <c r="R39" i="15"/>
  <c r="R162" i="15" s="1"/>
  <c r="M39" i="15"/>
  <c r="M162" i="15" s="1"/>
  <c r="M38" i="15"/>
  <c r="M161" i="15" s="1"/>
  <c r="M35" i="15"/>
  <c r="N157" i="17"/>
  <c r="M37" i="15"/>
  <c r="M160" i="15" s="1"/>
  <c r="M36" i="15"/>
  <c r="M159" i="15" s="1"/>
  <c r="E79" i="21"/>
  <c r="I38" i="15"/>
  <c r="J157" i="17"/>
  <c r="I37" i="15"/>
  <c r="I39" i="15"/>
  <c r="I36" i="15"/>
  <c r="I35" i="15"/>
  <c r="S37" i="15"/>
  <c r="S160" i="15" s="1"/>
  <c r="S38" i="15"/>
  <c r="S161" i="15" s="1"/>
  <c r="S39" i="15"/>
  <c r="S162" i="15" s="1"/>
  <c r="T157" i="17"/>
  <c r="S35" i="15"/>
  <c r="S36" i="15"/>
  <c r="S159" i="15" s="1"/>
  <c r="E160" i="21"/>
  <c r="X78" i="15"/>
  <c r="J39" i="15"/>
  <c r="J162" i="15" s="1"/>
  <c r="J35" i="15"/>
  <c r="J36" i="15"/>
  <c r="J159" i="15" s="1"/>
  <c r="J37" i="15"/>
  <c r="J160" i="15" s="1"/>
  <c r="K157" i="17"/>
  <c r="J38" i="15"/>
  <c r="J161" i="15" s="1"/>
  <c r="K35" i="15"/>
  <c r="K39" i="15"/>
  <c r="K162" i="15" s="1"/>
  <c r="K38" i="15"/>
  <c r="K161" i="15" s="1"/>
  <c r="K36" i="15"/>
  <c r="K159" i="15" s="1"/>
  <c r="K37" i="15"/>
  <c r="K160" i="15" s="1"/>
  <c r="L157" i="17"/>
  <c r="O38" i="15"/>
  <c r="O161" i="15" s="1"/>
  <c r="O39" i="15"/>
  <c r="O162" i="15" s="1"/>
  <c r="O37" i="15"/>
  <c r="O160" i="15" s="1"/>
  <c r="O36" i="15"/>
  <c r="O159" i="15" s="1"/>
  <c r="P157" i="17"/>
  <c r="O35" i="15"/>
  <c r="P37" i="15"/>
  <c r="P160" i="15" s="1"/>
  <c r="P38" i="15"/>
  <c r="P161" i="15" s="1"/>
  <c r="Q157" i="17"/>
  <c r="P35" i="15"/>
  <c r="P36" i="15"/>
  <c r="P159" i="15" s="1"/>
  <c r="P39" i="15"/>
  <c r="P162" i="15" s="1"/>
  <c r="U35" i="15"/>
  <c r="V157" i="17"/>
  <c r="U37" i="15"/>
  <c r="U160" i="15" s="1"/>
  <c r="U36" i="15"/>
  <c r="U159" i="15" s="1"/>
  <c r="U38" i="15"/>
  <c r="U161" i="15" s="1"/>
  <c r="U39" i="15"/>
  <c r="U162" i="15" s="1"/>
  <c r="N36" i="15"/>
  <c r="N159" i="15" s="1"/>
  <c r="N39" i="15"/>
  <c r="N162" i="15" s="1"/>
  <c r="O157" i="17"/>
  <c r="N38" i="15"/>
  <c r="N161" i="15" s="1"/>
  <c r="N35" i="15"/>
  <c r="N37" i="15"/>
  <c r="N160" i="15" s="1"/>
  <c r="Q35" i="15"/>
  <c r="R157" i="17"/>
  <c r="Q39" i="15"/>
  <c r="Q162" i="15" s="1"/>
  <c r="Q37" i="15"/>
  <c r="Q160" i="15" s="1"/>
  <c r="Q36" i="15"/>
  <c r="Q159" i="15" s="1"/>
  <c r="Q38" i="15"/>
  <c r="Q161" i="15" s="1"/>
  <c r="X79" i="15"/>
  <c r="T36" i="15"/>
  <c r="T159" i="15" s="1"/>
  <c r="U157" i="17"/>
  <c r="T37" i="15"/>
  <c r="T160" i="15" s="1"/>
  <c r="T39" i="15"/>
  <c r="T162" i="15" s="1"/>
  <c r="T35" i="15"/>
  <c r="T38" i="15"/>
  <c r="T161" i="15" s="1"/>
  <c r="L35" i="15"/>
  <c r="M157" i="17"/>
  <c r="L36" i="15"/>
  <c r="L159" i="15" s="1"/>
  <c r="L38" i="15"/>
  <c r="L161" i="15" s="1"/>
  <c r="L37" i="15"/>
  <c r="L160" i="15" s="1"/>
  <c r="L39" i="15"/>
  <c r="L162" i="15" s="1"/>
  <c r="W649" i="17" l="1"/>
  <c r="X76" i="15"/>
  <c r="Y321" i="17"/>
  <c r="F49" i="23"/>
  <c r="H49" i="23"/>
  <c r="G49" i="23"/>
  <c r="E153" i="21"/>
  <c r="I123" i="15"/>
  <c r="X123" i="15" s="1"/>
  <c r="X117" i="15"/>
  <c r="X649" i="17"/>
  <c r="F156" i="21"/>
  <c r="E156" i="21" s="1"/>
  <c r="Y485" i="17"/>
  <c r="V158" i="15"/>
  <c r="V164" i="15" s="1"/>
  <c r="V41" i="15"/>
  <c r="W158" i="15"/>
  <c r="W164" i="15" s="1"/>
  <c r="W41" i="15"/>
  <c r="M649" i="17"/>
  <c r="I150" i="21"/>
  <c r="I147" i="21" s="1"/>
  <c r="N41" i="15"/>
  <c r="N158" i="15"/>
  <c r="N164" i="15" s="1"/>
  <c r="X35" i="15"/>
  <c r="I41" i="15"/>
  <c r="I158" i="15"/>
  <c r="R41" i="15"/>
  <c r="R158" i="15"/>
  <c r="R164" i="15" s="1"/>
  <c r="T649" i="17"/>
  <c r="P150" i="21"/>
  <c r="P147" i="21" s="1"/>
  <c r="Q158" i="15"/>
  <c r="Q164" i="15" s="1"/>
  <c r="Q41" i="15"/>
  <c r="K41" i="15"/>
  <c r="K158" i="15"/>
  <c r="K164" i="15" s="1"/>
  <c r="Q649" i="17"/>
  <c r="M150" i="21"/>
  <c r="M147" i="21" s="1"/>
  <c r="L158" i="15"/>
  <c r="L164" i="15" s="1"/>
  <c r="L41" i="15"/>
  <c r="R150" i="21"/>
  <c r="R147" i="21" s="1"/>
  <c r="V649" i="17"/>
  <c r="L649" i="17"/>
  <c r="H150" i="21"/>
  <c r="H147" i="21" s="1"/>
  <c r="K649" i="17"/>
  <c r="G150" i="21"/>
  <c r="G147" i="21" s="1"/>
  <c r="I159" i="15"/>
  <c r="X159" i="15" s="1"/>
  <c r="X36" i="15"/>
  <c r="N649" i="17"/>
  <c r="J150" i="21"/>
  <c r="J147" i="21" s="1"/>
  <c r="F150" i="21"/>
  <c r="J649" i="17"/>
  <c r="Y157" i="17"/>
  <c r="P41" i="15"/>
  <c r="P158" i="15"/>
  <c r="P164" i="15" s="1"/>
  <c r="S649" i="17"/>
  <c r="O150" i="21"/>
  <c r="O147" i="21" s="1"/>
  <c r="O649" i="17"/>
  <c r="K150" i="21"/>
  <c r="K147" i="21" s="1"/>
  <c r="U158" i="15"/>
  <c r="U164" i="15" s="1"/>
  <c r="U41" i="15"/>
  <c r="O41" i="15"/>
  <c r="O158" i="15"/>
  <c r="O164" i="15" s="1"/>
  <c r="I162" i="15"/>
  <c r="X162" i="15" s="1"/>
  <c r="X39" i="15"/>
  <c r="M158" i="15"/>
  <c r="M164" i="15" s="1"/>
  <c r="M41" i="15"/>
  <c r="J158" i="15"/>
  <c r="J164" i="15" s="1"/>
  <c r="J41" i="15"/>
  <c r="N150" i="21"/>
  <c r="N147" i="21" s="1"/>
  <c r="R649" i="17"/>
  <c r="I161" i="15"/>
  <c r="X161" i="15" s="1"/>
  <c r="X38" i="15"/>
  <c r="U649" i="17"/>
  <c r="Q150" i="21"/>
  <c r="Q147" i="21" s="1"/>
  <c r="T41" i="15"/>
  <c r="T158" i="15"/>
  <c r="T164" i="15" s="1"/>
  <c r="X82" i="15"/>
  <c r="P649" i="17"/>
  <c r="L150" i="21"/>
  <c r="L147" i="21" s="1"/>
  <c r="S158" i="15"/>
  <c r="S164" i="15" s="1"/>
  <c r="S41" i="15"/>
  <c r="I160" i="15"/>
  <c r="X160" i="15" s="1"/>
  <c r="X37" i="15"/>
  <c r="P154" i="21" l="1"/>
  <c r="J154" i="21"/>
  <c r="O154" i="21"/>
  <c r="L154" i="21"/>
  <c r="N154" i="21"/>
  <c r="R154" i="21"/>
  <c r="G154" i="21"/>
  <c r="Q154" i="21"/>
  <c r="M154" i="21"/>
  <c r="K154" i="21"/>
  <c r="F154" i="21"/>
  <c r="I154" i="21"/>
  <c r="H154" i="21"/>
  <c r="K163" i="8"/>
  <c r="I327" i="17" s="1"/>
  <c r="K166" i="8"/>
  <c r="I330" i="17" s="1"/>
  <c r="K152" i="8"/>
  <c r="K153" i="8"/>
  <c r="I317" i="17" s="1"/>
  <c r="K159" i="8"/>
  <c r="I323" i="17" s="1"/>
  <c r="K164" i="8"/>
  <c r="I328" i="17" s="1"/>
  <c r="K158" i="8"/>
  <c r="I322" i="17" s="1"/>
  <c r="K156" i="8"/>
  <c r="I320" i="17" s="1"/>
  <c r="K155" i="8"/>
  <c r="I319" i="17" s="1"/>
  <c r="L153" i="8"/>
  <c r="I481" i="17" s="1"/>
  <c r="L163" i="8"/>
  <c r="I491" i="17" s="1"/>
  <c r="L156" i="8"/>
  <c r="I484" i="17" s="1"/>
  <c r="L152" i="8"/>
  <c r="L166" i="8"/>
  <c r="I494" i="17" s="1"/>
  <c r="L158" i="8"/>
  <c r="I486" i="17" s="1"/>
  <c r="L155" i="8"/>
  <c r="I483" i="17" s="1"/>
  <c r="L164" i="8"/>
  <c r="I492" i="17" s="1"/>
  <c r="L159" i="8"/>
  <c r="I487" i="17" s="1"/>
  <c r="J152" i="8"/>
  <c r="J164" i="8"/>
  <c r="J155" i="8"/>
  <c r="E49" i="23"/>
  <c r="J153" i="8"/>
  <c r="J156" i="8"/>
  <c r="J158" i="8"/>
  <c r="J163" i="8"/>
  <c r="J159" i="8"/>
  <c r="J166" i="8"/>
  <c r="Q157" i="21"/>
  <c r="F157" i="21"/>
  <c r="O157" i="21"/>
  <c r="J157" i="21"/>
  <c r="M157" i="21"/>
  <c r="H157" i="21"/>
  <c r="N157" i="21"/>
  <c r="L157" i="21"/>
  <c r="R157" i="21"/>
  <c r="P157" i="21"/>
  <c r="G157" i="21"/>
  <c r="I157" i="21"/>
  <c r="K157" i="21"/>
  <c r="I164" i="15"/>
  <c r="X164" i="15" s="1"/>
  <c r="X158" i="15"/>
  <c r="E150" i="21"/>
  <c r="F147" i="21"/>
  <c r="E147" i="21" s="1"/>
  <c r="X41" i="15"/>
  <c r="Y649" i="17"/>
  <c r="M163" i="8" l="1"/>
  <c r="I163" i="17"/>
  <c r="V487" i="17"/>
  <c r="L487" i="17"/>
  <c r="K487" i="17"/>
  <c r="R487" i="17"/>
  <c r="X487" i="17"/>
  <c r="U487" i="17"/>
  <c r="T487" i="17"/>
  <c r="J487" i="17"/>
  <c r="O487" i="17"/>
  <c r="N487" i="17"/>
  <c r="P487" i="17"/>
  <c r="S487" i="17"/>
  <c r="M487" i="17"/>
  <c r="Q487" i="17"/>
  <c r="W487" i="17"/>
  <c r="R481" i="17"/>
  <c r="Q481" i="17"/>
  <c r="K481" i="17"/>
  <c r="S481" i="17"/>
  <c r="X481" i="17"/>
  <c r="J481" i="17"/>
  <c r="L481" i="17"/>
  <c r="V481" i="17"/>
  <c r="U481" i="17"/>
  <c r="P481" i="17"/>
  <c r="N481" i="17"/>
  <c r="W481" i="17"/>
  <c r="M481" i="17"/>
  <c r="O481" i="17"/>
  <c r="T481" i="17"/>
  <c r="J330" i="17"/>
  <c r="K330" i="17"/>
  <c r="X330" i="17"/>
  <c r="M330" i="17"/>
  <c r="O330" i="17"/>
  <c r="Q330" i="17"/>
  <c r="P330" i="17"/>
  <c r="S330" i="17"/>
  <c r="N330" i="17"/>
  <c r="U330" i="17"/>
  <c r="V330" i="17"/>
  <c r="L330" i="17"/>
  <c r="R330" i="17"/>
  <c r="W330" i="17"/>
  <c r="T330" i="17"/>
  <c r="I158" i="17"/>
  <c r="M158" i="8"/>
  <c r="L492" i="17"/>
  <c r="R492" i="17"/>
  <c r="P492" i="17"/>
  <c r="T492" i="17"/>
  <c r="M492" i="17"/>
  <c r="X492" i="17"/>
  <c r="Q492" i="17"/>
  <c r="K492" i="17"/>
  <c r="U492" i="17"/>
  <c r="W492" i="17"/>
  <c r="O492" i="17"/>
  <c r="N492" i="17"/>
  <c r="J492" i="17"/>
  <c r="S492" i="17"/>
  <c r="V492" i="17"/>
  <c r="P319" i="17"/>
  <c r="X319" i="17"/>
  <c r="V319" i="17"/>
  <c r="J319" i="17"/>
  <c r="W319" i="17"/>
  <c r="T319" i="17"/>
  <c r="R319" i="17"/>
  <c r="S319" i="17"/>
  <c r="N319" i="17"/>
  <c r="O319" i="17"/>
  <c r="K319" i="17"/>
  <c r="L319" i="17"/>
  <c r="U319" i="17"/>
  <c r="Q319" i="17"/>
  <c r="M319" i="17"/>
  <c r="K327" i="17"/>
  <c r="N327" i="17"/>
  <c r="P327" i="17"/>
  <c r="R327" i="17"/>
  <c r="J327" i="17"/>
  <c r="M327" i="17"/>
  <c r="T327" i="17"/>
  <c r="W327" i="17"/>
  <c r="V327" i="17"/>
  <c r="O327" i="17"/>
  <c r="L327" i="17"/>
  <c r="S327" i="17"/>
  <c r="U327" i="17"/>
  <c r="X327" i="17"/>
  <c r="Q327" i="17"/>
  <c r="M156" i="8"/>
  <c r="I156" i="17"/>
  <c r="N483" i="17"/>
  <c r="J483" i="17"/>
  <c r="O483" i="17"/>
  <c r="M483" i="17"/>
  <c r="K483" i="17"/>
  <c r="P483" i="17"/>
  <c r="T483" i="17"/>
  <c r="S483" i="17"/>
  <c r="U483" i="17"/>
  <c r="W483" i="17"/>
  <c r="L483" i="17"/>
  <c r="X483" i="17"/>
  <c r="Q483" i="17"/>
  <c r="V483" i="17"/>
  <c r="R483" i="17"/>
  <c r="U320" i="17"/>
  <c r="S320" i="17"/>
  <c r="L320" i="17"/>
  <c r="X320" i="17"/>
  <c r="V320" i="17"/>
  <c r="R320" i="17"/>
  <c r="Q320" i="17"/>
  <c r="T320" i="17"/>
  <c r="N320" i="17"/>
  <c r="M320" i="17"/>
  <c r="O320" i="17"/>
  <c r="P320" i="17"/>
  <c r="K320" i="17"/>
  <c r="W320" i="17"/>
  <c r="J320" i="17"/>
  <c r="I316" i="17"/>
  <c r="K167" i="8"/>
  <c r="I153" i="17"/>
  <c r="M153" i="8"/>
  <c r="X486" i="17"/>
  <c r="Q486" i="17"/>
  <c r="V486" i="17"/>
  <c r="N486" i="17"/>
  <c r="U486" i="17"/>
  <c r="R486" i="17"/>
  <c r="J486" i="17"/>
  <c r="K486" i="17"/>
  <c r="W486" i="17"/>
  <c r="M486" i="17"/>
  <c r="P486" i="17"/>
  <c r="O486" i="17"/>
  <c r="T486" i="17"/>
  <c r="S486" i="17"/>
  <c r="L486" i="17"/>
  <c r="U322" i="17"/>
  <c r="T322" i="17"/>
  <c r="S322" i="17"/>
  <c r="R322" i="17"/>
  <c r="W322" i="17"/>
  <c r="V322" i="17"/>
  <c r="P322" i="17"/>
  <c r="X322" i="17"/>
  <c r="J322" i="17"/>
  <c r="O322" i="17"/>
  <c r="L322" i="17"/>
  <c r="Q322" i="17"/>
  <c r="N322" i="17"/>
  <c r="M322" i="17"/>
  <c r="K322" i="17"/>
  <c r="J167" i="8"/>
  <c r="I152" i="17"/>
  <c r="M152" i="8"/>
  <c r="E157" i="21"/>
  <c r="X494" i="17"/>
  <c r="V494" i="17"/>
  <c r="O494" i="17"/>
  <c r="M494" i="17"/>
  <c r="L494" i="17"/>
  <c r="K494" i="17"/>
  <c r="R494" i="17"/>
  <c r="S494" i="17"/>
  <c r="J494" i="17"/>
  <c r="W494" i="17"/>
  <c r="U494" i="17"/>
  <c r="T494" i="17"/>
  <c r="P494" i="17"/>
  <c r="N494" i="17"/>
  <c r="Q494" i="17"/>
  <c r="R328" i="17"/>
  <c r="L328" i="17"/>
  <c r="J328" i="17"/>
  <c r="M328" i="17"/>
  <c r="V328" i="17"/>
  <c r="P328" i="17"/>
  <c r="S328" i="17"/>
  <c r="U328" i="17"/>
  <c r="O328" i="17"/>
  <c r="W328" i="17"/>
  <c r="K328" i="17"/>
  <c r="Q328" i="17"/>
  <c r="T328" i="17"/>
  <c r="X328" i="17"/>
  <c r="N328" i="17"/>
  <c r="E154" i="21"/>
  <c r="S491" i="17"/>
  <c r="P491" i="17"/>
  <c r="R491" i="17"/>
  <c r="L491" i="17"/>
  <c r="J491" i="17"/>
  <c r="U491" i="17"/>
  <c r="W491" i="17"/>
  <c r="M491" i="17"/>
  <c r="K491" i="17"/>
  <c r="T491" i="17"/>
  <c r="N491" i="17"/>
  <c r="V491" i="17"/>
  <c r="X491" i="17"/>
  <c r="Q491" i="17"/>
  <c r="O491" i="17"/>
  <c r="M155" i="8"/>
  <c r="I155" i="17"/>
  <c r="I480" i="17"/>
  <c r="L167" i="8"/>
  <c r="W323" i="17"/>
  <c r="O323" i="17"/>
  <c r="S323" i="17"/>
  <c r="M323" i="17"/>
  <c r="Q323" i="17"/>
  <c r="U323" i="17"/>
  <c r="R323" i="17"/>
  <c r="J323" i="17"/>
  <c r="V323" i="17"/>
  <c r="L323" i="17"/>
  <c r="X323" i="17"/>
  <c r="T323" i="17"/>
  <c r="K323" i="17"/>
  <c r="N323" i="17"/>
  <c r="P323" i="17"/>
  <c r="I159" i="17"/>
  <c r="M159" i="8"/>
  <c r="I166" i="17"/>
  <c r="M166" i="8"/>
  <c r="M164" i="8"/>
  <c r="I164" i="17"/>
  <c r="W484" i="17"/>
  <c r="R484" i="17"/>
  <c r="K484" i="17"/>
  <c r="P484" i="17"/>
  <c r="J484" i="17"/>
  <c r="Q484" i="17"/>
  <c r="M484" i="17"/>
  <c r="X484" i="17"/>
  <c r="T484" i="17"/>
  <c r="S484" i="17"/>
  <c r="V484" i="17"/>
  <c r="O484" i="17"/>
  <c r="L484" i="17"/>
  <c r="U484" i="17"/>
  <c r="N484" i="17"/>
  <c r="M317" i="17"/>
  <c r="Q317" i="17"/>
  <c r="L317" i="17"/>
  <c r="J317" i="17"/>
  <c r="S317" i="17"/>
  <c r="K317" i="17"/>
  <c r="P317" i="17"/>
  <c r="T317" i="17"/>
  <c r="X317" i="17"/>
  <c r="R317" i="17"/>
  <c r="V317" i="17"/>
  <c r="U317" i="17"/>
  <c r="W317" i="17"/>
  <c r="O317" i="17"/>
  <c r="N317" i="17"/>
  <c r="Q148" i="21"/>
  <c r="R148" i="21"/>
  <c r="K148" i="21"/>
  <c r="M148" i="21"/>
  <c r="O148" i="21"/>
  <c r="I148" i="21"/>
  <c r="P148" i="21"/>
  <c r="N148" i="21"/>
  <c r="J148" i="21"/>
  <c r="H148" i="21"/>
  <c r="G148" i="21"/>
  <c r="F148" i="21"/>
  <c r="L148" i="21"/>
  <c r="K151" i="21"/>
  <c r="G151" i="21"/>
  <c r="F151" i="21"/>
  <c r="H151" i="21"/>
  <c r="O151" i="21"/>
  <c r="L151" i="21"/>
  <c r="M151" i="21"/>
  <c r="I151" i="21"/>
  <c r="Q151" i="21"/>
  <c r="P151" i="21"/>
  <c r="R151" i="21"/>
  <c r="J151" i="21"/>
  <c r="N151" i="21"/>
  <c r="Y323" i="17" l="1"/>
  <c r="Y320" i="17"/>
  <c r="Y492" i="17"/>
  <c r="Y484" i="17"/>
  <c r="X166" i="17"/>
  <c r="X658" i="17" s="1"/>
  <c r="W166" i="17"/>
  <c r="W658" i="17" s="1"/>
  <c r="Y491" i="17"/>
  <c r="I331" i="17"/>
  <c r="K169" i="8"/>
  <c r="W156" i="17"/>
  <c r="W648" i="17" s="1"/>
  <c r="X156" i="17"/>
  <c r="X648" i="17" s="1"/>
  <c r="W158" i="17"/>
  <c r="W650" i="17" s="1"/>
  <c r="X158" i="17"/>
  <c r="X650" i="17" s="1"/>
  <c r="U316" i="17"/>
  <c r="U331" i="17" s="1"/>
  <c r="U333" i="17" s="1"/>
  <c r="K316" i="17"/>
  <c r="K331" i="17" s="1"/>
  <c r="K333" i="17" s="1"/>
  <c r="O316" i="17"/>
  <c r="O331" i="17" s="1"/>
  <c r="O333" i="17" s="1"/>
  <c r="S316" i="17"/>
  <c r="S331" i="17" s="1"/>
  <c r="S333" i="17" s="1"/>
  <c r="N316" i="17"/>
  <c r="N331" i="17" s="1"/>
  <c r="N333" i="17" s="1"/>
  <c r="M316" i="17"/>
  <c r="M331" i="17" s="1"/>
  <c r="M333" i="17" s="1"/>
  <c r="V316" i="17"/>
  <c r="V331" i="17" s="1"/>
  <c r="V333" i="17" s="1"/>
  <c r="W316" i="17"/>
  <c r="W331" i="17" s="1"/>
  <c r="W333" i="17" s="1"/>
  <c r="U16" i="2" s="1"/>
  <c r="Q316" i="17"/>
  <c r="Q331" i="17" s="1"/>
  <c r="Q333" i="17" s="1"/>
  <c r="L316" i="17"/>
  <c r="L331" i="17" s="1"/>
  <c r="L333" i="17" s="1"/>
  <c r="T316" i="17"/>
  <c r="T331" i="17" s="1"/>
  <c r="T333" i="17" s="1"/>
  <c r="R316" i="17"/>
  <c r="R331" i="17" s="1"/>
  <c r="R333" i="17" s="1"/>
  <c r="J316" i="17"/>
  <c r="P316" i="17"/>
  <c r="P331" i="17" s="1"/>
  <c r="P333" i="17" s="1"/>
  <c r="X316" i="17"/>
  <c r="X331" i="17" s="1"/>
  <c r="X333" i="17" s="1"/>
  <c r="V16" i="2" s="1"/>
  <c r="Y481" i="17"/>
  <c r="Y317" i="17"/>
  <c r="X159" i="17"/>
  <c r="X651" i="17" s="1"/>
  <c r="W159" i="17"/>
  <c r="W651" i="17" s="1"/>
  <c r="L169" i="8"/>
  <c r="I495" i="17"/>
  <c r="Y328" i="17"/>
  <c r="P480" i="17"/>
  <c r="P495" i="17" s="1"/>
  <c r="P497" i="17" s="1"/>
  <c r="U480" i="17"/>
  <c r="U495" i="17" s="1"/>
  <c r="U497" i="17" s="1"/>
  <c r="Q480" i="17"/>
  <c r="Q495" i="17" s="1"/>
  <c r="Q497" i="17" s="1"/>
  <c r="N480" i="17"/>
  <c r="N495" i="17" s="1"/>
  <c r="N497" i="17" s="1"/>
  <c r="J480" i="17"/>
  <c r="K480" i="17"/>
  <c r="K495" i="17" s="1"/>
  <c r="K497" i="17" s="1"/>
  <c r="V480" i="17"/>
  <c r="V495" i="17" s="1"/>
  <c r="V497" i="17" s="1"/>
  <c r="T480" i="17"/>
  <c r="T495" i="17" s="1"/>
  <c r="T497" i="17" s="1"/>
  <c r="S480" i="17"/>
  <c r="S495" i="17" s="1"/>
  <c r="S497" i="17" s="1"/>
  <c r="R480" i="17"/>
  <c r="R495" i="17" s="1"/>
  <c r="R497" i="17" s="1"/>
  <c r="O480" i="17"/>
  <c r="O495" i="17" s="1"/>
  <c r="O497" i="17" s="1"/>
  <c r="W480" i="17"/>
  <c r="W495" i="17" s="1"/>
  <c r="W497" i="17" s="1"/>
  <c r="U16" i="3" s="1"/>
  <c r="X480" i="17"/>
  <c r="X495" i="17" s="1"/>
  <c r="X497" i="17" s="1"/>
  <c r="V16" i="3" s="1"/>
  <c r="L480" i="17"/>
  <c r="L495" i="17" s="1"/>
  <c r="L497" i="17" s="1"/>
  <c r="M480" i="17"/>
  <c r="M495" i="17" s="1"/>
  <c r="M497" i="17" s="1"/>
  <c r="Y494" i="17"/>
  <c r="X155" i="17"/>
  <c r="X647" i="17" s="1"/>
  <c r="W155" i="17"/>
  <c r="W647" i="17" s="1"/>
  <c r="Y327" i="17"/>
  <c r="Y319" i="17"/>
  <c r="W164" i="17"/>
  <c r="W656" i="17" s="1"/>
  <c r="X164" i="17"/>
  <c r="X656" i="17" s="1"/>
  <c r="X152" i="17"/>
  <c r="W152" i="17"/>
  <c r="Y322" i="17"/>
  <c r="Y483" i="17"/>
  <c r="Y487" i="17"/>
  <c r="W163" i="17"/>
  <c r="W655" i="17" s="1"/>
  <c r="X163" i="17"/>
  <c r="X655" i="17" s="1"/>
  <c r="I167" i="17"/>
  <c r="J169" i="8"/>
  <c r="M167" i="8"/>
  <c r="Y486" i="17"/>
  <c r="W153" i="17"/>
  <c r="W645" i="17" s="1"/>
  <c r="X153" i="17"/>
  <c r="X645" i="17" s="1"/>
  <c r="Y330" i="17"/>
  <c r="K152" i="17"/>
  <c r="K155" i="17"/>
  <c r="K647" i="17" s="1"/>
  <c r="K156" i="17"/>
  <c r="K648" i="17" s="1"/>
  <c r="K163" i="17"/>
  <c r="K655" i="17" s="1"/>
  <c r="K166" i="17"/>
  <c r="K658" i="17" s="1"/>
  <c r="K159" i="17"/>
  <c r="K651" i="17" s="1"/>
  <c r="K158" i="17"/>
  <c r="K650" i="17" s="1"/>
  <c r="K153" i="17"/>
  <c r="K645" i="17" s="1"/>
  <c r="K164" i="17"/>
  <c r="K656" i="17" s="1"/>
  <c r="U158" i="17"/>
  <c r="U650" i="17" s="1"/>
  <c r="U164" i="17"/>
  <c r="U656" i="17" s="1"/>
  <c r="U156" i="17"/>
  <c r="U648" i="17" s="1"/>
  <c r="U155" i="17"/>
  <c r="U647" i="17" s="1"/>
  <c r="U159" i="17"/>
  <c r="U651" i="17" s="1"/>
  <c r="U163" i="17"/>
  <c r="U655" i="17" s="1"/>
  <c r="U153" i="17"/>
  <c r="U645" i="17" s="1"/>
  <c r="U166" i="17"/>
  <c r="U658" i="17" s="1"/>
  <c r="U152" i="17"/>
  <c r="Q159" i="17"/>
  <c r="Q651" i="17" s="1"/>
  <c r="Q163" i="17"/>
  <c r="Q655" i="17" s="1"/>
  <c r="Q153" i="17"/>
  <c r="Q645" i="17" s="1"/>
  <c r="Q152" i="17"/>
  <c r="Q166" i="17"/>
  <c r="Q658" i="17" s="1"/>
  <c r="Q156" i="17"/>
  <c r="Q648" i="17" s="1"/>
  <c r="Q155" i="17"/>
  <c r="Q647" i="17" s="1"/>
  <c r="Q164" i="17"/>
  <c r="Q656" i="17" s="1"/>
  <c r="Q158" i="17"/>
  <c r="Q650" i="17" s="1"/>
  <c r="E148" i="21"/>
  <c r="T152" i="17"/>
  <c r="T166" i="17"/>
  <c r="T658" i="17" s="1"/>
  <c r="T156" i="17"/>
  <c r="T648" i="17" s="1"/>
  <c r="T164" i="17"/>
  <c r="T656" i="17" s="1"/>
  <c r="T158" i="17"/>
  <c r="T650" i="17" s="1"/>
  <c r="T159" i="17"/>
  <c r="T651" i="17" s="1"/>
  <c r="T163" i="17"/>
  <c r="T655" i="17" s="1"/>
  <c r="T153" i="17"/>
  <c r="T645" i="17" s="1"/>
  <c r="T155" i="17"/>
  <c r="T647" i="17" s="1"/>
  <c r="P153" i="17"/>
  <c r="P645" i="17" s="1"/>
  <c r="P164" i="17"/>
  <c r="P656" i="17" s="1"/>
  <c r="P152" i="17"/>
  <c r="P163" i="17"/>
  <c r="P655" i="17" s="1"/>
  <c r="P159" i="17"/>
  <c r="P651" i="17" s="1"/>
  <c r="P166" i="17"/>
  <c r="P658" i="17" s="1"/>
  <c r="P155" i="17"/>
  <c r="P647" i="17" s="1"/>
  <c r="P156" i="17"/>
  <c r="P648" i="17" s="1"/>
  <c r="P158" i="17"/>
  <c r="P650" i="17" s="1"/>
  <c r="J166" i="17"/>
  <c r="J155" i="17"/>
  <c r="J164" i="17"/>
  <c r="J158" i="17"/>
  <c r="J153" i="17"/>
  <c r="J163" i="17"/>
  <c r="J152" i="17"/>
  <c r="E151" i="21"/>
  <c r="J159" i="17"/>
  <c r="J156" i="17"/>
  <c r="M156" i="17"/>
  <c r="M648" i="17" s="1"/>
  <c r="M158" i="17"/>
  <c r="M650" i="17" s="1"/>
  <c r="M164" i="17"/>
  <c r="M656" i="17" s="1"/>
  <c r="M152" i="17"/>
  <c r="M159" i="17"/>
  <c r="M651" i="17" s="1"/>
  <c r="M153" i="17"/>
  <c r="M645" i="17" s="1"/>
  <c r="M166" i="17"/>
  <c r="M658" i="17" s="1"/>
  <c r="M155" i="17"/>
  <c r="M647" i="17" s="1"/>
  <c r="M163" i="17"/>
  <c r="M655" i="17" s="1"/>
  <c r="R164" i="17"/>
  <c r="R656" i="17" s="1"/>
  <c r="R158" i="17"/>
  <c r="R650" i="17" s="1"/>
  <c r="R155" i="17"/>
  <c r="R647" i="17" s="1"/>
  <c r="R159" i="17"/>
  <c r="R651" i="17" s="1"/>
  <c r="R163" i="17"/>
  <c r="R655" i="17" s="1"/>
  <c r="R166" i="17"/>
  <c r="R658" i="17" s="1"/>
  <c r="R156" i="17"/>
  <c r="R648" i="17" s="1"/>
  <c r="R153" i="17"/>
  <c r="R645" i="17" s="1"/>
  <c r="R152" i="17"/>
  <c r="S153" i="17"/>
  <c r="S645" i="17" s="1"/>
  <c r="S159" i="17"/>
  <c r="S651" i="17" s="1"/>
  <c r="S163" i="17"/>
  <c r="S655" i="17" s="1"/>
  <c r="S158" i="17"/>
  <c r="S650" i="17" s="1"/>
  <c r="S166" i="17"/>
  <c r="S658" i="17" s="1"/>
  <c r="S155" i="17"/>
  <c r="S647" i="17" s="1"/>
  <c r="S164" i="17"/>
  <c r="S656" i="17" s="1"/>
  <c r="S156" i="17"/>
  <c r="S648" i="17" s="1"/>
  <c r="S152" i="17"/>
  <c r="V155" i="17"/>
  <c r="V647" i="17" s="1"/>
  <c r="V156" i="17"/>
  <c r="V648" i="17" s="1"/>
  <c r="V153" i="17"/>
  <c r="V645" i="17" s="1"/>
  <c r="V163" i="17"/>
  <c r="V655" i="17" s="1"/>
  <c r="V164" i="17"/>
  <c r="V656" i="17" s="1"/>
  <c r="V158" i="17"/>
  <c r="V650" i="17" s="1"/>
  <c r="V166" i="17"/>
  <c r="V658" i="17" s="1"/>
  <c r="V159" i="17"/>
  <c r="V651" i="17" s="1"/>
  <c r="V152" i="17"/>
  <c r="O163" i="17"/>
  <c r="O655" i="17" s="1"/>
  <c r="O152" i="17"/>
  <c r="O166" i="17"/>
  <c r="O658" i="17" s="1"/>
  <c r="O156" i="17"/>
  <c r="O648" i="17" s="1"/>
  <c r="O155" i="17"/>
  <c r="O647" i="17" s="1"/>
  <c r="O159" i="17"/>
  <c r="O651" i="17" s="1"/>
  <c r="O164" i="17"/>
  <c r="O656" i="17" s="1"/>
  <c r="O153" i="17"/>
  <c r="O645" i="17" s="1"/>
  <c r="O158" i="17"/>
  <c r="O650" i="17" s="1"/>
  <c r="N166" i="17"/>
  <c r="N658" i="17" s="1"/>
  <c r="N163" i="17"/>
  <c r="N655" i="17" s="1"/>
  <c r="N153" i="17"/>
  <c r="N645" i="17" s="1"/>
  <c r="N156" i="17"/>
  <c r="N648" i="17" s="1"/>
  <c r="N164" i="17"/>
  <c r="N656" i="17" s="1"/>
  <c r="N155" i="17"/>
  <c r="N647" i="17" s="1"/>
  <c r="N159" i="17"/>
  <c r="N651" i="17" s="1"/>
  <c r="N152" i="17"/>
  <c r="N158" i="17"/>
  <c r="N650" i="17" s="1"/>
  <c r="L153" i="17"/>
  <c r="L645" i="17" s="1"/>
  <c r="L164" i="17"/>
  <c r="L656" i="17" s="1"/>
  <c r="L158" i="17"/>
  <c r="L650" i="17" s="1"/>
  <c r="L155" i="17"/>
  <c r="L647" i="17" s="1"/>
  <c r="L152" i="17"/>
  <c r="L156" i="17"/>
  <c r="L648" i="17" s="1"/>
  <c r="L159" i="17"/>
  <c r="L651" i="17" s="1"/>
  <c r="L163" i="17"/>
  <c r="L655" i="17" s="1"/>
  <c r="L166" i="17"/>
  <c r="L658" i="17" s="1"/>
  <c r="W644" i="17" l="1"/>
  <c r="W167" i="17"/>
  <c r="R16" i="3"/>
  <c r="P69" i="21"/>
  <c r="L66" i="21"/>
  <c r="N16" i="2"/>
  <c r="K16" i="2"/>
  <c r="I66" i="21"/>
  <c r="X644" i="17"/>
  <c r="X167" i="17"/>
  <c r="H69" i="21"/>
  <c r="J16" i="3"/>
  <c r="I16" i="3"/>
  <c r="G69" i="21"/>
  <c r="K16" i="12"/>
  <c r="G16" i="3" s="1"/>
  <c r="H36" i="23"/>
  <c r="I497" i="17"/>
  <c r="P16" i="2"/>
  <c r="N66" i="21"/>
  <c r="O66" i="21"/>
  <c r="Q16" i="2"/>
  <c r="J16" i="12"/>
  <c r="G16" i="2" s="1"/>
  <c r="I333" i="17"/>
  <c r="G36" i="23"/>
  <c r="K16" i="3"/>
  <c r="I69" i="21"/>
  <c r="J495" i="17"/>
  <c r="Y480" i="17"/>
  <c r="P66" i="21"/>
  <c r="R16" i="2"/>
  <c r="K66" i="21"/>
  <c r="M16" i="2"/>
  <c r="M169" i="8"/>
  <c r="I16" i="12"/>
  <c r="I169" i="17"/>
  <c r="F36" i="23"/>
  <c r="J331" i="17"/>
  <c r="Y316" i="17"/>
  <c r="J69" i="21"/>
  <c r="L16" i="3"/>
  <c r="H66" i="21"/>
  <c r="J16" i="2"/>
  <c r="G66" i="21"/>
  <c r="I16" i="2"/>
  <c r="T16" i="3"/>
  <c r="R69" i="21"/>
  <c r="M16" i="3"/>
  <c r="K69" i="21"/>
  <c r="M69" i="21"/>
  <c r="O16" i="3"/>
  <c r="O16" i="2"/>
  <c r="M66" i="21"/>
  <c r="Q66" i="21"/>
  <c r="S16" i="2"/>
  <c r="J66" i="21"/>
  <c r="L16" i="2"/>
  <c r="P16" i="3"/>
  <c r="N69" i="21"/>
  <c r="Q69" i="21"/>
  <c r="S16" i="3"/>
  <c r="O69" i="21"/>
  <c r="Q16" i="3"/>
  <c r="L69" i="21"/>
  <c r="N16" i="3"/>
  <c r="R66" i="21"/>
  <c r="T16" i="2"/>
  <c r="J647" i="17"/>
  <c r="Y647" i="17" s="1"/>
  <c r="Y155" i="17"/>
  <c r="O167" i="17"/>
  <c r="O644" i="17"/>
  <c r="V644" i="17"/>
  <c r="V167" i="17"/>
  <c r="M644" i="17"/>
  <c r="M167" i="17"/>
  <c r="J655" i="17"/>
  <c r="Y655" i="17" s="1"/>
  <c r="Y163" i="17"/>
  <c r="P167" i="17"/>
  <c r="P644" i="17"/>
  <c r="J658" i="17"/>
  <c r="Y658" i="17" s="1"/>
  <c r="Y166" i="17"/>
  <c r="Q644" i="17"/>
  <c r="Q167" i="17"/>
  <c r="N644" i="17"/>
  <c r="N167" i="17"/>
  <c r="L167" i="17"/>
  <c r="L644" i="17"/>
  <c r="S644" i="17"/>
  <c r="S167" i="17"/>
  <c r="J645" i="17"/>
  <c r="Y645" i="17" s="1"/>
  <c r="Y153" i="17"/>
  <c r="J648" i="17"/>
  <c r="Y648" i="17" s="1"/>
  <c r="Y156" i="17"/>
  <c r="J651" i="17"/>
  <c r="Y651" i="17" s="1"/>
  <c r="Y159" i="17"/>
  <c r="R644" i="17"/>
  <c r="R167" i="17"/>
  <c r="J650" i="17"/>
  <c r="Y650" i="17" s="1"/>
  <c r="Y158" i="17"/>
  <c r="U167" i="17"/>
  <c r="U644" i="17"/>
  <c r="J644" i="17"/>
  <c r="J167" i="17"/>
  <c r="Y152" i="17"/>
  <c r="T644" i="17"/>
  <c r="T167" i="17"/>
  <c r="J656" i="17"/>
  <c r="Y656" i="17" s="1"/>
  <c r="Y164" i="17"/>
  <c r="K644" i="17"/>
  <c r="K167" i="17"/>
  <c r="J333" i="17" l="1"/>
  <c r="Y331" i="17"/>
  <c r="E36" i="23"/>
  <c r="J497" i="17"/>
  <c r="Y497" i="17" s="1"/>
  <c r="Y495" i="17"/>
  <c r="G16" i="4"/>
  <c r="L16" i="12"/>
  <c r="X659" i="17"/>
  <c r="X169" i="17"/>
  <c r="W169" i="17"/>
  <c r="W659" i="17"/>
  <c r="M659" i="17"/>
  <c r="M169" i="17"/>
  <c r="R659" i="17"/>
  <c r="R169" i="17"/>
  <c r="J169" i="17"/>
  <c r="J659" i="17"/>
  <c r="Y167" i="17"/>
  <c r="K169" i="17"/>
  <c r="K659" i="17"/>
  <c r="Y644" i="17"/>
  <c r="L169" i="17"/>
  <c r="L659" i="17"/>
  <c r="P659" i="17"/>
  <c r="P169" i="17"/>
  <c r="O659" i="17"/>
  <c r="O169" i="17"/>
  <c r="Q169" i="17"/>
  <c r="Q659" i="17"/>
  <c r="T659" i="17"/>
  <c r="T169" i="17"/>
  <c r="V169" i="17"/>
  <c r="V659" i="17"/>
  <c r="N169" i="17"/>
  <c r="N659" i="17"/>
  <c r="S659" i="17"/>
  <c r="S169" i="17"/>
  <c r="U169" i="17"/>
  <c r="U659" i="17"/>
  <c r="H16" i="3" l="1"/>
  <c r="W16" i="3" s="1"/>
  <c r="F69" i="21"/>
  <c r="E69" i="21" s="1"/>
  <c r="G37" i="23"/>
  <c r="H37" i="23"/>
  <c r="F37" i="23"/>
  <c r="U16" i="4"/>
  <c r="U16" i="24" s="1"/>
  <c r="W661" i="17"/>
  <c r="U17" i="1" s="1"/>
  <c r="X661" i="17"/>
  <c r="V17" i="1" s="1"/>
  <c r="V16" i="4"/>
  <c r="V16" i="24" s="1"/>
  <c r="H16" i="2"/>
  <c r="W16" i="2" s="1"/>
  <c r="F66" i="21"/>
  <c r="E66" i="21" s="1"/>
  <c r="Y333" i="17"/>
  <c r="P661" i="17"/>
  <c r="N16" i="4"/>
  <c r="N16" i="24" s="1"/>
  <c r="L63" i="21"/>
  <c r="R63" i="21"/>
  <c r="V661" i="17"/>
  <c r="T16" i="4"/>
  <c r="T16" i="24" s="1"/>
  <c r="R16" i="4"/>
  <c r="R16" i="24" s="1"/>
  <c r="P63" i="21"/>
  <c r="T661" i="17"/>
  <c r="N63" i="21"/>
  <c r="P16" i="4"/>
  <c r="P16" i="24" s="1"/>
  <c r="R661" i="17"/>
  <c r="Y659" i="17"/>
  <c r="Q63" i="21"/>
  <c r="S16" i="4"/>
  <c r="S16" i="24" s="1"/>
  <c r="U661" i="17"/>
  <c r="L661" i="17"/>
  <c r="H63" i="21"/>
  <c r="J16" i="4"/>
  <c r="J16" i="24" s="1"/>
  <c r="O661" i="17"/>
  <c r="K63" i="21"/>
  <c r="M16" i="4"/>
  <c r="M16" i="24" s="1"/>
  <c r="L16" i="4"/>
  <c r="L16" i="24" s="1"/>
  <c r="N661" i="17"/>
  <c r="J63" i="21"/>
  <c r="O63" i="21"/>
  <c r="Q16" i="4"/>
  <c r="Q16" i="24" s="1"/>
  <c r="S661" i="17"/>
  <c r="K16" i="4"/>
  <c r="K16" i="24" s="1"/>
  <c r="I63" i="21"/>
  <c r="M661" i="17"/>
  <c r="I16" i="4"/>
  <c r="I16" i="24" s="1"/>
  <c r="G63" i="21"/>
  <c r="K661" i="17"/>
  <c r="H16" i="4"/>
  <c r="F63" i="21"/>
  <c r="Y169" i="17"/>
  <c r="J661" i="17"/>
  <c r="M63" i="21"/>
  <c r="Q661" i="17"/>
  <c r="O16" i="4"/>
  <c r="O16" i="24" s="1"/>
  <c r="I19" i="7" l="1"/>
  <c r="I18" i="11"/>
  <c r="E37" i="23"/>
  <c r="I17" i="7"/>
  <c r="I14" i="7"/>
  <c r="I17" i="11"/>
  <c r="I15" i="7"/>
  <c r="I21" i="7"/>
  <c r="I23" i="7"/>
  <c r="I22" i="7"/>
  <c r="I20" i="7"/>
  <c r="I15" i="11"/>
  <c r="I24" i="7"/>
  <c r="I16" i="7"/>
  <c r="K14" i="7"/>
  <c r="K24" i="7"/>
  <c r="H106" i="15" s="1"/>
  <c r="K15" i="11"/>
  <c r="K22" i="7"/>
  <c r="H104" i="15" s="1"/>
  <c r="K17" i="7"/>
  <c r="H99" i="15" s="1"/>
  <c r="K19" i="7"/>
  <c r="H101" i="15" s="1"/>
  <c r="K23" i="7"/>
  <c r="H105" i="15" s="1"/>
  <c r="K20" i="7"/>
  <c r="H102" i="15" s="1"/>
  <c r="K16" i="7"/>
  <c r="H98" i="15" s="1"/>
  <c r="K15" i="7"/>
  <c r="H97" i="15" s="1"/>
  <c r="K21" i="7"/>
  <c r="H103" i="15" s="1"/>
  <c r="K17" i="11"/>
  <c r="H76" i="19" s="1"/>
  <c r="K18" i="11"/>
  <c r="H77" i="19" s="1"/>
  <c r="N67" i="21"/>
  <c r="H67" i="21"/>
  <c r="O67" i="21"/>
  <c r="R67" i="21"/>
  <c r="M67" i="21"/>
  <c r="G67" i="21"/>
  <c r="J67" i="21"/>
  <c r="F67" i="21"/>
  <c r="P67" i="21"/>
  <c r="I67" i="21"/>
  <c r="Q67" i="21"/>
  <c r="K67" i="21"/>
  <c r="L67" i="21"/>
  <c r="J19" i="7"/>
  <c r="H60" i="15" s="1"/>
  <c r="J18" i="11"/>
  <c r="H47" i="19" s="1"/>
  <c r="J24" i="7"/>
  <c r="H65" i="15" s="1"/>
  <c r="J22" i="7"/>
  <c r="H63" i="15" s="1"/>
  <c r="J16" i="7"/>
  <c r="H57" i="15" s="1"/>
  <c r="J17" i="7"/>
  <c r="H58" i="15" s="1"/>
  <c r="J17" i="11"/>
  <c r="H46" i="19" s="1"/>
  <c r="J14" i="7"/>
  <c r="J20" i="7"/>
  <c r="H61" i="15" s="1"/>
  <c r="J15" i="7"/>
  <c r="H56" i="15" s="1"/>
  <c r="J23" i="7"/>
  <c r="H64" i="15" s="1"/>
  <c r="J15" i="11"/>
  <c r="J21" i="7"/>
  <c r="H62" i="15" s="1"/>
  <c r="H70" i="21"/>
  <c r="L70" i="21"/>
  <c r="O70" i="21"/>
  <c r="M70" i="21"/>
  <c r="P70" i="21"/>
  <c r="J70" i="21"/>
  <c r="Q70" i="21"/>
  <c r="G70" i="21"/>
  <c r="I70" i="21"/>
  <c r="F70" i="21"/>
  <c r="R70" i="21"/>
  <c r="N70" i="21"/>
  <c r="K70" i="21"/>
  <c r="L17" i="1"/>
  <c r="J60" i="21"/>
  <c r="I60" i="21"/>
  <c r="K17" i="1"/>
  <c r="E63" i="21"/>
  <c r="O60" i="21"/>
  <c r="Q17" i="1"/>
  <c r="M17" i="1"/>
  <c r="K60" i="21"/>
  <c r="N60" i="21"/>
  <c r="P17" i="1"/>
  <c r="H16" i="24"/>
  <c r="W16" i="24" s="1"/>
  <c r="W16" i="4"/>
  <c r="S17" i="1"/>
  <c r="Q60" i="21"/>
  <c r="T17" i="1"/>
  <c r="R60" i="21"/>
  <c r="I17" i="1"/>
  <c r="G60" i="21"/>
  <c r="O17" i="1"/>
  <c r="M60" i="21"/>
  <c r="F60" i="21"/>
  <c r="Y661" i="17"/>
  <c r="H17" i="1"/>
  <c r="H60" i="21"/>
  <c r="J17" i="1"/>
  <c r="P60" i="21"/>
  <c r="R17" i="1"/>
  <c r="N17" i="1"/>
  <c r="L60" i="21"/>
  <c r="H55" i="15" l="1"/>
  <c r="J26" i="7"/>
  <c r="N97" i="15"/>
  <c r="O97" i="15"/>
  <c r="U97" i="15"/>
  <c r="M97" i="15"/>
  <c r="J97" i="15"/>
  <c r="I97" i="15"/>
  <c r="K97" i="15"/>
  <c r="Q97" i="15"/>
  <c r="S97" i="15"/>
  <c r="W97" i="15"/>
  <c r="V97" i="15"/>
  <c r="P97" i="15"/>
  <c r="R97" i="15"/>
  <c r="T97" i="15"/>
  <c r="L97" i="15"/>
  <c r="Q106" i="15"/>
  <c r="M106" i="15"/>
  <c r="R106" i="15"/>
  <c r="W106" i="15"/>
  <c r="N106" i="15"/>
  <c r="V106" i="15"/>
  <c r="O106" i="15"/>
  <c r="P106" i="15"/>
  <c r="T106" i="15"/>
  <c r="S106" i="15"/>
  <c r="J106" i="15"/>
  <c r="I106" i="15"/>
  <c r="U106" i="15"/>
  <c r="L106" i="15"/>
  <c r="K106" i="15"/>
  <c r="H21" i="15"/>
  <c r="L21" i="7"/>
  <c r="E70" i="21"/>
  <c r="W46" i="19"/>
  <c r="N46" i="19"/>
  <c r="O46" i="19"/>
  <c r="Q46" i="19"/>
  <c r="I46" i="19"/>
  <c r="S46" i="19"/>
  <c r="P46" i="19"/>
  <c r="T46" i="19"/>
  <c r="V46" i="19"/>
  <c r="K46" i="19"/>
  <c r="M46" i="19"/>
  <c r="J46" i="19"/>
  <c r="L46" i="19"/>
  <c r="U46" i="19"/>
  <c r="R46" i="19"/>
  <c r="P98" i="15"/>
  <c r="K98" i="15"/>
  <c r="R98" i="15"/>
  <c r="S98" i="15"/>
  <c r="U98" i="15"/>
  <c r="Q98" i="15"/>
  <c r="J98" i="15"/>
  <c r="O98" i="15"/>
  <c r="I98" i="15"/>
  <c r="V98" i="15"/>
  <c r="L98" i="15"/>
  <c r="T98" i="15"/>
  <c r="W98" i="15"/>
  <c r="N98" i="15"/>
  <c r="M98" i="15"/>
  <c r="H96" i="15"/>
  <c r="K26" i="7"/>
  <c r="L15" i="7"/>
  <c r="H15" i="15"/>
  <c r="L58" i="15"/>
  <c r="S58" i="15"/>
  <c r="U58" i="15"/>
  <c r="O58" i="15"/>
  <c r="I58" i="15"/>
  <c r="Q58" i="15"/>
  <c r="R58" i="15"/>
  <c r="M58" i="15"/>
  <c r="V58" i="15"/>
  <c r="T58" i="15"/>
  <c r="J58" i="15"/>
  <c r="P58" i="15"/>
  <c r="W58" i="15"/>
  <c r="N58" i="15"/>
  <c r="K58" i="15"/>
  <c r="Q102" i="15"/>
  <c r="K102" i="15"/>
  <c r="W102" i="15"/>
  <c r="P102" i="15"/>
  <c r="S102" i="15"/>
  <c r="N102" i="15"/>
  <c r="T102" i="15"/>
  <c r="O102" i="15"/>
  <c r="R102" i="15"/>
  <c r="M102" i="15"/>
  <c r="L102" i="15"/>
  <c r="U102" i="15"/>
  <c r="J102" i="15"/>
  <c r="V102" i="15"/>
  <c r="I102" i="15"/>
  <c r="H16" i="15"/>
  <c r="L16" i="7"/>
  <c r="L17" i="11"/>
  <c r="H16" i="19"/>
  <c r="P62" i="15"/>
  <c r="Q62" i="15"/>
  <c r="V62" i="15"/>
  <c r="R62" i="15"/>
  <c r="W62" i="15"/>
  <c r="K62" i="15"/>
  <c r="L62" i="15"/>
  <c r="T62" i="15"/>
  <c r="I62" i="15"/>
  <c r="O62" i="15"/>
  <c r="J62" i="15"/>
  <c r="M62" i="15"/>
  <c r="N62" i="15"/>
  <c r="S62" i="15"/>
  <c r="U62" i="15"/>
  <c r="N57" i="15"/>
  <c r="P57" i="15"/>
  <c r="S57" i="15"/>
  <c r="V57" i="15"/>
  <c r="T57" i="15"/>
  <c r="K57" i="15"/>
  <c r="W57" i="15"/>
  <c r="J57" i="15"/>
  <c r="I57" i="15"/>
  <c r="U57" i="15"/>
  <c r="R57" i="15"/>
  <c r="L57" i="15"/>
  <c r="M57" i="15"/>
  <c r="O57" i="15"/>
  <c r="Q57" i="15"/>
  <c r="S105" i="15"/>
  <c r="M105" i="15"/>
  <c r="V105" i="15"/>
  <c r="R105" i="15"/>
  <c r="T105" i="15"/>
  <c r="O105" i="15"/>
  <c r="K105" i="15"/>
  <c r="P105" i="15"/>
  <c r="Q105" i="15"/>
  <c r="L105" i="15"/>
  <c r="W105" i="15"/>
  <c r="I105" i="15"/>
  <c r="U105" i="15"/>
  <c r="J105" i="15"/>
  <c r="N105" i="15"/>
  <c r="H24" i="15"/>
  <c r="L24" i="7"/>
  <c r="I26" i="7"/>
  <c r="L14" i="7"/>
  <c r="H14" i="15"/>
  <c r="H44" i="19"/>
  <c r="J19" i="11"/>
  <c r="V63" i="15"/>
  <c r="J63" i="15"/>
  <c r="U63" i="15"/>
  <c r="M63" i="15"/>
  <c r="Q63" i="15"/>
  <c r="L63" i="15"/>
  <c r="I63" i="15"/>
  <c r="S63" i="15"/>
  <c r="P63" i="15"/>
  <c r="T63" i="15"/>
  <c r="O63" i="15"/>
  <c r="W63" i="15"/>
  <c r="K63" i="15"/>
  <c r="N63" i="15"/>
  <c r="R63" i="15"/>
  <c r="O101" i="15"/>
  <c r="Q101" i="15"/>
  <c r="N101" i="15"/>
  <c r="S101" i="15"/>
  <c r="U101" i="15"/>
  <c r="I101" i="15"/>
  <c r="W101" i="15"/>
  <c r="V101" i="15"/>
  <c r="M101" i="15"/>
  <c r="T101" i="15"/>
  <c r="J101" i="15"/>
  <c r="R101" i="15"/>
  <c r="L101" i="15"/>
  <c r="K101" i="15"/>
  <c r="P101" i="15"/>
  <c r="I19" i="11"/>
  <c r="L15" i="11"/>
  <c r="H14" i="19"/>
  <c r="L17" i="7"/>
  <c r="H17" i="15"/>
  <c r="I64" i="15"/>
  <c r="W64" i="15"/>
  <c r="T64" i="15"/>
  <c r="P64" i="15"/>
  <c r="K64" i="15"/>
  <c r="U64" i="15"/>
  <c r="V64" i="15"/>
  <c r="N64" i="15"/>
  <c r="L64" i="15"/>
  <c r="S64" i="15"/>
  <c r="Q64" i="15"/>
  <c r="R64" i="15"/>
  <c r="O64" i="15"/>
  <c r="M64" i="15"/>
  <c r="J64" i="15"/>
  <c r="T65" i="15"/>
  <c r="J65" i="15"/>
  <c r="I65" i="15"/>
  <c r="R65" i="15"/>
  <c r="S65" i="15"/>
  <c r="O65" i="15"/>
  <c r="Q65" i="15"/>
  <c r="M65" i="15"/>
  <c r="L65" i="15"/>
  <c r="K65" i="15"/>
  <c r="N65" i="15"/>
  <c r="V65" i="15"/>
  <c r="U65" i="15"/>
  <c r="W65" i="15"/>
  <c r="P65" i="15"/>
  <c r="E67" i="21"/>
  <c r="I77" i="19"/>
  <c r="W77" i="19"/>
  <c r="T77" i="19"/>
  <c r="Q77" i="19"/>
  <c r="P77" i="19"/>
  <c r="V77" i="19"/>
  <c r="K77" i="19"/>
  <c r="J77" i="19"/>
  <c r="L77" i="19"/>
  <c r="O77" i="19"/>
  <c r="U77" i="19"/>
  <c r="N77" i="19"/>
  <c r="S77" i="19"/>
  <c r="M77" i="19"/>
  <c r="R77" i="19"/>
  <c r="U99" i="15"/>
  <c r="M99" i="15"/>
  <c r="I99" i="15"/>
  <c r="L99" i="15"/>
  <c r="O99" i="15"/>
  <c r="P99" i="15"/>
  <c r="W99" i="15"/>
  <c r="S99" i="15"/>
  <c r="K99" i="15"/>
  <c r="V99" i="15"/>
  <c r="J99" i="15"/>
  <c r="Q99" i="15"/>
  <c r="T99" i="15"/>
  <c r="N99" i="15"/>
  <c r="R99" i="15"/>
  <c r="H20" i="15"/>
  <c r="L20" i="7"/>
  <c r="W17" i="1"/>
  <c r="V56" i="15"/>
  <c r="S56" i="15"/>
  <c r="W56" i="15"/>
  <c r="N56" i="15"/>
  <c r="O56" i="15"/>
  <c r="R56" i="15"/>
  <c r="L56" i="15"/>
  <c r="U56" i="15"/>
  <c r="T56" i="15"/>
  <c r="P56" i="15"/>
  <c r="M56" i="15"/>
  <c r="J56" i="15"/>
  <c r="K56" i="15"/>
  <c r="Q56" i="15"/>
  <c r="I56" i="15"/>
  <c r="O47" i="19"/>
  <c r="J47" i="19"/>
  <c r="N47" i="19"/>
  <c r="L47" i="19"/>
  <c r="K47" i="19"/>
  <c r="W47" i="19"/>
  <c r="M47" i="19"/>
  <c r="U47" i="19"/>
  <c r="R47" i="19"/>
  <c r="V47" i="19"/>
  <c r="Q47" i="19"/>
  <c r="P47" i="19"/>
  <c r="S47" i="19"/>
  <c r="T47" i="19"/>
  <c r="I47" i="19"/>
  <c r="K76" i="19"/>
  <c r="R76" i="19"/>
  <c r="W76" i="19"/>
  <c r="O76" i="19"/>
  <c r="T76" i="19"/>
  <c r="J76" i="19"/>
  <c r="U76" i="19"/>
  <c r="I76" i="19"/>
  <c r="N76" i="19"/>
  <c r="P76" i="19"/>
  <c r="M76" i="19"/>
  <c r="V76" i="19"/>
  <c r="L76" i="19"/>
  <c r="Q76" i="19"/>
  <c r="S76" i="19"/>
  <c r="I104" i="15"/>
  <c r="P104" i="15"/>
  <c r="O104" i="15"/>
  <c r="S104" i="15"/>
  <c r="M104" i="15"/>
  <c r="K104" i="15"/>
  <c r="Q104" i="15"/>
  <c r="R104" i="15"/>
  <c r="N104" i="15"/>
  <c r="T104" i="15"/>
  <c r="L104" i="15"/>
  <c r="U104" i="15"/>
  <c r="J104" i="15"/>
  <c r="V104" i="15"/>
  <c r="W104" i="15"/>
  <c r="L22" i="7"/>
  <c r="H22" i="15"/>
  <c r="L18" i="11"/>
  <c r="H17" i="19"/>
  <c r="Q61" i="15"/>
  <c r="T61" i="15"/>
  <c r="K61" i="15"/>
  <c r="V61" i="15"/>
  <c r="J61" i="15"/>
  <c r="L61" i="15"/>
  <c r="I61" i="15"/>
  <c r="M61" i="15"/>
  <c r="U61" i="15"/>
  <c r="O61" i="15"/>
  <c r="N61" i="15"/>
  <c r="W61" i="15"/>
  <c r="S61" i="15"/>
  <c r="P61" i="15"/>
  <c r="R61" i="15"/>
  <c r="P60" i="15"/>
  <c r="V60" i="15"/>
  <c r="Q60" i="15"/>
  <c r="I60" i="15"/>
  <c r="J60" i="15"/>
  <c r="T60" i="15"/>
  <c r="U60" i="15"/>
  <c r="O60" i="15"/>
  <c r="R60" i="15"/>
  <c r="K60" i="15"/>
  <c r="M60" i="15"/>
  <c r="W60" i="15"/>
  <c r="N60" i="15"/>
  <c r="L60" i="15"/>
  <c r="S60" i="15"/>
  <c r="O103" i="15"/>
  <c r="W103" i="15"/>
  <c r="J103" i="15"/>
  <c r="L103" i="15"/>
  <c r="U103" i="15"/>
  <c r="V103" i="15"/>
  <c r="R103" i="15"/>
  <c r="T103" i="15"/>
  <c r="N103" i="15"/>
  <c r="M103" i="15"/>
  <c r="I103" i="15"/>
  <c r="K103" i="15"/>
  <c r="P103" i="15"/>
  <c r="Q103" i="15"/>
  <c r="S103" i="15"/>
  <c r="H74" i="19"/>
  <c r="K19" i="11"/>
  <c r="L23" i="7"/>
  <c r="H23" i="15"/>
  <c r="H19" i="15"/>
  <c r="L19" i="7"/>
  <c r="E60" i="21"/>
  <c r="H64" i="21"/>
  <c r="O64" i="21"/>
  <c r="J64" i="21"/>
  <c r="L64" i="21"/>
  <c r="R64" i="21"/>
  <c r="M64" i="21"/>
  <c r="P64" i="21"/>
  <c r="G64" i="21"/>
  <c r="I64" i="21"/>
  <c r="K64" i="21"/>
  <c r="F64" i="21"/>
  <c r="N64" i="21"/>
  <c r="Q64" i="21"/>
  <c r="W19" i="15" l="1"/>
  <c r="W142" i="15" s="1"/>
  <c r="V19" i="15"/>
  <c r="V142" i="15" s="1"/>
  <c r="X65" i="15"/>
  <c r="X101" i="15"/>
  <c r="X62" i="15"/>
  <c r="X46" i="19"/>
  <c r="X97" i="15"/>
  <c r="W23" i="15"/>
  <c r="W146" i="15" s="1"/>
  <c r="V23" i="15"/>
  <c r="V146" i="15" s="1"/>
  <c r="X103" i="15"/>
  <c r="X99" i="15"/>
  <c r="X64" i="15"/>
  <c r="I44" i="7"/>
  <c r="L26" i="7"/>
  <c r="L44" i="7" s="1"/>
  <c r="H26" i="15"/>
  <c r="X57" i="15"/>
  <c r="V16" i="19"/>
  <c r="V106" i="19" s="1"/>
  <c r="W16" i="19"/>
  <c r="W106" i="19" s="1"/>
  <c r="W17" i="19"/>
  <c r="W107" i="19" s="1"/>
  <c r="V17" i="19"/>
  <c r="V107" i="19" s="1"/>
  <c r="X77" i="19"/>
  <c r="V17" i="15"/>
  <c r="V140" i="15" s="1"/>
  <c r="W17" i="15"/>
  <c r="W140" i="15" s="1"/>
  <c r="K27" i="11"/>
  <c r="H78" i="19"/>
  <c r="X61" i="15"/>
  <c r="X56" i="15"/>
  <c r="W24" i="15"/>
  <c r="W147" i="15" s="1"/>
  <c r="V24" i="15"/>
  <c r="V147" i="15" s="1"/>
  <c r="V15" i="15"/>
  <c r="V138" i="15" s="1"/>
  <c r="W15" i="15"/>
  <c r="W138" i="15" s="1"/>
  <c r="X106" i="15"/>
  <c r="R74" i="19"/>
  <c r="R78" i="19" s="1"/>
  <c r="R86" i="19" s="1"/>
  <c r="Q18" i="3" s="1"/>
  <c r="U74" i="19"/>
  <c r="U78" i="19" s="1"/>
  <c r="U86" i="19" s="1"/>
  <c r="T18" i="3" s="1"/>
  <c r="S74" i="19"/>
  <c r="S78" i="19" s="1"/>
  <c r="S86" i="19" s="1"/>
  <c r="R18" i="3" s="1"/>
  <c r="I74" i="19"/>
  <c r="V74" i="19"/>
  <c r="V78" i="19" s="1"/>
  <c r="V86" i="19" s="1"/>
  <c r="U18" i="3" s="1"/>
  <c r="T74" i="19"/>
  <c r="T78" i="19" s="1"/>
  <c r="T86" i="19" s="1"/>
  <c r="S18" i="3" s="1"/>
  <c r="P74" i="19"/>
  <c r="P78" i="19" s="1"/>
  <c r="P86" i="19" s="1"/>
  <c r="O18" i="3" s="1"/>
  <c r="K74" i="19"/>
  <c r="K78" i="19" s="1"/>
  <c r="K86" i="19" s="1"/>
  <c r="J18" i="3" s="1"/>
  <c r="N74" i="19"/>
  <c r="N78" i="19" s="1"/>
  <c r="N86" i="19" s="1"/>
  <c r="M18" i="3" s="1"/>
  <c r="O74" i="19"/>
  <c r="O78" i="19" s="1"/>
  <c r="O86" i="19" s="1"/>
  <c r="N18" i="3" s="1"/>
  <c r="L74" i="19"/>
  <c r="L78" i="19" s="1"/>
  <c r="L86" i="19" s="1"/>
  <c r="K18" i="3" s="1"/>
  <c r="J74" i="19"/>
  <c r="J78" i="19" s="1"/>
  <c r="J86" i="19" s="1"/>
  <c r="I18" i="3" s="1"/>
  <c r="Q74" i="19"/>
  <c r="Q78" i="19" s="1"/>
  <c r="Q86" i="19" s="1"/>
  <c r="P18" i="3" s="1"/>
  <c r="W74" i="19"/>
  <c r="W78" i="19" s="1"/>
  <c r="W86" i="19" s="1"/>
  <c r="V18" i="3" s="1"/>
  <c r="M74" i="19"/>
  <c r="M78" i="19" s="1"/>
  <c r="M86" i="19" s="1"/>
  <c r="L18" i="3" s="1"/>
  <c r="W22" i="15"/>
  <c r="W145" i="15" s="1"/>
  <c r="V22" i="15"/>
  <c r="V145" i="15" s="1"/>
  <c r="X104" i="15"/>
  <c r="X76" i="19"/>
  <c r="X47" i="19"/>
  <c r="W20" i="15"/>
  <c r="W143" i="15" s="1"/>
  <c r="V20" i="15"/>
  <c r="V143" i="15" s="1"/>
  <c r="W14" i="19"/>
  <c r="V14" i="19"/>
  <c r="W16" i="15"/>
  <c r="W139" i="15" s="1"/>
  <c r="V16" i="15"/>
  <c r="V139" i="15" s="1"/>
  <c r="J27" i="11"/>
  <c r="H48" i="19"/>
  <c r="X102" i="15"/>
  <c r="H108" i="15"/>
  <c r="K44" i="7"/>
  <c r="X98" i="15"/>
  <c r="H18" i="19"/>
  <c r="I27" i="11"/>
  <c r="L19" i="11"/>
  <c r="X63" i="15"/>
  <c r="R44" i="19"/>
  <c r="R48" i="19" s="1"/>
  <c r="V44" i="19"/>
  <c r="V48" i="19" s="1"/>
  <c r="M44" i="19"/>
  <c r="M48" i="19" s="1"/>
  <c r="K44" i="19"/>
  <c r="K48" i="19" s="1"/>
  <c r="Q44" i="19"/>
  <c r="Q48" i="19" s="1"/>
  <c r="P44" i="19"/>
  <c r="P48" i="19" s="1"/>
  <c r="L44" i="19"/>
  <c r="L48" i="19" s="1"/>
  <c r="N44" i="19"/>
  <c r="N48" i="19" s="1"/>
  <c r="I44" i="19"/>
  <c r="J44" i="19"/>
  <c r="J48" i="19" s="1"/>
  <c r="S44" i="19"/>
  <c r="S48" i="19" s="1"/>
  <c r="U44" i="19"/>
  <c r="U48" i="19" s="1"/>
  <c r="W44" i="19"/>
  <c r="W48" i="19" s="1"/>
  <c r="T44" i="19"/>
  <c r="T48" i="19" s="1"/>
  <c r="O44" i="19"/>
  <c r="O48" i="19" s="1"/>
  <c r="X58" i="15"/>
  <c r="N96" i="15"/>
  <c r="N108" i="15" s="1"/>
  <c r="N126" i="15" s="1"/>
  <c r="V96" i="15"/>
  <c r="V108" i="15" s="1"/>
  <c r="V126" i="15" s="1"/>
  <c r="U13" i="3" s="1"/>
  <c r="U36" i="3" s="1"/>
  <c r="J96" i="15"/>
  <c r="J108" i="15" s="1"/>
  <c r="J126" i="15" s="1"/>
  <c r="S96" i="15"/>
  <c r="S108" i="15" s="1"/>
  <c r="S126" i="15" s="1"/>
  <c r="L96" i="15"/>
  <c r="L108" i="15" s="1"/>
  <c r="L126" i="15" s="1"/>
  <c r="W96" i="15"/>
  <c r="W108" i="15" s="1"/>
  <c r="W126" i="15" s="1"/>
  <c r="V13" i="3" s="1"/>
  <c r="V36" i="3" s="1"/>
  <c r="R96" i="15"/>
  <c r="R108" i="15" s="1"/>
  <c r="R126" i="15" s="1"/>
  <c r="O96" i="15"/>
  <c r="O108" i="15" s="1"/>
  <c r="O126" i="15" s="1"/>
  <c r="M96" i="15"/>
  <c r="M108" i="15" s="1"/>
  <c r="M126" i="15" s="1"/>
  <c r="P96" i="15"/>
  <c r="P108" i="15" s="1"/>
  <c r="P126" i="15" s="1"/>
  <c r="I96" i="15"/>
  <c r="U96" i="15"/>
  <c r="U108" i="15" s="1"/>
  <c r="U126" i="15" s="1"/>
  <c r="T96" i="15"/>
  <c r="T108" i="15" s="1"/>
  <c r="T126" i="15" s="1"/>
  <c r="Q96" i="15"/>
  <c r="Q108" i="15" s="1"/>
  <c r="Q126" i="15" s="1"/>
  <c r="K96" i="15"/>
  <c r="K108" i="15" s="1"/>
  <c r="K126" i="15" s="1"/>
  <c r="H67" i="15"/>
  <c r="J44" i="7"/>
  <c r="X60" i="15"/>
  <c r="W14" i="15"/>
  <c r="V14" i="15"/>
  <c r="X105" i="15"/>
  <c r="W21" i="15"/>
  <c r="W144" i="15" s="1"/>
  <c r="V21" i="15"/>
  <c r="V144" i="15" s="1"/>
  <c r="T55" i="15"/>
  <c r="T67" i="15" s="1"/>
  <c r="T85" i="15" s="1"/>
  <c r="K55" i="15"/>
  <c r="K67" i="15" s="1"/>
  <c r="K85" i="15" s="1"/>
  <c r="W55" i="15"/>
  <c r="W67" i="15" s="1"/>
  <c r="W85" i="15" s="1"/>
  <c r="V13" i="2" s="1"/>
  <c r="V34" i="2" s="1"/>
  <c r="L55" i="15"/>
  <c r="L67" i="15" s="1"/>
  <c r="L85" i="15" s="1"/>
  <c r="P55" i="15"/>
  <c r="P67" i="15" s="1"/>
  <c r="P85" i="15" s="1"/>
  <c r="M55" i="15"/>
  <c r="M67" i="15" s="1"/>
  <c r="M85" i="15" s="1"/>
  <c r="S55" i="15"/>
  <c r="S67" i="15" s="1"/>
  <c r="S85" i="15" s="1"/>
  <c r="U55" i="15"/>
  <c r="U67" i="15" s="1"/>
  <c r="U85" i="15" s="1"/>
  <c r="Q55" i="15"/>
  <c r="Q67" i="15" s="1"/>
  <c r="Q85" i="15" s="1"/>
  <c r="N55" i="15"/>
  <c r="N67" i="15" s="1"/>
  <c r="N85" i="15" s="1"/>
  <c r="I55" i="15"/>
  <c r="V55" i="15"/>
  <c r="V67" i="15" s="1"/>
  <c r="V85" i="15" s="1"/>
  <c r="U13" i="2" s="1"/>
  <c r="U34" i="2" s="1"/>
  <c r="J55" i="15"/>
  <c r="J67" i="15" s="1"/>
  <c r="J85" i="15" s="1"/>
  <c r="R55" i="15"/>
  <c r="R67" i="15" s="1"/>
  <c r="R85" i="15" s="1"/>
  <c r="O55" i="15"/>
  <c r="O67" i="15" s="1"/>
  <c r="O85" i="15" s="1"/>
  <c r="T19" i="15"/>
  <c r="T142" i="15" s="1"/>
  <c r="T17" i="15"/>
  <c r="T140" i="15" s="1"/>
  <c r="T14" i="19"/>
  <c r="T21" i="15"/>
  <c r="T144" i="15" s="1"/>
  <c r="T22" i="15"/>
  <c r="T145" i="15" s="1"/>
  <c r="T24" i="15"/>
  <c r="T147" i="15" s="1"/>
  <c r="T20" i="15"/>
  <c r="T143" i="15" s="1"/>
  <c r="T16" i="19"/>
  <c r="T106" i="19" s="1"/>
  <c r="T17" i="19"/>
  <c r="T107" i="19" s="1"/>
  <c r="T23" i="15"/>
  <c r="T146" i="15" s="1"/>
  <c r="T14" i="15"/>
  <c r="T15" i="15"/>
  <c r="T138" i="15" s="1"/>
  <c r="T16" i="15"/>
  <c r="T139" i="15" s="1"/>
  <c r="O20" i="15"/>
  <c r="O143" i="15" s="1"/>
  <c r="O14" i="15"/>
  <c r="O16" i="15"/>
  <c r="O139" i="15" s="1"/>
  <c r="O17" i="19"/>
  <c r="O107" i="19" s="1"/>
  <c r="O19" i="15"/>
  <c r="O142" i="15" s="1"/>
  <c r="O14" i="19"/>
  <c r="O15" i="15"/>
  <c r="O138" i="15" s="1"/>
  <c r="O24" i="15"/>
  <c r="O147" i="15" s="1"/>
  <c r="O17" i="15"/>
  <c r="O140" i="15" s="1"/>
  <c r="O22" i="15"/>
  <c r="O145" i="15" s="1"/>
  <c r="O23" i="15"/>
  <c r="O146" i="15" s="1"/>
  <c r="O21" i="15"/>
  <c r="O144" i="15" s="1"/>
  <c r="O16" i="19"/>
  <c r="O106" i="19" s="1"/>
  <c r="I15" i="15"/>
  <c r="I24" i="15"/>
  <c r="I16" i="19"/>
  <c r="I19" i="15"/>
  <c r="I20" i="15"/>
  <c r="I17" i="15"/>
  <c r="I16" i="15"/>
  <c r="E64" i="21"/>
  <c r="I21" i="15"/>
  <c r="I17" i="19"/>
  <c r="I14" i="19"/>
  <c r="I14" i="15"/>
  <c r="I23" i="15"/>
  <c r="I22" i="15"/>
  <c r="M15" i="15"/>
  <c r="M138" i="15" s="1"/>
  <c r="M21" i="15"/>
  <c r="M144" i="15" s="1"/>
  <c r="M20" i="15"/>
  <c r="M143" i="15" s="1"/>
  <c r="M24" i="15"/>
  <c r="M147" i="15" s="1"/>
  <c r="M14" i="19"/>
  <c r="M22" i="15"/>
  <c r="M145" i="15" s="1"/>
  <c r="M17" i="19"/>
  <c r="M107" i="19" s="1"/>
  <c r="M19" i="15"/>
  <c r="M142" i="15" s="1"/>
  <c r="M14" i="15"/>
  <c r="M16" i="19"/>
  <c r="M106" i="19" s="1"/>
  <c r="M23" i="15"/>
  <c r="M146" i="15" s="1"/>
  <c r="M17" i="15"/>
  <c r="M140" i="15" s="1"/>
  <c r="M16" i="15"/>
  <c r="M139" i="15" s="1"/>
  <c r="S14" i="19"/>
  <c r="S17" i="19"/>
  <c r="S107" i="19" s="1"/>
  <c r="S24" i="15"/>
  <c r="S147" i="15" s="1"/>
  <c r="S20" i="15"/>
  <c r="S143" i="15" s="1"/>
  <c r="S23" i="15"/>
  <c r="S146" i="15" s="1"/>
  <c r="S16" i="15"/>
  <c r="S139" i="15" s="1"/>
  <c r="S15" i="15"/>
  <c r="S138" i="15" s="1"/>
  <c r="S22" i="15"/>
  <c r="S145" i="15" s="1"/>
  <c r="S17" i="15"/>
  <c r="S140" i="15" s="1"/>
  <c r="S14" i="15"/>
  <c r="S21" i="15"/>
  <c r="S144" i="15" s="1"/>
  <c r="S16" i="19"/>
  <c r="S106" i="19" s="1"/>
  <c r="S19" i="15"/>
  <c r="S142" i="15" s="1"/>
  <c r="P24" i="15"/>
  <c r="P147" i="15" s="1"/>
  <c r="P17" i="15"/>
  <c r="P140" i="15" s="1"/>
  <c r="P23" i="15"/>
  <c r="P146" i="15" s="1"/>
  <c r="P16" i="15"/>
  <c r="P139" i="15" s="1"/>
  <c r="P14" i="19"/>
  <c r="P15" i="15"/>
  <c r="P138" i="15" s="1"/>
  <c r="P17" i="19"/>
  <c r="P107" i="19" s="1"/>
  <c r="P20" i="15"/>
  <c r="P143" i="15" s="1"/>
  <c r="P19" i="15"/>
  <c r="P142" i="15" s="1"/>
  <c r="P21" i="15"/>
  <c r="P144" i="15" s="1"/>
  <c r="P22" i="15"/>
  <c r="P145" i="15" s="1"/>
  <c r="P14" i="15"/>
  <c r="P16" i="19"/>
  <c r="P106" i="19" s="1"/>
  <c r="Q15" i="15"/>
  <c r="Q138" i="15" s="1"/>
  <c r="Q17" i="19"/>
  <c r="Q107" i="19" s="1"/>
  <c r="Q23" i="15"/>
  <c r="Q146" i="15" s="1"/>
  <c r="Q22" i="15"/>
  <c r="Q145" i="15" s="1"/>
  <c r="Q21" i="15"/>
  <c r="Q144" i="15" s="1"/>
  <c r="Q16" i="19"/>
  <c r="Q106" i="19" s="1"/>
  <c r="Q16" i="15"/>
  <c r="Q139" i="15" s="1"/>
  <c r="Q20" i="15"/>
  <c r="Q143" i="15" s="1"/>
  <c r="Q24" i="15"/>
  <c r="Q147" i="15" s="1"/>
  <c r="Q17" i="15"/>
  <c r="Q140" i="15" s="1"/>
  <c r="Q19" i="15"/>
  <c r="Q142" i="15" s="1"/>
  <c r="Q14" i="19"/>
  <c r="Q14" i="15"/>
  <c r="N17" i="19"/>
  <c r="N107" i="19" s="1"/>
  <c r="N19" i="15"/>
  <c r="N142" i="15" s="1"/>
  <c r="N14" i="19"/>
  <c r="N16" i="19"/>
  <c r="N106" i="19" s="1"/>
  <c r="N21" i="15"/>
  <c r="N144" i="15" s="1"/>
  <c r="N24" i="15"/>
  <c r="N147" i="15" s="1"/>
  <c r="N20" i="15"/>
  <c r="N143" i="15" s="1"/>
  <c r="N15" i="15"/>
  <c r="N138" i="15" s="1"/>
  <c r="N17" i="15"/>
  <c r="N140" i="15" s="1"/>
  <c r="N14" i="15"/>
  <c r="N16" i="15"/>
  <c r="N139" i="15" s="1"/>
  <c r="N23" i="15"/>
  <c r="N146" i="15" s="1"/>
  <c r="N22" i="15"/>
  <c r="N145" i="15" s="1"/>
  <c r="R16" i="15"/>
  <c r="R139" i="15" s="1"/>
  <c r="R21" i="15"/>
  <c r="R144" i="15" s="1"/>
  <c r="R15" i="15"/>
  <c r="R138" i="15" s="1"/>
  <c r="R19" i="15"/>
  <c r="R142" i="15" s="1"/>
  <c r="R14" i="15"/>
  <c r="R22" i="15"/>
  <c r="R145" i="15" s="1"/>
  <c r="R17" i="15"/>
  <c r="R140" i="15" s="1"/>
  <c r="R23" i="15"/>
  <c r="R146" i="15" s="1"/>
  <c r="R14" i="19"/>
  <c r="R24" i="15"/>
  <c r="R147" i="15" s="1"/>
  <c r="R17" i="19"/>
  <c r="R107" i="19" s="1"/>
  <c r="R16" i="19"/>
  <c r="R106" i="19" s="1"/>
  <c r="R20" i="15"/>
  <c r="R143" i="15" s="1"/>
  <c r="U21" i="15"/>
  <c r="U144" i="15" s="1"/>
  <c r="U17" i="15"/>
  <c r="U140" i="15" s="1"/>
  <c r="U15" i="15"/>
  <c r="U138" i="15" s="1"/>
  <c r="U22" i="15"/>
  <c r="U145" i="15" s="1"/>
  <c r="U20" i="15"/>
  <c r="U143" i="15" s="1"/>
  <c r="U14" i="15"/>
  <c r="U23" i="15"/>
  <c r="U146" i="15" s="1"/>
  <c r="U16" i="15"/>
  <c r="U139" i="15" s="1"/>
  <c r="U19" i="15"/>
  <c r="U142" i="15" s="1"/>
  <c r="U14" i="19"/>
  <c r="U17" i="19"/>
  <c r="U107" i="19" s="1"/>
  <c r="U16" i="19"/>
  <c r="U106" i="19" s="1"/>
  <c r="U24" i="15"/>
  <c r="U147" i="15" s="1"/>
  <c r="L22" i="15"/>
  <c r="L145" i="15" s="1"/>
  <c r="L24" i="15"/>
  <c r="L147" i="15" s="1"/>
  <c r="L14" i="19"/>
  <c r="L14" i="15"/>
  <c r="L16" i="15"/>
  <c r="L139" i="15" s="1"/>
  <c r="L17" i="15"/>
  <c r="L140" i="15" s="1"/>
  <c r="L17" i="19"/>
  <c r="L107" i="19" s="1"/>
  <c r="L15" i="15"/>
  <c r="L138" i="15" s="1"/>
  <c r="L23" i="15"/>
  <c r="L146" i="15" s="1"/>
  <c r="L20" i="15"/>
  <c r="L143" i="15" s="1"/>
  <c r="L16" i="19"/>
  <c r="L106" i="19" s="1"/>
  <c r="L19" i="15"/>
  <c r="L142" i="15" s="1"/>
  <c r="L21" i="15"/>
  <c r="L144" i="15" s="1"/>
  <c r="K17" i="19"/>
  <c r="K107" i="19" s="1"/>
  <c r="K24" i="15"/>
  <c r="K147" i="15" s="1"/>
  <c r="K14" i="15"/>
  <c r="K14" i="19"/>
  <c r="K16" i="15"/>
  <c r="K139" i="15" s="1"/>
  <c r="K17" i="15"/>
  <c r="K140" i="15" s="1"/>
  <c r="K22" i="15"/>
  <c r="K145" i="15" s="1"/>
  <c r="K15" i="15"/>
  <c r="K138" i="15" s="1"/>
  <c r="K20" i="15"/>
  <c r="K143" i="15" s="1"/>
  <c r="K16" i="19"/>
  <c r="K106" i="19" s="1"/>
  <c r="K21" i="15"/>
  <c r="K144" i="15" s="1"/>
  <c r="K23" i="15"/>
  <c r="K146" i="15" s="1"/>
  <c r="K19" i="15"/>
  <c r="K142" i="15" s="1"/>
  <c r="J23" i="15"/>
  <c r="J146" i="15" s="1"/>
  <c r="J16" i="19"/>
  <c r="J106" i="19" s="1"/>
  <c r="J24" i="15"/>
  <c r="J147" i="15" s="1"/>
  <c r="J14" i="15"/>
  <c r="J21" i="15"/>
  <c r="J144" i="15" s="1"/>
  <c r="J20" i="15"/>
  <c r="J143" i="15" s="1"/>
  <c r="J14" i="19"/>
  <c r="J19" i="15"/>
  <c r="J142" i="15" s="1"/>
  <c r="J17" i="15"/>
  <c r="J140" i="15" s="1"/>
  <c r="J15" i="15"/>
  <c r="J138" i="15" s="1"/>
  <c r="J17" i="19"/>
  <c r="J107" i="19" s="1"/>
  <c r="J16" i="15"/>
  <c r="J139" i="15" s="1"/>
  <c r="J22" i="15"/>
  <c r="J145" i="15" s="1"/>
  <c r="R61" i="21"/>
  <c r="F61" i="21"/>
  <c r="J61" i="21"/>
  <c r="G61" i="21"/>
  <c r="Q61" i="21"/>
  <c r="H61" i="21"/>
  <c r="L61" i="21"/>
  <c r="M61" i="21"/>
  <c r="N61" i="21"/>
  <c r="I61" i="21"/>
  <c r="O61" i="21"/>
  <c r="P61" i="21"/>
  <c r="K61" i="21"/>
  <c r="R180" i="21" l="1"/>
  <c r="T13" i="3"/>
  <c r="U35" i="2"/>
  <c r="U36" i="2"/>
  <c r="I177" i="21"/>
  <c r="K13" i="2"/>
  <c r="W137" i="15"/>
  <c r="W149" i="15" s="1"/>
  <c r="W167" i="15" s="1"/>
  <c r="V38" i="1" s="1"/>
  <c r="W26" i="15"/>
  <c r="W44" i="15" s="1"/>
  <c r="V13" i="4" s="1"/>
  <c r="I108" i="15"/>
  <c r="X96" i="15"/>
  <c r="G180" i="21"/>
  <c r="I13" i="3"/>
  <c r="S56" i="19"/>
  <c r="R18" i="2"/>
  <c r="M56" i="19"/>
  <c r="L18" i="2"/>
  <c r="K37" i="12"/>
  <c r="H126" i="15"/>
  <c r="W18" i="19"/>
  <c r="W104" i="19"/>
  <c r="P180" i="21"/>
  <c r="R13" i="3"/>
  <c r="I67" i="15"/>
  <c r="X55" i="15"/>
  <c r="V35" i="2"/>
  <c r="V36" i="2"/>
  <c r="M180" i="21"/>
  <c r="O13" i="3"/>
  <c r="U37" i="3"/>
  <c r="U38" i="3"/>
  <c r="V38" i="3" s="1"/>
  <c r="J56" i="19"/>
  <c r="I18" i="2"/>
  <c r="V56" i="19"/>
  <c r="U18" i="2"/>
  <c r="O13" i="2"/>
  <c r="M177" i="21"/>
  <c r="K177" i="21"/>
  <c r="M13" i="2"/>
  <c r="H177" i="21"/>
  <c r="J13" i="2"/>
  <c r="H85" i="15"/>
  <c r="J37" i="12"/>
  <c r="J180" i="21"/>
  <c r="L13" i="3"/>
  <c r="K180" i="21"/>
  <c r="M13" i="3"/>
  <c r="I48" i="19"/>
  <c r="X44" i="19"/>
  <c r="R56" i="19"/>
  <c r="Q18" i="2"/>
  <c r="H44" i="15"/>
  <c r="I37" i="12"/>
  <c r="I13" i="2"/>
  <c r="G177" i="21"/>
  <c r="V104" i="19"/>
  <c r="V18" i="19"/>
  <c r="H86" i="19"/>
  <c r="K36" i="11"/>
  <c r="K18" i="12"/>
  <c r="N177" i="21"/>
  <c r="P13" i="2"/>
  <c r="S13" i="2"/>
  <c r="Q177" i="21"/>
  <c r="L180" i="21"/>
  <c r="N13" i="3"/>
  <c r="N56" i="19"/>
  <c r="M18" i="2"/>
  <c r="I78" i="19"/>
  <c r="X74" i="19"/>
  <c r="J18" i="2"/>
  <c r="K56" i="19"/>
  <c r="R177" i="21"/>
  <c r="T13" i="2"/>
  <c r="H180" i="21"/>
  <c r="J13" i="3"/>
  <c r="Q13" i="3"/>
  <c r="O180" i="21"/>
  <c r="O56" i="19"/>
  <c r="N18" i="2"/>
  <c r="K18" i="2"/>
  <c r="L56" i="19"/>
  <c r="H56" i="19"/>
  <c r="J18" i="12"/>
  <c r="J36" i="11"/>
  <c r="V26" i="15"/>
  <c r="V44" i="15" s="1"/>
  <c r="U13" i="4" s="1"/>
  <c r="V137" i="15"/>
  <c r="V149" i="15" s="1"/>
  <c r="V167" i="15" s="1"/>
  <c r="U38" i="1" s="1"/>
  <c r="L177" i="21"/>
  <c r="N13" i="2"/>
  <c r="P177" i="21"/>
  <c r="R13" i="2"/>
  <c r="N180" i="21"/>
  <c r="P13" i="3"/>
  <c r="V37" i="3"/>
  <c r="V47" i="3"/>
  <c r="V43" i="24" s="1"/>
  <c r="T56" i="19"/>
  <c r="S18" i="2"/>
  <c r="P56" i="19"/>
  <c r="O18" i="2"/>
  <c r="I18" i="12"/>
  <c r="I36" i="11"/>
  <c r="L27" i="11"/>
  <c r="H26" i="19"/>
  <c r="T18" i="2"/>
  <c r="U56" i="19"/>
  <c r="O177" i="21"/>
  <c r="Q13" i="2"/>
  <c r="J177" i="21"/>
  <c r="L13" i="2"/>
  <c r="S13" i="3"/>
  <c r="Q180" i="21"/>
  <c r="I180" i="21"/>
  <c r="K13" i="3"/>
  <c r="W56" i="19"/>
  <c r="V18" i="2"/>
  <c r="Q56" i="19"/>
  <c r="P18" i="2"/>
  <c r="I145" i="15"/>
  <c r="X145" i="15" s="1"/>
  <c r="X22" i="15"/>
  <c r="L137" i="15"/>
  <c r="L149" i="15" s="1"/>
  <c r="L167" i="15" s="1"/>
  <c r="K38" i="1" s="1"/>
  <c r="L26" i="15"/>
  <c r="L44" i="15" s="1"/>
  <c r="P104" i="19"/>
  <c r="P18" i="19"/>
  <c r="I146" i="15"/>
  <c r="X146" i="15" s="1"/>
  <c r="X23" i="15"/>
  <c r="I143" i="15"/>
  <c r="X143" i="15" s="1"/>
  <c r="X20" i="15"/>
  <c r="R137" i="15"/>
  <c r="R149" i="15" s="1"/>
  <c r="R167" i="15" s="1"/>
  <c r="Q38" i="1" s="1"/>
  <c r="R26" i="15"/>
  <c r="R44" i="15" s="1"/>
  <c r="I137" i="15"/>
  <c r="I26" i="15"/>
  <c r="X14" i="15"/>
  <c r="M104" i="19"/>
  <c r="M18" i="19"/>
  <c r="E61" i="21"/>
  <c r="J18" i="19"/>
  <c r="J104" i="19"/>
  <c r="K104" i="19"/>
  <c r="K18" i="19"/>
  <c r="U26" i="15"/>
  <c r="U44" i="15" s="1"/>
  <c r="U137" i="15"/>
  <c r="U149" i="15" s="1"/>
  <c r="U167" i="15" s="1"/>
  <c r="T38" i="1" s="1"/>
  <c r="Q137" i="15"/>
  <c r="Q149" i="15" s="1"/>
  <c r="Q167" i="15" s="1"/>
  <c r="P38" i="1" s="1"/>
  <c r="Q26" i="15"/>
  <c r="Q44" i="15" s="1"/>
  <c r="I107" i="19"/>
  <c r="X107" i="19" s="1"/>
  <c r="X17" i="19"/>
  <c r="I147" i="15"/>
  <c r="X147" i="15" s="1"/>
  <c r="X24" i="15"/>
  <c r="I140" i="15"/>
  <c r="X140" i="15" s="1"/>
  <c r="X17" i="15"/>
  <c r="N104" i="19"/>
  <c r="N18" i="19"/>
  <c r="O137" i="15"/>
  <c r="O149" i="15" s="1"/>
  <c r="O167" i="15" s="1"/>
  <c r="N38" i="1" s="1"/>
  <c r="O26" i="15"/>
  <c r="O44" i="15" s="1"/>
  <c r="K26" i="15"/>
  <c r="K44" i="15" s="1"/>
  <c r="K137" i="15"/>
  <c r="K149" i="15" s="1"/>
  <c r="K167" i="15" s="1"/>
  <c r="J38" i="1" s="1"/>
  <c r="Q104" i="19"/>
  <c r="Q18" i="19"/>
  <c r="I144" i="15"/>
  <c r="X144" i="15" s="1"/>
  <c r="X21" i="15"/>
  <c r="I138" i="15"/>
  <c r="X15" i="15"/>
  <c r="O104" i="19"/>
  <c r="O18" i="19"/>
  <c r="T137" i="15"/>
  <c r="T149" i="15" s="1"/>
  <c r="T167" i="15" s="1"/>
  <c r="S38" i="1" s="1"/>
  <c r="T26" i="15"/>
  <c r="T44" i="15" s="1"/>
  <c r="T104" i="19"/>
  <c r="T18" i="19"/>
  <c r="L18" i="19"/>
  <c r="L104" i="19"/>
  <c r="N26" i="15"/>
  <c r="N44" i="15" s="1"/>
  <c r="N137" i="15"/>
  <c r="N149" i="15" s="1"/>
  <c r="N167" i="15" s="1"/>
  <c r="M38" i="1" s="1"/>
  <c r="P137" i="15"/>
  <c r="P149" i="15" s="1"/>
  <c r="P167" i="15" s="1"/>
  <c r="O38" i="1" s="1"/>
  <c r="P26" i="15"/>
  <c r="P44" i="15" s="1"/>
  <c r="I18" i="19"/>
  <c r="X14" i="19"/>
  <c r="I104" i="19"/>
  <c r="R18" i="19"/>
  <c r="R104" i="19"/>
  <c r="U18" i="19"/>
  <c r="U104" i="19"/>
  <c r="S26" i="15"/>
  <c r="S44" i="15" s="1"/>
  <c r="S137" i="15"/>
  <c r="S149" i="15" s="1"/>
  <c r="S167" i="15" s="1"/>
  <c r="R38" i="1" s="1"/>
  <c r="S18" i="19"/>
  <c r="S104" i="19"/>
  <c r="I142" i="15"/>
  <c r="X142" i="15" s="1"/>
  <c r="X19" i="15"/>
  <c r="I106" i="19"/>
  <c r="X106" i="19" s="1"/>
  <c r="X16" i="19"/>
  <c r="J26" i="15"/>
  <c r="J44" i="15" s="1"/>
  <c r="J137" i="15"/>
  <c r="J149" i="15" s="1"/>
  <c r="J167" i="15" s="1"/>
  <c r="I38" i="1" s="1"/>
  <c r="M137" i="15"/>
  <c r="M149" i="15" s="1"/>
  <c r="M167" i="15" s="1"/>
  <c r="L38" i="1" s="1"/>
  <c r="M26" i="15"/>
  <c r="M44" i="15" s="1"/>
  <c r="I139" i="15"/>
  <c r="X139" i="15" s="1"/>
  <c r="X16" i="15"/>
  <c r="X138" i="15" l="1"/>
  <c r="V108" i="19"/>
  <c r="V26" i="19"/>
  <c r="V116" i="19" s="1"/>
  <c r="U19" i="1" s="1"/>
  <c r="U21" i="1" s="1"/>
  <c r="U23" i="1" s="1"/>
  <c r="U18" i="4"/>
  <c r="U18" i="24" s="1"/>
  <c r="H18" i="2"/>
  <c r="X48" i="19"/>
  <c r="I56" i="19"/>
  <c r="X56" i="19" s="1"/>
  <c r="I85" i="15"/>
  <c r="X85" i="15" s="1"/>
  <c r="X67" i="15"/>
  <c r="V61" i="1"/>
  <c r="V62" i="1" s="1"/>
  <c r="V40" i="1"/>
  <c r="V41" i="1" s="1"/>
  <c r="V50" i="1"/>
  <c r="V51" i="1" s="1"/>
  <c r="L231" i="21"/>
  <c r="L216" i="21"/>
  <c r="U61" i="1"/>
  <c r="U62" i="1" s="1"/>
  <c r="U40" i="1"/>
  <c r="U41" i="1" s="1"/>
  <c r="U50" i="1"/>
  <c r="U51" i="1" s="1"/>
  <c r="Q216" i="21"/>
  <c r="Q231" i="21"/>
  <c r="K232" i="21"/>
  <c r="K217" i="21"/>
  <c r="M15" i="3" s="1"/>
  <c r="M36" i="3" s="1"/>
  <c r="K216" i="21"/>
  <c r="K231" i="21"/>
  <c r="P217" i="21"/>
  <c r="R15" i="3" s="1"/>
  <c r="R36" i="3" s="1"/>
  <c r="P232" i="21"/>
  <c r="I231" i="21"/>
  <c r="I216" i="21"/>
  <c r="I232" i="21"/>
  <c r="I217" i="21"/>
  <c r="K15" i="3" s="1"/>
  <c r="K36" i="3" s="1"/>
  <c r="V13" i="24"/>
  <c r="V36" i="4"/>
  <c r="Q217" i="21"/>
  <c r="S15" i="3" s="1"/>
  <c r="S36" i="3" s="1"/>
  <c r="Q232" i="21"/>
  <c r="U36" i="4"/>
  <c r="U13" i="24"/>
  <c r="N231" i="21"/>
  <c r="N216" i="21"/>
  <c r="G231" i="21"/>
  <c r="G216" i="21"/>
  <c r="H216" i="21"/>
  <c r="H231" i="21"/>
  <c r="J231" i="21"/>
  <c r="J216" i="21"/>
  <c r="N217" i="21"/>
  <c r="P15" i="3" s="1"/>
  <c r="P36" i="3" s="1"/>
  <c r="N232" i="21"/>
  <c r="O217" i="21"/>
  <c r="Q15" i="3" s="1"/>
  <c r="Q36" i="3" s="1"/>
  <c r="O232" i="21"/>
  <c r="I86" i="19"/>
  <c r="H18" i="3" s="1"/>
  <c r="X78" i="19"/>
  <c r="F45" i="23"/>
  <c r="L37" i="12"/>
  <c r="G13" i="4"/>
  <c r="I35" i="12"/>
  <c r="J217" i="21"/>
  <c r="L15" i="3" s="1"/>
  <c r="L36" i="3" s="1"/>
  <c r="J232" i="21"/>
  <c r="M217" i="21"/>
  <c r="O15" i="3" s="1"/>
  <c r="O36" i="3" s="1"/>
  <c r="M232" i="21"/>
  <c r="G232" i="21"/>
  <c r="G217" i="21"/>
  <c r="I15" i="3" s="1"/>
  <c r="I36" i="3" s="1"/>
  <c r="M231" i="21"/>
  <c r="M216" i="21"/>
  <c r="V18" i="4"/>
  <c r="V18" i="24" s="1"/>
  <c r="W108" i="19"/>
  <c r="W26" i="19"/>
  <c r="W116" i="19" s="1"/>
  <c r="V19" i="1" s="1"/>
  <c r="V21" i="1" s="1"/>
  <c r="V23" i="1" s="1"/>
  <c r="L18" i="12"/>
  <c r="G18" i="4"/>
  <c r="I20" i="12"/>
  <c r="H217" i="21"/>
  <c r="J15" i="3" s="1"/>
  <c r="J36" i="3" s="1"/>
  <c r="H232" i="21"/>
  <c r="O231" i="21"/>
  <c r="O216" i="21"/>
  <c r="P216" i="21"/>
  <c r="P231" i="21"/>
  <c r="J35" i="12"/>
  <c r="G15" i="2" s="1"/>
  <c r="G45" i="23"/>
  <c r="G13" i="2"/>
  <c r="R232" i="21"/>
  <c r="R217" i="21"/>
  <c r="T15" i="3" s="1"/>
  <c r="T36" i="3" s="1"/>
  <c r="G18" i="2"/>
  <c r="J20" i="12"/>
  <c r="G18" i="3"/>
  <c r="K20" i="12"/>
  <c r="R231" i="21"/>
  <c r="R216" i="21"/>
  <c r="L217" i="21"/>
  <c r="N15" i="3" s="1"/>
  <c r="N36" i="3" s="1"/>
  <c r="L232" i="21"/>
  <c r="H45" i="23"/>
  <c r="G13" i="3"/>
  <c r="K35" i="12"/>
  <c r="G15" i="3" s="1"/>
  <c r="I126" i="15"/>
  <c r="X108" i="15"/>
  <c r="I13" i="4"/>
  <c r="G174" i="21"/>
  <c r="G171" i="21" s="1"/>
  <c r="Q174" i="21"/>
  <c r="Q171" i="21" s="1"/>
  <c r="S13" i="4"/>
  <c r="Q108" i="19"/>
  <c r="P18" i="4"/>
  <c r="P18" i="24" s="1"/>
  <c r="Q26" i="19"/>
  <c r="Q116" i="19" s="1"/>
  <c r="P19" i="1" s="1"/>
  <c r="P21" i="1" s="1"/>
  <c r="P23" i="1" s="1"/>
  <c r="O61" i="1"/>
  <c r="O40" i="1"/>
  <c r="O50" i="1"/>
  <c r="O51" i="1" s="1"/>
  <c r="S40" i="1"/>
  <c r="S61" i="1"/>
  <c r="S50" i="1"/>
  <c r="S51" i="1" s="1"/>
  <c r="R174" i="21"/>
  <c r="R171" i="21" s="1"/>
  <c r="T13" i="4"/>
  <c r="U26" i="19"/>
  <c r="U116" i="19" s="1"/>
  <c r="T19" i="1" s="1"/>
  <c r="T21" i="1" s="1"/>
  <c r="T23" i="1" s="1"/>
  <c r="T18" i="4"/>
  <c r="T18" i="24" s="1"/>
  <c r="U108" i="19"/>
  <c r="M40" i="1"/>
  <c r="M61" i="1"/>
  <c r="M50" i="1"/>
  <c r="M51" i="1" s="1"/>
  <c r="O108" i="19"/>
  <c r="N18" i="4"/>
  <c r="N18" i="24" s="1"/>
  <c r="O26" i="19"/>
  <c r="O116" i="19" s="1"/>
  <c r="N19" i="1" s="1"/>
  <c r="N21" i="1" s="1"/>
  <c r="N23" i="1" s="1"/>
  <c r="K108" i="19"/>
  <c r="K26" i="19"/>
  <c r="K116" i="19" s="1"/>
  <c r="J19" i="1" s="1"/>
  <c r="J21" i="1" s="1"/>
  <c r="J23" i="1" s="1"/>
  <c r="J18" i="4"/>
  <c r="J18" i="24" s="1"/>
  <c r="I44" i="15"/>
  <c r="X26" i="15"/>
  <c r="O18" i="4"/>
  <c r="O18" i="24" s="1"/>
  <c r="P26" i="19"/>
  <c r="P116" i="19" s="1"/>
  <c r="O19" i="1" s="1"/>
  <c r="O21" i="1" s="1"/>
  <c r="O23" i="1" s="1"/>
  <c r="P108" i="19"/>
  <c r="P174" i="21"/>
  <c r="P171" i="21" s="1"/>
  <c r="R13" i="4"/>
  <c r="M13" i="4"/>
  <c r="K174" i="21"/>
  <c r="K171" i="21" s="1"/>
  <c r="O174" i="21"/>
  <c r="O171" i="21" s="1"/>
  <c r="Q13" i="4"/>
  <c r="L13" i="4"/>
  <c r="J174" i="21"/>
  <c r="J171" i="21" s="1"/>
  <c r="X104" i="19"/>
  <c r="L26" i="19"/>
  <c r="L116" i="19" s="1"/>
  <c r="K19" i="1" s="1"/>
  <c r="K21" i="1" s="1"/>
  <c r="K23" i="1" s="1"/>
  <c r="K18" i="4"/>
  <c r="K18" i="24" s="1"/>
  <c r="L108" i="19"/>
  <c r="N50" i="1"/>
  <c r="N51" i="1" s="1"/>
  <c r="N40" i="1"/>
  <c r="N61" i="1"/>
  <c r="I18" i="4"/>
  <c r="I18" i="24" s="1"/>
  <c r="J108" i="19"/>
  <c r="J26" i="19"/>
  <c r="J116" i="19" s="1"/>
  <c r="I19" i="1" s="1"/>
  <c r="I21" i="1" s="1"/>
  <c r="I23" i="1" s="1"/>
  <c r="Q50" i="1"/>
  <c r="Q51" i="1" s="1"/>
  <c r="Q61" i="1"/>
  <c r="Q40" i="1"/>
  <c r="O13" i="4"/>
  <c r="M174" i="21"/>
  <c r="M171" i="21" s="1"/>
  <c r="I149" i="15"/>
  <c r="X137" i="15"/>
  <c r="Q18" i="4"/>
  <c r="Q18" i="24" s="1"/>
  <c r="R26" i="19"/>
  <c r="R116" i="19" s="1"/>
  <c r="Q19" i="1" s="1"/>
  <c r="Q21" i="1" s="1"/>
  <c r="Q23" i="1" s="1"/>
  <c r="R108" i="19"/>
  <c r="I174" i="21"/>
  <c r="I171" i="21" s="1"/>
  <c r="K13" i="4"/>
  <c r="S108" i="19"/>
  <c r="S26" i="19"/>
  <c r="S116" i="19" s="1"/>
  <c r="R19" i="1" s="1"/>
  <c r="R21" i="1" s="1"/>
  <c r="R23" i="1" s="1"/>
  <c r="R18" i="4"/>
  <c r="R18" i="24" s="1"/>
  <c r="T108" i="19"/>
  <c r="S18" i="4"/>
  <c r="S18" i="24" s="1"/>
  <c r="T26" i="19"/>
  <c r="T116" i="19" s="1"/>
  <c r="S19" i="1" s="1"/>
  <c r="S21" i="1" s="1"/>
  <c r="S23" i="1" s="1"/>
  <c r="N108" i="19"/>
  <c r="N26" i="19"/>
  <c r="N116" i="19" s="1"/>
  <c r="M19" i="1" s="1"/>
  <c r="M21" i="1" s="1"/>
  <c r="M23" i="1" s="1"/>
  <c r="M18" i="4"/>
  <c r="M18" i="24" s="1"/>
  <c r="P13" i="4"/>
  <c r="N174" i="21"/>
  <c r="N171" i="21" s="1"/>
  <c r="T50" i="1"/>
  <c r="T51" i="1" s="1"/>
  <c r="T61" i="1"/>
  <c r="T40" i="1"/>
  <c r="H174" i="21"/>
  <c r="H171" i="21" s="1"/>
  <c r="J13" i="4"/>
  <c r="L174" i="21"/>
  <c r="L171" i="21" s="1"/>
  <c r="N13" i="4"/>
  <c r="R61" i="1"/>
  <c r="R40" i="1"/>
  <c r="R50" i="1"/>
  <c r="R51" i="1" s="1"/>
  <c r="X18" i="19"/>
  <c r="I26" i="19"/>
  <c r="H18" i="4"/>
  <c r="I108" i="19"/>
  <c r="P50" i="1"/>
  <c r="P51" i="1" s="1"/>
  <c r="P61" i="1"/>
  <c r="P40" i="1"/>
  <c r="M108" i="19"/>
  <c r="L18" i="4"/>
  <c r="L18" i="24" s="1"/>
  <c r="M26" i="19"/>
  <c r="M116" i="19" s="1"/>
  <c r="L19" i="1" s="1"/>
  <c r="L21" i="1" s="1"/>
  <c r="L23" i="1" s="1"/>
  <c r="G41" i="2" l="1"/>
  <c r="G43" i="2" s="1"/>
  <c r="W18" i="2"/>
  <c r="G45" i="3"/>
  <c r="G46" i="3" s="1"/>
  <c r="X86" i="19"/>
  <c r="F177" i="21"/>
  <c r="E177" i="21" s="1"/>
  <c r="H13" i="2"/>
  <c r="V34" i="24"/>
  <c r="V37" i="4"/>
  <c r="V35" i="24" s="1"/>
  <c r="H13" i="3"/>
  <c r="F180" i="21"/>
  <c r="E180" i="21" s="1"/>
  <c r="X126" i="15"/>
  <c r="G15" i="4"/>
  <c r="L35" i="12"/>
  <c r="G36" i="3"/>
  <c r="L20" i="12"/>
  <c r="W18" i="3"/>
  <c r="G34" i="2"/>
  <c r="E45" i="23"/>
  <c r="U38" i="4"/>
  <c r="U34" i="24"/>
  <c r="U37" i="4"/>
  <c r="U35" i="24" s="1"/>
  <c r="P13" i="24"/>
  <c r="N230" i="21"/>
  <c r="N233" i="21" s="1"/>
  <c r="N215" i="21"/>
  <c r="N218" i="21" s="1"/>
  <c r="M235" i="21"/>
  <c r="M237" i="21"/>
  <c r="M242" i="21" s="1"/>
  <c r="M236" i="21"/>
  <c r="M241" i="21" s="1"/>
  <c r="O62" i="1"/>
  <c r="H18" i="24"/>
  <c r="W18" i="24" s="1"/>
  <c r="W18" i="4"/>
  <c r="M215" i="21"/>
  <c r="M218" i="21" s="1"/>
  <c r="O13" i="24"/>
  <c r="M230" i="21"/>
  <c r="M233" i="21" s="1"/>
  <c r="Q41" i="1"/>
  <c r="O210" i="21"/>
  <c r="O212" i="21"/>
  <c r="O222" i="21" s="1"/>
  <c r="O211" i="21"/>
  <c r="O221" i="21" s="1"/>
  <c r="R212" i="21"/>
  <c r="R222" i="21" s="1"/>
  <c r="R210" i="21"/>
  <c r="R211" i="21"/>
  <c r="R221" i="21" s="1"/>
  <c r="T41" i="1"/>
  <c r="O236" i="21"/>
  <c r="O241" i="21" s="1"/>
  <c r="O237" i="21"/>
  <c r="O242" i="21" s="1"/>
  <c r="Q62" i="1"/>
  <c r="O235" i="21"/>
  <c r="X44" i="15"/>
  <c r="F174" i="21"/>
  <c r="H13" i="4"/>
  <c r="K237" i="21"/>
  <c r="K242" i="21" s="1"/>
  <c r="M62" i="1"/>
  <c r="K235" i="21"/>
  <c r="K236" i="21"/>
  <c r="K241" i="21" s="1"/>
  <c r="Q235" i="21"/>
  <c r="S62" i="1"/>
  <c r="Q237" i="21"/>
  <c r="Q242" i="21" s="1"/>
  <c r="Q236" i="21"/>
  <c r="Q241" i="21" s="1"/>
  <c r="Q215" i="21"/>
  <c r="Q218" i="21" s="1"/>
  <c r="S13" i="24"/>
  <c r="Q230" i="21"/>
  <c r="Q233" i="21" s="1"/>
  <c r="L13" i="24"/>
  <c r="J230" i="21"/>
  <c r="J233" i="21" s="1"/>
  <c r="J215" i="21"/>
  <c r="J218" i="21" s="1"/>
  <c r="T13" i="24"/>
  <c r="R230" i="21"/>
  <c r="R233" i="21" s="1"/>
  <c r="R215" i="21"/>
  <c r="R218" i="21" s="1"/>
  <c r="H230" i="21"/>
  <c r="H233" i="21" s="1"/>
  <c r="J13" i="24"/>
  <c r="H215" i="21"/>
  <c r="H218" i="21" s="1"/>
  <c r="O230" i="21"/>
  <c r="O233" i="21" s="1"/>
  <c r="Q13" i="24"/>
  <c r="O215" i="21"/>
  <c r="O218" i="21" s="1"/>
  <c r="I116" i="19"/>
  <c r="X26" i="19"/>
  <c r="R236" i="21"/>
  <c r="R241" i="21" s="1"/>
  <c r="R237" i="21"/>
  <c r="R242" i="21" s="1"/>
  <c r="R235" i="21"/>
  <c r="T62" i="1"/>
  <c r="K230" i="21"/>
  <c r="K233" i="21" s="1"/>
  <c r="K215" i="21"/>
  <c r="K218" i="21" s="1"/>
  <c r="M13" i="24"/>
  <c r="M41" i="1"/>
  <c r="K211" i="21"/>
  <c r="K221" i="21" s="1"/>
  <c r="K210" i="21"/>
  <c r="K212" i="21"/>
  <c r="K222" i="21" s="1"/>
  <c r="S41" i="1"/>
  <c r="Q212" i="21"/>
  <c r="Q222" i="21" s="1"/>
  <c r="Q210" i="21"/>
  <c r="Q211" i="21"/>
  <c r="Q221" i="21" s="1"/>
  <c r="L230" i="21"/>
  <c r="L233" i="21" s="1"/>
  <c r="N13" i="24"/>
  <c r="L215" i="21"/>
  <c r="L218" i="21" s="1"/>
  <c r="K13" i="24"/>
  <c r="I215" i="21"/>
  <c r="I218" i="21" s="1"/>
  <c r="I230" i="21"/>
  <c r="I233" i="21" s="1"/>
  <c r="N211" i="21"/>
  <c r="N221" i="21" s="1"/>
  <c r="P41" i="1"/>
  <c r="N210" i="21"/>
  <c r="N212" i="21"/>
  <c r="N222" i="21" s="1"/>
  <c r="R41" i="1"/>
  <c r="P211" i="21"/>
  <c r="P221" i="21" s="1"/>
  <c r="P212" i="21"/>
  <c r="P222" i="21" s="1"/>
  <c r="P210" i="21"/>
  <c r="R13" i="24"/>
  <c r="P215" i="21"/>
  <c r="P218" i="21" s="1"/>
  <c r="P230" i="21"/>
  <c r="P233" i="21" s="1"/>
  <c r="I167" i="15"/>
  <c r="X149" i="15"/>
  <c r="X108" i="19"/>
  <c r="N62" i="1"/>
  <c r="L235" i="21"/>
  <c r="L236" i="21"/>
  <c r="L241" i="21" s="1"/>
  <c r="L237" i="21"/>
  <c r="L242" i="21" s="1"/>
  <c r="L211" i="21"/>
  <c r="L221" i="21" s="1"/>
  <c r="L210" i="21"/>
  <c r="N41" i="1"/>
  <c r="L212" i="21"/>
  <c r="L222" i="21" s="1"/>
  <c r="N236" i="21"/>
  <c r="N241" i="21" s="1"/>
  <c r="N237" i="21"/>
  <c r="N242" i="21" s="1"/>
  <c r="N235" i="21"/>
  <c r="P62" i="1"/>
  <c r="P237" i="21"/>
  <c r="P242" i="21" s="1"/>
  <c r="P235" i="21"/>
  <c r="R62" i="1"/>
  <c r="P236" i="21"/>
  <c r="P241" i="21" s="1"/>
  <c r="O41" i="1"/>
  <c r="M211" i="21"/>
  <c r="M221" i="21" s="1"/>
  <c r="M212" i="21"/>
  <c r="M222" i="21" s="1"/>
  <c r="M210" i="21"/>
  <c r="I13" i="24"/>
  <c r="G230" i="21"/>
  <c r="G233" i="21" s="1"/>
  <c r="G215" i="21"/>
  <c r="G218" i="21" s="1"/>
  <c r="N37" i="3"/>
  <c r="N38" i="3"/>
  <c r="T37" i="3"/>
  <c r="T38" i="3"/>
  <c r="Q38" i="3"/>
  <c r="Q37" i="3"/>
  <c r="P38" i="3"/>
  <c r="P37" i="3"/>
  <c r="J38" i="3"/>
  <c r="J37" i="3"/>
  <c r="M37" i="3"/>
  <c r="M38" i="3"/>
  <c r="K38" i="3"/>
  <c r="K37" i="3"/>
  <c r="R37" i="3"/>
  <c r="R38" i="3"/>
  <c r="I38" i="3"/>
  <c r="I37" i="3"/>
  <c r="L37" i="3"/>
  <c r="L38" i="3"/>
  <c r="S38" i="3"/>
  <c r="S37" i="3"/>
  <c r="O38" i="3"/>
  <c r="O37" i="3"/>
  <c r="G42" i="2" l="1"/>
  <c r="G47" i="3"/>
  <c r="G45" i="4"/>
  <c r="G36" i="4"/>
  <c r="V38" i="4"/>
  <c r="V36" i="24" s="1"/>
  <c r="U36" i="24"/>
  <c r="F46" i="23"/>
  <c r="H46" i="23"/>
  <c r="G46" i="23"/>
  <c r="Q181" i="21"/>
  <c r="L181" i="21"/>
  <c r="P181" i="21"/>
  <c r="F181" i="21"/>
  <c r="O181" i="21"/>
  <c r="K181" i="21"/>
  <c r="R181" i="21"/>
  <c r="M181" i="21"/>
  <c r="G181" i="21"/>
  <c r="N181" i="21"/>
  <c r="I181" i="21"/>
  <c r="H181" i="21"/>
  <c r="J181" i="21"/>
  <c r="G35" i="2"/>
  <c r="G36" i="2"/>
  <c r="F232" i="21"/>
  <c r="E232" i="21" s="1"/>
  <c r="F217" i="21"/>
  <c r="W13" i="3"/>
  <c r="G38" i="3"/>
  <c r="G37" i="3"/>
  <c r="F216" i="21"/>
  <c r="E216" i="21" s="1"/>
  <c r="F231" i="21"/>
  <c r="E231" i="21" s="1"/>
  <c r="W13" i="2"/>
  <c r="G178" i="21"/>
  <c r="K178" i="21"/>
  <c r="O178" i="21"/>
  <c r="I178" i="21"/>
  <c r="J178" i="21"/>
  <c r="M178" i="21"/>
  <c r="N178" i="21"/>
  <c r="R178" i="21"/>
  <c r="Q178" i="21"/>
  <c r="H178" i="21"/>
  <c r="L178" i="21"/>
  <c r="P178" i="21"/>
  <c r="F178" i="21"/>
  <c r="Q238" i="21"/>
  <c r="Q240" i="21"/>
  <c r="Q243" i="21" s="1"/>
  <c r="O240" i="21"/>
  <c r="O243" i="21" s="1"/>
  <c r="O238" i="21"/>
  <c r="R240" i="21"/>
  <c r="R243" i="21" s="1"/>
  <c r="R238" i="21"/>
  <c r="X167" i="15"/>
  <c r="H38" i="1"/>
  <c r="W38" i="1" s="1"/>
  <c r="N213" i="21"/>
  <c r="N220" i="21"/>
  <c r="N223" i="21" s="1"/>
  <c r="M240" i="21"/>
  <c r="M243" i="21" s="1"/>
  <c r="M238" i="21"/>
  <c r="O213" i="21"/>
  <c r="O220" i="21"/>
  <c r="O223" i="21" s="1"/>
  <c r="M220" i="21"/>
  <c r="M223" i="21" s="1"/>
  <c r="M213" i="21"/>
  <c r="H19" i="1"/>
  <c r="X116" i="19"/>
  <c r="F230" i="21"/>
  <c r="H13" i="24"/>
  <c r="W13" i="24" s="1"/>
  <c r="W13" i="4"/>
  <c r="F215" i="21"/>
  <c r="K220" i="21"/>
  <c r="K223" i="21" s="1"/>
  <c r="K213" i="21"/>
  <c r="K238" i="21"/>
  <c r="K240" i="21"/>
  <c r="K243" i="21" s="1"/>
  <c r="L213" i="21"/>
  <c r="L220" i="21"/>
  <c r="L223" i="21" s="1"/>
  <c r="N240" i="21"/>
  <c r="N243" i="21" s="1"/>
  <c r="N238" i="21"/>
  <c r="Q220" i="21"/>
  <c r="Q223" i="21" s="1"/>
  <c r="Q213" i="21"/>
  <c r="E174" i="21"/>
  <c r="F171" i="21"/>
  <c r="E171" i="21" s="1"/>
  <c r="R213" i="21"/>
  <c r="R220" i="21"/>
  <c r="R223" i="21" s="1"/>
  <c r="P238" i="21"/>
  <c r="P240" i="21"/>
  <c r="P243" i="21" s="1"/>
  <c r="L238" i="21"/>
  <c r="L240" i="21"/>
  <c r="L243" i="21" s="1"/>
  <c r="P220" i="21"/>
  <c r="P223" i="21" s="1"/>
  <c r="P213" i="21"/>
  <c r="J30" i="11" l="1"/>
  <c r="K30" i="11"/>
  <c r="E217" i="21"/>
  <c r="H15" i="3"/>
  <c r="I30" i="11"/>
  <c r="E46" i="23"/>
  <c r="E178" i="21"/>
  <c r="E181" i="21"/>
  <c r="G37" i="4"/>
  <c r="G38" i="4"/>
  <c r="G46" i="4"/>
  <c r="G47" i="4"/>
  <c r="E230" i="21"/>
  <c r="E233" i="21" s="1"/>
  <c r="F233" i="21"/>
  <c r="F218" i="21"/>
  <c r="E215" i="21"/>
  <c r="O172" i="21"/>
  <c r="N172" i="21"/>
  <c r="M172" i="21"/>
  <c r="F172" i="21"/>
  <c r="L172" i="21"/>
  <c r="I172" i="21"/>
  <c r="G172" i="21"/>
  <c r="J172" i="21"/>
  <c r="Q172" i="21"/>
  <c r="H172" i="21"/>
  <c r="P172" i="21"/>
  <c r="K172" i="21"/>
  <c r="R172" i="21"/>
  <c r="P175" i="21"/>
  <c r="M175" i="21"/>
  <c r="G175" i="21"/>
  <c r="J175" i="21"/>
  <c r="H175" i="21"/>
  <c r="K175" i="21"/>
  <c r="L175" i="21"/>
  <c r="I175" i="21"/>
  <c r="F175" i="21"/>
  <c r="N175" i="21"/>
  <c r="R175" i="21"/>
  <c r="Q175" i="21"/>
  <c r="O175" i="21"/>
  <c r="W19" i="1"/>
  <c r="H21" i="1"/>
  <c r="E218" i="21" l="1"/>
  <c r="H29" i="19"/>
  <c r="T29" i="19" s="1"/>
  <c r="I24" i="12"/>
  <c r="L30" i="11"/>
  <c r="W15" i="3"/>
  <c r="W45" i="3" s="1"/>
  <c r="H36" i="3"/>
  <c r="H89" i="19"/>
  <c r="K24" i="12"/>
  <c r="H59" i="19"/>
  <c r="J24" i="12"/>
  <c r="H23" i="1"/>
  <c r="W23" i="1" s="1"/>
  <c r="W21" i="1"/>
  <c r="E172" i="21"/>
  <c r="E175" i="21"/>
  <c r="O29" i="19" l="1"/>
  <c r="N20" i="4" s="1"/>
  <c r="R29" i="19"/>
  <c r="Q20" i="4" s="1"/>
  <c r="M29" i="19"/>
  <c r="L20" i="4" s="1"/>
  <c r="K28" i="12"/>
  <c r="G20" i="3"/>
  <c r="J28" i="12"/>
  <c r="G20" i="2"/>
  <c r="J59" i="19"/>
  <c r="I20" i="2" s="1"/>
  <c r="I59" i="19"/>
  <c r="T59" i="19"/>
  <c r="S20" i="2" s="1"/>
  <c r="W59" i="19"/>
  <c r="V20" i="2" s="1"/>
  <c r="L59" i="19"/>
  <c r="K20" i="2" s="1"/>
  <c r="O59" i="19"/>
  <c r="N20" i="2" s="1"/>
  <c r="Q59" i="19"/>
  <c r="P20" i="2" s="1"/>
  <c r="K59" i="19"/>
  <c r="J20" i="2" s="1"/>
  <c r="S59" i="19"/>
  <c r="R20" i="2" s="1"/>
  <c r="N59" i="19"/>
  <c r="M20" i="2" s="1"/>
  <c r="V59" i="19"/>
  <c r="U20" i="2" s="1"/>
  <c r="M59" i="19"/>
  <c r="L20" i="2" s="1"/>
  <c r="R59" i="19"/>
  <c r="Q20" i="2" s="1"/>
  <c r="U59" i="19"/>
  <c r="T20" i="2" s="1"/>
  <c r="P59" i="19"/>
  <c r="O20" i="2" s="1"/>
  <c r="J89" i="19"/>
  <c r="I20" i="3" s="1"/>
  <c r="I24" i="3" s="1"/>
  <c r="T89" i="19"/>
  <c r="S20" i="3" s="1"/>
  <c r="S24" i="3" s="1"/>
  <c r="I89" i="19"/>
  <c r="N89" i="19"/>
  <c r="M20" i="3" s="1"/>
  <c r="V89" i="19"/>
  <c r="U20" i="3" s="1"/>
  <c r="U24" i="3" s="1"/>
  <c r="M89" i="19"/>
  <c r="L20" i="3" s="1"/>
  <c r="L24" i="3" s="1"/>
  <c r="S89" i="19"/>
  <c r="R20" i="3" s="1"/>
  <c r="R24" i="3" s="1"/>
  <c r="L89" i="19"/>
  <c r="K20" i="3" s="1"/>
  <c r="K24" i="3" s="1"/>
  <c r="O89" i="19"/>
  <c r="N20" i="3" s="1"/>
  <c r="N24" i="3" s="1"/>
  <c r="R89" i="19"/>
  <c r="Q20" i="3" s="1"/>
  <c r="Q24" i="3" s="1"/>
  <c r="W89" i="19"/>
  <c r="V20" i="3" s="1"/>
  <c r="V24" i="3" s="1"/>
  <c r="Q89" i="19"/>
  <c r="P20" i="3" s="1"/>
  <c r="P24" i="3" s="1"/>
  <c r="K89" i="19"/>
  <c r="J20" i="3" s="1"/>
  <c r="J24" i="3" s="1"/>
  <c r="U89" i="19"/>
  <c r="T20" i="3" s="1"/>
  <c r="T24" i="3" s="1"/>
  <c r="P89" i="19"/>
  <c r="O20" i="3" s="1"/>
  <c r="O24" i="3" s="1"/>
  <c r="G20" i="4"/>
  <c r="L24" i="12"/>
  <c r="I28" i="12"/>
  <c r="H38" i="3"/>
  <c r="W38" i="3" s="1"/>
  <c r="H37" i="3"/>
  <c r="W37" i="3" s="1"/>
  <c r="W40" i="3" s="1"/>
  <c r="N29" i="19"/>
  <c r="W29" i="19"/>
  <c r="I29" i="19"/>
  <c r="Q29" i="19"/>
  <c r="K29" i="19"/>
  <c r="V29" i="19"/>
  <c r="P29" i="19"/>
  <c r="S29" i="19"/>
  <c r="U29" i="19"/>
  <c r="J29" i="19"/>
  <c r="L29" i="19"/>
  <c r="S20" i="4"/>
  <c r="S20" i="24" l="1"/>
  <c r="Q20" i="24"/>
  <c r="N20" i="24"/>
  <c r="R119" i="19"/>
  <c r="Q25" i="1" s="1"/>
  <c r="Q29" i="1" s="1"/>
  <c r="Q30" i="1" s="1"/>
  <c r="X29" i="19"/>
  <c r="T119" i="19"/>
  <c r="S25" i="1" s="1"/>
  <c r="S29" i="1" s="1"/>
  <c r="S30" i="1" s="1"/>
  <c r="U20" i="4"/>
  <c r="V119" i="19"/>
  <c r="U25" i="1" s="1"/>
  <c r="U29" i="1" s="1"/>
  <c r="N25" i="3"/>
  <c r="N29" i="3" s="1"/>
  <c r="N31" i="3" s="1"/>
  <c r="N40" i="3" s="1"/>
  <c r="L192" i="21" s="1"/>
  <c r="I25" i="3"/>
  <c r="I29" i="3" s="1"/>
  <c r="I31" i="3" s="1"/>
  <c r="H20" i="2"/>
  <c r="W20" i="2" s="1"/>
  <c r="X59" i="19"/>
  <c r="J29" i="12"/>
  <c r="G25" i="2" s="1"/>
  <c r="G24" i="2"/>
  <c r="J20" i="4"/>
  <c r="J20" i="24" s="1"/>
  <c r="K119" i="19"/>
  <c r="J25" i="1" s="1"/>
  <c r="J29" i="1" s="1"/>
  <c r="Q119" i="19"/>
  <c r="P25" i="1" s="1"/>
  <c r="P29" i="1" s="1"/>
  <c r="P30" i="1" s="1"/>
  <c r="P20" i="4"/>
  <c r="P20" i="24" s="1"/>
  <c r="O25" i="3"/>
  <c r="O29" i="3" s="1"/>
  <c r="O31" i="3" s="1"/>
  <c r="O40" i="3" s="1"/>
  <c r="M192" i="21" s="1"/>
  <c r="R25" i="3"/>
  <c r="R29" i="3" s="1"/>
  <c r="R31" i="3" s="1"/>
  <c r="R40" i="3" s="1"/>
  <c r="P192" i="21" s="1"/>
  <c r="O119" i="19"/>
  <c r="N25" i="1" s="1"/>
  <c r="N29" i="1" s="1"/>
  <c r="N30" i="1" s="1"/>
  <c r="N34" i="1" s="1"/>
  <c r="N36" i="1" s="1"/>
  <c r="N45" i="1" s="1"/>
  <c r="N49" i="1" s="1"/>
  <c r="L119" i="19"/>
  <c r="K25" i="1" s="1"/>
  <c r="K29" i="1" s="1"/>
  <c r="K30" i="1" s="1"/>
  <c r="K20" i="4"/>
  <c r="K20" i="24" s="1"/>
  <c r="H20" i="4"/>
  <c r="I119" i="19"/>
  <c r="I29" i="12"/>
  <c r="I33" i="12" s="1"/>
  <c r="L28" i="12"/>
  <c r="G24" i="4"/>
  <c r="T25" i="3"/>
  <c r="T29" i="3" s="1"/>
  <c r="T31" i="3" s="1"/>
  <c r="T40" i="3" s="1"/>
  <c r="R192" i="21" s="1"/>
  <c r="L25" i="3"/>
  <c r="L29" i="3" s="1"/>
  <c r="L31" i="3" s="1"/>
  <c r="J119" i="19"/>
  <c r="I25" i="1" s="1"/>
  <c r="I29" i="1" s="1"/>
  <c r="I30" i="1" s="1"/>
  <c r="I34" i="1" s="1"/>
  <c r="I36" i="1" s="1"/>
  <c r="I20" i="4"/>
  <c r="I20" i="24" s="1"/>
  <c r="W119" i="19"/>
  <c r="V25" i="1" s="1"/>
  <c r="V29" i="1" s="1"/>
  <c r="V20" i="4"/>
  <c r="J25" i="3"/>
  <c r="J29" i="3" s="1"/>
  <c r="J31" i="3" s="1"/>
  <c r="U25" i="3"/>
  <c r="U29" i="3" s="1"/>
  <c r="U31" i="3" s="1"/>
  <c r="T20" i="4"/>
  <c r="T20" i="24" s="1"/>
  <c r="U119" i="19"/>
  <c r="T25" i="1" s="1"/>
  <c r="T29" i="1" s="1"/>
  <c r="T30" i="1" s="1"/>
  <c r="P25" i="3"/>
  <c r="P29" i="3" s="1"/>
  <c r="P31" i="3" s="1"/>
  <c r="P40" i="3" s="1"/>
  <c r="N192" i="21" s="1"/>
  <c r="M24" i="3"/>
  <c r="M25" i="3" s="1"/>
  <c r="K29" i="12"/>
  <c r="G25" i="3" s="1"/>
  <c r="G24" i="3"/>
  <c r="K25" i="3"/>
  <c r="K29" i="3" s="1"/>
  <c r="K31" i="3" s="1"/>
  <c r="R20" i="4"/>
  <c r="R20" i="24" s="1"/>
  <c r="S119" i="19"/>
  <c r="R25" i="1" s="1"/>
  <c r="R29" i="1" s="1"/>
  <c r="R30" i="1" s="1"/>
  <c r="N119" i="19"/>
  <c r="M25" i="1" s="1"/>
  <c r="M29" i="1" s="1"/>
  <c r="M30" i="1" s="1"/>
  <c r="M20" i="4"/>
  <c r="M20" i="24" s="1"/>
  <c r="V25" i="3"/>
  <c r="V29" i="3" s="1"/>
  <c r="V31" i="3" s="1"/>
  <c r="H20" i="3"/>
  <c r="X89" i="19"/>
  <c r="V24" i="2"/>
  <c r="V25" i="2" s="1"/>
  <c r="V29" i="2" s="1"/>
  <c r="V31" i="2" s="1"/>
  <c r="L20" i="24"/>
  <c r="P119" i="19"/>
  <c r="O25" i="1" s="1"/>
  <c r="O29" i="1" s="1"/>
  <c r="O30" i="1" s="1"/>
  <c r="O20" i="4"/>
  <c r="O20" i="24" s="1"/>
  <c r="Q25" i="3"/>
  <c r="Q29" i="3" s="1"/>
  <c r="Q31" i="3" s="1"/>
  <c r="Q40" i="3" s="1"/>
  <c r="O192" i="21" s="1"/>
  <c r="S25" i="3"/>
  <c r="S29" i="3" s="1"/>
  <c r="S31" i="3" s="1"/>
  <c r="S40" i="3" s="1"/>
  <c r="Q192" i="21" s="1"/>
  <c r="U24" i="2"/>
  <c r="U25" i="2" s="1"/>
  <c r="U29" i="2" s="1"/>
  <c r="U31" i="2" s="1"/>
  <c r="M119" i="19"/>
  <c r="L25" i="1" s="1"/>
  <c r="L29" i="1" s="1"/>
  <c r="L30" i="1" s="1"/>
  <c r="Q34" i="1" l="1"/>
  <c r="Q36" i="1" s="1"/>
  <c r="Q45" i="1" s="1"/>
  <c r="Q49" i="1" s="1"/>
  <c r="Q46" i="1" s="1"/>
  <c r="Q47" i="1" s="1"/>
  <c r="Q48" i="1" s="1"/>
  <c r="S34" i="1"/>
  <c r="S36" i="1" s="1"/>
  <c r="S45" i="1" s="1"/>
  <c r="S49" i="1" s="1"/>
  <c r="S46" i="1" s="1"/>
  <c r="S47" i="1" s="1"/>
  <c r="S48" i="1" s="1"/>
  <c r="K34" i="1"/>
  <c r="K36" i="1" s="1"/>
  <c r="V30" i="1"/>
  <c r="V34" i="1" s="1"/>
  <c r="V36" i="1" s="1"/>
  <c r="V45" i="1" s="1"/>
  <c r="V49" i="1" s="1"/>
  <c r="V46" i="1" s="1"/>
  <c r="V47" i="1" s="1"/>
  <c r="V48" i="1" s="1"/>
  <c r="U30" i="1"/>
  <c r="U34" i="1" s="1"/>
  <c r="U36" i="1" s="1"/>
  <c r="U45" i="1" s="1"/>
  <c r="U49" i="1" s="1"/>
  <c r="U46" i="1" s="1"/>
  <c r="U47" i="1" s="1"/>
  <c r="U48" i="1" s="1"/>
  <c r="O34" i="1"/>
  <c r="O36" i="1" s="1"/>
  <c r="O45" i="1" s="1"/>
  <c r="O49" i="1" s="1"/>
  <c r="O46" i="1" s="1"/>
  <c r="O47" i="1" s="1"/>
  <c r="O48" i="1" s="1"/>
  <c r="T34" i="1"/>
  <c r="T36" i="1" s="1"/>
  <c r="T45" i="1" s="1"/>
  <c r="T49" i="1" s="1"/>
  <c r="T46" i="1" s="1"/>
  <c r="T47" i="1" s="1"/>
  <c r="T48" i="1" s="1"/>
  <c r="R34" i="1"/>
  <c r="R36" i="1" s="1"/>
  <c r="R45" i="1" s="1"/>
  <c r="R49" i="1" s="1"/>
  <c r="R46" i="1" s="1"/>
  <c r="R47" i="1" s="1"/>
  <c r="R48" i="1" s="1"/>
  <c r="J30" i="1"/>
  <c r="J34" i="1" s="1"/>
  <c r="J36" i="1" s="1"/>
  <c r="J33" i="12"/>
  <c r="J22" i="12" s="1"/>
  <c r="J12" i="12" s="1"/>
  <c r="L34" i="1"/>
  <c r="L36" i="1" s="1"/>
  <c r="P34" i="1"/>
  <c r="P36" i="1" s="1"/>
  <c r="P45" i="1" s="1"/>
  <c r="P49" i="1" s="1"/>
  <c r="P46" i="1" s="1"/>
  <c r="P47" i="1" s="1"/>
  <c r="P48" i="1" s="1"/>
  <c r="M34" i="1"/>
  <c r="M36" i="1" s="1"/>
  <c r="M45" i="1" s="1"/>
  <c r="M49" i="1" s="1"/>
  <c r="M46" i="1" s="1"/>
  <c r="M47" i="1" s="1"/>
  <c r="M48" i="1" s="1"/>
  <c r="V40" i="3"/>
  <c r="V49" i="3"/>
  <c r="I22" i="12"/>
  <c r="H20" i="24"/>
  <c r="W20" i="4"/>
  <c r="J33" i="3"/>
  <c r="J40" i="3"/>
  <c r="I33" i="3"/>
  <c r="I40" i="3"/>
  <c r="H25" i="1"/>
  <c r="X119" i="19"/>
  <c r="V38" i="2"/>
  <c r="V45" i="2"/>
  <c r="M29" i="3"/>
  <c r="M31" i="3" s="1"/>
  <c r="M40" i="3" s="1"/>
  <c r="K192" i="21" s="1"/>
  <c r="U38" i="2"/>
  <c r="U45" i="2"/>
  <c r="V24" i="4"/>
  <c r="V20" i="24"/>
  <c r="L33" i="3"/>
  <c r="L40" i="3"/>
  <c r="K33" i="3"/>
  <c r="K40" i="3"/>
  <c r="H24" i="3"/>
  <c r="W20" i="3"/>
  <c r="U49" i="3"/>
  <c r="U40" i="3"/>
  <c r="K33" i="12"/>
  <c r="G25" i="4"/>
  <c r="G29" i="4" s="1"/>
  <c r="L29" i="12"/>
  <c r="U20" i="24"/>
  <c r="U24" i="4"/>
  <c r="I40" i="1"/>
  <c r="I45" i="1"/>
  <c r="I43" i="1" s="1"/>
  <c r="I61" i="1"/>
  <c r="N46" i="1"/>
  <c r="N47" i="1" s="1"/>
  <c r="N48" i="1" s="1"/>
  <c r="L45" i="1" l="1"/>
  <c r="L49" i="1" s="1"/>
  <c r="N81" i="20" s="1"/>
  <c r="K40" i="1"/>
  <c r="I211" i="21" s="1"/>
  <c r="I221" i="21" s="1"/>
  <c r="J45" i="1"/>
  <c r="J50" i="1" s="1"/>
  <c r="J51" i="1" s="1"/>
  <c r="K45" i="1"/>
  <c r="K50" i="1" s="1"/>
  <c r="K51" i="1" s="1"/>
  <c r="K61" i="1"/>
  <c r="I237" i="21" s="1"/>
  <c r="I242" i="21" s="1"/>
  <c r="I42" i="3"/>
  <c r="G192" i="21"/>
  <c r="J42" i="3"/>
  <c r="H192" i="21"/>
  <c r="K42" i="3"/>
  <c r="I192" i="21"/>
  <c r="L42" i="3"/>
  <c r="J192" i="21"/>
  <c r="J40" i="1"/>
  <c r="J41" i="1" s="1"/>
  <c r="J61" i="1"/>
  <c r="H237" i="21" s="1"/>
  <c r="H242" i="21" s="1"/>
  <c r="L61" i="1"/>
  <c r="J237" i="21" s="1"/>
  <c r="J242" i="21" s="1"/>
  <c r="L40" i="1"/>
  <c r="J210" i="21" s="1"/>
  <c r="G29" i="2"/>
  <c r="G29" i="3"/>
  <c r="G31" i="3" s="1"/>
  <c r="K22" i="12"/>
  <c r="K12" i="12" s="1"/>
  <c r="K42" i="12" s="1"/>
  <c r="W20" i="24"/>
  <c r="U25" i="4"/>
  <c r="U25" i="24" s="1"/>
  <c r="U24" i="24"/>
  <c r="J42" i="12"/>
  <c r="G31" i="2"/>
  <c r="W25" i="1"/>
  <c r="H29" i="1"/>
  <c r="I12" i="12"/>
  <c r="V24" i="24"/>
  <c r="V25" i="4"/>
  <c r="L33" i="12"/>
  <c r="H25" i="3"/>
  <c r="W25" i="3" s="1"/>
  <c r="W24" i="3"/>
  <c r="G237" i="21"/>
  <c r="G242" i="21" s="1"/>
  <c r="G236" i="21"/>
  <c r="G241" i="21" s="1"/>
  <c r="G235" i="21"/>
  <c r="I62" i="1"/>
  <c r="I41" i="1"/>
  <c r="G212" i="21"/>
  <c r="G222" i="21" s="1"/>
  <c r="G210" i="21"/>
  <c r="G211" i="21"/>
  <c r="G221" i="21" s="1"/>
  <c r="I49" i="1"/>
  <c r="K81" i="20" s="1"/>
  <c r="I50" i="1"/>
  <c r="I51" i="1" s="1"/>
  <c r="K41" i="1" l="1"/>
  <c r="J49" i="1"/>
  <c r="L43" i="1"/>
  <c r="I212" i="21"/>
  <c r="I222" i="21" s="1"/>
  <c r="L50" i="1"/>
  <c r="L51" i="1" s="1"/>
  <c r="I210" i="21"/>
  <c r="J43" i="1"/>
  <c r="K43" i="1"/>
  <c r="K49" i="1"/>
  <c r="H211" i="21"/>
  <c r="H221" i="21" s="1"/>
  <c r="H210" i="21"/>
  <c r="H220" i="21" s="1"/>
  <c r="J236" i="21"/>
  <c r="J241" i="21" s="1"/>
  <c r="I236" i="21"/>
  <c r="I241" i="21" s="1"/>
  <c r="H236" i="21"/>
  <c r="H241" i="21" s="1"/>
  <c r="I235" i="21"/>
  <c r="I240" i="21" s="1"/>
  <c r="K62" i="1"/>
  <c r="L62" i="1"/>
  <c r="H212" i="21"/>
  <c r="H222" i="21" s="1"/>
  <c r="J235" i="21"/>
  <c r="L41" i="1"/>
  <c r="J62" i="1"/>
  <c r="J212" i="21"/>
  <c r="J222" i="21" s="1"/>
  <c r="H235" i="21"/>
  <c r="H240" i="21" s="1"/>
  <c r="J211" i="21"/>
  <c r="J221" i="21" s="1"/>
  <c r="U29" i="24"/>
  <c r="U31" i="24" s="1"/>
  <c r="L22" i="12"/>
  <c r="U29" i="4"/>
  <c r="U31" i="4" s="1"/>
  <c r="U40" i="4" s="1"/>
  <c r="U38" i="24" s="1"/>
  <c r="G45" i="2"/>
  <c r="G38" i="2"/>
  <c r="G51" i="23" s="1"/>
  <c r="V25" i="24"/>
  <c r="V29" i="24" s="1"/>
  <c r="V31" i="24" s="1"/>
  <c r="V29" i="4"/>
  <c r="V31" i="4" s="1"/>
  <c r="I42" i="12"/>
  <c r="G31" i="4"/>
  <c r="G33" i="4" s="1"/>
  <c r="L12" i="12"/>
  <c r="H30" i="1"/>
  <c r="W30" i="1" s="1"/>
  <c r="W29" i="1"/>
  <c r="H29" i="3"/>
  <c r="G40" i="3"/>
  <c r="G49" i="3"/>
  <c r="G51" i="3" s="1"/>
  <c r="J220" i="21"/>
  <c r="G220" i="21"/>
  <c r="G223" i="21" s="1"/>
  <c r="G213" i="21"/>
  <c r="G238" i="21"/>
  <c r="G240" i="21"/>
  <c r="G243" i="21" s="1"/>
  <c r="L46" i="1"/>
  <c r="I46" i="1"/>
  <c r="K46" i="1" l="1"/>
  <c r="K47" i="1" s="1"/>
  <c r="K48" i="1" s="1"/>
  <c r="M81" i="20"/>
  <c r="J46" i="1"/>
  <c r="J47" i="1" s="1"/>
  <c r="J48" i="1" s="1"/>
  <c r="L81" i="20"/>
  <c r="I213" i="21"/>
  <c r="I220" i="21"/>
  <c r="I223" i="21" s="1"/>
  <c r="H243" i="21"/>
  <c r="H213" i="21"/>
  <c r="J238" i="21"/>
  <c r="I243" i="21"/>
  <c r="I238" i="21"/>
  <c r="H223" i="21"/>
  <c r="J240" i="21"/>
  <c r="J243" i="21" s="1"/>
  <c r="H238" i="21"/>
  <c r="J223" i="21"/>
  <c r="J213" i="21"/>
  <c r="U49" i="4"/>
  <c r="U45" i="24" s="1"/>
  <c r="H34" i="1"/>
  <c r="W34" i="1" s="1"/>
  <c r="G42" i="3"/>
  <c r="H51" i="23"/>
  <c r="H31" i="3"/>
  <c r="W29" i="3"/>
  <c r="V49" i="4"/>
  <c r="V45" i="24" s="1"/>
  <c r="V40" i="4"/>
  <c r="V38" i="24" s="1"/>
  <c r="G49" i="4"/>
  <c r="G51" i="4" s="1"/>
  <c r="G40" i="4"/>
  <c r="L47" i="1"/>
  <c r="L48" i="1" s="1"/>
  <c r="I47" i="1"/>
  <c r="I48" i="1" s="1"/>
  <c r="G54" i="4" l="1"/>
  <c r="G56" i="4" s="1"/>
  <c r="J52" i="1"/>
  <c r="H36" i="1"/>
  <c r="G42" i="4"/>
  <c r="F51" i="23"/>
  <c r="E51" i="23" s="1"/>
  <c r="H33" i="3"/>
  <c r="H40" i="3"/>
  <c r="W31" i="3"/>
  <c r="I52" i="1"/>
  <c r="K52" i="1"/>
  <c r="L52" i="1"/>
  <c r="H45" i="1" l="1"/>
  <c r="H43" i="1" s="1"/>
  <c r="W43" i="1" s="1"/>
  <c r="H40" i="1"/>
  <c r="F212" i="21" s="1"/>
  <c r="H61" i="1"/>
  <c r="F235" i="21" s="1"/>
  <c r="W36" i="1"/>
  <c r="H42" i="3"/>
  <c r="F192" i="21"/>
  <c r="E192" i="21" s="1"/>
  <c r="H52" i="23"/>
  <c r="F52" i="23"/>
  <c r="G52" i="23"/>
  <c r="I34" i="11" l="1"/>
  <c r="H33" i="19" s="1"/>
  <c r="I32" i="11"/>
  <c r="H31" i="19" s="1"/>
  <c r="J34" i="11"/>
  <c r="H63" i="19" s="1"/>
  <c r="V63" i="19" s="1"/>
  <c r="J32" i="11"/>
  <c r="H61" i="19" s="1"/>
  <c r="K34" i="11"/>
  <c r="H93" i="19" s="1"/>
  <c r="V93" i="19" s="1"/>
  <c r="K32" i="11"/>
  <c r="H91" i="19" s="1"/>
  <c r="H50" i="1"/>
  <c r="H51" i="1" s="1"/>
  <c r="H49" i="1"/>
  <c r="W45" i="1"/>
  <c r="F210" i="21"/>
  <c r="E210" i="21" s="1"/>
  <c r="F236" i="21"/>
  <c r="E236" i="21" s="1"/>
  <c r="H41" i="1"/>
  <c r="F211" i="21"/>
  <c r="H62" i="1"/>
  <c r="F237" i="21"/>
  <c r="F242" i="21" s="1"/>
  <c r="E242" i="21" s="1"/>
  <c r="R193" i="21"/>
  <c r="M193" i="21"/>
  <c r="J193" i="21"/>
  <c r="P193" i="21"/>
  <c r="O193" i="21"/>
  <c r="H193" i="21"/>
  <c r="F193" i="21"/>
  <c r="L193" i="21"/>
  <c r="G193" i="21"/>
  <c r="Q193" i="21"/>
  <c r="K193" i="21"/>
  <c r="I193" i="21"/>
  <c r="N193" i="21"/>
  <c r="E52" i="23"/>
  <c r="F222" i="21"/>
  <c r="E222" i="21" s="1"/>
  <c r="E212" i="21"/>
  <c r="F240" i="21"/>
  <c r="E235" i="21"/>
  <c r="O91" i="19" l="1"/>
  <c r="P91" i="19"/>
  <c r="W91" i="19"/>
  <c r="M91" i="19"/>
  <c r="Q91" i="19"/>
  <c r="I91" i="19"/>
  <c r="J91" i="19"/>
  <c r="K91" i="19"/>
  <c r="N91" i="19"/>
  <c r="R91" i="19"/>
  <c r="U91" i="19"/>
  <c r="S91" i="19"/>
  <c r="T91" i="19"/>
  <c r="V91" i="19"/>
  <c r="L91" i="19"/>
  <c r="H46" i="1"/>
  <c r="H47" i="1" s="1"/>
  <c r="H52" i="1" s="1"/>
  <c r="J81" i="20"/>
  <c r="O81" i="20" s="1"/>
  <c r="V61" i="19"/>
  <c r="W61" i="19"/>
  <c r="V31" i="19"/>
  <c r="W31" i="19"/>
  <c r="W63" i="19"/>
  <c r="J93" i="19"/>
  <c r="M93" i="19"/>
  <c r="U93" i="19"/>
  <c r="O93" i="19"/>
  <c r="L93" i="19"/>
  <c r="W93" i="19"/>
  <c r="P93" i="19"/>
  <c r="K93" i="19"/>
  <c r="I93" i="19"/>
  <c r="L34" i="11"/>
  <c r="R93" i="19"/>
  <c r="Q93" i="19"/>
  <c r="N93" i="19"/>
  <c r="T93" i="19"/>
  <c r="S93" i="19"/>
  <c r="L32" i="11"/>
  <c r="W49" i="1"/>
  <c r="E237" i="21"/>
  <c r="E238" i="21" s="1"/>
  <c r="F241" i="21"/>
  <c r="E241" i="21" s="1"/>
  <c r="F220" i="21"/>
  <c r="E220" i="21" s="1"/>
  <c r="F213" i="21"/>
  <c r="F221" i="21"/>
  <c r="E221" i="21" s="1"/>
  <c r="E211" i="21"/>
  <c r="E213" i="21" s="1"/>
  <c r="D212" i="21" s="1"/>
  <c r="F238" i="21"/>
  <c r="E193" i="21"/>
  <c r="V33" i="19"/>
  <c r="V123" i="19" s="1"/>
  <c r="W33" i="19"/>
  <c r="E240" i="21"/>
  <c r="W46" i="1" l="1"/>
  <c r="V121" i="19"/>
  <c r="W121" i="19"/>
  <c r="X91" i="19"/>
  <c r="X93" i="19"/>
  <c r="W123" i="19"/>
  <c r="F243" i="21"/>
  <c r="E243" i="21" s="1"/>
  <c r="F223" i="21"/>
  <c r="E223" i="21" s="1"/>
  <c r="D211" i="21"/>
  <c r="D218" i="21"/>
  <c r="D216" i="21"/>
  <c r="R226" i="21" s="1"/>
  <c r="T15" i="2" s="1"/>
  <c r="T24" i="2" s="1"/>
  <c r="D213" i="21"/>
  <c r="D215" i="21"/>
  <c r="N225" i="21" s="1"/>
  <c r="P15" i="4" s="1"/>
  <c r="D210" i="21"/>
  <c r="D217" i="21"/>
  <c r="M227" i="21" s="1"/>
  <c r="D236" i="21"/>
  <c r="D232" i="21"/>
  <c r="D230" i="21"/>
  <c r="D231" i="21"/>
  <c r="H48" i="1"/>
  <c r="W48" i="1" s="1"/>
  <c r="W47" i="1"/>
  <c r="D235" i="21"/>
  <c r="D237" i="21"/>
  <c r="J226" i="21" l="1"/>
  <c r="L15" i="2" s="1"/>
  <c r="L34" i="2" s="1"/>
  <c r="L36" i="2" s="1"/>
  <c r="G226" i="21"/>
  <c r="I15" i="2" s="1"/>
  <c r="I24" i="2" s="1"/>
  <c r="I25" i="2" s="1"/>
  <c r="T34" i="2"/>
  <c r="T35" i="2" s="1"/>
  <c r="O226" i="21"/>
  <c r="Q15" i="2" s="1"/>
  <c r="Q24" i="2" s="1"/>
  <c r="Q25" i="2" s="1"/>
  <c r="F226" i="21"/>
  <c r="H15" i="2" s="1"/>
  <c r="H24" i="2" s="1"/>
  <c r="H25" i="2" s="1"/>
  <c r="K226" i="21"/>
  <c r="M15" i="2" s="1"/>
  <c r="M24" i="2" s="1"/>
  <c r="M25" i="2" s="1"/>
  <c r="M29" i="2" s="1"/>
  <c r="M31" i="2" s="1"/>
  <c r="N226" i="21"/>
  <c r="P15" i="2" s="1"/>
  <c r="P24" i="2" s="1"/>
  <c r="P25" i="2" s="1"/>
  <c r="P29" i="2" s="1"/>
  <c r="P31" i="2" s="1"/>
  <c r="M226" i="21"/>
  <c r="O15" i="2" s="1"/>
  <c r="O24" i="2" s="1"/>
  <c r="O25" i="2" s="1"/>
  <c r="H226" i="21"/>
  <c r="J15" i="2" s="1"/>
  <c r="J24" i="2" s="1"/>
  <c r="J25" i="2" s="1"/>
  <c r="P226" i="21"/>
  <c r="R15" i="2" s="1"/>
  <c r="R24" i="2" s="1"/>
  <c r="R25" i="2" s="1"/>
  <c r="Q226" i="21"/>
  <c r="S15" i="2" s="1"/>
  <c r="S24" i="2" s="1"/>
  <c r="S25" i="2" s="1"/>
  <c r="I226" i="21"/>
  <c r="K15" i="2" s="1"/>
  <c r="K34" i="2" s="1"/>
  <c r="K35" i="2" s="1"/>
  <c r="L226" i="21"/>
  <c r="N15" i="2" s="1"/>
  <c r="N24" i="2" s="1"/>
  <c r="N25" i="2" s="1"/>
  <c r="Q227" i="21"/>
  <c r="L225" i="21"/>
  <c r="N15" i="4" s="1"/>
  <c r="N36" i="4" s="1"/>
  <c r="F225" i="21"/>
  <c r="H15" i="4" s="1"/>
  <c r="H24" i="4" s="1"/>
  <c r="R225" i="21"/>
  <c r="T15" i="4" s="1"/>
  <c r="T15" i="24" s="1"/>
  <c r="J227" i="21"/>
  <c r="P225" i="21"/>
  <c r="R15" i="4" s="1"/>
  <c r="R24" i="4" s="1"/>
  <c r="R25" i="4" s="1"/>
  <c r="F227" i="21"/>
  <c r="L227" i="21"/>
  <c r="Q225" i="21"/>
  <c r="S15" i="4" s="1"/>
  <c r="S36" i="4" s="1"/>
  <c r="J225" i="21"/>
  <c r="G225" i="21"/>
  <c r="I15" i="4" s="1"/>
  <c r="I24" i="4" s="1"/>
  <c r="I25" i="4" s="1"/>
  <c r="P227" i="21"/>
  <c r="N227" i="21"/>
  <c r="H225" i="21"/>
  <c r="J15" i="4" s="1"/>
  <c r="K225" i="21"/>
  <c r="M15" i="4" s="1"/>
  <c r="M24" i="4" s="1"/>
  <c r="M25" i="4" s="1"/>
  <c r="I225" i="21"/>
  <c r="K15" i="4" s="1"/>
  <c r="M225" i="21"/>
  <c r="O15" i="4" s="1"/>
  <c r="O24" i="4" s="1"/>
  <c r="O25" i="4" s="1"/>
  <c r="H227" i="21"/>
  <c r="O225" i="21"/>
  <c r="Q15" i="4" s="1"/>
  <c r="R227" i="21"/>
  <c r="O227" i="21"/>
  <c r="I227" i="21"/>
  <c r="K227" i="21"/>
  <c r="G227" i="21"/>
  <c r="G246" i="21"/>
  <c r="Q246" i="21"/>
  <c r="J246" i="21"/>
  <c r="O246" i="21"/>
  <c r="M246" i="21"/>
  <c r="I246" i="21"/>
  <c r="F246" i="21"/>
  <c r="P246" i="21"/>
  <c r="H246" i="21"/>
  <c r="K246" i="21"/>
  <c r="R246" i="21"/>
  <c r="T41" i="2" s="1"/>
  <c r="T42" i="2" s="1"/>
  <c r="N246" i="21"/>
  <c r="L246" i="21"/>
  <c r="I245" i="21"/>
  <c r="N245" i="21"/>
  <c r="J245" i="21"/>
  <c r="Q245" i="21"/>
  <c r="G245" i="21"/>
  <c r="M245" i="21"/>
  <c r="R245" i="21"/>
  <c r="D233" i="21"/>
  <c r="P245" i="21"/>
  <c r="H245" i="21"/>
  <c r="O245" i="21"/>
  <c r="L245" i="21"/>
  <c r="K245" i="21"/>
  <c r="F245" i="21"/>
  <c r="D238" i="21"/>
  <c r="H247" i="21"/>
  <c r="J45" i="3" s="1"/>
  <c r="G247" i="21"/>
  <c r="I45" i="3" s="1"/>
  <c r="F247" i="21"/>
  <c r="P247" i="21"/>
  <c r="R45" i="3" s="1"/>
  <c r="K247" i="21"/>
  <c r="M45" i="3" s="1"/>
  <c r="N247" i="21"/>
  <c r="P45" i="3" s="1"/>
  <c r="L247" i="21"/>
  <c r="N45" i="3" s="1"/>
  <c r="Q247" i="21"/>
  <c r="S45" i="3" s="1"/>
  <c r="R247" i="21"/>
  <c r="T45" i="3" s="1"/>
  <c r="I247" i="21"/>
  <c r="K45" i="3" s="1"/>
  <c r="J247" i="21"/>
  <c r="L45" i="3" s="1"/>
  <c r="O247" i="21"/>
  <c r="Q45" i="3" s="1"/>
  <c r="M247" i="21"/>
  <c r="O45" i="3" s="1"/>
  <c r="P24" i="4"/>
  <c r="P25" i="4" s="1"/>
  <c r="P36" i="4"/>
  <c r="T25" i="2"/>
  <c r="T29" i="2" s="1"/>
  <c r="T31" i="2" s="1"/>
  <c r="L41" i="2" l="1"/>
  <c r="L42" i="2" s="1"/>
  <c r="L24" i="2"/>
  <c r="L25" i="2" s="1"/>
  <c r="J29" i="2"/>
  <c r="J31" i="2" s="1"/>
  <c r="J34" i="2"/>
  <c r="J36" i="2" s="1"/>
  <c r="H34" i="2"/>
  <c r="H36" i="2" s="1"/>
  <c r="J41" i="2"/>
  <c r="J42" i="2" s="1"/>
  <c r="I41" i="2"/>
  <c r="I42" i="2" s="1"/>
  <c r="I25" i="24"/>
  <c r="L35" i="2"/>
  <c r="K24" i="2"/>
  <c r="K25" i="2" s="1"/>
  <c r="K36" i="2"/>
  <c r="I29" i="2"/>
  <c r="I31" i="2" s="1"/>
  <c r="I34" i="2"/>
  <c r="I36" i="2" s="1"/>
  <c r="O25" i="24"/>
  <c r="M25" i="24"/>
  <c r="Q41" i="2"/>
  <c r="Q43" i="2" s="1"/>
  <c r="Q29" i="2"/>
  <c r="Q31" i="2" s="1"/>
  <c r="M34" i="2"/>
  <c r="M35" i="2" s="1"/>
  <c r="P25" i="24"/>
  <c r="Q15" i="24"/>
  <c r="P41" i="2"/>
  <c r="P42" i="2" s="1"/>
  <c r="P15" i="24"/>
  <c r="N228" i="21"/>
  <c r="R36" i="4"/>
  <c r="R38" i="4" s="1"/>
  <c r="S29" i="2"/>
  <c r="S31" i="2" s="1"/>
  <c r="R45" i="4"/>
  <c r="T36" i="2"/>
  <c r="T38" i="2" s="1"/>
  <c r="R189" i="21" s="1"/>
  <c r="S15" i="24"/>
  <c r="S41" i="2"/>
  <c r="S42" i="2" s="1"/>
  <c r="S24" i="4"/>
  <c r="S25" i="4" s="1"/>
  <c r="S25" i="24" s="1"/>
  <c r="M41" i="2"/>
  <c r="M43" i="2" s="1"/>
  <c r="S45" i="4"/>
  <c r="K41" i="2"/>
  <c r="K43" i="2" s="1"/>
  <c r="K15" i="24"/>
  <c r="Q34" i="2"/>
  <c r="Q35" i="2" s="1"/>
  <c r="H15" i="24"/>
  <c r="R25" i="24"/>
  <c r="R15" i="24"/>
  <c r="R29" i="2"/>
  <c r="R31" i="2" s="1"/>
  <c r="W15" i="2"/>
  <c r="R41" i="2"/>
  <c r="R43" i="2" s="1"/>
  <c r="Q228" i="21"/>
  <c r="P34" i="2"/>
  <c r="P36" i="2" s="1"/>
  <c r="S34" i="2"/>
  <c r="S35" i="2" s="1"/>
  <c r="J15" i="24"/>
  <c r="H45" i="4"/>
  <c r="H47" i="4" s="1"/>
  <c r="N34" i="2"/>
  <c r="N34" i="24" s="1"/>
  <c r="O34" i="2"/>
  <c r="O35" i="2" s="1"/>
  <c r="H36" i="4"/>
  <c r="H37" i="4" s="1"/>
  <c r="E226" i="21"/>
  <c r="O29" i="2"/>
  <c r="O31" i="2" s="1"/>
  <c r="N15" i="24"/>
  <c r="N29" i="2"/>
  <c r="N31" i="2" s="1"/>
  <c r="N41" i="2"/>
  <c r="N43" i="2" s="1"/>
  <c r="O41" i="2"/>
  <c r="O43" i="2" s="1"/>
  <c r="R34" i="2"/>
  <c r="R35" i="2" s="1"/>
  <c r="T36" i="4"/>
  <c r="T34" i="24" s="1"/>
  <c r="T45" i="4"/>
  <c r="T24" i="4"/>
  <c r="T25" i="4" s="1"/>
  <c r="T25" i="24" s="1"/>
  <c r="K36" i="4"/>
  <c r="K38" i="4" s="1"/>
  <c r="K24" i="4"/>
  <c r="K25" i="4" s="1"/>
  <c r="N24" i="4"/>
  <c r="N24" i="24" s="1"/>
  <c r="R228" i="21"/>
  <c r="N45" i="4"/>
  <c r="F228" i="21"/>
  <c r="L228" i="21"/>
  <c r="J36" i="4"/>
  <c r="J38" i="4" s="1"/>
  <c r="J24" i="4"/>
  <c r="J25" i="4" s="1"/>
  <c r="J25" i="24" s="1"/>
  <c r="P228" i="21"/>
  <c r="J228" i="21"/>
  <c r="O36" i="4"/>
  <c r="O38" i="4" s="1"/>
  <c r="O15" i="24"/>
  <c r="I36" i="4"/>
  <c r="I37" i="4" s="1"/>
  <c r="I15" i="24"/>
  <c r="G228" i="21"/>
  <c r="I228" i="21"/>
  <c r="K45" i="4"/>
  <c r="L15" i="4"/>
  <c r="L24" i="4" s="1"/>
  <c r="L25" i="4" s="1"/>
  <c r="K228" i="21"/>
  <c r="H228" i="21"/>
  <c r="M36" i="4"/>
  <c r="M45" i="4"/>
  <c r="M15" i="24"/>
  <c r="Q24" i="4"/>
  <c r="Q25" i="4" s="1"/>
  <c r="Q25" i="24" s="1"/>
  <c r="Q45" i="4"/>
  <c r="E225" i="21"/>
  <c r="O228" i="21"/>
  <c r="Q36" i="4"/>
  <c r="M228" i="21"/>
  <c r="E227" i="21"/>
  <c r="T43" i="2"/>
  <c r="T45" i="2" s="1"/>
  <c r="H248" i="21"/>
  <c r="G248" i="21"/>
  <c r="L248" i="21"/>
  <c r="Q248" i="21"/>
  <c r="P47" i="3"/>
  <c r="P46" i="3"/>
  <c r="E245" i="21"/>
  <c r="F248" i="21"/>
  <c r="M248" i="21"/>
  <c r="O47" i="3"/>
  <c r="O46" i="3"/>
  <c r="M46" i="3"/>
  <c r="M47" i="3"/>
  <c r="K248" i="21"/>
  <c r="Q47" i="3"/>
  <c r="Q46" i="3"/>
  <c r="R47" i="3"/>
  <c r="R46" i="3"/>
  <c r="L47" i="3"/>
  <c r="L46" i="3"/>
  <c r="H45" i="3"/>
  <c r="E247" i="21"/>
  <c r="O248" i="21"/>
  <c r="J248" i="21"/>
  <c r="K47" i="3"/>
  <c r="K46" i="3"/>
  <c r="I46" i="3"/>
  <c r="I47" i="3"/>
  <c r="N248" i="21"/>
  <c r="T46" i="3"/>
  <c r="T47" i="3"/>
  <c r="J47" i="3"/>
  <c r="J46" i="3"/>
  <c r="P248" i="21"/>
  <c r="I248" i="21"/>
  <c r="P45" i="4"/>
  <c r="P54" i="4" s="1"/>
  <c r="S47" i="3"/>
  <c r="S46" i="3"/>
  <c r="J45" i="4"/>
  <c r="E246" i="21"/>
  <c r="I45" i="4"/>
  <c r="N47" i="3"/>
  <c r="N46" i="3"/>
  <c r="R248" i="21"/>
  <c r="O45" i="4"/>
  <c r="O54" i="4" s="1"/>
  <c r="H41" i="2"/>
  <c r="I24" i="24"/>
  <c r="I29" i="4"/>
  <c r="I31" i="4" s="1"/>
  <c r="I33" i="4" s="1"/>
  <c r="N37" i="4"/>
  <c r="N38" i="4"/>
  <c r="H24" i="24"/>
  <c r="P38" i="4"/>
  <c r="P37" i="4"/>
  <c r="H25" i="4"/>
  <c r="H29" i="4" s="1"/>
  <c r="O24" i="24"/>
  <c r="O29" i="4"/>
  <c r="O31" i="4" s="1"/>
  <c r="M24" i="24"/>
  <c r="M29" i="4"/>
  <c r="M31" i="4" s="1"/>
  <c r="P24" i="24"/>
  <c r="P29" i="4"/>
  <c r="P31" i="4" s="1"/>
  <c r="R24" i="24"/>
  <c r="R29" i="4"/>
  <c r="R31" i="4" s="1"/>
  <c r="H29" i="2"/>
  <c r="S38" i="4"/>
  <c r="S37" i="4"/>
  <c r="W25" i="2" l="1"/>
  <c r="J36" i="24"/>
  <c r="L43" i="2"/>
  <c r="H35" i="2"/>
  <c r="H35" i="24" s="1"/>
  <c r="L25" i="24"/>
  <c r="L29" i="2"/>
  <c r="L31" i="2" s="1"/>
  <c r="L38" i="2" s="1"/>
  <c r="J189" i="21" s="1"/>
  <c r="J35" i="2"/>
  <c r="J38" i="2" s="1"/>
  <c r="H189" i="21" s="1"/>
  <c r="K36" i="24"/>
  <c r="I29" i="24"/>
  <c r="I31" i="24" s="1"/>
  <c r="K29" i="2"/>
  <c r="K31" i="2" s="1"/>
  <c r="K38" i="2" s="1"/>
  <c r="I189" i="21" s="1"/>
  <c r="K25" i="24"/>
  <c r="M34" i="24"/>
  <c r="W24" i="2"/>
  <c r="M36" i="2"/>
  <c r="M38" i="2" s="1"/>
  <c r="K189" i="21" s="1"/>
  <c r="T46" i="4"/>
  <c r="T42" i="24" s="1"/>
  <c r="T54" i="4"/>
  <c r="R47" i="4"/>
  <c r="R43" i="24" s="1"/>
  <c r="R54" i="4"/>
  <c r="M46" i="4"/>
  <c r="M54" i="4"/>
  <c r="N46" i="4"/>
  <c r="N54" i="4"/>
  <c r="Q47" i="4"/>
  <c r="Q43" i="24" s="1"/>
  <c r="Q54" i="4"/>
  <c r="S46" i="4"/>
  <c r="S42" i="24" s="1"/>
  <c r="S54" i="4"/>
  <c r="I43" i="2"/>
  <c r="I45" i="2" s="1"/>
  <c r="J43" i="2"/>
  <c r="J45" i="2" s="1"/>
  <c r="M29" i="24"/>
  <c r="M31" i="24" s="1"/>
  <c r="M42" i="2"/>
  <c r="M45" i="2" s="1"/>
  <c r="O29" i="24"/>
  <c r="O31" i="24" s="1"/>
  <c r="I35" i="2"/>
  <c r="I38" i="2" s="1"/>
  <c r="G189" i="21" s="1"/>
  <c r="P29" i="24"/>
  <c r="P31" i="24" s="1"/>
  <c r="S43" i="2"/>
  <c r="S45" i="2" s="1"/>
  <c r="P43" i="2"/>
  <c r="P45" i="2" s="1"/>
  <c r="H46" i="4"/>
  <c r="S41" i="24"/>
  <c r="Q42" i="2"/>
  <c r="Q45" i="2" s="1"/>
  <c r="R46" i="4"/>
  <c r="Q34" i="24"/>
  <c r="P34" i="24"/>
  <c r="R41" i="24"/>
  <c r="L29" i="4"/>
  <c r="L31" i="4" s="1"/>
  <c r="L33" i="4" s="1"/>
  <c r="K42" i="2"/>
  <c r="J29" i="4"/>
  <c r="J31" i="4" s="1"/>
  <c r="J33" i="4" s="1"/>
  <c r="J24" i="24"/>
  <c r="J29" i="24" s="1"/>
  <c r="J31" i="24" s="1"/>
  <c r="S29" i="4"/>
  <c r="S31" i="4" s="1"/>
  <c r="S40" i="4" s="1"/>
  <c r="N42" i="2"/>
  <c r="N45" i="2" s="1"/>
  <c r="S24" i="24"/>
  <c r="S29" i="24" s="1"/>
  <c r="S31" i="24" s="1"/>
  <c r="R37" i="4"/>
  <c r="R40" i="4" s="1"/>
  <c r="S47" i="4"/>
  <c r="Q36" i="2"/>
  <c r="Q38" i="2" s="1"/>
  <c r="O189" i="21" s="1"/>
  <c r="J37" i="4"/>
  <c r="H38" i="4"/>
  <c r="H36" i="24" s="1"/>
  <c r="J34" i="24"/>
  <c r="R29" i="24"/>
  <c r="R31" i="24" s="1"/>
  <c r="L24" i="24"/>
  <c r="R42" i="2"/>
  <c r="R45" i="2" s="1"/>
  <c r="K41" i="24"/>
  <c r="K24" i="24"/>
  <c r="K29" i="4"/>
  <c r="K31" i="4" s="1"/>
  <c r="K33" i="4" s="1"/>
  <c r="O36" i="2"/>
  <c r="O36" i="24" s="1"/>
  <c r="R36" i="2"/>
  <c r="R38" i="2" s="1"/>
  <c r="P189" i="21" s="1"/>
  <c r="R34" i="24"/>
  <c r="P36" i="24"/>
  <c r="O42" i="2"/>
  <c r="O45" i="2" s="1"/>
  <c r="T24" i="24"/>
  <c r="T29" i="24" s="1"/>
  <c r="T31" i="24" s="1"/>
  <c r="S34" i="24"/>
  <c r="W34" i="2"/>
  <c r="T29" i="4"/>
  <c r="T31" i="4" s="1"/>
  <c r="S36" i="2"/>
  <c r="S36" i="24" s="1"/>
  <c r="S35" i="24"/>
  <c r="P35" i="2"/>
  <c r="P38" i="2" s="1"/>
  <c r="N189" i="21" s="1"/>
  <c r="N41" i="24"/>
  <c r="K34" i="24"/>
  <c r="T37" i="4"/>
  <c r="T35" i="24" s="1"/>
  <c r="K37" i="4"/>
  <c r="K35" i="24" s="1"/>
  <c r="T38" i="4"/>
  <c r="T36" i="24" s="1"/>
  <c r="H34" i="24"/>
  <c r="N36" i="2"/>
  <c r="N36" i="24" s="1"/>
  <c r="N35" i="2"/>
  <c r="N47" i="4"/>
  <c r="N43" i="24" s="1"/>
  <c r="T47" i="4"/>
  <c r="T43" i="24" s="1"/>
  <c r="T41" i="24"/>
  <c r="N25" i="4"/>
  <c r="N25" i="24" s="1"/>
  <c r="N29" i="24" s="1"/>
  <c r="N31" i="24" s="1"/>
  <c r="L45" i="4"/>
  <c r="L47" i="4" s="1"/>
  <c r="O37" i="4"/>
  <c r="O35" i="24" s="1"/>
  <c r="O34" i="24"/>
  <c r="I38" i="4"/>
  <c r="I36" i="24" s="1"/>
  <c r="I34" i="24"/>
  <c r="K46" i="4"/>
  <c r="K47" i="4"/>
  <c r="K43" i="24" s="1"/>
  <c r="L15" i="24"/>
  <c r="W15" i="24" s="1"/>
  <c r="L36" i="4"/>
  <c r="L38" i="4" s="1"/>
  <c r="L36" i="24" s="1"/>
  <c r="W15" i="4"/>
  <c r="M37" i="4"/>
  <c r="M35" i="24" s="1"/>
  <c r="M38" i="4"/>
  <c r="M41" i="24"/>
  <c r="Q37" i="4"/>
  <c r="Q35" i="24" s="1"/>
  <c r="W24" i="4"/>
  <c r="M47" i="4"/>
  <c r="M43" i="24" s="1"/>
  <c r="Q29" i="4"/>
  <c r="Q31" i="4" s="1"/>
  <c r="Q24" i="24"/>
  <c r="Q29" i="24" s="1"/>
  <c r="Q31" i="24" s="1"/>
  <c r="Q41" i="24"/>
  <c r="E228" i="21"/>
  <c r="Q46" i="4"/>
  <c r="Q38" i="4"/>
  <c r="Q49" i="3"/>
  <c r="J49" i="3"/>
  <c r="J51" i="3" s="1"/>
  <c r="P49" i="3"/>
  <c r="O49" i="3"/>
  <c r="S49" i="3"/>
  <c r="K49" i="3"/>
  <c r="K51" i="3" s="1"/>
  <c r="R49" i="3"/>
  <c r="H41" i="24"/>
  <c r="M49" i="3"/>
  <c r="N49" i="3"/>
  <c r="L49" i="3"/>
  <c r="L51" i="3" s="1"/>
  <c r="I46" i="4"/>
  <c r="I42" i="24" s="1"/>
  <c r="I41" i="24"/>
  <c r="I47" i="4"/>
  <c r="H43" i="2"/>
  <c r="W41" i="2"/>
  <c r="H42" i="2"/>
  <c r="I49" i="3"/>
  <c r="I51" i="3" s="1"/>
  <c r="O47" i="4"/>
  <c r="O43" i="24" s="1"/>
  <c r="O46" i="4"/>
  <c r="O41" i="24"/>
  <c r="J46" i="4"/>
  <c r="J42" i="24" s="1"/>
  <c r="J47" i="4"/>
  <c r="J41" i="24"/>
  <c r="E248" i="21"/>
  <c r="T49" i="3"/>
  <c r="P46" i="4"/>
  <c r="P42" i="24" s="1"/>
  <c r="P41" i="24"/>
  <c r="P47" i="4"/>
  <c r="H47" i="3"/>
  <c r="W47" i="3" s="1"/>
  <c r="H46" i="3"/>
  <c r="H31" i="4"/>
  <c r="H33" i="4" s="1"/>
  <c r="P40" i="4"/>
  <c r="H31" i="2"/>
  <c r="H25" i="24"/>
  <c r="J35" i="24" l="1"/>
  <c r="L43" i="24"/>
  <c r="K45" i="2"/>
  <c r="L29" i="24"/>
  <c r="L31" i="24" s="1"/>
  <c r="L45" i="2"/>
  <c r="K29" i="24"/>
  <c r="K31" i="24" s="1"/>
  <c r="M36" i="24"/>
  <c r="M42" i="24"/>
  <c r="J43" i="24"/>
  <c r="I43" i="24"/>
  <c r="W29" i="2"/>
  <c r="R49" i="4"/>
  <c r="R45" i="24" s="1"/>
  <c r="P43" i="24"/>
  <c r="I35" i="24"/>
  <c r="W43" i="2"/>
  <c r="S43" i="24"/>
  <c r="H40" i="4"/>
  <c r="H42" i="4" s="1"/>
  <c r="S49" i="4"/>
  <c r="S45" i="24" s="1"/>
  <c r="J40" i="4"/>
  <c r="K42" i="24"/>
  <c r="N42" i="24"/>
  <c r="R42" i="24"/>
  <c r="W42" i="2"/>
  <c r="Q36" i="24"/>
  <c r="R36" i="24"/>
  <c r="T49" i="4"/>
  <c r="T45" i="24" s="1"/>
  <c r="P35" i="24"/>
  <c r="K40" i="4"/>
  <c r="R35" i="24"/>
  <c r="W45" i="4"/>
  <c r="W25" i="4"/>
  <c r="O42" i="24"/>
  <c r="O38" i="2"/>
  <c r="M189" i="21" s="1"/>
  <c r="L46" i="4"/>
  <c r="L42" i="24" s="1"/>
  <c r="L41" i="24"/>
  <c r="W41" i="24" s="1"/>
  <c r="O40" i="4"/>
  <c r="S38" i="2"/>
  <c r="Q189" i="21" s="1"/>
  <c r="N38" i="2"/>
  <c r="L189" i="21" s="1"/>
  <c r="T40" i="4"/>
  <c r="T38" i="24" s="1"/>
  <c r="W36" i="2"/>
  <c r="W25" i="24"/>
  <c r="N29" i="4"/>
  <c r="N31" i="4" s="1"/>
  <c r="N49" i="4" s="1"/>
  <c r="N45" i="24" s="1"/>
  <c r="N35" i="24"/>
  <c r="W35" i="2"/>
  <c r="I40" i="4"/>
  <c r="M40" i="4"/>
  <c r="K186" i="21" s="1"/>
  <c r="K183" i="21" s="1"/>
  <c r="K49" i="4"/>
  <c r="K51" i="4" s="1"/>
  <c r="L37" i="4"/>
  <c r="L35" i="24" s="1"/>
  <c r="Q40" i="4"/>
  <c r="Q38" i="24" s="1"/>
  <c r="L34" i="24"/>
  <c r="W34" i="24" s="1"/>
  <c r="W36" i="4"/>
  <c r="W47" i="4" s="1"/>
  <c r="M49" i="4"/>
  <c r="M45" i="24" s="1"/>
  <c r="W24" i="24"/>
  <c r="Q49" i="4"/>
  <c r="Q45" i="24" s="1"/>
  <c r="Q42" i="24"/>
  <c r="P38" i="24"/>
  <c r="N186" i="21"/>
  <c r="N183" i="21" s="1"/>
  <c r="R38" i="24"/>
  <c r="P186" i="21"/>
  <c r="P183" i="21" s="1"/>
  <c r="Q186" i="21"/>
  <c r="H43" i="24"/>
  <c r="I49" i="4"/>
  <c r="I51" i="4" s="1"/>
  <c r="J49" i="4"/>
  <c r="J45" i="24" s="1"/>
  <c r="O49" i="4"/>
  <c r="O45" i="24" s="1"/>
  <c r="P49" i="4"/>
  <c r="P45" i="24" s="1"/>
  <c r="W46" i="3"/>
  <c r="W49" i="3" s="1"/>
  <c r="H49" i="3"/>
  <c r="H51" i="3" s="1"/>
  <c r="H42" i="24"/>
  <c r="H29" i="24"/>
  <c r="H45" i="2"/>
  <c r="W31" i="2"/>
  <c r="H38" i="2"/>
  <c r="H49" i="4"/>
  <c r="W45" i="2" l="1"/>
  <c r="G186" i="21"/>
  <c r="G183" i="21" s="1"/>
  <c r="I54" i="4"/>
  <c r="I56" i="4" s="1"/>
  <c r="I186" i="21"/>
  <c r="I183" i="21" s="1"/>
  <c r="K54" i="4"/>
  <c r="K56" i="4" s="1"/>
  <c r="F186" i="21"/>
  <c r="H54" i="4"/>
  <c r="H186" i="21"/>
  <c r="H183" i="21" s="1"/>
  <c r="J54" i="4"/>
  <c r="J56" i="4" s="1"/>
  <c r="W43" i="24"/>
  <c r="J42" i="4"/>
  <c r="J38" i="24"/>
  <c r="W36" i="24"/>
  <c r="K42" i="4"/>
  <c r="W29" i="4"/>
  <c r="L49" i="4"/>
  <c r="L51" i="4" s="1"/>
  <c r="O38" i="24"/>
  <c r="K38" i="24"/>
  <c r="W46" i="4"/>
  <c r="R186" i="21"/>
  <c r="R183" i="21" s="1"/>
  <c r="M186" i="21"/>
  <c r="M183" i="21" s="1"/>
  <c r="W31" i="4"/>
  <c r="Q183" i="21"/>
  <c r="S38" i="24"/>
  <c r="M38" i="24"/>
  <c r="W37" i="4"/>
  <c r="N40" i="4"/>
  <c r="N38" i="24" s="1"/>
  <c r="W35" i="24"/>
  <c r="I42" i="4"/>
  <c r="K45" i="24"/>
  <c r="I38" i="24"/>
  <c r="O186" i="21"/>
  <c r="O183" i="21" s="1"/>
  <c r="L40" i="4"/>
  <c r="W42" i="24"/>
  <c r="W38" i="4"/>
  <c r="W38" i="2"/>
  <c r="F189" i="21"/>
  <c r="I45" i="24"/>
  <c r="J51" i="4"/>
  <c r="H38" i="24"/>
  <c r="H31" i="24"/>
  <c r="W31" i="24" s="1"/>
  <c r="W29" i="24"/>
  <c r="H51" i="4"/>
  <c r="H45" i="24"/>
  <c r="J186" i="21" l="1"/>
  <c r="J183" i="21" s="1"/>
  <c r="L54" i="4"/>
  <c r="L56" i="4" s="1"/>
  <c r="H56" i="4"/>
  <c r="L45" i="24"/>
  <c r="W45" i="24" s="1"/>
  <c r="W49" i="4"/>
  <c r="L186" i="21"/>
  <c r="W40" i="4"/>
  <c r="L38" i="24"/>
  <c r="W38" i="24" s="1"/>
  <c r="L42" i="4"/>
  <c r="E189" i="21"/>
  <c r="F183" i="21"/>
  <c r="E186" i="21" l="1"/>
  <c r="O187" i="21" s="1"/>
  <c r="W54" i="4"/>
  <c r="L183" i="21"/>
  <c r="E183" i="21" s="1"/>
  <c r="N190" i="21"/>
  <c r="L190" i="21"/>
  <c r="H190" i="21"/>
  <c r="F190" i="21"/>
  <c r="K190" i="21"/>
  <c r="O190" i="21"/>
  <c r="J190" i="21"/>
  <c r="G190" i="21"/>
  <c r="M190" i="21"/>
  <c r="Q190" i="21"/>
  <c r="R190" i="21"/>
  <c r="P190" i="21"/>
  <c r="I190" i="21"/>
  <c r="K63" i="19" l="1"/>
  <c r="K61" i="19"/>
  <c r="M63" i="19"/>
  <c r="M61" i="19"/>
  <c r="O63" i="19"/>
  <c r="O61" i="19"/>
  <c r="Q63" i="19"/>
  <c r="Q61" i="19"/>
  <c r="P63" i="19"/>
  <c r="P61" i="19"/>
  <c r="J63" i="19"/>
  <c r="J61" i="19"/>
  <c r="R63" i="19"/>
  <c r="R61" i="19"/>
  <c r="N63" i="19"/>
  <c r="N61" i="19"/>
  <c r="I63" i="19"/>
  <c r="I61" i="19"/>
  <c r="L63" i="19"/>
  <c r="L61" i="19"/>
  <c r="S63" i="19"/>
  <c r="S61" i="19"/>
  <c r="U63" i="19"/>
  <c r="U61" i="19"/>
  <c r="T63" i="19"/>
  <c r="T61" i="19"/>
  <c r="R33" i="19"/>
  <c r="R31" i="19"/>
  <c r="N187" i="21"/>
  <c r="L187" i="21"/>
  <c r="Q187" i="21"/>
  <c r="J187" i="21"/>
  <c r="G187" i="21"/>
  <c r="K187" i="21"/>
  <c r="R187" i="21"/>
  <c r="M187" i="21"/>
  <c r="H187" i="21"/>
  <c r="I187" i="21"/>
  <c r="P187" i="21"/>
  <c r="F187" i="21"/>
  <c r="F184" i="21"/>
  <c r="L184" i="21"/>
  <c r="K184" i="21"/>
  <c r="Q184" i="21"/>
  <c r="H184" i="21"/>
  <c r="M184" i="21"/>
  <c r="J184" i="21"/>
  <c r="N184" i="21"/>
  <c r="R184" i="21"/>
  <c r="G184" i="21"/>
  <c r="P184" i="21"/>
  <c r="I184" i="21"/>
  <c r="O184" i="21"/>
  <c r="K72" i="20"/>
  <c r="M72" i="20"/>
  <c r="L72" i="20"/>
  <c r="N72" i="20"/>
  <c r="J72" i="20"/>
  <c r="J78" i="20" s="1"/>
  <c r="E190" i="21"/>
  <c r="R123" i="19" l="1"/>
  <c r="X63" i="19"/>
  <c r="R121" i="19"/>
  <c r="O72" i="20"/>
  <c r="N78" i="20"/>
  <c r="L78" i="20"/>
  <c r="M78" i="20"/>
  <c r="K78" i="20"/>
  <c r="X61" i="19"/>
  <c r="P33" i="19"/>
  <c r="P123" i="19" s="1"/>
  <c r="P31" i="19"/>
  <c r="P121" i="19" s="1"/>
  <c r="U33" i="19"/>
  <c r="U123" i="19" s="1"/>
  <c r="U31" i="19"/>
  <c r="U121" i="19" s="1"/>
  <c r="N33" i="19"/>
  <c r="N123" i="19" s="1"/>
  <c r="N31" i="19"/>
  <c r="N121" i="19" s="1"/>
  <c r="J33" i="19"/>
  <c r="J123" i="19" s="1"/>
  <c r="J31" i="19"/>
  <c r="J121" i="19" s="1"/>
  <c r="K74" i="20" s="1"/>
  <c r="M33" i="19"/>
  <c r="M123" i="19" s="1"/>
  <c r="M31" i="19"/>
  <c r="M121" i="19" s="1"/>
  <c r="N74" i="20" s="1"/>
  <c r="T33" i="19"/>
  <c r="T123" i="19" s="1"/>
  <c r="T31" i="19"/>
  <c r="T121" i="19" s="1"/>
  <c r="O33" i="19"/>
  <c r="O123" i="19" s="1"/>
  <c r="O31" i="19"/>
  <c r="O121" i="19" s="1"/>
  <c r="Q33" i="19"/>
  <c r="Q123" i="19" s="1"/>
  <c r="Q31" i="19"/>
  <c r="Q121" i="19" s="1"/>
  <c r="S33" i="19"/>
  <c r="S123" i="19" s="1"/>
  <c r="S31" i="19"/>
  <c r="S121" i="19" s="1"/>
  <c r="I33" i="19"/>
  <c r="I123" i="19" s="1"/>
  <c r="I31" i="19"/>
  <c r="L33" i="19"/>
  <c r="L123" i="19" s="1"/>
  <c r="L31" i="19"/>
  <c r="L121" i="19" s="1"/>
  <c r="M74" i="20" s="1"/>
  <c r="K33" i="19"/>
  <c r="K123" i="19" s="1"/>
  <c r="K31" i="19"/>
  <c r="K121" i="19" s="1"/>
  <c r="L74" i="20" s="1"/>
  <c r="E187" i="21"/>
  <c r="E184" i="21"/>
  <c r="O78" i="20" l="1"/>
  <c r="N83" i="20"/>
  <c r="M83" i="20"/>
  <c r="N82" i="20"/>
  <c r="N73" i="20"/>
  <c r="N76" i="20" s="1"/>
  <c r="K83" i="20"/>
  <c r="L82" i="20"/>
  <c r="L73" i="20"/>
  <c r="L76" i="20" s="1"/>
  <c r="K82" i="20"/>
  <c r="K73" i="20"/>
  <c r="K76" i="20" s="1"/>
  <c r="M82" i="20"/>
  <c r="M73" i="20"/>
  <c r="M76" i="20" s="1"/>
  <c r="J82" i="20"/>
  <c r="J73" i="20"/>
  <c r="L83" i="20"/>
  <c r="I121" i="19"/>
  <c r="J74" i="20" s="1"/>
  <c r="O74" i="20" s="1"/>
  <c r="X31" i="19"/>
  <c r="X123" i="19"/>
  <c r="X33" i="19"/>
  <c r="M85" i="20" l="1"/>
  <c r="L85" i="20"/>
  <c r="N85" i="20"/>
  <c r="O82" i="20"/>
  <c r="K85" i="20"/>
  <c r="O73" i="20"/>
  <c r="J76" i="20"/>
  <c r="O76" i="20" s="1"/>
  <c r="J83" i="20"/>
  <c r="X121" i="19"/>
  <c r="J85" i="20" l="1"/>
  <c r="O85" i="20" s="1"/>
  <c r="O83" i="20"/>
</calcChain>
</file>

<file path=xl/sharedStrings.xml><?xml version="1.0" encoding="utf-8"?>
<sst xmlns="http://schemas.openxmlformats.org/spreadsheetml/2006/main" count="6139" uniqueCount="662">
  <si>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</si>
  <si>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</si>
  <si>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</si>
  <si>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</si>
  <si>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</si>
  <si>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</si>
  <si>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</si>
  <si>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</si>
  <si>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</si>
  <si>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</si>
  <si>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</si>
  <si>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</si>
  <si>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</si>
  <si>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</si>
  <si>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</si>
  <si>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</si>
  <si>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</si>
  <si>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</si>
  <si>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</si>
  <si>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</si>
  <si>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</si>
  <si>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</si>
  <si>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</si>
  <si>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</si>
  <si>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</si>
  <si>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</si>
  <si>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</si>
  <si>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</si>
  <si>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</si>
  <si>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</si>
  <si>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</si>
  <si>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</si>
  <si>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</si>
  <si>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</si>
  <si>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</si>
  <si>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</si>
  <si>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</si>
  <si>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</si>
  <si>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</si>
  <si>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</si>
  <si>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</si>
  <si>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</si>
  <si>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</si>
  <si>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</si>
  <si>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</si>
  <si>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</si>
  <si>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</si>
  <si>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</si>
  <si>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</si>
  <si>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</si>
  <si>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</si>
  <si>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</si>
  <si>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</si>
  <si>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</si>
  <si>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</si>
  <si>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</si>
  <si>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</si>
  <si>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</si>
  <si>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</si>
  <si>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</si>
  <si>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</si>
  <si>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</si>
  <si>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</si>
  <si>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</si>
  <si>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</si>
  <si>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</si>
  <si>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</si>
  <si>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</si>
  <si>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</si>
  <si>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</si>
  <si>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</si>
  <si>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</si>
  <si>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</si>
  <si>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</si>
  <si>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</si>
  <si>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</si>
  <si>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</si>
  <si>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</si>
  <si>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</si>
  <si>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</si>
  <si>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</si>
  <si>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</si>
  <si>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</si>
  <si>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</si>
  <si>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</si>
  <si>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</si>
  <si>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</si>
  <si>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</si>
  <si>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</si>
  <si>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</si>
  <si>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</si>
  <si>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</si>
  <si>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</si>
  <si>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</si>
  <si>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</si>
  <si>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</si>
  <si>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</si>
  <si>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</si>
  <si>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</si>
  <si>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</si>
  <si>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</si>
  <si>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</si>
  <si>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</si>
  <si>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</si>
  <si>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</si>
  <si>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</si>
  <si>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</si>
  <si>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</si>
  <si>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</si>
  <si>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</si>
  <si>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</si>
  <si>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</si>
  <si>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</si>
  <si>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</si>
  <si>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</si>
  <si>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</si>
  <si>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</si>
  <si>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</si>
  <si>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</si>
  <si>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</si>
  <si>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</si>
  <si>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</si>
  <si>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</si>
  <si>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</si>
  <si>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</si>
  <si>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</si>
  <si>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</si>
  <si>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</si>
  <si>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</si>
  <si>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</si>
  <si>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</si>
  <si>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</si>
  <si>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</si>
  <si>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</si>
  <si>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</si>
  <si>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</si>
  <si>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</si>
  <si>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</si>
  <si>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</si>
  <si>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</si>
  <si>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</si>
  <si>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</si>
  <si>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</si>
  <si>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</si>
  <si>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</si>
  <si>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</si>
  <si>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</si>
  <si>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</si>
  <si>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</si>
  <si>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</si>
  <si>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</si>
  <si>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</si>
  <si>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</si>
  <si>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</si>
  <si>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</si>
  <si>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</si>
  <si>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</si>
  <si>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</si>
  <si>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</si>
  <si>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</si>
  <si>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</si>
  <si>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</si>
  <si>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</si>
  <si>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</si>
  <si>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</si>
  <si>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</si>
  <si>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</si>
  <si>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</si>
  <si>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</si>
  <si>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</si>
  <si>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</si>
  <si>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</si>
  <si>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</si>
  <si>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</si>
  <si>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</si>
  <si>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</si>
  <si>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</si>
  <si>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</si>
  <si>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</si>
  <si>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</si>
  <si>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</si>
  <si>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</si>
  <si>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</si>
  <si>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</si>
  <si>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</si>
  <si>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</si>
  <si>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</si>
  <si>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</si>
  <si>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</si>
  <si>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</si>
  <si>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</si>
  <si>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</si>
  <si>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</si>
  <si>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</si>
  <si>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</si>
  <si>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</si>
  <si>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</si>
  <si>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</si>
  <si>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</si>
  <si>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</si>
  <si>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</si>
  <si>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</si>
  <si>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</si>
  <si>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</si>
  <si>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</si>
  <si>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</si>
  <si>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</si>
  <si>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</si>
  <si>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</si>
  <si>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</si>
  <si>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</si>
  <si>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</si>
  <si>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</si>
  <si>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</si>
  <si>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</si>
  <si>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</si>
  <si>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</si>
  <si>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</si>
  <si>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</si>
  <si>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</si>
  <si>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</si>
  <si>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</si>
  <si>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</si>
  <si>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</si>
  <si>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</si>
  <si>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</si>
  <si>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</si>
  <si>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</si>
  <si>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</si>
  <si>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</si>
  <si>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</si>
  <si>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</si>
  <si>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</si>
  <si>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</si>
  <si>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</si>
  <si>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</si>
  <si>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</si>
  <si>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</si>
  <si>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</si>
  <si>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</si>
  <si>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</si>
  <si>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</si>
  <si>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</si>
  <si>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</si>
  <si>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</si>
  <si>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</si>
  <si>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</si>
  <si>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</si>
  <si>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</si>
  <si>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</si>
  <si>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</si>
  <si>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</si>
  <si>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</si>
  <si>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</si>
  <si>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</si>
  <si>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</si>
  <si>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</si>
  <si>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</si>
  <si>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</si>
  <si>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</si>
  <si>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</si>
  <si>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</si>
  <si>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</si>
  <si>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</si>
  <si>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</si>
  <si>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</si>
  <si>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</si>
  <si>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</si>
  <si>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</si>
  <si>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</si>
  <si>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</si>
  <si>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</si>
  <si>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</si>
  <si>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</si>
  <si>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</si>
  <si>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</si>
  <si>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</si>
  <si>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</si>
  <si>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</si>
  <si>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</si>
  <si>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</si>
  <si>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</si>
  <si>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</si>
  <si>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</si>
  <si>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</si>
  <si>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</si>
  <si>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</si>
  <si>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</si>
  <si>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</si>
  <si>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</si>
  <si>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</si>
  <si>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</si>
  <si>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</si>
  <si>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</si>
  <si>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</si>
  <si>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</si>
  <si>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</si>
  <si>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</si>
  <si>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</si>
  <si>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</si>
  <si>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</si>
  <si>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</si>
  <si>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</si>
  <si>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</si>
  <si>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</si>
  <si>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</si>
  <si>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</si>
  <si>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</si>
  <si>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</si>
  <si>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</si>
  <si>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</si>
  <si>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</si>
  <si>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</si>
  <si>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</si>
  <si>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</si>
  <si>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</si>
  <si>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</si>
  <si>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</si>
  <si>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</si>
  <si>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</si>
  <si>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</si>
  <si>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</si>
  <si>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</si>
  <si>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</si>
  <si>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</si>
  <si>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</si>
  <si>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</si>
  <si>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</si>
  <si>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</si>
  <si>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</si>
  <si>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</si>
  <si>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</si>
  <si>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</si>
  <si>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</si>
  <si>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</si>
  <si>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</si>
  <si>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</si>
  <si>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</si>
  <si>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</si>
  <si>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</si>
  <si>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</si>
  <si>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</si>
  <si>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</si>
  <si>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</si>
  <si>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</si>
  <si>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</si>
  <si>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</si>
  <si>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</si>
  <si>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</si>
  <si>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</si>
  <si>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</si>
  <si>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</si>
  <si>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</si>
  <si>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</si>
  <si>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</si>
  <si>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</si>
  <si>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</si>
  <si>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</si>
  <si>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</si>
  <si>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</si>
  <si>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</si>
  <si>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</si>
  <si>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</si>
  <si>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</si>
  <si>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</si>
  <si>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</si>
  <si>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</si>
  <si>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</si>
  <si>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</si>
  <si>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</si>
  <si>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</si>
  <si>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</si>
  <si>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</si>
  <si>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</si>
  <si>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</si>
  <si>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</si>
  <si>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</si>
  <si>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</si>
  <si>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</si>
  <si>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</si>
  <si>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</si>
  <si>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</si>
  <si>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</si>
  <si>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</si>
  <si>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</si>
  <si>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</si>
  <si>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</si>
  <si>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</si>
  <si>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</si>
  <si>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</si>
  <si>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</si>
  <si>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</si>
  <si>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</si>
  <si>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</si>
  <si>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</si>
  <si>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</si>
  <si>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</si>
  <si>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</si>
  <si>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</si>
  <si>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</si>
  <si>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</si>
  <si>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</si>
  <si>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</si>
  <si>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</si>
  <si>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</si>
  <si>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</si>
  <si>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</si>
  <si>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</si>
  <si>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</si>
  <si>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</si>
  <si>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</si>
  <si>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</si>
  <si>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</si>
  <si>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</si>
  <si>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</si>
  <si>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</si>
  <si>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</si>
  <si>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</si>
  <si>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</si>
  <si>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</si>
  <si>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</si>
  <si>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</si>
  <si>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</si>
  <si>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</si>
  <si>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</si>
  <si>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</si>
  <si>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</si>
  <si>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</si>
  <si>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</si>
  <si>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</si>
  <si>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</si>
  <si>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</si>
  <si>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</si>
  <si>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</si>
  <si>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</si>
  <si>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</si>
  <si>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</si>
  <si>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</si>
  <si>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</si>
  <si>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</si>
  <si>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</si>
  <si>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</si>
  <si>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</si>
  <si>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</si>
  <si>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</si>
  <si>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</si>
  <si>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</si>
  <si>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</si>
  <si>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</si>
  <si>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</si>
  <si>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</si>
  <si>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Administrative Expense Transferred</t>
  </si>
  <si>
    <t>Regulatory Commission Expense</t>
  </si>
  <si>
    <t>A&amp;G-Rents</t>
  </si>
  <si>
    <t>Rate Case Expense</t>
  </si>
  <si>
    <t>Excluded Expenses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</si>
  <si>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</si>
  <si>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</si>
  <si>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</si>
  <si>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</si>
  <si>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</si>
  <si>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</si>
  <si>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Class Cost of Service - Customer/Demand Study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</si>
  <si>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</si>
  <si>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</si>
  <si>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</si>
  <si>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</si>
  <si>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</si>
  <si>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</si>
  <si>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</si>
  <si>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</si>
  <si>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</si>
  <si>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</si>
  <si>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</si>
  <si>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</si>
  <si>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</si>
  <si>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</si>
  <si>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</si>
  <si>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</si>
  <si>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</si>
  <si>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</si>
  <si>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</si>
  <si>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</si>
  <si>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</si>
  <si>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</si>
  <si>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</si>
  <si>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</si>
  <si>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</si>
  <si>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</si>
  <si>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</si>
  <si>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</si>
  <si>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</si>
  <si>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</si>
  <si>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</si>
  <si>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</si>
  <si>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</si>
  <si>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</si>
  <si>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</si>
  <si>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</si>
  <si>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</si>
  <si>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</si>
  <si>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</si>
  <si>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</si>
  <si>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</si>
  <si>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</si>
  <si>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</si>
  <si>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</si>
  <si>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</si>
  <si>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</si>
  <si>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</si>
  <si>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</si>
  <si>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</si>
  <si>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</si>
  <si>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</si>
  <si>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</si>
  <si>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</si>
  <si>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</si>
  <si>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</si>
  <si>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</si>
  <si>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</si>
  <si>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</si>
  <si>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</si>
  <si>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</si>
  <si>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</si>
  <si>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</si>
  <si>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</si>
  <si>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</si>
  <si>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</si>
  <si>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</si>
  <si>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</si>
  <si>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</si>
  <si>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</si>
  <si>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</si>
  <si>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</si>
  <si>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</si>
  <si>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</si>
  <si>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</si>
  <si>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</si>
  <si>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</si>
  <si>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</si>
  <si>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</si>
  <si>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</si>
  <si>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</si>
  <si>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</si>
  <si>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</si>
  <si>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</si>
  <si>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</si>
  <si>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</si>
  <si>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</si>
  <si>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</si>
  <si>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</si>
  <si>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</si>
  <si>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</si>
  <si>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</si>
  <si>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</si>
  <si>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</si>
  <si>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</si>
  <si>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Other storage expenses-Operation labor and expenses</t>
  </si>
  <si>
    <t>Retirement Benefits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</si>
  <si>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</si>
  <si>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</si>
  <si>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</si>
  <si>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</si>
  <si>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</si>
  <si>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</si>
  <si>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</si>
  <si>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</si>
  <si>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</si>
  <si>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</si>
  <si>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</si>
  <si>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</si>
  <si>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</si>
  <si>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</si>
  <si>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</si>
  <si>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</si>
  <si>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</si>
  <si>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</si>
  <si>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</si>
  <si>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</si>
  <si>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</si>
  <si>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</si>
  <si>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</si>
  <si>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</si>
  <si>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</si>
  <si>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</si>
  <si>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</si>
  <si>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</si>
  <si>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</si>
  <si>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O&amp;M Adjustments</t>
  </si>
  <si>
    <t>C.2, C.2.1 F, C.2.2-F 09</t>
  </si>
  <si>
    <t>Taxes</t>
  </si>
  <si>
    <t>Interest Deduction</t>
  </si>
  <si>
    <t>Calculation</t>
  </si>
  <si>
    <t>E</t>
  </si>
  <si>
    <t>WP B.5 F1</t>
  </si>
  <si>
    <t>Revenue Deficiency</t>
  </si>
  <si>
    <t>Minimum System</t>
  </si>
  <si>
    <t>factors.xlsx</t>
  </si>
  <si>
    <t>Load Factor</t>
  </si>
  <si>
    <t>Volumes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</si>
  <si>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</si>
  <si>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</si>
  <si>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</si>
  <si>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</si>
  <si>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</si>
  <si>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</si>
  <si>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</si>
  <si>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</si>
  <si>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</si>
  <si>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</si>
  <si>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</si>
  <si>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</si>
  <si>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</si>
  <si>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</si>
  <si>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</si>
  <si>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</si>
  <si>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</si>
  <si>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</si>
  <si>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Increase =</t>
  </si>
  <si>
    <t>Rate Schedule Revenues +</t>
  </si>
  <si>
    <t>Transp. (T-4, EDR, T-3 Int., Flex)</t>
  </si>
  <si>
    <t>T-4</t>
  </si>
  <si>
    <t>EDR</t>
  </si>
  <si>
    <t>T-3 Int</t>
  </si>
  <si>
    <t>Flex</t>
  </si>
  <si>
    <t>Other Gas Revenue +</t>
  </si>
  <si>
    <t>Total Increase</t>
  </si>
  <si>
    <t>Mains - Anodes</t>
  </si>
  <si>
    <t>Mains - Leak Clamps</t>
  </si>
  <si>
    <t>Regulatory Assets/Liabilities</t>
  </si>
  <si>
    <t>PGA for Public Authority</t>
  </si>
  <si>
    <t>Other Gas Purchases / Gas Cost Adjustments</t>
  </si>
  <si>
    <t>Depreciation Reserve</t>
  </si>
  <si>
    <t>Depreciation Reserve - Cust</t>
  </si>
  <si>
    <t>Depreciation Reserve - Demand</t>
  </si>
  <si>
    <t>Depreciation Reserve - Comm</t>
  </si>
  <si>
    <t>KY Mains Data</t>
  </si>
  <si>
    <t>Total Fixed Costs @ Equalized ROR</t>
  </si>
  <si>
    <t>WTW Adjustment (1)</t>
  </si>
  <si>
    <t>WTW Adjustment</t>
  </si>
  <si>
    <t>ADJ</t>
  </si>
  <si>
    <t>ADIT - KY Direct (Div 009)</t>
  </si>
  <si>
    <t>ADIT - KY Mid-States GO (Div 091)</t>
  </si>
  <si>
    <t>ADIT - Shared Services GO (Div 002)</t>
  </si>
  <si>
    <t>ADIT - Shared Services CS (Div 012)</t>
  </si>
  <si>
    <t>RWIP</t>
  </si>
  <si>
    <t>From KY Revenue Billing Unit Forecast TYE 6.30.2024.xlsx:</t>
  </si>
  <si>
    <t xml:space="preserve">KY Revenue Billing Unit Forecast TYE 6.30.2024 </t>
  </si>
  <si>
    <t>Kentucky Meter Analysis TYE 6.30.2024.xlsx</t>
  </si>
  <si>
    <t>F.1, F.6, F.8, F.9, F.10, F.11</t>
  </si>
  <si>
    <t>Adjustments</t>
  </si>
  <si>
    <t>To Match Schedule C-1</t>
  </si>
  <si>
    <t>C.2.3 F, F.10</t>
  </si>
  <si>
    <t>Direct to Non-Res Sales Firm</t>
  </si>
  <si>
    <t>Direct to Non-Res Sales Interruptible</t>
  </si>
  <si>
    <t>Direct to Transport Firm</t>
  </si>
  <si>
    <t>Direct to Transport Interruptible</t>
  </si>
  <si>
    <t>Amortization of Excess ADIT +</t>
  </si>
  <si>
    <t>Amortization of COS and Depreciation Reserves</t>
  </si>
  <si>
    <t>Total Deficiency</t>
  </si>
  <si>
    <t>Forecasted Test Period: Twelve Months Ended March 31, 2026</t>
  </si>
  <si>
    <t>KY Customer Deposits TME JUN24.xlsx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</si>
</sst>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_(&quot;$&quot;* #,##0.00000_);_(&quot;$&quot;* \(#,##0.00000\);_(&quot;$&quot;* &quot;-&quot;??_);_(@_)"/>
    <numFmt numFmtId="174" formatCode="0000"/>
    <numFmt numFmtId="175" formatCode="_(&quot;$&quot;* #,##0.0000_);_(&quot;$&quot;* \(#,##0.0000\);_(&quot;$&quot;* &quot;-&quot;??_);_(@_)"/>
    <numFmt numFmtId="176" formatCode="_(* #,##0.000000_);_(* \(#,##0.000000\);_(* &quot;-&quot;??_);_(@_)"/>
    <numFmt numFmtId="177" formatCode="_(&quot;$&quot;* #,##0_);_(&quot;$&quot;* \(#,##0\);_(&quot;$&quot;* &quot;-&quot;??_);_(@_)"/>
    <numFmt numFmtId="178" formatCode="0_);\(0\)"/>
  </numFmts>
  <fonts count="14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  <font>
      <b/>
      <sz val="12"/>
      <name val="Arial MT"/>
    </font>
    <font>
      <sz val="12"/>
      <color rgb="FF7030A0"/>
      <name val="Helvetica-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33">
    <xf numFmtId="0" fontId="0" fillId="0" borderId="0" xfId="0"/>
    <xf numFmtId="37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right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0" fontId="0" fillId="0" borderId="0" xfId="0" quotePrefix="1" applyNumberFormat="1" applyAlignment="1">
      <alignment horizontal="right"/>
    </xf>
    <xf numFmtId="170" fontId="0" fillId="0" borderId="0" xfId="0" applyNumberFormat="1" applyAlignment="1">
      <alignment horizontal="left"/>
    </xf>
    <xf numFmtId="39" fontId="0" fillId="0" borderId="0" xfId="0" applyNumberFormat="1"/>
    <xf numFmtId="164" fontId="0" fillId="0" borderId="0" xfId="0" applyNumberFormat="1" applyAlignment="1">
      <alignment horizontal="center"/>
    </xf>
    <xf numFmtId="3" fontId="0" fillId="0" borderId="0" xfId="0" applyNumberFormat="1"/>
    <xf numFmtId="172" fontId="0" fillId="0" borderId="0" xfId="0" applyNumberFormat="1"/>
    <xf numFmtId="0" fontId="0" fillId="0" borderId="0" xfId="0" quotePrefix="1" applyAlignment="1">
      <alignment horizontal="left"/>
    </xf>
    <xf numFmtId="37" fontId="3" fillId="0" borderId="0" xfId="0" applyNumberFormat="1" applyFont="1"/>
    <xf numFmtId="170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38" fontId="0" fillId="0" borderId="0" xfId="0" applyNumberFormat="1"/>
    <xf numFmtId="172" fontId="0" fillId="0" borderId="0" xfId="0" quotePrefix="1" applyNumberFormat="1" applyAlignment="1">
      <alignment horizontal="left"/>
    </xf>
    <xf numFmtId="164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37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/>
    <xf numFmtId="171" fontId="0" fillId="0" borderId="0" xfId="0" applyNumberFormat="1"/>
    <xf numFmtId="173" fontId="0" fillId="0" borderId="0" xfId="0" applyNumberFormat="1"/>
    <xf numFmtId="37" fontId="7" fillId="0" borderId="0" xfId="0" applyNumberFormat="1" applyFont="1" applyAlignment="1">
      <alignment horizontal="center"/>
    </xf>
    <xf numFmtId="37" fontId="6" fillId="0" borderId="0" xfId="0" applyNumberFormat="1" applyFont="1" applyAlignment="1" applyProtection="1">
      <alignment horizontal="center"/>
      <protection locked="0"/>
    </xf>
    <xf numFmtId="37" fontId="6" fillId="0" borderId="0" xfId="0" applyNumberFormat="1" applyFont="1" applyAlignment="1" applyProtection="1">
      <alignment horizontal="left"/>
      <protection locked="0"/>
    </xf>
    <xf numFmtId="0" fontId="1" fillId="0" borderId="0" xfId="0" applyFont="1"/>
    <xf numFmtId="0" fontId="2" fillId="0" borderId="0" xfId="0" applyFont="1"/>
    <xf numFmtId="10" fontId="4" fillId="0" borderId="0" xfId="11" applyNumberFormat="1" applyFont="1"/>
    <xf numFmtId="37" fontId="1" fillId="0" borderId="0" xfId="0" applyNumberFormat="1" applyFont="1"/>
    <xf numFmtId="37" fontId="2" fillId="0" borderId="0" xfId="0" applyNumberFormat="1" applyFont="1"/>
    <xf numFmtId="166" fontId="0" fillId="0" borderId="0" xfId="1" applyNumberFormat="1" applyFont="1"/>
    <xf numFmtId="164" fontId="10" fillId="0" borderId="0" xfId="0" applyNumberFormat="1" applyFont="1"/>
    <xf numFmtId="37" fontId="10" fillId="0" borderId="0" xfId="0" applyNumberFormat="1" applyFont="1"/>
    <xf numFmtId="37" fontId="8" fillId="0" borderId="0" xfId="5" applyNumberFormat="1" applyFont="1"/>
    <xf numFmtId="170" fontId="1" fillId="0" borderId="0" xfId="0" applyNumberFormat="1" applyFont="1" applyAlignment="1">
      <alignment horizontal="right"/>
    </xf>
    <xf numFmtId="164" fontId="1" fillId="0" borderId="0" xfId="11" applyNumberFormat="1" applyFont="1" applyAlignment="1">
      <alignment horizontal="center"/>
    </xf>
    <xf numFmtId="166" fontId="1" fillId="0" borderId="0" xfId="1" applyNumberFormat="1" applyFont="1"/>
    <xf numFmtId="166" fontId="9" fillId="0" borderId="0" xfId="1" applyNumberFormat="1" applyFont="1"/>
    <xf numFmtId="37" fontId="9" fillId="0" borderId="0" xfId="0" applyNumberFormat="1" applyFont="1"/>
    <xf numFmtId="37" fontId="1" fillId="4" borderId="0" xfId="0" applyNumberFormat="1" applyFont="1" applyFill="1"/>
    <xf numFmtId="0" fontId="0" fillId="4" borderId="0" xfId="0" applyFill="1"/>
    <xf numFmtId="164" fontId="1" fillId="0" borderId="0" xfId="0" applyNumberFormat="1" applyFont="1" applyAlignment="1">
      <alignment horizontal="center"/>
    </xf>
    <xf numFmtId="10" fontId="0" fillId="0" borderId="0" xfId="11" applyNumberFormat="1" applyFont="1" applyAlignment="1">
      <alignment horizontal="center"/>
    </xf>
    <xf numFmtId="37" fontId="6" fillId="0" borderId="0" xfId="0" applyNumberFormat="1" applyFont="1"/>
    <xf numFmtId="176" fontId="6" fillId="0" borderId="0" xfId="2" applyNumberFormat="1" applyFont="1"/>
    <xf numFmtId="175" fontId="0" fillId="0" borderId="0" xfId="3" applyNumberFormat="1" applyFont="1"/>
    <xf numFmtId="164" fontId="10" fillId="0" borderId="0" xfId="11" applyNumberFormat="1" applyFont="1"/>
    <xf numFmtId="0" fontId="11" fillId="0" borderId="0" xfId="0" applyFont="1"/>
    <xf numFmtId="170" fontId="11" fillId="0" borderId="0" xfId="0" applyNumberFormat="1" applyFont="1" applyAlignment="1">
      <alignment horizontal="center"/>
    </xf>
    <xf numFmtId="170" fontId="11" fillId="0" borderId="0" xfId="0" applyNumberFormat="1" applyFont="1"/>
    <xf numFmtId="170" fontId="11" fillId="0" borderId="0" xfId="0" applyNumberFormat="1" applyFont="1" applyAlignment="1">
      <alignment horizontal="right"/>
    </xf>
    <xf numFmtId="0" fontId="11" fillId="0" borderId="0" xfId="0" quotePrefix="1" applyFont="1"/>
    <xf numFmtId="37" fontId="11" fillId="0" borderId="0" xfId="0" applyNumberFormat="1" applyFont="1"/>
    <xf numFmtId="10" fontId="11" fillId="0" borderId="0" xfId="0" applyNumberFormat="1" applyFont="1"/>
    <xf numFmtId="9" fontId="11" fillId="0" borderId="0" xfId="1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center"/>
    </xf>
    <xf numFmtId="166" fontId="3" fillId="0" borderId="0" xfId="0" applyNumberFormat="1" applyFont="1"/>
    <xf numFmtId="39" fontId="3" fillId="0" borderId="0" xfId="0" applyNumberFormat="1" applyFont="1"/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43" fontId="0" fillId="0" borderId="0" xfId="1" applyFont="1"/>
    <xf numFmtId="178" fontId="0" fillId="0" borderId="0" xfId="0" applyNumberFormat="1"/>
    <xf numFmtId="2" fontId="0" fillId="0" borderId="0" xfId="0" applyNumberFormat="1"/>
    <xf numFmtId="0" fontId="6" fillId="0" borderId="0" xfId="3" applyNumberFormat="1" applyFont="1"/>
    <xf numFmtId="166" fontId="0" fillId="0" borderId="0" xfId="1" applyNumberFormat="1" applyFont="1" applyAlignment="1">
      <alignment horizontal="center"/>
    </xf>
    <xf numFmtId="166" fontId="0" fillId="0" borderId="0" xfId="1" quotePrefix="1" applyNumberFormat="1" applyFont="1" applyAlignment="1">
      <alignment horizontal="right"/>
    </xf>
    <xf numFmtId="37" fontId="0" fillId="0" borderId="0" xfId="0" quotePrefix="1" applyNumberFormat="1"/>
    <xf numFmtId="166" fontId="8" fillId="0" borderId="0" xfId="12" applyNumberFormat="1" applyFont="1"/>
    <xf numFmtId="177" fontId="6" fillId="0" borderId="0" xfId="3" applyNumberFormat="1" applyFont="1" applyFill="1"/>
    <xf numFmtId="166" fontId="6" fillId="0" borderId="0" xfId="2" applyNumberFormat="1" applyFont="1" applyFill="1"/>
    <xf numFmtId="37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66" fontId="3" fillId="0" borderId="0" xfId="0" applyNumberFormat="1" applyFont="1" applyAlignment="1">
      <alignment horizontal="left" indent="2"/>
    </xf>
    <xf numFmtId="166" fontId="6" fillId="0" borderId="0" xfId="1" applyNumberFormat="1" applyFont="1" applyFill="1"/>
    <xf numFmtId="166" fontId="3" fillId="0" borderId="0" xfId="0" applyNumberFormat="1" applyFont="1" applyAlignment="1">
      <alignment horizontal="center"/>
    </xf>
    <xf numFmtId="168" fontId="3" fillId="0" borderId="0" xfId="0" applyNumberFormat="1" applyFont="1"/>
    <xf numFmtId="169" fontId="3" fillId="0" borderId="0" xfId="0" applyNumberFormat="1" applyFont="1"/>
    <xf numFmtId="1" fontId="3" fillId="0" borderId="0" xfId="0" applyNumberFormat="1" applyFont="1"/>
    <xf numFmtId="0" fontId="3" fillId="0" borderId="0" xfId="0" quotePrefix="1" applyFont="1"/>
    <xf numFmtId="166" fontId="3" fillId="0" borderId="0" xfId="1" applyNumberFormat="1" applyFont="1"/>
    <xf numFmtId="166" fontId="12" fillId="0" borderId="0" xfId="1" applyNumberFormat="1" applyFont="1" applyAlignment="1">
      <alignment horizontal="center"/>
    </xf>
    <xf numFmtId="166" fontId="12" fillId="0" borderId="0" xfId="1" applyNumberFormat="1" applyFont="1"/>
    <xf numFmtId="166" fontId="13" fillId="0" borderId="0" xfId="2" applyNumberFormat="1" applyFont="1" applyFill="1" applyProtection="1"/>
    <xf numFmtId="37" fontId="12" fillId="0" borderId="0" xfId="0" applyNumberFormat="1" applyFont="1"/>
    <xf numFmtId="166" fontId="12" fillId="0" borderId="0" xfId="0" applyNumberFormat="1" applyFont="1"/>
    <xf numFmtId="0" fontId="0" fillId="0" borderId="0" xfId="0" applyAlignment="1">
      <alignment horizontal="center"/>
    </xf>
    <xf numFmtId="0" fontId="0" fillId="0" borderId="0" xfId="0" applyFill="1"/>
    <xf numFmtId="0" fontId="3" fillId="0" borderId="0" xfId="0" applyFont="1" applyFill="1"/>
    <xf numFmtId="0" fontId="0" fillId="0" borderId="0" xfId="0" applyFill="1" applyAlignment="1">
      <alignment horizontal="left"/>
    </xf>
    <xf numFmtId="172" fontId="0" fillId="0" borderId="0" xfId="0" applyNumberFormat="1" applyFill="1"/>
    <xf numFmtId="0" fontId="0" fillId="0" borderId="0" xfId="0" quotePrefix="1" applyFill="1" applyAlignment="1">
      <alignment horizontal="left"/>
    </xf>
    <xf numFmtId="37" fontId="0" fillId="0" borderId="0" xfId="0" applyNumberFormat="1" applyFill="1"/>
    <xf numFmtId="172" fontId="0" fillId="0" borderId="0" xfId="0" quotePrefix="1" applyNumberFormat="1" applyFill="1" applyAlignment="1">
      <alignment horizontal="left"/>
    </xf>
    <xf numFmtId="0" fontId="1" fillId="0" borderId="0" xfId="0" applyFont="1" applyFill="1"/>
    <xf numFmtId="37" fontId="3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>
      <alignment horizontal="left"/>
    </xf>
    <xf numFmtId="0" fontId="3" fillId="0" borderId="0" xfId="0" quotePrefix="1" applyFont="1" applyFill="1"/>
    <xf numFmtId="0" fontId="3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0" fillId="0" borderId="0" xfId="0" applyFill="1" applyAlignment="1">
      <alignment horizontal="center"/>
    </xf>
    <xf numFmtId="37" fontId="7" fillId="0" borderId="0" xfId="0" applyNumberFormat="1" applyFont="1" applyFill="1" applyAlignment="1">
      <alignment horizontal="center"/>
    </xf>
    <xf numFmtId="174" fontId="6" fillId="0" borderId="0" xfId="0" applyNumberFormat="1" applyFont="1" applyFill="1" applyAlignment="1">
      <alignment horizontal="center"/>
    </xf>
    <xf numFmtId="0" fontId="0" fillId="0" borderId="0" xfId="0" quotePrefix="1" applyFill="1" applyAlignment="1">
      <alignment horizontal="center"/>
    </xf>
    <xf numFmtId="170" fontId="0" fillId="0" borderId="0" xfId="0" applyNumberFormat="1" applyFill="1" applyAlignment="1">
      <alignment horizontal="center"/>
    </xf>
    <xf numFmtId="1" fontId="3" fillId="0" borderId="0" xfId="0" applyNumberFormat="1" applyFont="1" applyFill="1"/>
    <xf numFmtId="1" fontId="3" fillId="0" borderId="0" xfId="0" applyNumberFormat="1" applyFont="1" applyFill="1" applyAlignment="1">
      <alignment horizontal="center"/>
    </xf>
    <xf numFmtId="170" fontId="3" fillId="0" borderId="0" xfId="0" applyNumberFormat="1" applyFont="1" applyFill="1" applyAlignment="1">
      <alignment horizontal="center"/>
    </xf>
    <xf numFmtId="170" fontId="3" fillId="0" borderId="0" xfId="0" applyNumberFormat="1" applyFont="1" applyFill="1"/>
    <xf numFmtId="166" fontId="3" fillId="0" borderId="0" xfId="0" applyNumberFormat="1" applyFont="1" applyFill="1"/>
    <xf numFmtId="43" fontId="3" fillId="0" borderId="0" xfId="1" applyFont="1" applyFill="1"/>
    <xf numFmtId="37" fontId="0" fillId="0" borderId="0" xfId="0" applyNumberFormat="1" applyFill="1" applyAlignment="1">
      <alignment horizontal="left"/>
    </xf>
    <xf numFmtId="0" fontId="3" fillId="0" borderId="0" xfId="0" applyFont="1" applyFill="1" applyAlignment="1">
      <alignment horizontal="left"/>
    </xf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2DE3278E-B742-4756-BF10-C1243000AA42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sheetPr>
    <pageSetUpPr fitToPage="1"/>
  </sheetPr>
  <dimension ref="A1:C35"/>
  <sheetViews>
    <sheetView topLeftCell="A10" zoomScaleNormal="100" workbookViewId="0">
      <selection activeCell="C28" sqref="C28"/>
    </sheetView>
  </sheetViews>
  <sheetFormatPr defaultRowHeight="15"/>
  <cols>
    <col min="1" max="1" width="4.77734375" customWidth="1"/>
    <col min="2" max="2" width="45.6640625" bestFit="1" customWidth="1"/>
    <col min="3" max="3" width="46.88671875" bestFit="1" customWidth="1"/>
  </cols>
  <sheetData>
    <row r="1" spans="1:3">
      <c r="A1" s="104" t="s">
        <v>563</v>
      </c>
      <c r="B1" s="104"/>
      <c r="C1" s="2" t="s">
        <v>566</v>
      </c>
    </row>
    <row r="2" spans="1:3">
      <c r="A2" s="82" t="s">
        <v>573</v>
      </c>
      <c r="B2" s="82"/>
      <c r="C2" s="2" t="s">
        <v>574</v>
      </c>
    </row>
    <row r="3" spans="1:3">
      <c r="A3" t="s">
        <v>564</v>
      </c>
      <c r="C3" s="2" t="s">
        <v>575</v>
      </c>
    </row>
    <row r="4" spans="1:3">
      <c r="A4" t="s">
        <v>565</v>
      </c>
      <c r="C4" s="2"/>
    </row>
    <row r="5" spans="1:3">
      <c r="B5" s="78" t="s">
        <v>576</v>
      </c>
      <c r="C5" s="2" t="s">
        <v>581</v>
      </c>
    </row>
    <row r="6" spans="1:3">
      <c r="B6" s="78" t="s">
        <v>577</v>
      </c>
      <c r="C6" s="2" t="s">
        <v>582</v>
      </c>
    </row>
    <row r="7" spans="1:3">
      <c r="B7" s="78" t="s">
        <v>578</v>
      </c>
      <c r="C7" s="2" t="s">
        <v>583</v>
      </c>
    </row>
    <row r="8" spans="1:3">
      <c r="B8" s="78" t="s">
        <v>579</v>
      </c>
      <c r="C8" s="2" t="s">
        <v>584</v>
      </c>
    </row>
    <row r="9" spans="1:3">
      <c r="B9" s="78" t="s">
        <v>580</v>
      </c>
      <c r="C9" s="2" t="s">
        <v>585</v>
      </c>
    </row>
    <row r="10" spans="1:3">
      <c r="C10" s="2"/>
    </row>
    <row r="11" spans="1:3">
      <c r="A11" t="s">
        <v>12</v>
      </c>
      <c r="C11" s="2" t="s">
        <v>572</v>
      </c>
    </row>
    <row r="13" spans="1:3">
      <c r="A13" t="s">
        <v>586</v>
      </c>
    </row>
    <row r="14" spans="1:3">
      <c r="B14" t="s">
        <v>567</v>
      </c>
      <c r="C14" s="2" t="s">
        <v>589</v>
      </c>
    </row>
    <row r="15" spans="1:3">
      <c r="B15" t="s">
        <v>588</v>
      </c>
      <c r="C15" s="2" t="s">
        <v>649</v>
      </c>
    </row>
    <row r="16" spans="1:3">
      <c r="B16" t="s">
        <v>568</v>
      </c>
      <c r="C16" s="2" t="s">
        <v>587</v>
      </c>
    </row>
    <row r="17" spans="1:3">
      <c r="B17" t="s">
        <v>569</v>
      </c>
      <c r="C17" s="2" t="s">
        <v>652</v>
      </c>
    </row>
    <row r="19" spans="1:3">
      <c r="A19" t="s">
        <v>590</v>
      </c>
    </row>
    <row r="20" spans="1:3">
      <c r="B20" t="s">
        <v>592</v>
      </c>
      <c r="C20" s="2" t="s">
        <v>593</v>
      </c>
    </row>
    <row r="21" spans="1:3">
      <c r="B21" t="s">
        <v>591</v>
      </c>
      <c r="C21" s="2" t="s">
        <v>593</v>
      </c>
    </row>
    <row r="23" spans="1:3">
      <c r="A23" t="s">
        <v>559</v>
      </c>
      <c r="C23" s="2" t="s">
        <v>594</v>
      </c>
    </row>
    <row r="25" spans="1:3">
      <c r="A25" t="s">
        <v>258</v>
      </c>
      <c r="C25" s="2" t="s">
        <v>647</v>
      </c>
    </row>
    <row r="26" spans="1:3">
      <c r="A26" t="s">
        <v>571</v>
      </c>
    </row>
    <row r="27" spans="1:3">
      <c r="B27" t="s">
        <v>598</v>
      </c>
      <c r="C27" s="2" t="s">
        <v>597</v>
      </c>
    </row>
    <row r="28" spans="1:3">
      <c r="B28" t="s">
        <v>596</v>
      </c>
      <c r="C28" s="2" t="s">
        <v>636</v>
      </c>
    </row>
    <row r="29" spans="1:3">
      <c r="A29" t="s">
        <v>570</v>
      </c>
    </row>
    <row r="30" spans="1:3">
      <c r="B30" t="s">
        <v>599</v>
      </c>
      <c r="C30" s="2" t="s">
        <v>597</v>
      </c>
    </row>
    <row r="31" spans="1:3">
      <c r="B31" t="s">
        <v>396</v>
      </c>
      <c r="C31" s="2" t="s">
        <v>597</v>
      </c>
    </row>
    <row r="32" spans="1:3">
      <c r="B32" t="s">
        <v>395</v>
      </c>
      <c r="C32" s="2" t="s">
        <v>597</v>
      </c>
    </row>
    <row r="33" spans="2:3">
      <c r="B33" t="s">
        <v>397</v>
      </c>
      <c r="C33" s="2" t="s">
        <v>597</v>
      </c>
    </row>
    <row r="34" spans="2:3">
      <c r="B34" s="7" t="s">
        <v>227</v>
      </c>
      <c r="C34" s="2" t="s">
        <v>648</v>
      </c>
    </row>
    <row r="35" spans="2:3">
      <c r="B35" s="105" t="s">
        <v>228</v>
      </c>
      <c r="C35" s="2" t="s">
        <v>661</v>
      </c>
    </row>
  </sheetData>
  <mergeCells count="1">
    <mergeCell ref="A1:B1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172"/>
  <sheetViews>
    <sheetView defaultGridColor="0" view="pageBreakPreview" topLeftCell="A130" colorId="22" zoomScale="60" zoomScaleNormal="57" workbookViewId="0">
      <selection activeCell="G60" sqref="G60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120" bestFit="1" customWidth="1"/>
    <col min="4" max="5" width="1.77734375" style="105" customWidth="1"/>
    <col min="6" max="6" width="54.33203125" style="105" bestFit="1" customWidth="1"/>
    <col min="7" max="7" width="12.77734375" customWidth="1"/>
    <col min="8" max="8" width="14.88671875" style="13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Customer/Demand Study</v>
      </c>
    </row>
    <row r="3" spans="1:15">
      <c r="A3" t="str">
        <f>Summary!A3</f>
        <v>Forecasted Test Period: Twelve Months Ended March 31, 2026</v>
      </c>
    </row>
    <row r="5" spans="1:15">
      <c r="A5" t="s">
        <v>30</v>
      </c>
    </row>
    <row r="8" spans="1:15">
      <c r="O8" s="8"/>
    </row>
    <row r="9" spans="1:15">
      <c r="G9" s="2" t="s">
        <v>17</v>
      </c>
      <c r="H9" s="14" t="s">
        <v>18</v>
      </c>
      <c r="I9" s="2" t="s">
        <v>18</v>
      </c>
      <c r="J9" s="2" t="s">
        <v>20</v>
      </c>
      <c r="K9" s="2" t="s">
        <v>19</v>
      </c>
      <c r="L9" s="2" t="s">
        <v>61</v>
      </c>
      <c r="O9" s="8"/>
    </row>
    <row r="10" spans="1:15">
      <c r="A10" s="39" t="s">
        <v>290</v>
      </c>
      <c r="C10" s="121" t="s">
        <v>288</v>
      </c>
      <c r="G10" s="2" t="s">
        <v>3</v>
      </c>
      <c r="H10" s="14" t="s">
        <v>39</v>
      </c>
      <c r="I10" s="2" t="s">
        <v>21</v>
      </c>
      <c r="J10" s="5" t="s">
        <v>3</v>
      </c>
      <c r="K10" s="5" t="s">
        <v>3</v>
      </c>
      <c r="L10" s="5" t="s">
        <v>3</v>
      </c>
      <c r="O10" s="8"/>
    </row>
    <row r="11" spans="1:15">
      <c r="A11" s="39" t="s">
        <v>289</v>
      </c>
      <c r="C11" s="121" t="s">
        <v>289</v>
      </c>
      <c r="G11" s="1"/>
      <c r="H11" s="14"/>
      <c r="J11" s="1"/>
      <c r="K11" s="1"/>
      <c r="L11" s="1"/>
      <c r="M11" s="1"/>
      <c r="N11" s="1"/>
      <c r="O11" s="8"/>
    </row>
    <row r="12" spans="1:15">
      <c r="A12">
        <v>1</v>
      </c>
      <c r="D12" s="105" t="s">
        <v>110</v>
      </c>
      <c r="G12" s="1"/>
      <c r="H12" s="14"/>
      <c r="J12" s="1"/>
      <c r="K12" s="1"/>
      <c r="L12" s="1"/>
      <c r="M12" s="1"/>
      <c r="N12" s="1"/>
      <c r="O12" s="4"/>
    </row>
    <row r="13" spans="1:15">
      <c r="A13">
        <f t="shared" ref="A13:A83" si="0">A12+1</f>
        <v>2</v>
      </c>
      <c r="E13" s="105" t="s">
        <v>70</v>
      </c>
      <c r="G13" s="1"/>
      <c r="H13" s="14"/>
      <c r="J13" s="1"/>
      <c r="K13" s="1"/>
      <c r="L13" s="1"/>
      <c r="M13" s="1"/>
      <c r="N13" s="1"/>
      <c r="O13" s="4"/>
    </row>
    <row r="14" spans="1:15">
      <c r="A14">
        <f t="shared" si="0"/>
        <v>3</v>
      </c>
      <c r="C14" s="122">
        <v>7500</v>
      </c>
      <c r="F14" s="105" t="s">
        <v>78</v>
      </c>
      <c r="G14" s="1">
        <v>0</v>
      </c>
      <c r="H14" s="14">
        <v>99</v>
      </c>
      <c r="I14" s="9" t="str">
        <f t="shared" ref="I14:I30" si="1">VLOOKUP($H14,class,3)</f>
        <v>-</v>
      </c>
      <c r="J14" s="9">
        <f t="shared" ref="J14:J30" si="2">$G14*VLOOKUP($H14,class,6)</f>
        <v>0</v>
      </c>
      <c r="K14" s="9">
        <f t="shared" ref="K14:K30" si="3">$G14*VLOOKUP($H14,class,7)</f>
        <v>0</v>
      </c>
      <c r="L14" s="9">
        <f t="shared" ref="L14:L30" si="4">$G14*VLOOKUP($H14,class,8)</f>
        <v>0</v>
      </c>
      <c r="M14" s="1">
        <f t="shared" ref="M14:M21" si="5">SUM(J14:L14)-G14</f>
        <v>0</v>
      </c>
      <c r="N14" s="1"/>
      <c r="O14" s="1"/>
    </row>
    <row r="15" spans="1:15">
      <c r="A15">
        <f t="shared" si="0"/>
        <v>4</v>
      </c>
      <c r="C15" s="122">
        <v>7510</v>
      </c>
      <c r="F15" s="105" t="s">
        <v>71</v>
      </c>
      <c r="G15" s="1">
        <v>0</v>
      </c>
      <c r="H15" s="14">
        <v>99</v>
      </c>
      <c r="I15" s="9" t="str">
        <f t="shared" si="1"/>
        <v>-</v>
      </c>
      <c r="J15" s="9">
        <f t="shared" si="2"/>
        <v>0</v>
      </c>
      <c r="K15" s="9">
        <f t="shared" si="3"/>
        <v>0</v>
      </c>
      <c r="L15" s="9">
        <f t="shared" si="4"/>
        <v>0</v>
      </c>
      <c r="M15" s="1">
        <f t="shared" si="5"/>
        <v>0</v>
      </c>
      <c r="N15" s="1"/>
      <c r="O15" s="1"/>
    </row>
    <row r="16" spans="1:15">
      <c r="A16">
        <f t="shared" si="0"/>
        <v>5</v>
      </c>
      <c r="C16" s="120">
        <v>7530</v>
      </c>
      <c r="F16" s="105" t="s">
        <v>72</v>
      </c>
      <c r="G16" s="1">
        <v>0</v>
      </c>
      <c r="H16" s="14">
        <v>99</v>
      </c>
      <c r="I16" s="9" t="str">
        <f t="shared" si="1"/>
        <v>-</v>
      </c>
      <c r="J16" s="9">
        <f t="shared" si="2"/>
        <v>0</v>
      </c>
      <c r="K16" s="9">
        <f t="shared" si="3"/>
        <v>0</v>
      </c>
      <c r="L16" s="9">
        <f t="shared" si="4"/>
        <v>0</v>
      </c>
      <c r="M16" s="1">
        <f t="shared" si="5"/>
        <v>0</v>
      </c>
      <c r="N16" s="1"/>
      <c r="O16" s="1"/>
    </row>
    <row r="17" spans="1:13">
      <c r="A17">
        <f t="shared" si="0"/>
        <v>6</v>
      </c>
      <c r="C17" s="120">
        <v>7540</v>
      </c>
      <c r="F17" s="105" t="s">
        <v>73</v>
      </c>
      <c r="G17" s="1">
        <v>0</v>
      </c>
      <c r="H17" s="14">
        <v>99</v>
      </c>
      <c r="I17" s="9" t="str">
        <f t="shared" si="1"/>
        <v>-</v>
      </c>
      <c r="J17" s="9">
        <f t="shared" si="2"/>
        <v>0</v>
      </c>
      <c r="K17" s="9">
        <f t="shared" si="3"/>
        <v>0</v>
      </c>
      <c r="L17" s="9">
        <f t="shared" si="4"/>
        <v>0</v>
      </c>
      <c r="M17" s="1">
        <f t="shared" si="5"/>
        <v>0</v>
      </c>
    </row>
    <row r="18" spans="1:13">
      <c r="A18">
        <f t="shared" si="0"/>
        <v>7</v>
      </c>
      <c r="C18" s="120">
        <v>7550</v>
      </c>
      <c r="F18" s="105" t="s">
        <v>74</v>
      </c>
      <c r="G18" s="1">
        <v>0</v>
      </c>
      <c r="H18" s="14">
        <v>99</v>
      </c>
      <c r="I18" s="9" t="str">
        <f t="shared" si="1"/>
        <v>-</v>
      </c>
      <c r="J18" s="9">
        <f t="shared" si="2"/>
        <v>0</v>
      </c>
      <c r="K18" s="9">
        <f t="shared" si="3"/>
        <v>0</v>
      </c>
      <c r="L18" s="9">
        <f t="shared" si="4"/>
        <v>0</v>
      </c>
      <c r="M18" s="1">
        <f>SUM(J18:L18)-G18</f>
        <v>0</v>
      </c>
    </row>
    <row r="19" spans="1:13">
      <c r="A19">
        <f t="shared" si="0"/>
        <v>8</v>
      </c>
      <c r="C19" s="122">
        <v>7560</v>
      </c>
      <c r="F19" s="105" t="s">
        <v>75</v>
      </c>
      <c r="G19" s="1">
        <v>0</v>
      </c>
      <c r="H19" s="14">
        <v>99</v>
      </c>
      <c r="I19" s="9" t="str">
        <f t="shared" si="1"/>
        <v>-</v>
      </c>
      <c r="J19" s="9">
        <f t="shared" si="2"/>
        <v>0</v>
      </c>
      <c r="K19" s="9">
        <f t="shared" si="3"/>
        <v>0</v>
      </c>
      <c r="L19" s="9">
        <f t="shared" si="4"/>
        <v>0</v>
      </c>
      <c r="M19" s="1">
        <f>SUM(J19:L19)-G19</f>
        <v>0</v>
      </c>
    </row>
    <row r="20" spans="1:13">
      <c r="A20">
        <f t="shared" si="0"/>
        <v>9</v>
      </c>
      <c r="C20" s="120">
        <v>7570</v>
      </c>
      <c r="F20" s="105" t="s">
        <v>76</v>
      </c>
      <c r="G20" s="1">
        <v>0</v>
      </c>
      <c r="H20" s="14">
        <v>99</v>
      </c>
      <c r="I20" s="9" t="str">
        <f t="shared" si="1"/>
        <v>-</v>
      </c>
      <c r="J20" s="9">
        <f t="shared" si="2"/>
        <v>0</v>
      </c>
      <c r="K20" s="9">
        <f t="shared" si="3"/>
        <v>0</v>
      </c>
      <c r="L20" s="9">
        <f t="shared" si="4"/>
        <v>0</v>
      </c>
      <c r="M20" s="1">
        <f>SUM(J20:L20)-G20</f>
        <v>0</v>
      </c>
    </row>
    <row r="21" spans="1:13">
      <c r="A21">
        <f t="shared" si="0"/>
        <v>10</v>
      </c>
      <c r="C21" s="120">
        <v>7590</v>
      </c>
      <c r="F21" s="105" t="s">
        <v>77</v>
      </c>
      <c r="G21" s="1">
        <v>0</v>
      </c>
      <c r="H21" s="14">
        <v>99</v>
      </c>
      <c r="I21" s="9" t="str">
        <f t="shared" si="1"/>
        <v>-</v>
      </c>
      <c r="J21" s="9">
        <f t="shared" si="2"/>
        <v>0</v>
      </c>
      <c r="K21" s="9">
        <f t="shared" si="3"/>
        <v>0</v>
      </c>
      <c r="L21" s="9">
        <f t="shared" si="4"/>
        <v>0</v>
      </c>
      <c r="M21" s="1">
        <f t="shared" si="5"/>
        <v>0</v>
      </c>
    </row>
    <row r="22" spans="1:13">
      <c r="A22">
        <f t="shared" si="0"/>
        <v>11</v>
      </c>
      <c r="E22" s="105" t="s">
        <v>79</v>
      </c>
      <c r="G22" s="1"/>
      <c r="H22" s="14"/>
      <c r="J22" s="1"/>
      <c r="K22" s="1"/>
      <c r="L22" s="1"/>
    </row>
    <row r="23" spans="1:13">
      <c r="A23">
        <f t="shared" si="0"/>
        <v>12</v>
      </c>
      <c r="C23" s="122">
        <v>7610</v>
      </c>
      <c r="F23" s="105" t="s">
        <v>87</v>
      </c>
      <c r="G23" s="1">
        <v>0</v>
      </c>
      <c r="H23" s="14">
        <v>99</v>
      </c>
      <c r="I23" s="9" t="str">
        <f t="shared" si="1"/>
        <v>-</v>
      </c>
      <c r="J23" s="9">
        <f t="shared" si="2"/>
        <v>0</v>
      </c>
      <c r="K23" s="9">
        <f t="shared" si="3"/>
        <v>0</v>
      </c>
      <c r="L23" s="9">
        <f t="shared" si="4"/>
        <v>0</v>
      </c>
      <c r="M23" s="1">
        <f t="shared" ref="M23:M30" si="6">SUM(J23:L23)-G23</f>
        <v>0</v>
      </c>
    </row>
    <row r="24" spans="1:13">
      <c r="A24">
        <f t="shared" si="0"/>
        <v>13</v>
      </c>
      <c r="C24" s="120">
        <v>7620</v>
      </c>
      <c r="F24" s="105" t="s">
        <v>80</v>
      </c>
      <c r="G24" s="1">
        <v>0</v>
      </c>
      <c r="H24" s="14">
        <v>99</v>
      </c>
      <c r="I24" s="9" t="str">
        <f t="shared" si="1"/>
        <v>-</v>
      </c>
      <c r="J24" s="9">
        <f t="shared" si="2"/>
        <v>0</v>
      </c>
      <c r="K24" s="9">
        <f t="shared" si="3"/>
        <v>0</v>
      </c>
      <c r="L24" s="9">
        <f t="shared" si="4"/>
        <v>0</v>
      </c>
      <c r="M24" s="1">
        <f t="shared" si="6"/>
        <v>0</v>
      </c>
    </row>
    <row r="25" spans="1:13">
      <c r="A25">
        <f t="shared" si="0"/>
        <v>14</v>
      </c>
      <c r="C25" s="120">
        <v>7640</v>
      </c>
      <c r="F25" s="105" t="s">
        <v>81</v>
      </c>
      <c r="G25" s="1">
        <v>0</v>
      </c>
      <c r="H25" s="14">
        <v>99</v>
      </c>
      <c r="I25" s="9" t="str">
        <f t="shared" si="1"/>
        <v>-</v>
      </c>
      <c r="J25" s="9">
        <f t="shared" si="2"/>
        <v>0</v>
      </c>
      <c r="K25" s="9">
        <f t="shared" si="3"/>
        <v>0</v>
      </c>
      <c r="L25" s="9">
        <f t="shared" si="4"/>
        <v>0</v>
      </c>
      <c r="M25" s="1">
        <f t="shared" si="6"/>
        <v>0</v>
      </c>
    </row>
    <row r="26" spans="1:13">
      <c r="A26">
        <f t="shared" si="0"/>
        <v>15</v>
      </c>
      <c r="C26" s="120">
        <v>7650</v>
      </c>
      <c r="F26" s="105" t="s">
        <v>82</v>
      </c>
      <c r="G26" s="1">
        <v>0</v>
      </c>
      <c r="H26" s="14">
        <v>99</v>
      </c>
      <c r="I26" s="9" t="str">
        <f t="shared" si="1"/>
        <v>-</v>
      </c>
      <c r="J26" s="9">
        <f t="shared" si="2"/>
        <v>0</v>
      </c>
      <c r="K26" s="9">
        <f t="shared" si="3"/>
        <v>0</v>
      </c>
      <c r="L26" s="9">
        <f t="shared" si="4"/>
        <v>0</v>
      </c>
      <c r="M26" s="1">
        <f t="shared" si="6"/>
        <v>0</v>
      </c>
    </row>
    <row r="27" spans="1:13">
      <c r="A27">
        <f t="shared" si="0"/>
        <v>16</v>
      </c>
      <c r="C27" s="120">
        <v>7660</v>
      </c>
      <c r="F27" s="105" t="s">
        <v>83</v>
      </c>
      <c r="G27" s="1">
        <v>0</v>
      </c>
      <c r="H27" s="14">
        <v>99</v>
      </c>
      <c r="I27" s="9" t="str">
        <f t="shared" si="1"/>
        <v>-</v>
      </c>
      <c r="J27" s="9">
        <f t="shared" si="2"/>
        <v>0</v>
      </c>
      <c r="K27" s="9">
        <f t="shared" si="3"/>
        <v>0</v>
      </c>
      <c r="L27" s="9">
        <f t="shared" si="4"/>
        <v>0</v>
      </c>
      <c r="M27" s="1">
        <f t="shared" si="6"/>
        <v>0</v>
      </c>
    </row>
    <row r="28" spans="1:13">
      <c r="A28">
        <f t="shared" si="0"/>
        <v>17</v>
      </c>
      <c r="C28" s="120">
        <v>7670</v>
      </c>
      <c r="F28" s="105" t="s">
        <v>84</v>
      </c>
      <c r="G28" s="1">
        <v>0</v>
      </c>
      <c r="H28" s="14">
        <v>99</v>
      </c>
      <c r="I28" s="9" t="str">
        <f t="shared" si="1"/>
        <v>-</v>
      </c>
      <c r="J28" s="9">
        <f t="shared" si="2"/>
        <v>0</v>
      </c>
      <c r="K28" s="9">
        <f t="shared" si="3"/>
        <v>0</v>
      </c>
      <c r="L28" s="9">
        <f t="shared" si="4"/>
        <v>0</v>
      </c>
      <c r="M28" s="1">
        <f t="shared" si="6"/>
        <v>0</v>
      </c>
    </row>
    <row r="29" spans="1:13">
      <c r="A29">
        <f t="shared" si="0"/>
        <v>18</v>
      </c>
      <c r="C29" s="120">
        <v>7680</v>
      </c>
      <c r="F29" s="105" t="s">
        <v>85</v>
      </c>
      <c r="G29" s="1">
        <v>0</v>
      </c>
      <c r="H29" s="14">
        <v>99</v>
      </c>
      <c r="I29" s="9" t="str">
        <f t="shared" si="1"/>
        <v>-</v>
      </c>
      <c r="J29" s="9">
        <f t="shared" si="2"/>
        <v>0</v>
      </c>
      <c r="K29" s="9">
        <f t="shared" si="3"/>
        <v>0</v>
      </c>
      <c r="L29" s="9">
        <f t="shared" si="4"/>
        <v>0</v>
      </c>
      <c r="M29" s="1">
        <f>SUM(J29:L29)-G29</f>
        <v>0</v>
      </c>
    </row>
    <row r="30" spans="1:13">
      <c r="A30">
        <f t="shared" si="0"/>
        <v>19</v>
      </c>
      <c r="C30" s="120">
        <v>7690</v>
      </c>
      <c r="F30" s="105" t="s">
        <v>86</v>
      </c>
      <c r="G30" s="1">
        <v>0</v>
      </c>
      <c r="H30" s="14">
        <v>99</v>
      </c>
      <c r="I30" s="9" t="str">
        <f t="shared" si="1"/>
        <v>-</v>
      </c>
      <c r="J30" s="9">
        <f t="shared" si="2"/>
        <v>0</v>
      </c>
      <c r="K30" s="9">
        <f t="shared" si="3"/>
        <v>0</v>
      </c>
      <c r="L30" s="9">
        <f t="shared" si="4"/>
        <v>0</v>
      </c>
      <c r="M30" s="1">
        <f t="shared" si="6"/>
        <v>0</v>
      </c>
    </row>
    <row r="31" spans="1:13">
      <c r="A31">
        <f t="shared" si="0"/>
        <v>20</v>
      </c>
      <c r="D31" s="105" t="s">
        <v>109</v>
      </c>
      <c r="G31" s="1">
        <f>SUM(G14:G30)</f>
        <v>0</v>
      </c>
      <c r="H31" s="14"/>
      <c r="I31" s="9"/>
      <c r="J31" s="1">
        <f>SUM(J14:J30)</f>
        <v>0</v>
      </c>
      <c r="K31" s="1">
        <f>SUM(K14:K30)</f>
        <v>0</v>
      </c>
      <c r="L31" s="1">
        <f>SUM(L14:L30)</f>
        <v>0</v>
      </c>
      <c r="M31" s="1">
        <f>SUM(J31:L31)-G31</f>
        <v>0</v>
      </c>
    </row>
    <row r="32" spans="1:13">
      <c r="A32">
        <f t="shared" si="0"/>
        <v>21</v>
      </c>
      <c r="G32" s="1"/>
      <c r="H32" s="14"/>
      <c r="I32" s="9"/>
      <c r="J32" s="1"/>
      <c r="K32" s="1"/>
      <c r="L32" s="1"/>
      <c r="M32" s="1"/>
    </row>
    <row r="33" spans="1:13">
      <c r="A33">
        <f t="shared" si="0"/>
        <v>22</v>
      </c>
      <c r="D33" s="105" t="s">
        <v>111</v>
      </c>
      <c r="G33" s="1"/>
      <c r="H33" s="14"/>
      <c r="J33" s="1"/>
      <c r="K33" s="1"/>
      <c r="L33" s="1"/>
    </row>
    <row r="34" spans="1:13">
      <c r="A34">
        <f t="shared" si="0"/>
        <v>23</v>
      </c>
      <c r="E34" s="105" t="s">
        <v>70</v>
      </c>
      <c r="G34" s="1"/>
      <c r="H34" s="14"/>
      <c r="J34" s="1"/>
      <c r="K34" s="1"/>
      <c r="L34" s="1"/>
    </row>
    <row r="35" spans="1:13">
      <c r="A35">
        <f t="shared" si="0"/>
        <v>24</v>
      </c>
      <c r="C35" s="120">
        <v>8001</v>
      </c>
      <c r="F35" s="105" t="s">
        <v>376</v>
      </c>
      <c r="G35" s="1">
        <v>0</v>
      </c>
      <c r="H35" s="14">
        <v>3</v>
      </c>
      <c r="I35" s="9" t="str">
        <f t="shared" ref="I35:I49" si="7">VLOOKUP($H35,class,3)</f>
        <v>Commodity</v>
      </c>
      <c r="J35" s="9">
        <f t="shared" ref="J35:J49" si="8">$G35*VLOOKUP($H35,class,6)</f>
        <v>0</v>
      </c>
      <c r="K35" s="9">
        <f t="shared" ref="K35:K49" si="9">$G35*VLOOKUP($H35,class,7)</f>
        <v>0</v>
      </c>
      <c r="L35" s="9">
        <f t="shared" ref="L35:L49" si="10">$G35*VLOOKUP($H35,class,8)</f>
        <v>0</v>
      </c>
      <c r="M35" s="1">
        <f>SUM(J35:L35)-G35</f>
        <v>0</v>
      </c>
    </row>
    <row r="36" spans="1:13">
      <c r="A36">
        <f t="shared" si="0"/>
        <v>25</v>
      </c>
      <c r="C36" s="120">
        <v>8010</v>
      </c>
      <c r="F36" s="105" t="s">
        <v>541</v>
      </c>
      <c r="G36" s="1">
        <v>115617.31931189865</v>
      </c>
      <c r="H36" s="14">
        <v>3</v>
      </c>
      <c r="I36" s="9" t="str">
        <f t="shared" si="7"/>
        <v>Commodity</v>
      </c>
      <c r="J36" s="9">
        <f t="shared" si="8"/>
        <v>0</v>
      </c>
      <c r="K36" s="9">
        <f t="shared" si="9"/>
        <v>0</v>
      </c>
      <c r="L36" s="9">
        <f t="shared" si="10"/>
        <v>115617.31931189865</v>
      </c>
      <c r="M36" s="1">
        <f t="shared" ref="M36:M49" si="11">SUM(J36:L36)-G36</f>
        <v>0</v>
      </c>
    </row>
    <row r="37" spans="1:13">
      <c r="A37">
        <f t="shared" si="0"/>
        <v>26</v>
      </c>
      <c r="C37" s="120">
        <v>8040</v>
      </c>
      <c r="F37" s="105" t="s">
        <v>542</v>
      </c>
      <c r="G37" s="1">
        <v>50226537.125778787</v>
      </c>
      <c r="H37" s="14">
        <v>3</v>
      </c>
      <c r="I37" s="9" t="str">
        <f t="shared" si="7"/>
        <v>Commodity</v>
      </c>
      <c r="J37" s="9">
        <f t="shared" si="8"/>
        <v>0</v>
      </c>
      <c r="K37" s="9">
        <f t="shared" si="9"/>
        <v>0</v>
      </c>
      <c r="L37" s="9">
        <f t="shared" si="10"/>
        <v>50226537.125778787</v>
      </c>
      <c r="M37" s="1">
        <f t="shared" si="11"/>
        <v>0</v>
      </c>
    </row>
    <row r="38" spans="1:13">
      <c r="A38">
        <f t="shared" si="0"/>
        <v>27</v>
      </c>
      <c r="C38" s="120">
        <v>8050</v>
      </c>
      <c r="F38" s="105" t="s">
        <v>377</v>
      </c>
      <c r="G38" s="1">
        <v>-29530.739553719075</v>
      </c>
      <c r="H38" s="14">
        <v>3</v>
      </c>
      <c r="I38" s="9" t="str">
        <f t="shared" si="7"/>
        <v>Commodity</v>
      </c>
      <c r="J38" s="9">
        <f t="shared" si="8"/>
        <v>0</v>
      </c>
      <c r="K38" s="9">
        <f t="shared" si="9"/>
        <v>0</v>
      </c>
      <c r="L38" s="9">
        <f t="shared" si="10"/>
        <v>-29530.739553719075</v>
      </c>
      <c r="M38" s="1">
        <f t="shared" si="11"/>
        <v>0</v>
      </c>
    </row>
    <row r="39" spans="1:13">
      <c r="A39">
        <f t="shared" si="0"/>
        <v>28</v>
      </c>
      <c r="C39" s="120">
        <v>8051</v>
      </c>
      <c r="F39" s="105" t="s">
        <v>631</v>
      </c>
      <c r="G39" s="1">
        <v>53391019.922585331</v>
      </c>
      <c r="H39" s="14">
        <v>3</v>
      </c>
      <c r="I39" s="9" t="str">
        <f t="shared" si="7"/>
        <v>Commodity</v>
      </c>
      <c r="J39" s="9">
        <f t="shared" si="8"/>
        <v>0</v>
      </c>
      <c r="K39" s="9">
        <f t="shared" si="9"/>
        <v>0</v>
      </c>
      <c r="L39" s="9">
        <f t="shared" si="10"/>
        <v>53391019.922585331</v>
      </c>
      <c r="M39" s="1">
        <f t="shared" si="11"/>
        <v>0</v>
      </c>
    </row>
    <row r="40" spans="1:13">
      <c r="A40">
        <f t="shared" si="0"/>
        <v>29</v>
      </c>
      <c r="C40" s="120">
        <v>8052</v>
      </c>
      <c r="F40" s="105" t="s">
        <v>378</v>
      </c>
      <c r="G40" s="1">
        <v>30150016.420434579</v>
      </c>
      <c r="H40" s="14">
        <v>3</v>
      </c>
      <c r="I40" s="9" t="str">
        <f t="shared" si="7"/>
        <v>Commodity</v>
      </c>
      <c r="J40" s="9">
        <f t="shared" si="8"/>
        <v>0</v>
      </c>
      <c r="K40" s="9">
        <f t="shared" si="9"/>
        <v>0</v>
      </c>
      <c r="L40" s="9">
        <f t="shared" si="10"/>
        <v>30150016.420434579</v>
      </c>
      <c r="M40" s="1">
        <f t="shared" si="11"/>
        <v>0</v>
      </c>
    </row>
    <row r="41" spans="1:13">
      <c r="A41">
        <f t="shared" si="0"/>
        <v>30</v>
      </c>
      <c r="C41" s="120">
        <v>8053</v>
      </c>
      <c r="F41" s="105" t="s">
        <v>379</v>
      </c>
      <c r="G41" s="1">
        <v>4872096.1644499665</v>
      </c>
      <c r="H41" s="14">
        <v>3</v>
      </c>
      <c r="I41" s="9" t="str">
        <f t="shared" si="7"/>
        <v>Commodity</v>
      </c>
      <c r="J41" s="9">
        <f t="shared" si="8"/>
        <v>0</v>
      </c>
      <c r="K41" s="9">
        <f t="shared" si="9"/>
        <v>0</v>
      </c>
      <c r="L41" s="9">
        <f t="shared" si="10"/>
        <v>4872096.1644499665</v>
      </c>
      <c r="M41" s="1">
        <f t="shared" si="11"/>
        <v>0</v>
      </c>
    </row>
    <row r="42" spans="1:13">
      <c r="A42">
        <f t="shared" si="0"/>
        <v>31</v>
      </c>
      <c r="C42" s="120">
        <v>8054</v>
      </c>
      <c r="F42" s="105" t="s">
        <v>630</v>
      </c>
      <c r="G42" s="1">
        <v>4999866.0909232832</v>
      </c>
      <c r="H42" s="14">
        <v>3</v>
      </c>
      <c r="I42" s="9" t="str">
        <f t="shared" si="7"/>
        <v>Commodity</v>
      </c>
      <c r="J42" s="9">
        <f t="shared" si="8"/>
        <v>0</v>
      </c>
      <c r="K42" s="9">
        <f t="shared" si="9"/>
        <v>0</v>
      </c>
      <c r="L42" s="9">
        <f t="shared" si="10"/>
        <v>4999866.0909232832</v>
      </c>
      <c r="M42" s="1">
        <f t="shared" si="11"/>
        <v>0</v>
      </c>
    </row>
    <row r="43" spans="1:13">
      <c r="A43">
        <f t="shared" si="0"/>
        <v>32</v>
      </c>
      <c r="C43" s="120">
        <v>8058</v>
      </c>
      <c r="F43" s="105" t="s">
        <v>543</v>
      </c>
      <c r="G43" s="1">
        <v>-5763928.6617656648</v>
      </c>
      <c r="H43" s="14">
        <v>3</v>
      </c>
      <c r="I43" s="9" t="str">
        <f t="shared" si="7"/>
        <v>Commodity</v>
      </c>
      <c r="J43" s="9">
        <f t="shared" si="8"/>
        <v>0</v>
      </c>
      <c r="K43" s="9">
        <f t="shared" si="9"/>
        <v>0</v>
      </c>
      <c r="L43" s="9">
        <f t="shared" si="10"/>
        <v>-5763928.6617656648</v>
      </c>
      <c r="M43" s="1">
        <f t="shared" si="11"/>
        <v>0</v>
      </c>
    </row>
    <row r="44" spans="1:13">
      <c r="A44">
        <f t="shared" si="0"/>
        <v>33</v>
      </c>
      <c r="C44" s="120">
        <v>8059</v>
      </c>
      <c r="F44" s="105" t="s">
        <v>380</v>
      </c>
      <c r="G44" s="1">
        <v>-109657356.96903254</v>
      </c>
      <c r="H44" s="14">
        <v>3</v>
      </c>
      <c r="I44" s="9" t="str">
        <f t="shared" si="7"/>
        <v>Commodity</v>
      </c>
      <c r="J44" s="9">
        <f t="shared" si="8"/>
        <v>0</v>
      </c>
      <c r="K44" s="9">
        <f t="shared" si="9"/>
        <v>0</v>
      </c>
      <c r="L44" s="9">
        <f t="shared" si="10"/>
        <v>-109657356.96903254</v>
      </c>
      <c r="M44" s="1">
        <f t="shared" si="11"/>
        <v>0</v>
      </c>
    </row>
    <row r="45" spans="1:13">
      <c r="A45">
        <f t="shared" si="0"/>
        <v>34</v>
      </c>
      <c r="C45" s="120">
        <v>8060</v>
      </c>
      <c r="F45" s="105" t="s">
        <v>544</v>
      </c>
      <c r="G45" s="1">
        <v>-122034.7071683351</v>
      </c>
      <c r="H45" s="14">
        <v>3</v>
      </c>
      <c r="I45" s="9" t="str">
        <f t="shared" si="7"/>
        <v>Commodity</v>
      </c>
      <c r="J45" s="9">
        <f t="shared" si="8"/>
        <v>0</v>
      </c>
      <c r="K45" s="9">
        <f t="shared" si="9"/>
        <v>0</v>
      </c>
      <c r="L45" s="9">
        <f t="shared" si="10"/>
        <v>-122034.7071683351</v>
      </c>
      <c r="M45" s="1">
        <f t="shared" si="11"/>
        <v>0</v>
      </c>
    </row>
    <row r="46" spans="1:13">
      <c r="A46">
        <f t="shared" si="0"/>
        <v>35</v>
      </c>
      <c r="C46" s="120">
        <v>8081</v>
      </c>
      <c r="F46" s="105" t="s">
        <v>545</v>
      </c>
      <c r="G46" s="1">
        <v>30798939.037260093</v>
      </c>
      <c r="H46" s="14">
        <v>3</v>
      </c>
      <c r="I46" s="9" t="str">
        <f t="shared" si="7"/>
        <v>Commodity</v>
      </c>
      <c r="J46" s="9">
        <f t="shared" si="8"/>
        <v>0</v>
      </c>
      <c r="K46" s="9">
        <f t="shared" si="9"/>
        <v>0</v>
      </c>
      <c r="L46" s="9">
        <f t="shared" si="10"/>
        <v>30798939.037260093</v>
      </c>
      <c r="M46" s="1">
        <f t="shared" si="11"/>
        <v>0</v>
      </c>
    </row>
    <row r="47" spans="1:13">
      <c r="A47">
        <f t="shared" si="0"/>
        <v>36</v>
      </c>
      <c r="C47" s="120">
        <v>8082</v>
      </c>
      <c r="F47" s="105" t="s">
        <v>546</v>
      </c>
      <c r="G47" s="1">
        <v>-14414625.152342308</v>
      </c>
      <c r="H47" s="14">
        <v>3</v>
      </c>
      <c r="I47" s="9" t="str">
        <f t="shared" si="7"/>
        <v>Commodity</v>
      </c>
      <c r="J47" s="9">
        <f t="shared" si="8"/>
        <v>0</v>
      </c>
      <c r="K47" s="9">
        <f t="shared" si="9"/>
        <v>0</v>
      </c>
      <c r="L47" s="9">
        <f t="shared" si="10"/>
        <v>-14414625.152342308</v>
      </c>
      <c r="M47" s="1">
        <f t="shared" si="11"/>
        <v>0</v>
      </c>
    </row>
    <row r="48" spans="1:13">
      <c r="A48">
        <f t="shared" si="0"/>
        <v>37</v>
      </c>
      <c r="C48" s="120">
        <v>8120</v>
      </c>
      <c r="F48" s="105" t="s">
        <v>547</v>
      </c>
      <c r="G48" s="1">
        <v>-8171.864728089522</v>
      </c>
      <c r="H48" s="14">
        <v>3</v>
      </c>
      <c r="I48" s="9" t="str">
        <f t="shared" si="7"/>
        <v>Commodity</v>
      </c>
      <c r="J48" s="9">
        <f t="shared" si="8"/>
        <v>0</v>
      </c>
      <c r="K48" s="9">
        <f t="shared" si="9"/>
        <v>0</v>
      </c>
      <c r="L48" s="9">
        <f t="shared" si="10"/>
        <v>-8171.864728089522</v>
      </c>
      <c r="M48" s="1">
        <f t="shared" si="11"/>
        <v>0</v>
      </c>
    </row>
    <row r="49" spans="1:13">
      <c r="A49">
        <f t="shared" si="0"/>
        <v>38</v>
      </c>
      <c r="C49" s="120">
        <v>8580</v>
      </c>
      <c r="F49" s="105" t="s">
        <v>459</v>
      </c>
      <c r="G49" s="1">
        <v>43082454.085746109</v>
      </c>
      <c r="H49" s="14">
        <v>3</v>
      </c>
      <c r="I49" s="9" t="str">
        <f t="shared" si="7"/>
        <v>Commodity</v>
      </c>
      <c r="J49" s="9">
        <f t="shared" si="8"/>
        <v>0</v>
      </c>
      <c r="K49" s="9">
        <f t="shared" si="9"/>
        <v>0</v>
      </c>
      <c r="L49" s="9">
        <f t="shared" si="10"/>
        <v>43082454.085746109</v>
      </c>
      <c r="M49" s="1">
        <f t="shared" si="11"/>
        <v>0</v>
      </c>
    </row>
    <row r="50" spans="1:13">
      <c r="A50">
        <f t="shared" si="0"/>
        <v>39</v>
      </c>
      <c r="E50" s="105" t="s">
        <v>79</v>
      </c>
      <c r="G50" s="1"/>
      <c r="H50" s="14"/>
      <c r="J50" s="1"/>
      <c r="K50" s="1"/>
      <c r="L50" s="1"/>
    </row>
    <row r="51" spans="1:13">
      <c r="A51">
        <f t="shared" si="0"/>
        <v>40</v>
      </c>
      <c r="C51" s="120">
        <v>8350</v>
      </c>
      <c r="F51" s="105" t="s">
        <v>104</v>
      </c>
      <c r="G51" s="1">
        <v>0</v>
      </c>
      <c r="H51" s="14">
        <v>3</v>
      </c>
      <c r="I51" s="9" t="str">
        <f>VLOOKUP($H51,class,3)</f>
        <v>Commodity</v>
      </c>
      <c r="J51" s="9">
        <f>$G51*VLOOKUP($H51,class,6)</f>
        <v>0</v>
      </c>
      <c r="K51" s="9">
        <f>$G51*VLOOKUP($H51,class,7)</f>
        <v>0</v>
      </c>
      <c r="L51" s="9">
        <f>$G51*VLOOKUP($H51,class,8)</f>
        <v>0</v>
      </c>
      <c r="M51" s="1">
        <f>SUM(J51:L51)-G51</f>
        <v>0</v>
      </c>
    </row>
    <row r="52" spans="1:13">
      <c r="A52">
        <f t="shared" si="0"/>
        <v>41</v>
      </c>
      <c r="D52" s="105" t="s">
        <v>67</v>
      </c>
      <c r="G52" s="1">
        <f>SUM(G34:G51)</f>
        <v>87640898.071899399</v>
      </c>
      <c r="H52" s="14"/>
      <c r="I52" s="9"/>
      <c r="J52" s="1">
        <f>SUM(J34:J51)</f>
        <v>0</v>
      </c>
      <c r="K52" s="1">
        <f>SUM(K34:K51)</f>
        <v>0</v>
      </c>
      <c r="L52" s="1">
        <f>SUM(L34:L51)</f>
        <v>87640898.071899399</v>
      </c>
      <c r="M52" s="1">
        <f>SUM(M34:M51)</f>
        <v>0</v>
      </c>
    </row>
    <row r="53" spans="1:13">
      <c r="A53">
        <f t="shared" si="0"/>
        <v>42</v>
      </c>
    </row>
    <row r="54" spans="1:13">
      <c r="A54">
        <f t="shared" si="0"/>
        <v>43</v>
      </c>
      <c r="D54" s="105" t="s">
        <v>112</v>
      </c>
      <c r="G54" s="18"/>
      <c r="H54" s="14"/>
      <c r="J54" s="1"/>
      <c r="K54" s="1"/>
      <c r="L54" s="1"/>
      <c r="M54" s="1"/>
    </row>
    <row r="55" spans="1:13">
      <c r="A55">
        <f t="shared" si="0"/>
        <v>44</v>
      </c>
      <c r="E55" s="105" t="s">
        <v>70</v>
      </c>
      <c r="G55" s="1"/>
      <c r="H55" s="14"/>
      <c r="J55" s="1"/>
      <c r="K55" s="1"/>
      <c r="L55" s="1"/>
      <c r="M55" s="1"/>
    </row>
    <row r="56" spans="1:13">
      <c r="A56">
        <f t="shared" si="0"/>
        <v>45</v>
      </c>
      <c r="C56" s="122">
        <v>8140</v>
      </c>
      <c r="F56" s="105" t="s">
        <v>548</v>
      </c>
      <c r="G56" s="1">
        <v>0</v>
      </c>
      <c r="H56" s="14">
        <v>3.5</v>
      </c>
      <c r="I56" s="9" t="str">
        <f t="shared" ref="I56:I74" si="12">VLOOKUP($H56,class,3)</f>
        <v>Storage (50/50)</v>
      </c>
      <c r="J56" s="9">
        <f t="shared" ref="J56:J74" si="13">$G56*VLOOKUP($H56,class,6)</f>
        <v>0</v>
      </c>
      <c r="K56" s="9">
        <f t="shared" ref="K56:K74" si="14">$G56*VLOOKUP($H56,class,7)</f>
        <v>0</v>
      </c>
      <c r="L56" s="9">
        <f t="shared" ref="L56:L74" si="15">$G56*VLOOKUP($H56,class,8)</f>
        <v>0</v>
      </c>
      <c r="M56" s="1">
        <f t="shared" ref="M56:M65" si="16">SUM(J56:L56)-G56</f>
        <v>0</v>
      </c>
    </row>
    <row r="57" spans="1:13">
      <c r="A57">
        <f t="shared" si="0"/>
        <v>46</v>
      </c>
      <c r="C57" s="122">
        <v>8160</v>
      </c>
      <c r="F57" s="105" t="s">
        <v>549</v>
      </c>
      <c r="G57" s="1">
        <v>35163.556111411126</v>
      </c>
      <c r="H57" s="14">
        <v>3.5</v>
      </c>
      <c r="I57" s="9" t="str">
        <f t="shared" si="12"/>
        <v>Storage (50/50)</v>
      </c>
      <c r="J57" s="9">
        <f t="shared" si="13"/>
        <v>0</v>
      </c>
      <c r="K57" s="9">
        <f t="shared" si="14"/>
        <v>17581.778055705563</v>
      </c>
      <c r="L57" s="9">
        <f t="shared" si="15"/>
        <v>17581.778055705563</v>
      </c>
      <c r="M57" s="1">
        <f t="shared" si="16"/>
        <v>0</v>
      </c>
    </row>
    <row r="58" spans="1:13">
      <c r="A58">
        <f t="shared" si="0"/>
        <v>47</v>
      </c>
      <c r="C58" s="122">
        <v>8170</v>
      </c>
      <c r="F58" s="105" t="s">
        <v>550</v>
      </c>
      <c r="G58" s="1">
        <v>22781.574479535</v>
      </c>
      <c r="H58" s="14">
        <v>3.5</v>
      </c>
      <c r="I58" s="9" t="str">
        <f t="shared" si="12"/>
        <v>Storage (50/50)</v>
      </c>
      <c r="J58" s="9">
        <f t="shared" si="13"/>
        <v>0</v>
      </c>
      <c r="K58" s="9">
        <f t="shared" si="14"/>
        <v>11390.7872397675</v>
      </c>
      <c r="L58" s="9">
        <f t="shared" si="15"/>
        <v>11390.7872397675</v>
      </c>
      <c r="M58" s="1">
        <f t="shared" si="16"/>
        <v>0</v>
      </c>
    </row>
    <row r="59" spans="1:13">
      <c r="A59">
        <f t="shared" si="0"/>
        <v>48</v>
      </c>
      <c r="C59" s="122">
        <v>8180</v>
      </c>
      <c r="F59" s="105" t="s">
        <v>551</v>
      </c>
      <c r="G59" s="1">
        <v>44776.428910792289</v>
      </c>
      <c r="H59" s="14">
        <v>3.5</v>
      </c>
      <c r="I59" s="9" t="str">
        <f t="shared" si="12"/>
        <v>Storage (50/50)</v>
      </c>
      <c r="J59" s="9">
        <f t="shared" si="13"/>
        <v>0</v>
      </c>
      <c r="K59" s="9">
        <f t="shared" si="14"/>
        <v>22388.214455396144</v>
      </c>
      <c r="L59" s="9">
        <f t="shared" si="15"/>
        <v>22388.214455396144</v>
      </c>
      <c r="M59" s="1">
        <f t="shared" si="16"/>
        <v>0</v>
      </c>
    </row>
    <row r="60" spans="1:13">
      <c r="A60">
        <f t="shared" si="0"/>
        <v>49</v>
      </c>
      <c r="C60" s="122">
        <v>8190</v>
      </c>
      <c r="F60" s="105" t="s">
        <v>552</v>
      </c>
      <c r="G60" s="1">
        <v>0</v>
      </c>
      <c r="H60" s="14">
        <v>3.5</v>
      </c>
      <c r="I60" s="9" t="str">
        <f t="shared" si="12"/>
        <v>Storage (50/50)</v>
      </c>
      <c r="J60" s="9">
        <f t="shared" si="13"/>
        <v>0</v>
      </c>
      <c r="K60" s="9">
        <f t="shared" si="14"/>
        <v>0</v>
      </c>
      <c r="L60" s="9">
        <f t="shared" si="15"/>
        <v>0</v>
      </c>
      <c r="M60" s="1">
        <f t="shared" si="16"/>
        <v>0</v>
      </c>
    </row>
    <row r="61" spans="1:13">
      <c r="A61">
        <f t="shared" si="0"/>
        <v>50</v>
      </c>
      <c r="C61" s="122">
        <v>8200</v>
      </c>
      <c r="F61" s="105" t="s">
        <v>553</v>
      </c>
      <c r="G61" s="1">
        <v>9536.025668122531</v>
      </c>
      <c r="H61" s="14">
        <v>3.5</v>
      </c>
      <c r="I61" s="9" t="str">
        <f t="shared" si="12"/>
        <v>Storage (50/50)</v>
      </c>
      <c r="J61" s="9">
        <f t="shared" si="13"/>
        <v>0</v>
      </c>
      <c r="K61" s="9">
        <f t="shared" si="14"/>
        <v>4768.0128340612655</v>
      </c>
      <c r="L61" s="9">
        <f t="shared" si="15"/>
        <v>4768.0128340612655</v>
      </c>
      <c r="M61" s="1">
        <f t="shared" si="16"/>
        <v>0</v>
      </c>
    </row>
    <row r="62" spans="1:13">
      <c r="A62">
        <f t="shared" si="0"/>
        <v>51</v>
      </c>
      <c r="C62" s="122">
        <v>8210</v>
      </c>
      <c r="F62" s="105" t="s">
        <v>554</v>
      </c>
      <c r="G62" s="1">
        <v>83939.945612840456</v>
      </c>
      <c r="H62" s="14">
        <v>3.5</v>
      </c>
      <c r="I62" s="9" t="str">
        <f t="shared" si="12"/>
        <v>Storage (50/50)</v>
      </c>
      <c r="J62" s="9">
        <f t="shared" si="13"/>
        <v>0</v>
      </c>
      <c r="K62" s="9">
        <f t="shared" si="14"/>
        <v>41969.972806420228</v>
      </c>
      <c r="L62" s="9">
        <f t="shared" si="15"/>
        <v>41969.972806420228</v>
      </c>
      <c r="M62" s="1">
        <f t="shared" si="16"/>
        <v>0</v>
      </c>
    </row>
    <row r="63" spans="1:13">
      <c r="A63">
        <f t="shared" si="0"/>
        <v>52</v>
      </c>
      <c r="C63" s="122">
        <v>8240</v>
      </c>
      <c r="F63" s="105" t="s">
        <v>555</v>
      </c>
      <c r="G63" s="1">
        <v>0</v>
      </c>
      <c r="H63" s="14">
        <v>3.5</v>
      </c>
      <c r="I63" s="9" t="str">
        <f t="shared" si="12"/>
        <v>Storage (50/50)</v>
      </c>
      <c r="J63" s="9">
        <f t="shared" si="13"/>
        <v>0</v>
      </c>
      <c r="K63" s="9">
        <f t="shared" si="14"/>
        <v>0</v>
      </c>
      <c r="L63" s="9">
        <f t="shared" si="15"/>
        <v>0</v>
      </c>
      <c r="M63" s="1">
        <f t="shared" si="16"/>
        <v>0</v>
      </c>
    </row>
    <row r="64" spans="1:13">
      <c r="A64">
        <f t="shared" si="0"/>
        <v>53</v>
      </c>
      <c r="C64" s="122">
        <v>8250</v>
      </c>
      <c r="F64" s="105" t="s">
        <v>556</v>
      </c>
      <c r="G64" s="1">
        <v>10481.951060833655</v>
      </c>
      <c r="H64" s="14">
        <v>3.5</v>
      </c>
      <c r="I64" s="9" t="str">
        <f t="shared" si="12"/>
        <v>Storage (50/50)</v>
      </c>
      <c r="J64" s="9">
        <f t="shared" si="13"/>
        <v>0</v>
      </c>
      <c r="K64" s="9">
        <f t="shared" si="14"/>
        <v>5240.9755304168275</v>
      </c>
      <c r="L64" s="9">
        <f t="shared" si="15"/>
        <v>5240.9755304168275</v>
      </c>
      <c r="M64" s="1">
        <f>SUM(J64:L64)-G64</f>
        <v>0</v>
      </c>
    </row>
    <row r="65" spans="1:13">
      <c r="A65">
        <f t="shared" si="0"/>
        <v>54</v>
      </c>
      <c r="C65" s="122">
        <v>8260</v>
      </c>
      <c r="F65" s="105" t="s">
        <v>90</v>
      </c>
      <c r="G65" s="1">
        <v>0</v>
      </c>
      <c r="H65" s="14">
        <v>3.5</v>
      </c>
      <c r="I65" s="9" t="str">
        <f t="shared" si="12"/>
        <v>Storage (50/50)</v>
      </c>
      <c r="J65" s="9">
        <f t="shared" si="13"/>
        <v>0</v>
      </c>
      <c r="K65" s="9">
        <f t="shared" si="14"/>
        <v>0</v>
      </c>
      <c r="L65" s="9">
        <f t="shared" si="15"/>
        <v>0</v>
      </c>
      <c r="M65" s="1">
        <f t="shared" si="16"/>
        <v>0</v>
      </c>
    </row>
    <row r="66" spans="1:13">
      <c r="A66">
        <f t="shared" si="0"/>
        <v>55</v>
      </c>
      <c r="E66" s="105" t="s">
        <v>79</v>
      </c>
      <c r="G66" s="1"/>
      <c r="H66" s="14"/>
      <c r="J66" s="1"/>
      <c r="K66" s="1"/>
      <c r="L66" s="1"/>
    </row>
    <row r="67" spans="1:13">
      <c r="A67">
        <f t="shared" si="0"/>
        <v>56</v>
      </c>
      <c r="C67" s="122">
        <v>8300</v>
      </c>
      <c r="F67" s="105" t="s">
        <v>87</v>
      </c>
      <c r="G67" s="1">
        <v>0</v>
      </c>
      <c r="H67" s="14">
        <v>3.5</v>
      </c>
      <c r="I67" s="9" t="str">
        <f t="shared" si="12"/>
        <v>Storage (50/50)</v>
      </c>
      <c r="J67" s="9">
        <f t="shared" si="13"/>
        <v>0</v>
      </c>
      <c r="K67" s="9">
        <f t="shared" si="14"/>
        <v>0</v>
      </c>
      <c r="L67" s="9">
        <f t="shared" si="15"/>
        <v>0</v>
      </c>
      <c r="M67" s="1">
        <f t="shared" ref="M67:M74" si="17">SUM(J67:L67)-G67</f>
        <v>0</v>
      </c>
    </row>
    <row r="68" spans="1:13">
      <c r="A68">
        <f t="shared" si="0"/>
        <v>57</v>
      </c>
      <c r="C68" s="120">
        <v>8310</v>
      </c>
      <c r="F68" s="105" t="s">
        <v>80</v>
      </c>
      <c r="G68" s="1">
        <v>0</v>
      </c>
      <c r="H68" s="14">
        <v>3.5</v>
      </c>
      <c r="I68" s="9" t="str">
        <f t="shared" si="12"/>
        <v>Storage (50/50)</v>
      </c>
      <c r="J68" s="9">
        <f t="shared" si="13"/>
        <v>0</v>
      </c>
      <c r="K68" s="9">
        <f t="shared" si="14"/>
        <v>0</v>
      </c>
      <c r="L68" s="9">
        <f t="shared" si="15"/>
        <v>0</v>
      </c>
      <c r="M68" s="1">
        <f t="shared" si="17"/>
        <v>0</v>
      </c>
    </row>
    <row r="69" spans="1:13">
      <c r="A69">
        <f t="shared" si="0"/>
        <v>58</v>
      </c>
      <c r="C69" s="120">
        <v>8320</v>
      </c>
      <c r="F69" s="105" t="s">
        <v>91</v>
      </c>
      <c r="G69" s="1">
        <v>0</v>
      </c>
      <c r="H69" s="14">
        <v>3.5</v>
      </c>
      <c r="I69" s="9" t="str">
        <f t="shared" si="12"/>
        <v>Storage (50/50)</v>
      </c>
      <c r="J69" s="9">
        <f t="shared" si="13"/>
        <v>0</v>
      </c>
      <c r="K69" s="9">
        <f t="shared" si="14"/>
        <v>0</v>
      </c>
      <c r="L69" s="9">
        <f t="shared" si="15"/>
        <v>0</v>
      </c>
      <c r="M69" s="1">
        <f t="shared" si="17"/>
        <v>0</v>
      </c>
    </row>
    <row r="70" spans="1:13">
      <c r="A70">
        <f t="shared" si="0"/>
        <v>59</v>
      </c>
      <c r="C70" s="120">
        <v>8330</v>
      </c>
      <c r="F70" s="105" t="s">
        <v>92</v>
      </c>
      <c r="G70" s="1">
        <v>0</v>
      </c>
      <c r="H70" s="14">
        <v>3.5</v>
      </c>
      <c r="I70" s="9" t="str">
        <f t="shared" si="12"/>
        <v>Storage (50/50)</v>
      </c>
      <c r="J70" s="9">
        <f t="shared" si="13"/>
        <v>0</v>
      </c>
      <c r="K70" s="9">
        <f t="shared" si="14"/>
        <v>0</v>
      </c>
      <c r="L70" s="9">
        <f t="shared" si="15"/>
        <v>0</v>
      </c>
      <c r="M70" s="1">
        <f t="shared" si="17"/>
        <v>0</v>
      </c>
    </row>
    <row r="71" spans="1:13">
      <c r="A71">
        <f t="shared" si="0"/>
        <v>60</v>
      </c>
      <c r="C71" s="120">
        <v>8340</v>
      </c>
      <c r="F71" s="105" t="s">
        <v>93</v>
      </c>
      <c r="G71" s="1">
        <v>46416.013989040512</v>
      </c>
      <c r="H71" s="14">
        <v>3.5</v>
      </c>
      <c r="I71" s="9" t="str">
        <f t="shared" si="12"/>
        <v>Storage (50/50)</v>
      </c>
      <c r="J71" s="9">
        <f t="shared" si="13"/>
        <v>0</v>
      </c>
      <c r="K71" s="9">
        <f t="shared" si="14"/>
        <v>23208.006994520256</v>
      </c>
      <c r="L71" s="9">
        <f t="shared" si="15"/>
        <v>23208.006994520256</v>
      </c>
      <c r="M71" s="1">
        <f t="shared" si="17"/>
        <v>0</v>
      </c>
    </row>
    <row r="72" spans="1:13">
      <c r="A72">
        <f t="shared" si="0"/>
        <v>61</v>
      </c>
      <c r="C72" s="120">
        <v>8350</v>
      </c>
      <c r="F72" s="105" t="s">
        <v>83</v>
      </c>
      <c r="G72" s="1">
        <v>0</v>
      </c>
      <c r="H72" s="14">
        <v>3.5</v>
      </c>
      <c r="I72" s="9" t="str">
        <f t="shared" si="12"/>
        <v>Storage (50/50)</v>
      </c>
      <c r="J72" s="9">
        <f t="shared" si="13"/>
        <v>0</v>
      </c>
      <c r="K72" s="9">
        <f t="shared" si="14"/>
        <v>0</v>
      </c>
      <c r="L72" s="9">
        <f t="shared" si="15"/>
        <v>0</v>
      </c>
      <c r="M72" s="1">
        <f>SUM(J72:L72)-G72</f>
        <v>0</v>
      </c>
    </row>
    <row r="73" spans="1:13">
      <c r="A73">
        <f t="shared" si="0"/>
        <v>62</v>
      </c>
      <c r="C73" s="120">
        <v>8360</v>
      </c>
      <c r="F73" s="105" t="s">
        <v>84</v>
      </c>
      <c r="G73" s="1">
        <v>0</v>
      </c>
      <c r="H73" s="14">
        <v>3.5</v>
      </c>
      <c r="I73" s="9" t="str">
        <f t="shared" si="12"/>
        <v>Storage (50/50)</v>
      </c>
      <c r="J73" s="9">
        <f t="shared" si="13"/>
        <v>0</v>
      </c>
      <c r="K73" s="9">
        <f t="shared" si="14"/>
        <v>0</v>
      </c>
      <c r="L73" s="9">
        <f t="shared" si="15"/>
        <v>0</v>
      </c>
      <c r="M73" s="1">
        <f t="shared" si="17"/>
        <v>0</v>
      </c>
    </row>
    <row r="74" spans="1:13">
      <c r="A74">
        <f t="shared" si="0"/>
        <v>63</v>
      </c>
      <c r="C74" s="120">
        <v>8410</v>
      </c>
      <c r="F74" s="110" t="s">
        <v>557</v>
      </c>
      <c r="G74" s="1">
        <v>233242.8377057281</v>
      </c>
      <c r="H74" s="14">
        <v>3.5</v>
      </c>
      <c r="I74" s="9" t="str">
        <f t="shared" si="12"/>
        <v>Storage (50/50)</v>
      </c>
      <c r="J74" s="9">
        <f t="shared" si="13"/>
        <v>0</v>
      </c>
      <c r="K74" s="9">
        <f t="shared" si="14"/>
        <v>116621.41885286405</v>
      </c>
      <c r="L74" s="9">
        <f t="shared" si="15"/>
        <v>116621.41885286405</v>
      </c>
      <c r="M74" s="1">
        <f t="shared" si="17"/>
        <v>0</v>
      </c>
    </row>
    <row r="75" spans="1:13">
      <c r="A75">
        <f t="shared" si="0"/>
        <v>64</v>
      </c>
      <c r="D75" s="105" t="s">
        <v>68</v>
      </c>
      <c r="G75" s="1">
        <f>SUM(G56:G74)</f>
        <v>486338.33353830362</v>
      </c>
      <c r="H75" s="14"/>
      <c r="I75" s="9"/>
      <c r="J75" s="1">
        <f>SUM(J56:J74)</f>
        <v>0</v>
      </c>
      <c r="K75" s="1">
        <f>SUM(K56:K74)</f>
        <v>243169.16676915181</v>
      </c>
      <c r="L75" s="1">
        <f>SUM(L56:L74)</f>
        <v>243169.16676915181</v>
      </c>
      <c r="M75" s="1">
        <f>SUM(M56:M74)</f>
        <v>0</v>
      </c>
    </row>
    <row r="76" spans="1:13">
      <c r="A76">
        <f t="shared" si="0"/>
        <v>65</v>
      </c>
      <c r="G76" s="1"/>
      <c r="H76" s="14"/>
      <c r="I76" s="9"/>
      <c r="J76" s="1"/>
      <c r="K76" s="1"/>
      <c r="L76" s="1"/>
      <c r="M76" s="1"/>
    </row>
    <row r="77" spans="1:13">
      <c r="A77">
        <f t="shared" si="0"/>
        <v>66</v>
      </c>
      <c r="D77" s="105" t="s">
        <v>64</v>
      </c>
      <c r="G77" s="1"/>
      <c r="H77" s="14"/>
      <c r="I77" s="9"/>
      <c r="J77" s="9"/>
      <c r="K77" s="9"/>
      <c r="L77" s="9"/>
      <c r="M77" s="1"/>
    </row>
    <row r="78" spans="1:13">
      <c r="A78">
        <f t="shared" si="0"/>
        <v>67</v>
      </c>
      <c r="E78" s="105" t="s">
        <v>70</v>
      </c>
      <c r="G78" s="1"/>
      <c r="H78" s="14"/>
      <c r="J78" s="1"/>
      <c r="K78" s="1"/>
      <c r="L78" s="1"/>
      <c r="M78" s="1"/>
    </row>
    <row r="79" spans="1:13">
      <c r="A79">
        <f t="shared" si="0"/>
        <v>68</v>
      </c>
      <c r="C79" s="120">
        <v>8500</v>
      </c>
      <c r="F79" s="105" t="s">
        <v>78</v>
      </c>
      <c r="G79" s="1">
        <v>0</v>
      </c>
      <c r="H79" s="14">
        <v>2</v>
      </c>
      <c r="I79" s="9" t="str">
        <f t="shared" ref="I79:I98" si="18">VLOOKUP($H79,class,3)</f>
        <v>Demand</v>
      </c>
      <c r="J79" s="9">
        <f t="shared" ref="J79:J98" si="19">$G79*VLOOKUP($H79,class,6)</f>
        <v>0</v>
      </c>
      <c r="K79" s="9">
        <f t="shared" ref="K79:K98" si="20">$G79*VLOOKUP($H79,class,7)</f>
        <v>0</v>
      </c>
      <c r="L79" s="9">
        <f t="shared" ref="L79:L98" si="21">$G79*VLOOKUP($H79,class,8)</f>
        <v>0</v>
      </c>
      <c r="M79" s="1">
        <f t="shared" ref="M79:M90" si="22">SUM(J79:L79)-G79</f>
        <v>0</v>
      </c>
    </row>
    <row r="80" spans="1:13">
      <c r="A80">
        <f t="shared" si="0"/>
        <v>69</v>
      </c>
      <c r="C80" s="120">
        <v>8510</v>
      </c>
      <c r="F80" s="105" t="s">
        <v>94</v>
      </c>
      <c r="G80" s="1">
        <v>0</v>
      </c>
      <c r="H80" s="14">
        <v>2</v>
      </c>
      <c r="I80" s="9" t="str">
        <f t="shared" si="18"/>
        <v>Demand</v>
      </c>
      <c r="J80" s="9">
        <f t="shared" si="19"/>
        <v>0</v>
      </c>
      <c r="K80" s="9">
        <f t="shared" si="20"/>
        <v>0</v>
      </c>
      <c r="L80" s="9">
        <f t="shared" si="21"/>
        <v>0</v>
      </c>
      <c r="M80" s="1">
        <f t="shared" si="22"/>
        <v>0</v>
      </c>
    </row>
    <row r="81" spans="1:13">
      <c r="A81">
        <f t="shared" si="0"/>
        <v>70</v>
      </c>
      <c r="C81" s="120">
        <v>8520</v>
      </c>
      <c r="F81" s="105" t="s">
        <v>95</v>
      </c>
      <c r="G81" s="1">
        <f>+P80</f>
        <v>0</v>
      </c>
      <c r="H81" s="14">
        <v>2</v>
      </c>
      <c r="I81" s="9" t="str">
        <f t="shared" si="18"/>
        <v>Demand</v>
      </c>
      <c r="J81" s="9">
        <f t="shared" si="19"/>
        <v>0</v>
      </c>
      <c r="K81" s="9">
        <f t="shared" si="20"/>
        <v>0</v>
      </c>
      <c r="L81" s="9">
        <f t="shared" si="21"/>
        <v>0</v>
      </c>
      <c r="M81" s="1">
        <f t="shared" si="22"/>
        <v>0</v>
      </c>
    </row>
    <row r="82" spans="1:13">
      <c r="A82">
        <f t="shared" si="0"/>
        <v>71</v>
      </c>
      <c r="C82" s="120">
        <v>8530</v>
      </c>
      <c r="F82" s="105" t="s">
        <v>96</v>
      </c>
      <c r="G82" s="1">
        <v>0</v>
      </c>
      <c r="H82" s="14">
        <v>2</v>
      </c>
      <c r="I82" s="9" t="str">
        <f t="shared" si="18"/>
        <v>Demand</v>
      </c>
      <c r="J82" s="9">
        <f t="shared" si="19"/>
        <v>0</v>
      </c>
      <c r="K82" s="9">
        <f t="shared" si="20"/>
        <v>0</v>
      </c>
      <c r="L82" s="9">
        <f t="shared" si="21"/>
        <v>0</v>
      </c>
      <c r="M82" s="1">
        <f t="shared" si="22"/>
        <v>0</v>
      </c>
    </row>
    <row r="83" spans="1:13">
      <c r="A83">
        <f t="shared" si="0"/>
        <v>72</v>
      </c>
      <c r="C83" s="120">
        <v>8540</v>
      </c>
      <c r="F83" s="105" t="s">
        <v>97</v>
      </c>
      <c r="G83" s="1">
        <v>0</v>
      </c>
      <c r="H83" s="14">
        <v>2</v>
      </c>
      <c r="I83" s="9" t="str">
        <f t="shared" si="18"/>
        <v>Demand</v>
      </c>
      <c r="J83" s="9">
        <f t="shared" si="19"/>
        <v>0</v>
      </c>
      <c r="K83" s="9">
        <f t="shared" si="20"/>
        <v>0</v>
      </c>
      <c r="L83" s="9">
        <f t="shared" si="21"/>
        <v>0</v>
      </c>
      <c r="M83" s="1">
        <f t="shared" si="22"/>
        <v>0</v>
      </c>
    </row>
    <row r="84" spans="1:13">
      <c r="A84">
        <f t="shared" ref="A84:A169" si="23">A83+1</f>
        <v>73</v>
      </c>
      <c r="C84" s="120">
        <v>8550</v>
      </c>
      <c r="F84" s="105" t="s">
        <v>88</v>
      </c>
      <c r="G84" s="1">
        <v>488.36648334593411</v>
      </c>
      <c r="H84" s="14">
        <v>2</v>
      </c>
      <c r="I84" s="9" t="str">
        <f t="shared" si="18"/>
        <v>Demand</v>
      </c>
      <c r="J84" s="9">
        <f t="shared" si="19"/>
        <v>0</v>
      </c>
      <c r="K84" s="9">
        <f t="shared" si="20"/>
        <v>488.36648334593411</v>
      </c>
      <c r="L84" s="9">
        <f t="shared" si="21"/>
        <v>0</v>
      </c>
      <c r="M84" s="1">
        <f t="shared" si="22"/>
        <v>0</v>
      </c>
    </row>
    <row r="85" spans="1:13">
      <c r="A85">
        <f t="shared" si="23"/>
        <v>74</v>
      </c>
      <c r="C85" s="120">
        <v>8560</v>
      </c>
      <c r="F85" s="105" t="s">
        <v>98</v>
      </c>
      <c r="G85" s="1">
        <v>145498.73442544707</v>
      </c>
      <c r="H85" s="14">
        <v>2</v>
      </c>
      <c r="I85" s="9" t="str">
        <f t="shared" si="18"/>
        <v>Demand</v>
      </c>
      <c r="J85" s="9">
        <f t="shared" si="19"/>
        <v>0</v>
      </c>
      <c r="K85" s="9">
        <f t="shared" si="20"/>
        <v>145498.73442544707</v>
      </c>
      <c r="L85" s="9">
        <f t="shared" si="21"/>
        <v>0</v>
      </c>
      <c r="M85" s="1">
        <f>SUM(J85:L85)-G85</f>
        <v>0</v>
      </c>
    </row>
    <row r="86" spans="1:13">
      <c r="A86">
        <f t="shared" si="23"/>
        <v>75</v>
      </c>
      <c r="C86" s="120">
        <v>8570</v>
      </c>
      <c r="F86" s="105" t="s">
        <v>89</v>
      </c>
      <c r="G86" s="1">
        <v>11936.030858857095</v>
      </c>
      <c r="H86" s="14">
        <v>2</v>
      </c>
      <c r="I86" s="9" t="str">
        <f t="shared" si="18"/>
        <v>Demand</v>
      </c>
      <c r="J86" s="9">
        <f t="shared" si="19"/>
        <v>0</v>
      </c>
      <c r="K86" s="9">
        <f t="shared" si="20"/>
        <v>11936.030858857095</v>
      </c>
      <c r="L86" s="9">
        <f t="shared" si="21"/>
        <v>0</v>
      </c>
      <c r="M86" s="1">
        <f t="shared" si="22"/>
        <v>0</v>
      </c>
    </row>
    <row r="87" spans="1:13">
      <c r="A87">
        <f t="shared" si="23"/>
        <v>76</v>
      </c>
      <c r="C87" s="120">
        <v>8580</v>
      </c>
      <c r="F87" s="105" t="s">
        <v>99</v>
      </c>
      <c r="G87" s="1">
        <v>0</v>
      </c>
      <c r="H87" s="14">
        <v>2</v>
      </c>
      <c r="I87" s="9" t="str">
        <f t="shared" si="18"/>
        <v>Demand</v>
      </c>
      <c r="J87" s="9">
        <f t="shared" si="19"/>
        <v>0</v>
      </c>
      <c r="K87" s="9">
        <f t="shared" si="20"/>
        <v>0</v>
      </c>
      <c r="L87" s="9">
        <f t="shared" si="21"/>
        <v>0</v>
      </c>
      <c r="M87" s="1">
        <f t="shared" si="22"/>
        <v>0</v>
      </c>
    </row>
    <row r="88" spans="1:13">
      <c r="A88">
        <f t="shared" si="23"/>
        <v>77</v>
      </c>
      <c r="C88" s="120">
        <v>8580</v>
      </c>
      <c r="F88" s="105" t="s">
        <v>100</v>
      </c>
      <c r="G88" s="1">
        <v>0</v>
      </c>
      <c r="H88" s="14">
        <v>2</v>
      </c>
      <c r="I88" s="9" t="str">
        <f t="shared" si="18"/>
        <v>Demand</v>
      </c>
      <c r="J88" s="9">
        <f t="shared" si="19"/>
        <v>0</v>
      </c>
      <c r="K88" s="9">
        <f t="shared" si="20"/>
        <v>0</v>
      </c>
      <c r="L88" s="9">
        <f t="shared" si="21"/>
        <v>0</v>
      </c>
      <c r="M88" s="1">
        <f>SUM(J88:L88)-G88</f>
        <v>0</v>
      </c>
    </row>
    <row r="89" spans="1:13">
      <c r="A89">
        <f t="shared" si="23"/>
        <v>78</v>
      </c>
      <c r="C89" s="120">
        <v>8590</v>
      </c>
      <c r="F89" s="105" t="s">
        <v>77</v>
      </c>
      <c r="G89" s="1">
        <v>0</v>
      </c>
      <c r="H89" s="14">
        <v>2</v>
      </c>
      <c r="I89" s="9" t="str">
        <f t="shared" si="18"/>
        <v>Demand</v>
      </c>
      <c r="J89" s="9">
        <f t="shared" si="19"/>
        <v>0</v>
      </c>
      <c r="K89" s="9">
        <f t="shared" si="20"/>
        <v>0</v>
      </c>
      <c r="L89" s="9">
        <f t="shared" si="21"/>
        <v>0</v>
      </c>
      <c r="M89" s="1">
        <f t="shared" si="22"/>
        <v>0</v>
      </c>
    </row>
    <row r="90" spans="1:13">
      <c r="A90">
        <f t="shared" si="23"/>
        <v>79</v>
      </c>
      <c r="C90" s="120">
        <v>8600</v>
      </c>
      <c r="F90" s="105" t="s">
        <v>90</v>
      </c>
      <c r="G90" s="1">
        <v>0</v>
      </c>
      <c r="H90" s="14">
        <v>2</v>
      </c>
      <c r="I90" s="9" t="str">
        <f t="shared" si="18"/>
        <v>Demand</v>
      </c>
      <c r="J90" s="9">
        <f t="shared" si="19"/>
        <v>0</v>
      </c>
      <c r="K90" s="9">
        <f t="shared" si="20"/>
        <v>0</v>
      </c>
      <c r="L90" s="9">
        <f t="shared" si="21"/>
        <v>0</v>
      </c>
      <c r="M90" s="1">
        <f t="shared" si="22"/>
        <v>0</v>
      </c>
    </row>
    <row r="91" spans="1:13">
      <c r="A91">
        <f t="shared" si="23"/>
        <v>80</v>
      </c>
      <c r="E91" s="105" t="s">
        <v>79</v>
      </c>
      <c r="G91" s="1"/>
      <c r="H91" s="14"/>
      <c r="J91" s="1"/>
      <c r="K91" s="1"/>
      <c r="L91" s="1"/>
    </row>
    <row r="92" spans="1:13">
      <c r="A92">
        <f t="shared" si="23"/>
        <v>81</v>
      </c>
      <c r="C92" s="120">
        <v>8610</v>
      </c>
      <c r="F92" s="105" t="s">
        <v>87</v>
      </c>
      <c r="G92" s="1">
        <v>0</v>
      </c>
      <c r="H92" s="14">
        <v>2</v>
      </c>
      <c r="I92" s="9" t="str">
        <f t="shared" si="18"/>
        <v>Demand</v>
      </c>
      <c r="J92" s="9">
        <f t="shared" si="19"/>
        <v>0</v>
      </c>
      <c r="K92" s="9">
        <f t="shared" si="20"/>
        <v>0</v>
      </c>
      <c r="L92" s="9">
        <f t="shared" si="21"/>
        <v>0</v>
      </c>
      <c r="M92" s="1">
        <f t="shared" ref="M92:M98" si="24">SUM(J92:L92)-G92</f>
        <v>0</v>
      </c>
    </row>
    <row r="93" spans="1:13">
      <c r="A93">
        <f t="shared" si="23"/>
        <v>82</v>
      </c>
      <c r="C93" s="120">
        <v>8620</v>
      </c>
      <c r="F93" s="105" t="s">
        <v>80</v>
      </c>
      <c r="G93" s="1">
        <v>0</v>
      </c>
      <c r="H93" s="14">
        <v>2</v>
      </c>
      <c r="I93" s="9" t="str">
        <f t="shared" si="18"/>
        <v>Demand</v>
      </c>
      <c r="J93" s="9">
        <f t="shared" si="19"/>
        <v>0</v>
      </c>
      <c r="K93" s="9">
        <f t="shared" si="20"/>
        <v>0</v>
      </c>
      <c r="L93" s="9">
        <f t="shared" si="21"/>
        <v>0</v>
      </c>
      <c r="M93" s="1">
        <f t="shared" si="24"/>
        <v>0</v>
      </c>
    </row>
    <row r="94" spans="1:13">
      <c r="A94">
        <f t="shared" si="23"/>
        <v>83</v>
      </c>
      <c r="C94" s="120">
        <v>8630</v>
      </c>
      <c r="F94" s="105" t="s">
        <v>62</v>
      </c>
      <c r="G94" s="1">
        <v>22915.302470239301</v>
      </c>
      <c r="H94" s="14">
        <v>2</v>
      </c>
      <c r="I94" s="9" t="str">
        <f t="shared" si="18"/>
        <v>Demand</v>
      </c>
      <c r="J94" s="9">
        <f t="shared" si="19"/>
        <v>0</v>
      </c>
      <c r="K94" s="9">
        <f t="shared" si="20"/>
        <v>22915.302470239301</v>
      </c>
      <c r="L94" s="9">
        <f t="shared" si="21"/>
        <v>0</v>
      </c>
      <c r="M94" s="1">
        <f t="shared" si="24"/>
        <v>0</v>
      </c>
    </row>
    <row r="95" spans="1:13">
      <c r="A95">
        <f t="shared" si="23"/>
        <v>84</v>
      </c>
      <c r="C95" s="120">
        <v>8640</v>
      </c>
      <c r="F95" s="105" t="s">
        <v>93</v>
      </c>
      <c r="G95" s="1">
        <f t="shared" ref="G95:G96" si="25">+P85</f>
        <v>0</v>
      </c>
      <c r="H95" s="14">
        <v>2</v>
      </c>
      <c r="I95" s="9" t="str">
        <f t="shared" si="18"/>
        <v>Demand</v>
      </c>
      <c r="J95" s="9">
        <f t="shared" si="19"/>
        <v>0</v>
      </c>
      <c r="K95" s="9">
        <f t="shared" si="20"/>
        <v>0</v>
      </c>
      <c r="L95" s="9">
        <f t="shared" si="21"/>
        <v>0</v>
      </c>
      <c r="M95" s="1">
        <f t="shared" si="24"/>
        <v>0</v>
      </c>
    </row>
    <row r="96" spans="1:13">
      <c r="A96">
        <f t="shared" si="23"/>
        <v>85</v>
      </c>
      <c r="C96" s="120">
        <v>8650</v>
      </c>
      <c r="F96" s="105" t="s">
        <v>83</v>
      </c>
      <c r="G96" s="1">
        <f t="shared" si="25"/>
        <v>0</v>
      </c>
      <c r="H96" s="14">
        <v>2</v>
      </c>
      <c r="I96" s="9" t="str">
        <f t="shared" si="18"/>
        <v>Demand</v>
      </c>
      <c r="J96" s="9">
        <f t="shared" si="19"/>
        <v>0</v>
      </c>
      <c r="K96" s="9">
        <f t="shared" si="20"/>
        <v>0</v>
      </c>
      <c r="L96" s="9">
        <f t="shared" si="21"/>
        <v>0</v>
      </c>
      <c r="M96" s="1">
        <f t="shared" si="24"/>
        <v>0</v>
      </c>
    </row>
    <row r="97" spans="1:13">
      <c r="A97">
        <f t="shared" si="23"/>
        <v>86</v>
      </c>
      <c r="C97" s="120">
        <v>8660</v>
      </c>
      <c r="F97" s="105" t="s">
        <v>101</v>
      </c>
      <c r="G97" s="1">
        <v>0</v>
      </c>
      <c r="H97" s="14">
        <v>2</v>
      </c>
      <c r="I97" s="9" t="str">
        <f t="shared" si="18"/>
        <v>Demand</v>
      </c>
      <c r="J97" s="9">
        <f t="shared" si="19"/>
        <v>0</v>
      </c>
      <c r="K97" s="9">
        <f t="shared" si="20"/>
        <v>0</v>
      </c>
      <c r="L97" s="9">
        <f t="shared" si="21"/>
        <v>0</v>
      </c>
      <c r="M97" s="1">
        <f t="shared" si="24"/>
        <v>0</v>
      </c>
    </row>
    <row r="98" spans="1:13">
      <c r="A98">
        <f t="shared" si="23"/>
        <v>87</v>
      </c>
      <c r="C98" s="120">
        <v>8670</v>
      </c>
      <c r="F98" s="105" t="s">
        <v>85</v>
      </c>
      <c r="G98" s="1">
        <v>0</v>
      </c>
      <c r="H98" s="14">
        <v>2</v>
      </c>
      <c r="I98" s="9" t="str">
        <f t="shared" si="18"/>
        <v>Demand</v>
      </c>
      <c r="J98" s="9">
        <f t="shared" si="19"/>
        <v>0</v>
      </c>
      <c r="K98" s="9">
        <f t="shared" si="20"/>
        <v>0</v>
      </c>
      <c r="L98" s="9">
        <f t="shared" si="21"/>
        <v>0</v>
      </c>
      <c r="M98" s="1">
        <f t="shared" si="24"/>
        <v>0</v>
      </c>
    </row>
    <row r="99" spans="1:13">
      <c r="A99">
        <f t="shared" si="23"/>
        <v>88</v>
      </c>
      <c r="D99" s="105" t="s">
        <v>69</v>
      </c>
      <c r="G99" s="1">
        <f>SUM(G79:G98)</f>
        <v>180838.43423788942</v>
      </c>
      <c r="H99" s="14"/>
      <c r="I99" s="9"/>
      <c r="J99" s="1">
        <f>SUM(J79:J98)</f>
        <v>0</v>
      </c>
      <c r="K99" s="1">
        <f>SUM(K79:K98)</f>
        <v>180838.43423788942</v>
      </c>
      <c r="L99" s="1">
        <f>SUM(L79:L98)</f>
        <v>0</v>
      </c>
      <c r="M99" s="1">
        <f>SUM(M79:M98)</f>
        <v>0</v>
      </c>
    </row>
    <row r="100" spans="1:13">
      <c r="A100">
        <f t="shared" si="23"/>
        <v>89</v>
      </c>
      <c r="G100" s="1"/>
      <c r="H100" s="14"/>
      <c r="I100" s="9"/>
      <c r="J100" s="9"/>
      <c r="K100" s="9"/>
      <c r="L100" s="9"/>
      <c r="M100" s="1"/>
    </row>
    <row r="101" spans="1:13">
      <c r="A101">
        <f t="shared" si="23"/>
        <v>90</v>
      </c>
      <c r="D101" s="105" t="s">
        <v>24</v>
      </c>
      <c r="G101" s="1"/>
      <c r="H101" s="61"/>
      <c r="J101" s="1"/>
      <c r="K101" s="1"/>
      <c r="L101" s="1"/>
    </row>
    <row r="102" spans="1:13">
      <c r="A102">
        <f t="shared" si="23"/>
        <v>91</v>
      </c>
      <c r="E102" s="105" t="s">
        <v>70</v>
      </c>
      <c r="G102" s="1"/>
      <c r="H102" s="14"/>
      <c r="J102" s="1"/>
      <c r="K102" s="1"/>
      <c r="L102" s="1"/>
      <c r="M102" s="1"/>
    </row>
    <row r="103" spans="1:13">
      <c r="A103">
        <f t="shared" si="23"/>
        <v>92</v>
      </c>
      <c r="C103" s="120">
        <v>8700</v>
      </c>
      <c r="F103" s="105" t="s">
        <v>381</v>
      </c>
      <c r="G103" s="1">
        <v>2140705.472291261</v>
      </c>
      <c r="H103" s="14">
        <v>10</v>
      </c>
      <c r="I103" s="9" t="str">
        <f t="shared" ref="I103:I125" si="26">VLOOKUP($H103,class,3)</f>
        <v>Composite of Accts. 871-879 &amp; 886-893</v>
      </c>
      <c r="J103" s="9">
        <f>$G103*VLOOKUP($H103,class,6)</f>
        <v>1316805.5240893976</v>
      </c>
      <c r="K103" s="9">
        <f>$G103*VLOOKUP($H103,class,7)</f>
        <v>762477.23343287245</v>
      </c>
      <c r="L103" s="9">
        <f>$G103*VLOOKUP($H103,class,8)</f>
        <v>61422.714768990925</v>
      </c>
      <c r="M103" s="1">
        <f>SUM(J103:L103)-G103</f>
        <v>0</v>
      </c>
    </row>
    <row r="104" spans="1:13">
      <c r="A104">
        <f t="shared" si="23"/>
        <v>93</v>
      </c>
      <c r="C104" s="120">
        <v>8710</v>
      </c>
      <c r="F104" s="105" t="s">
        <v>188</v>
      </c>
      <c r="G104" s="1">
        <v>-41.487393167529959</v>
      </c>
      <c r="H104" s="14">
        <v>3</v>
      </c>
      <c r="I104" s="9" t="str">
        <f t="shared" si="26"/>
        <v>Commodity</v>
      </c>
      <c r="J104" s="9">
        <f t="shared" ref="J104:J124" si="27">$G104*VLOOKUP($H104,class,6)</f>
        <v>0</v>
      </c>
      <c r="K104" s="9">
        <f t="shared" ref="K104:K124" si="28">$G104*VLOOKUP($H104,class,7)</f>
        <v>0</v>
      </c>
      <c r="L104" s="9">
        <f t="shared" ref="L104:L124" si="29">$G104*VLOOKUP($H104,class,8)</f>
        <v>-41.487393167529959</v>
      </c>
      <c r="M104" s="1">
        <f>SUM(J104:L104)-G104</f>
        <v>0</v>
      </c>
    </row>
    <row r="105" spans="1:13">
      <c r="A105">
        <f t="shared" si="23"/>
        <v>94</v>
      </c>
      <c r="C105" s="120">
        <v>8711</v>
      </c>
      <c r="F105" s="105" t="s">
        <v>389</v>
      </c>
      <c r="G105" s="1">
        <v>132819.4731803599</v>
      </c>
      <c r="H105" s="14">
        <v>3</v>
      </c>
      <c r="I105" s="9" t="str">
        <f t="shared" si="26"/>
        <v>Commodity</v>
      </c>
      <c r="J105" s="9">
        <f t="shared" si="27"/>
        <v>0</v>
      </c>
      <c r="K105" s="9">
        <f t="shared" si="28"/>
        <v>0</v>
      </c>
      <c r="L105" s="9">
        <f t="shared" si="29"/>
        <v>132819.4731803599</v>
      </c>
      <c r="M105" s="1">
        <f>SUM(J105:L105)-G105</f>
        <v>0</v>
      </c>
    </row>
    <row r="106" spans="1:13">
      <c r="A106">
        <f>A104+1</f>
        <v>94</v>
      </c>
      <c r="C106" s="123">
        <v>8720</v>
      </c>
      <c r="F106" s="105" t="s">
        <v>382</v>
      </c>
      <c r="G106" s="1">
        <v>0</v>
      </c>
      <c r="H106" s="14">
        <v>3</v>
      </c>
      <c r="I106" s="9" t="str">
        <f t="shared" si="26"/>
        <v>Commodity</v>
      </c>
      <c r="J106" s="9">
        <f t="shared" si="27"/>
        <v>0</v>
      </c>
      <c r="K106" s="9">
        <f t="shared" si="28"/>
        <v>0</v>
      </c>
      <c r="L106" s="9">
        <f t="shared" si="29"/>
        <v>0</v>
      </c>
      <c r="M106" s="1">
        <f>SUM(J106:L106)-G106</f>
        <v>0</v>
      </c>
    </row>
    <row r="107" spans="1:13">
      <c r="A107">
        <f>A106+1</f>
        <v>95</v>
      </c>
      <c r="C107" s="120">
        <v>8740</v>
      </c>
      <c r="F107" s="105" t="s">
        <v>63</v>
      </c>
      <c r="G107" s="1">
        <v>6802984.387259407</v>
      </c>
      <c r="H107" s="14">
        <v>12</v>
      </c>
      <c r="I107" s="9" t="str">
        <f t="shared" si="26"/>
        <v>Composite of Accts. 374-379</v>
      </c>
      <c r="J107" s="9">
        <f t="shared" si="27"/>
        <v>4026469.9448862239</v>
      </c>
      <c r="K107" s="9">
        <f t="shared" si="28"/>
        <v>2776514.4423731836</v>
      </c>
      <c r="L107" s="9">
        <f t="shared" si="29"/>
        <v>0</v>
      </c>
      <c r="M107" s="1">
        <f t="shared" ref="M107:M114" si="30">SUM(J107:L107)-G107</f>
        <v>0</v>
      </c>
    </row>
    <row r="108" spans="1:13">
      <c r="A108">
        <f t="shared" si="23"/>
        <v>96</v>
      </c>
      <c r="C108" s="120">
        <v>8750</v>
      </c>
      <c r="F108" s="105" t="s">
        <v>383</v>
      </c>
      <c r="G108" s="1">
        <v>1361535.0425113144</v>
      </c>
      <c r="H108" s="14">
        <v>12</v>
      </c>
      <c r="I108" s="9" t="str">
        <f t="shared" si="26"/>
        <v>Composite of Accts. 374-379</v>
      </c>
      <c r="J108" s="9">
        <f t="shared" si="27"/>
        <v>805849.25901758531</v>
      </c>
      <c r="K108" s="9">
        <f t="shared" si="28"/>
        <v>555685.78349372919</v>
      </c>
      <c r="L108" s="9">
        <f t="shared" si="29"/>
        <v>0</v>
      </c>
      <c r="M108" s="1">
        <f t="shared" si="30"/>
        <v>0</v>
      </c>
    </row>
    <row r="109" spans="1:13">
      <c r="A109">
        <f t="shared" si="23"/>
        <v>97</v>
      </c>
      <c r="C109" s="120">
        <v>8760</v>
      </c>
      <c r="F109" s="105" t="s">
        <v>384</v>
      </c>
      <c r="G109" s="1">
        <v>523.06203787400796</v>
      </c>
      <c r="H109" s="14">
        <v>1</v>
      </c>
      <c r="I109" s="9" t="str">
        <f t="shared" si="26"/>
        <v>Customer</v>
      </c>
      <c r="J109" s="9">
        <f t="shared" si="27"/>
        <v>523.06203787400796</v>
      </c>
      <c r="K109" s="9">
        <f t="shared" si="28"/>
        <v>0</v>
      </c>
      <c r="L109" s="9">
        <f t="shared" si="29"/>
        <v>0</v>
      </c>
      <c r="M109" s="1">
        <f t="shared" si="30"/>
        <v>0</v>
      </c>
    </row>
    <row r="110" spans="1:13">
      <c r="A110">
        <f t="shared" si="23"/>
        <v>98</v>
      </c>
      <c r="C110" s="120">
        <v>8770</v>
      </c>
      <c r="F110" s="105" t="s">
        <v>385</v>
      </c>
      <c r="G110" s="1">
        <v>5487.2351419565202</v>
      </c>
      <c r="H110" s="14">
        <v>12</v>
      </c>
      <c r="I110" s="9" t="str">
        <f t="shared" si="26"/>
        <v>Composite of Accts. 374-379</v>
      </c>
      <c r="J110" s="9">
        <f t="shared" si="27"/>
        <v>3247.7198420430445</v>
      </c>
      <c r="K110" s="9">
        <f t="shared" si="28"/>
        <v>2239.5152999134757</v>
      </c>
      <c r="L110" s="9">
        <f t="shared" si="29"/>
        <v>0</v>
      </c>
      <c r="M110" s="1">
        <f t="shared" si="30"/>
        <v>0</v>
      </c>
    </row>
    <row r="111" spans="1:13">
      <c r="A111">
        <f t="shared" si="23"/>
        <v>99</v>
      </c>
      <c r="C111" s="120">
        <v>8780</v>
      </c>
      <c r="F111" s="105" t="s">
        <v>386</v>
      </c>
      <c r="G111" s="1">
        <v>938470.93007415812</v>
      </c>
      <c r="H111" s="14">
        <v>1</v>
      </c>
      <c r="I111" s="9" t="str">
        <f t="shared" si="26"/>
        <v>Customer</v>
      </c>
      <c r="J111" s="9">
        <f t="shared" si="27"/>
        <v>938470.93007415812</v>
      </c>
      <c r="K111" s="9">
        <f t="shared" si="28"/>
        <v>0</v>
      </c>
      <c r="L111" s="9">
        <f t="shared" si="29"/>
        <v>0</v>
      </c>
      <c r="M111" s="1">
        <f t="shared" si="30"/>
        <v>0</v>
      </c>
    </row>
    <row r="112" spans="1:13">
      <c r="A112">
        <f t="shared" si="23"/>
        <v>100</v>
      </c>
      <c r="C112" s="120">
        <v>8790</v>
      </c>
      <c r="F112" s="105" t="s">
        <v>387</v>
      </c>
      <c r="G112" s="1">
        <v>257.39763905894324</v>
      </c>
      <c r="H112" s="14">
        <v>1</v>
      </c>
      <c r="I112" s="9" t="str">
        <f t="shared" si="26"/>
        <v>Customer</v>
      </c>
      <c r="J112" s="9">
        <f t="shared" si="27"/>
        <v>257.39763905894324</v>
      </c>
      <c r="K112" s="9">
        <f t="shared" si="28"/>
        <v>0</v>
      </c>
      <c r="L112" s="9">
        <f t="shared" si="29"/>
        <v>0</v>
      </c>
      <c r="M112" s="1">
        <f t="shared" si="30"/>
        <v>0</v>
      </c>
    </row>
    <row r="113" spans="1:13">
      <c r="A113">
        <f t="shared" si="23"/>
        <v>101</v>
      </c>
      <c r="C113" s="120">
        <v>8800</v>
      </c>
      <c r="F113" s="105" t="s">
        <v>388</v>
      </c>
      <c r="G113" s="1">
        <v>3085.1917302799775</v>
      </c>
      <c r="H113" s="14">
        <v>10</v>
      </c>
      <c r="I113" s="9" t="str">
        <f t="shared" si="26"/>
        <v>Composite of Accts. 871-879 &amp; 886-893</v>
      </c>
      <c r="J113" s="9">
        <f t="shared" si="27"/>
        <v>1897.784429428903</v>
      </c>
      <c r="K113" s="9">
        <f t="shared" si="28"/>
        <v>1098.8846833731043</v>
      </c>
      <c r="L113" s="9">
        <f t="shared" si="29"/>
        <v>88.522617477970115</v>
      </c>
      <c r="M113" s="1">
        <f t="shared" si="30"/>
        <v>0</v>
      </c>
    </row>
    <row r="114" spans="1:13">
      <c r="A114">
        <f t="shared" si="23"/>
        <v>102</v>
      </c>
      <c r="C114" s="120">
        <v>8810</v>
      </c>
      <c r="F114" s="105" t="s">
        <v>90</v>
      </c>
      <c r="G114" s="1">
        <v>75022.591371783739</v>
      </c>
      <c r="H114" s="14">
        <v>10</v>
      </c>
      <c r="I114" s="9" t="str">
        <f t="shared" si="26"/>
        <v>Composite of Accts. 871-879 &amp; 886-893</v>
      </c>
      <c r="J114" s="9">
        <f t="shared" si="27"/>
        <v>46148.414169338459</v>
      </c>
      <c r="K114" s="9">
        <f t="shared" si="28"/>
        <v>26721.573170407442</v>
      </c>
      <c r="L114" s="9">
        <f t="shared" si="29"/>
        <v>2152.6040320378379</v>
      </c>
      <c r="M114" s="1">
        <f t="shared" si="30"/>
        <v>0</v>
      </c>
    </row>
    <row r="115" spans="1:13">
      <c r="A115">
        <f t="shared" si="23"/>
        <v>103</v>
      </c>
      <c r="E115" s="105" t="s">
        <v>79</v>
      </c>
      <c r="G115" s="1"/>
      <c r="H115" s="14"/>
      <c r="I115" s="9"/>
      <c r="J115" s="9"/>
      <c r="K115" s="9"/>
      <c r="L115" s="9"/>
      <c r="M115" s="1"/>
    </row>
    <row r="116" spans="1:13">
      <c r="A116">
        <f t="shared" si="23"/>
        <v>104</v>
      </c>
      <c r="C116" s="120">
        <v>8850</v>
      </c>
      <c r="F116" s="105" t="s">
        <v>189</v>
      </c>
      <c r="G116" s="1">
        <v>0</v>
      </c>
      <c r="H116" s="14">
        <v>10</v>
      </c>
      <c r="I116" s="9" t="str">
        <f t="shared" si="26"/>
        <v>Composite of Accts. 871-879 &amp; 886-893</v>
      </c>
      <c r="J116" s="9">
        <f>$G116*VLOOKUP($H116,class,6)</f>
        <v>0</v>
      </c>
      <c r="K116" s="9">
        <f>$G116*VLOOKUP($H116,class,7)</f>
        <v>0</v>
      </c>
      <c r="L116" s="9">
        <f>$G116*VLOOKUP($H116,class,8)</f>
        <v>0</v>
      </c>
      <c r="M116" s="1">
        <f t="shared" ref="M116:M126" si="31">SUM(J116:L116)-G116</f>
        <v>0</v>
      </c>
    </row>
    <row r="117" spans="1:13">
      <c r="A117">
        <f t="shared" si="23"/>
        <v>105</v>
      </c>
      <c r="C117" s="120">
        <v>8860</v>
      </c>
      <c r="F117" s="105" t="s">
        <v>190</v>
      </c>
      <c r="G117" s="1">
        <v>0</v>
      </c>
      <c r="H117" s="14">
        <v>12</v>
      </c>
      <c r="I117" s="9" t="str">
        <f t="shared" si="26"/>
        <v>Composite of Accts. 374-379</v>
      </c>
      <c r="J117" s="9">
        <f t="shared" si="27"/>
        <v>0</v>
      </c>
      <c r="K117" s="9">
        <f t="shared" si="28"/>
        <v>0</v>
      </c>
      <c r="L117" s="9">
        <f t="shared" si="29"/>
        <v>0</v>
      </c>
      <c r="M117" s="1">
        <f t="shared" si="31"/>
        <v>0</v>
      </c>
    </row>
    <row r="118" spans="1:13">
      <c r="A118">
        <f t="shared" si="23"/>
        <v>106</v>
      </c>
      <c r="C118" s="120">
        <v>8870</v>
      </c>
      <c r="F118" s="105" t="s">
        <v>191</v>
      </c>
      <c r="G118" s="1">
        <v>144479.87100810636</v>
      </c>
      <c r="H118" s="14">
        <v>12</v>
      </c>
      <c r="I118" s="9" t="str">
        <f t="shared" si="26"/>
        <v>Composite of Accts. 374-379</v>
      </c>
      <c r="J118" s="9">
        <f t="shared" si="27"/>
        <v>85513.037387630276</v>
      </c>
      <c r="K118" s="9">
        <f t="shared" si="28"/>
        <v>58966.833620476093</v>
      </c>
      <c r="L118" s="9">
        <f t="shared" si="29"/>
        <v>0</v>
      </c>
      <c r="M118" s="1">
        <f t="shared" si="31"/>
        <v>0</v>
      </c>
    </row>
    <row r="119" spans="1:13">
      <c r="A119">
        <f t="shared" si="23"/>
        <v>107</v>
      </c>
      <c r="C119" s="120">
        <v>8890</v>
      </c>
      <c r="F119" s="105" t="s">
        <v>192</v>
      </c>
      <c r="G119" s="1">
        <v>140589.78215671532</v>
      </c>
      <c r="H119" s="14">
        <v>3</v>
      </c>
      <c r="I119" s="9" t="str">
        <f t="shared" si="26"/>
        <v>Commodity</v>
      </c>
      <c r="J119" s="9">
        <f t="shared" si="27"/>
        <v>0</v>
      </c>
      <c r="K119" s="9">
        <f t="shared" si="28"/>
        <v>0</v>
      </c>
      <c r="L119" s="9">
        <f t="shared" si="29"/>
        <v>140589.78215671532</v>
      </c>
      <c r="M119" s="1">
        <f t="shared" si="31"/>
        <v>0</v>
      </c>
    </row>
    <row r="120" spans="1:13">
      <c r="A120">
        <f t="shared" si="23"/>
        <v>108</v>
      </c>
      <c r="C120" s="120">
        <v>8900</v>
      </c>
      <c r="F120" s="105" t="s">
        <v>193</v>
      </c>
      <c r="G120" s="1">
        <v>0</v>
      </c>
      <c r="H120" s="14">
        <v>12</v>
      </c>
      <c r="I120" s="9" t="str">
        <f t="shared" si="26"/>
        <v>Composite of Accts. 374-379</v>
      </c>
      <c r="J120" s="9">
        <f t="shared" si="27"/>
        <v>0</v>
      </c>
      <c r="K120" s="9">
        <f t="shared" si="28"/>
        <v>0</v>
      </c>
      <c r="L120" s="9">
        <f t="shared" si="29"/>
        <v>0</v>
      </c>
      <c r="M120" s="1">
        <f t="shared" si="31"/>
        <v>0</v>
      </c>
    </row>
    <row r="121" spans="1:13">
      <c r="A121">
        <f t="shared" si="23"/>
        <v>109</v>
      </c>
      <c r="C121" s="120">
        <v>8910</v>
      </c>
      <c r="F121" s="105" t="s">
        <v>194</v>
      </c>
      <c r="G121" s="1">
        <v>134.5582397621929</v>
      </c>
      <c r="H121" s="14">
        <v>1</v>
      </c>
      <c r="I121" s="9" t="str">
        <f t="shared" si="26"/>
        <v>Customer</v>
      </c>
      <c r="J121" s="9">
        <f t="shared" si="27"/>
        <v>134.5582397621929</v>
      </c>
      <c r="K121" s="9">
        <f t="shared" si="28"/>
        <v>0</v>
      </c>
      <c r="L121" s="9">
        <f t="shared" si="29"/>
        <v>0</v>
      </c>
      <c r="M121" s="1">
        <f t="shared" si="31"/>
        <v>0</v>
      </c>
    </row>
    <row r="122" spans="1:13">
      <c r="A122">
        <f t="shared" si="23"/>
        <v>110</v>
      </c>
      <c r="C122" s="120">
        <v>8920</v>
      </c>
      <c r="F122" s="105" t="s">
        <v>195</v>
      </c>
      <c r="G122" s="1">
        <v>177.72350569826528</v>
      </c>
      <c r="H122" s="14">
        <v>12</v>
      </c>
      <c r="I122" s="9" t="str">
        <f t="shared" si="26"/>
        <v>Composite of Accts. 374-379</v>
      </c>
      <c r="J122" s="9">
        <f t="shared" si="27"/>
        <v>105.18888673830408</v>
      </c>
      <c r="K122" s="9">
        <f t="shared" si="28"/>
        <v>72.534618959961222</v>
      </c>
      <c r="L122" s="9">
        <f t="shared" si="29"/>
        <v>0</v>
      </c>
      <c r="M122" s="1">
        <f t="shared" si="31"/>
        <v>0</v>
      </c>
    </row>
    <row r="123" spans="1:13">
      <c r="A123">
        <f t="shared" si="23"/>
        <v>111</v>
      </c>
      <c r="C123" s="120">
        <v>8930</v>
      </c>
      <c r="F123" s="105" t="s">
        <v>196</v>
      </c>
      <c r="G123" s="1">
        <v>0</v>
      </c>
      <c r="H123" s="14">
        <v>1</v>
      </c>
      <c r="I123" s="9" t="str">
        <f t="shared" si="26"/>
        <v>Customer</v>
      </c>
      <c r="J123" s="9">
        <f t="shared" si="27"/>
        <v>0</v>
      </c>
      <c r="K123" s="9">
        <f t="shared" si="28"/>
        <v>0</v>
      </c>
      <c r="L123" s="9">
        <f t="shared" si="29"/>
        <v>0</v>
      </c>
      <c r="M123" s="1">
        <f t="shared" si="31"/>
        <v>0</v>
      </c>
    </row>
    <row r="124" spans="1:13">
      <c r="A124">
        <f>A123+1</f>
        <v>112</v>
      </c>
      <c r="C124" s="120">
        <v>8940</v>
      </c>
      <c r="F124" s="105" t="s">
        <v>197</v>
      </c>
      <c r="G124" s="1">
        <v>0</v>
      </c>
      <c r="H124" s="14">
        <v>1</v>
      </c>
      <c r="I124" s="9" t="str">
        <f t="shared" si="26"/>
        <v>Customer</v>
      </c>
      <c r="J124" s="9">
        <f t="shared" si="27"/>
        <v>0</v>
      </c>
      <c r="K124" s="9">
        <f t="shared" si="28"/>
        <v>0</v>
      </c>
      <c r="L124" s="9">
        <f t="shared" si="29"/>
        <v>0</v>
      </c>
      <c r="M124" s="1">
        <f t="shared" si="31"/>
        <v>0</v>
      </c>
    </row>
    <row r="125" spans="1:13">
      <c r="A125">
        <f>A124+1</f>
        <v>113</v>
      </c>
      <c r="C125" s="120" t="s">
        <v>390</v>
      </c>
      <c r="F125" s="105" t="s">
        <v>105</v>
      </c>
      <c r="G125" s="1">
        <v>0</v>
      </c>
      <c r="H125" s="14">
        <v>10</v>
      </c>
      <c r="I125" s="9" t="str">
        <f t="shared" si="26"/>
        <v>Composite of Accts. 871-879 &amp; 886-893</v>
      </c>
      <c r="J125" s="9">
        <f>$G125*VLOOKUP($H125,class,6)</f>
        <v>0</v>
      </c>
      <c r="K125" s="9">
        <f>$G125*VLOOKUP($H125,class,7)</f>
        <v>0</v>
      </c>
      <c r="L125" s="9">
        <f>$G125*VLOOKUP($H125,class,8)</f>
        <v>0</v>
      </c>
      <c r="M125" s="1">
        <f t="shared" si="31"/>
        <v>0</v>
      </c>
    </row>
    <row r="126" spans="1:13">
      <c r="A126">
        <f t="shared" si="23"/>
        <v>114</v>
      </c>
      <c r="D126" s="105" t="s">
        <v>25</v>
      </c>
      <c r="G126" s="1">
        <f>SUM(G101:G125)</f>
        <v>11746231.230754565</v>
      </c>
      <c r="H126" s="14"/>
      <c r="J126" s="1">
        <f>SUM(J101:J125)</f>
        <v>7225422.8206992382</v>
      </c>
      <c r="K126" s="1">
        <f>SUM(K101:K125)</f>
        <v>4183776.8006929145</v>
      </c>
      <c r="L126" s="1">
        <f>SUM(L101:L125)</f>
        <v>337031.60936241446</v>
      </c>
      <c r="M126" s="1">
        <f t="shared" si="31"/>
        <v>0</v>
      </c>
    </row>
    <row r="127" spans="1:13">
      <c r="A127">
        <f t="shared" si="23"/>
        <v>115</v>
      </c>
      <c r="G127" s="1"/>
      <c r="H127" s="14"/>
      <c r="J127" s="1"/>
      <c r="K127" s="1"/>
      <c r="L127" s="1"/>
      <c r="M127" s="1"/>
    </row>
    <row r="128" spans="1:13">
      <c r="A128">
        <f t="shared" si="23"/>
        <v>116</v>
      </c>
      <c r="D128" s="105" t="s">
        <v>208</v>
      </c>
      <c r="G128" s="1"/>
      <c r="H128" s="14"/>
      <c r="I128" s="9"/>
      <c r="J128" s="9"/>
      <c r="K128" s="9"/>
      <c r="L128" s="9"/>
      <c r="M128" s="1"/>
    </row>
    <row r="129" spans="1:17">
      <c r="A129">
        <f t="shared" si="23"/>
        <v>117</v>
      </c>
      <c r="C129" s="120">
        <v>9010</v>
      </c>
      <c r="E129" s="105" t="s">
        <v>113</v>
      </c>
      <c r="G129" s="1">
        <v>0</v>
      </c>
      <c r="H129" s="14">
        <v>1</v>
      </c>
      <c r="I129" s="9" t="str">
        <f>VLOOKUP($H129,class,3)</f>
        <v>Customer</v>
      </c>
      <c r="J129" s="9">
        <f t="shared" ref="J129:J166" si="32">$G129*VLOOKUP($H129,class,6)</f>
        <v>0</v>
      </c>
      <c r="K129" s="9">
        <f t="shared" ref="K129:K166" si="33">$G129*VLOOKUP($H129,class,7)</f>
        <v>0</v>
      </c>
      <c r="L129" s="9">
        <f t="shared" ref="L129:L166" si="34">$G129*VLOOKUP($H129,class,8)</f>
        <v>0</v>
      </c>
      <c r="M129" s="1">
        <f t="shared" ref="M129:M134" si="35">SUM(J129:L129)-G129</f>
        <v>0</v>
      </c>
      <c r="N129" s="1"/>
      <c r="O129" s="1"/>
      <c r="P129" s="47"/>
    </row>
    <row r="130" spans="1:17">
      <c r="A130">
        <f t="shared" si="23"/>
        <v>118</v>
      </c>
      <c r="C130" s="120">
        <v>9020</v>
      </c>
      <c r="E130" s="105" t="s">
        <v>205</v>
      </c>
      <c r="G130" s="1">
        <v>735288.33326781169</v>
      </c>
      <c r="H130" s="14">
        <v>1</v>
      </c>
      <c r="I130" s="9" t="str">
        <f>VLOOKUP($H130,class,3)</f>
        <v>Customer</v>
      </c>
      <c r="J130" s="9">
        <f t="shared" si="32"/>
        <v>735288.33326781169</v>
      </c>
      <c r="K130" s="9">
        <f t="shared" si="33"/>
        <v>0</v>
      </c>
      <c r="L130" s="9">
        <f t="shared" si="34"/>
        <v>0</v>
      </c>
      <c r="M130" s="1">
        <f t="shared" si="35"/>
        <v>0</v>
      </c>
      <c r="N130" s="1"/>
      <c r="O130" s="1"/>
      <c r="P130" s="47"/>
    </row>
    <row r="131" spans="1:17">
      <c r="A131">
        <f t="shared" si="23"/>
        <v>119</v>
      </c>
      <c r="C131" s="120">
        <v>9030</v>
      </c>
      <c r="E131" s="105" t="s">
        <v>206</v>
      </c>
      <c r="G131" s="1">
        <v>1067803.4393090948</v>
      </c>
      <c r="H131" s="14">
        <v>1</v>
      </c>
      <c r="I131" s="9" t="str">
        <f>VLOOKUP($H131,class,3)</f>
        <v>Customer</v>
      </c>
      <c r="J131" s="9">
        <f t="shared" si="32"/>
        <v>1067803.4393090948</v>
      </c>
      <c r="K131" s="9">
        <f t="shared" si="33"/>
        <v>0</v>
      </c>
      <c r="L131" s="9">
        <f t="shared" si="34"/>
        <v>0</v>
      </c>
      <c r="M131" s="1">
        <f t="shared" si="35"/>
        <v>0</v>
      </c>
      <c r="N131" s="1"/>
      <c r="O131" s="1"/>
      <c r="P131" s="47"/>
    </row>
    <row r="132" spans="1:17">
      <c r="A132">
        <f t="shared" si="23"/>
        <v>120</v>
      </c>
      <c r="C132" s="120">
        <v>9040</v>
      </c>
      <c r="E132" s="105" t="s">
        <v>114</v>
      </c>
      <c r="G132" s="1">
        <v>731531.84087815229</v>
      </c>
      <c r="H132" s="14">
        <v>1</v>
      </c>
      <c r="I132" s="9" t="str">
        <f>VLOOKUP($H132,class,3)</f>
        <v>Customer</v>
      </c>
      <c r="J132" s="9">
        <f t="shared" si="32"/>
        <v>731531.84087815229</v>
      </c>
      <c r="K132" s="9">
        <f t="shared" si="33"/>
        <v>0</v>
      </c>
      <c r="L132" s="9">
        <f t="shared" si="34"/>
        <v>0</v>
      </c>
      <c r="M132" s="1">
        <f t="shared" si="35"/>
        <v>0</v>
      </c>
      <c r="N132" s="1"/>
      <c r="O132" s="1"/>
      <c r="P132" s="47"/>
    </row>
    <row r="133" spans="1:17">
      <c r="A133">
        <f t="shared" si="23"/>
        <v>121</v>
      </c>
      <c r="C133" s="120">
        <v>9050</v>
      </c>
      <c r="E133" s="105" t="s">
        <v>207</v>
      </c>
      <c r="G133" s="1">
        <v>0</v>
      </c>
      <c r="H133" s="14">
        <v>1</v>
      </c>
      <c r="I133" s="9" t="str">
        <f>VLOOKUP($H133,class,3)</f>
        <v>Customer</v>
      </c>
      <c r="J133" s="9">
        <f t="shared" si="32"/>
        <v>0</v>
      </c>
      <c r="K133" s="9">
        <f t="shared" si="33"/>
        <v>0</v>
      </c>
      <c r="L133" s="9">
        <f t="shared" si="34"/>
        <v>0</v>
      </c>
      <c r="M133" s="1">
        <f t="shared" si="35"/>
        <v>0</v>
      </c>
      <c r="N133" s="1"/>
      <c r="O133" s="1"/>
      <c r="P133" s="47"/>
    </row>
    <row r="134" spans="1:17">
      <c r="A134">
        <f t="shared" si="23"/>
        <v>122</v>
      </c>
      <c r="D134" s="105" t="s">
        <v>209</v>
      </c>
      <c r="G134" s="1">
        <f>SUM(G129:G133)</f>
        <v>2534623.613455059</v>
      </c>
      <c r="H134" s="14"/>
      <c r="I134" s="9"/>
      <c r="J134" s="1">
        <f>SUM(J129:J133)</f>
        <v>2534623.613455059</v>
      </c>
      <c r="K134" s="1">
        <f>SUM(K129:K133)</f>
        <v>0</v>
      </c>
      <c r="L134" s="1">
        <f>SUM(L129:L133)</f>
        <v>0</v>
      </c>
      <c r="M134" s="1">
        <f t="shared" si="35"/>
        <v>0</v>
      </c>
      <c r="N134" s="1"/>
      <c r="O134" s="1"/>
    </row>
    <row r="135" spans="1:17">
      <c r="A135">
        <f t="shared" si="23"/>
        <v>123</v>
      </c>
      <c r="G135" s="1"/>
      <c r="H135" s="14"/>
      <c r="I135" s="9"/>
      <c r="J135" s="9"/>
      <c r="K135" s="9"/>
      <c r="L135" s="9"/>
      <c r="M135" s="1"/>
      <c r="N135" s="1"/>
      <c r="O135" s="1"/>
    </row>
    <row r="136" spans="1:17">
      <c r="A136">
        <f t="shared" si="23"/>
        <v>124</v>
      </c>
      <c r="D136" s="105" t="s">
        <v>214</v>
      </c>
      <c r="G136" s="1"/>
      <c r="H136" s="14"/>
      <c r="I136" s="9"/>
      <c r="J136" s="9"/>
      <c r="K136" s="9"/>
      <c r="L136" s="9"/>
      <c r="M136" s="1"/>
      <c r="N136" s="1"/>
      <c r="O136" s="1"/>
    </row>
    <row r="137" spans="1:17">
      <c r="A137">
        <f t="shared" si="23"/>
        <v>125</v>
      </c>
      <c r="C137" s="120">
        <v>9070</v>
      </c>
      <c r="E137" s="105" t="s">
        <v>113</v>
      </c>
      <c r="G137" s="1">
        <v>0</v>
      </c>
      <c r="H137" s="14">
        <v>1</v>
      </c>
      <c r="I137" s="9" t="str">
        <f>VLOOKUP($H137,class,3)</f>
        <v>Customer</v>
      </c>
      <c r="J137" s="9">
        <f t="shared" si="32"/>
        <v>0</v>
      </c>
      <c r="K137" s="9">
        <f t="shared" si="33"/>
        <v>0</v>
      </c>
      <c r="L137" s="9">
        <f t="shared" si="34"/>
        <v>0</v>
      </c>
      <c r="M137" s="1">
        <f>SUM(J137:L137)-G137</f>
        <v>0</v>
      </c>
      <c r="N137" s="1"/>
      <c r="O137" s="1"/>
      <c r="P137" s="47"/>
    </row>
    <row r="138" spans="1:17">
      <c r="A138">
        <f t="shared" si="23"/>
        <v>126</v>
      </c>
      <c r="C138" s="120">
        <v>9080</v>
      </c>
      <c r="E138" s="105" t="s">
        <v>210</v>
      </c>
      <c r="G138" s="1">
        <v>0</v>
      </c>
      <c r="H138" s="14">
        <v>1</v>
      </c>
      <c r="I138" s="9" t="str">
        <f>VLOOKUP($H138,class,3)</f>
        <v>Customer</v>
      </c>
      <c r="J138" s="9">
        <f t="shared" si="32"/>
        <v>0</v>
      </c>
      <c r="K138" s="9">
        <f t="shared" si="33"/>
        <v>0</v>
      </c>
      <c r="L138" s="9">
        <f t="shared" si="34"/>
        <v>0</v>
      </c>
      <c r="M138" s="1">
        <f>SUM(J138:L138)-G138</f>
        <v>0</v>
      </c>
      <c r="N138" s="1"/>
      <c r="O138" s="1"/>
      <c r="P138" s="47"/>
    </row>
    <row r="139" spans="1:17">
      <c r="A139">
        <f t="shared" si="23"/>
        <v>127</v>
      </c>
      <c r="C139" s="120">
        <v>9090</v>
      </c>
      <c r="E139" s="105" t="s">
        <v>211</v>
      </c>
      <c r="G139" s="1">
        <v>214460.81968819545</v>
      </c>
      <c r="H139" s="14">
        <v>1</v>
      </c>
      <c r="I139" s="9" t="str">
        <f>VLOOKUP($H139,class,3)</f>
        <v>Customer</v>
      </c>
      <c r="J139" s="9">
        <f t="shared" si="32"/>
        <v>214460.81968819545</v>
      </c>
      <c r="K139" s="9">
        <f t="shared" si="33"/>
        <v>0</v>
      </c>
      <c r="L139" s="9">
        <f t="shared" si="34"/>
        <v>0</v>
      </c>
      <c r="M139" s="1">
        <f>SUM(J139:L139)-G139</f>
        <v>0</v>
      </c>
      <c r="N139" s="1"/>
      <c r="O139" s="1"/>
      <c r="P139" s="47"/>
    </row>
    <row r="140" spans="1:17">
      <c r="A140">
        <f t="shared" si="23"/>
        <v>128</v>
      </c>
      <c r="C140" s="120">
        <v>9100</v>
      </c>
      <c r="E140" s="105" t="s">
        <v>212</v>
      </c>
      <c r="G140" s="1">
        <v>0</v>
      </c>
      <c r="H140" s="14">
        <v>1</v>
      </c>
      <c r="I140" s="9" t="str">
        <f>VLOOKUP($H140,class,3)</f>
        <v>Customer</v>
      </c>
      <c r="J140" s="9">
        <f t="shared" si="32"/>
        <v>0</v>
      </c>
      <c r="K140" s="9">
        <f t="shared" si="33"/>
        <v>0</v>
      </c>
      <c r="L140" s="9">
        <f t="shared" si="34"/>
        <v>0</v>
      </c>
      <c r="M140" s="1">
        <f>SUM(J140:L140)-G140</f>
        <v>0</v>
      </c>
      <c r="N140" s="1"/>
      <c r="O140" s="1"/>
      <c r="P140" s="47"/>
    </row>
    <row r="141" spans="1:17">
      <c r="A141">
        <f t="shared" si="23"/>
        <v>129</v>
      </c>
      <c r="D141" s="105" t="s">
        <v>213</v>
      </c>
      <c r="G141" s="1">
        <f>SUM(G137:G140)</f>
        <v>214460.81968819545</v>
      </c>
      <c r="H141" s="14"/>
      <c r="I141" s="9"/>
      <c r="J141" s="1">
        <f>SUM(J137:J140)</f>
        <v>214460.81968819545</v>
      </c>
      <c r="K141" s="1">
        <f>SUM(K137:K140)</f>
        <v>0</v>
      </c>
      <c r="L141" s="1">
        <f>SUM(L137:L140)</f>
        <v>0</v>
      </c>
      <c r="M141" s="1">
        <f>SUM(J141:L141)-G141</f>
        <v>0</v>
      </c>
      <c r="N141" s="1"/>
      <c r="O141" s="1"/>
    </row>
    <row r="142" spans="1:17">
      <c r="A142">
        <f t="shared" si="23"/>
        <v>130</v>
      </c>
      <c r="G142" s="1"/>
      <c r="H142" s="14"/>
      <c r="I142" s="9"/>
      <c r="J142" s="9"/>
      <c r="K142" s="9"/>
      <c r="L142" s="9"/>
      <c r="M142" s="1"/>
      <c r="N142" s="1"/>
      <c r="O142" s="1"/>
    </row>
    <row r="143" spans="1:17">
      <c r="A143">
        <f t="shared" si="23"/>
        <v>131</v>
      </c>
      <c r="D143" s="105" t="s">
        <v>219</v>
      </c>
      <c r="G143" s="1"/>
      <c r="H143" s="14"/>
      <c r="I143" s="9"/>
      <c r="J143" s="9"/>
      <c r="K143" s="9"/>
      <c r="L143" s="9"/>
      <c r="M143" s="1"/>
      <c r="N143" s="1"/>
      <c r="O143" s="1"/>
    </row>
    <row r="144" spans="1:17">
      <c r="A144">
        <f t="shared" si="23"/>
        <v>132</v>
      </c>
      <c r="C144" s="120">
        <v>9110</v>
      </c>
      <c r="E144" s="105" t="s">
        <v>113</v>
      </c>
      <c r="G144" s="1">
        <v>158548.88574016749</v>
      </c>
      <c r="H144" s="14">
        <v>1</v>
      </c>
      <c r="I144" s="9" t="str">
        <f>VLOOKUP($H144,class,3)</f>
        <v>Customer</v>
      </c>
      <c r="J144" s="9">
        <f t="shared" si="32"/>
        <v>158548.88574016749</v>
      </c>
      <c r="K144" s="9">
        <f t="shared" si="33"/>
        <v>0</v>
      </c>
      <c r="L144" s="9">
        <f t="shared" si="34"/>
        <v>0</v>
      </c>
      <c r="M144" s="1">
        <f>SUM(J144:L144)-G144</f>
        <v>0</v>
      </c>
      <c r="N144" s="80">
        <v>9110</v>
      </c>
      <c r="O144" s="47" t="s">
        <v>113</v>
      </c>
      <c r="P144" s="47">
        <v>221194.11481836322</v>
      </c>
      <c r="Q144" s="47">
        <v>-221194.11481836301</v>
      </c>
    </row>
    <row r="145" spans="1:18">
      <c r="A145">
        <f t="shared" si="23"/>
        <v>133</v>
      </c>
      <c r="C145" s="120">
        <v>9120</v>
      </c>
      <c r="E145" s="105" t="s">
        <v>215</v>
      </c>
      <c r="G145" s="1">
        <v>77078.365467993717</v>
      </c>
      <c r="H145" s="14">
        <v>1</v>
      </c>
      <c r="I145" s="9" t="str">
        <f>VLOOKUP($H145,class,3)</f>
        <v>Customer</v>
      </c>
      <c r="J145" s="9">
        <f t="shared" si="32"/>
        <v>77078.365467993717</v>
      </c>
      <c r="K145" s="9">
        <f t="shared" si="33"/>
        <v>0</v>
      </c>
      <c r="L145" s="9">
        <f t="shared" si="34"/>
        <v>0</v>
      </c>
      <c r="M145" s="1">
        <f>SUM(J145:L145)-G145</f>
        <v>0</v>
      </c>
      <c r="N145" s="80">
        <v>9120</v>
      </c>
      <c r="O145" s="47" t="s">
        <v>215</v>
      </c>
      <c r="P145" s="47">
        <v>58954.974529856147</v>
      </c>
      <c r="Q145" s="47">
        <v>-58954.974529856103</v>
      </c>
    </row>
    <row r="146" spans="1:18">
      <c r="A146">
        <f t="shared" si="23"/>
        <v>134</v>
      </c>
      <c r="C146" s="120">
        <v>9130</v>
      </c>
      <c r="E146" s="105" t="s">
        <v>216</v>
      </c>
      <c r="G146" s="1">
        <v>36821.435045165337</v>
      </c>
      <c r="H146" s="14">
        <v>1</v>
      </c>
      <c r="I146" s="9" t="str">
        <f>VLOOKUP($H146,class,3)</f>
        <v>Customer</v>
      </c>
      <c r="J146" s="9">
        <f t="shared" si="32"/>
        <v>36821.435045165337</v>
      </c>
      <c r="K146" s="9">
        <f t="shared" si="33"/>
        <v>0</v>
      </c>
      <c r="L146" s="9">
        <f t="shared" si="34"/>
        <v>0</v>
      </c>
      <c r="M146" s="1">
        <f>SUM(J146:L146)-G146</f>
        <v>0</v>
      </c>
      <c r="N146" s="80">
        <v>9130</v>
      </c>
      <c r="O146" s="47" t="s">
        <v>216</v>
      </c>
      <c r="P146" s="47">
        <v>47524.574822683928</v>
      </c>
      <c r="Q146" s="47">
        <v>-47524.574822683899</v>
      </c>
    </row>
    <row r="147" spans="1:18">
      <c r="A147">
        <f t="shared" si="23"/>
        <v>135</v>
      </c>
      <c r="C147" s="120">
        <v>9160</v>
      </c>
      <c r="E147" s="105" t="s">
        <v>217</v>
      </c>
      <c r="G147" s="1">
        <v>-188721.0976752</v>
      </c>
      <c r="H147" s="14">
        <v>1</v>
      </c>
      <c r="I147" s="9" t="str">
        <f>VLOOKUP($H147,class,3)</f>
        <v>Customer</v>
      </c>
      <c r="J147" s="9">
        <f t="shared" si="32"/>
        <v>-188721.0976752</v>
      </c>
      <c r="K147" s="9">
        <f t="shared" si="33"/>
        <v>0</v>
      </c>
      <c r="L147" s="9">
        <f t="shared" si="34"/>
        <v>0</v>
      </c>
      <c r="M147" s="1">
        <f>SUM(J147:L147)-G147</f>
        <v>0</v>
      </c>
      <c r="N147" s="80">
        <v>9160</v>
      </c>
      <c r="O147" s="47" t="s">
        <v>217</v>
      </c>
      <c r="P147" s="47">
        <v>0</v>
      </c>
      <c r="Q147" s="47">
        <v>155124.60857839306</v>
      </c>
    </row>
    <row r="148" spans="1:18">
      <c r="A148">
        <f t="shared" si="23"/>
        <v>136</v>
      </c>
      <c r="D148" s="105" t="s">
        <v>218</v>
      </c>
      <c r="G148" s="1">
        <f>SUM(G144:G147)</f>
        <v>83727.588578126539</v>
      </c>
      <c r="H148" s="14"/>
      <c r="I148" s="9"/>
      <c r="J148" s="1">
        <f>SUM(J144:J147)</f>
        <v>83727.588578126539</v>
      </c>
      <c r="K148" s="1">
        <f>SUM(K144:K147)</f>
        <v>0</v>
      </c>
      <c r="L148" s="1">
        <f>SUM(L144:L147)</f>
        <v>0</v>
      </c>
      <c r="M148" s="1">
        <f>SUM(J148:L148)-G148</f>
        <v>0</v>
      </c>
      <c r="N148" s="1"/>
      <c r="O148" s="1"/>
      <c r="P148" s="47"/>
      <c r="Q148" s="47"/>
    </row>
    <row r="149" spans="1:18">
      <c r="A149">
        <f t="shared" si="23"/>
        <v>137</v>
      </c>
      <c r="G149" s="1"/>
      <c r="H149" s="14"/>
      <c r="I149" s="9"/>
      <c r="J149" s="9"/>
      <c r="K149" s="9"/>
      <c r="L149" s="9"/>
      <c r="M149" s="1"/>
      <c r="N149" s="1"/>
      <c r="O149" s="1"/>
    </row>
    <row r="150" spans="1:18">
      <c r="A150">
        <f t="shared" si="23"/>
        <v>138</v>
      </c>
      <c r="D150" s="105" t="s">
        <v>31</v>
      </c>
      <c r="G150" s="1"/>
      <c r="H150" s="14"/>
      <c r="J150" s="1"/>
      <c r="K150" s="1"/>
      <c r="L150" s="1"/>
      <c r="O150" s="1"/>
    </row>
    <row r="151" spans="1:18">
      <c r="A151">
        <f t="shared" si="23"/>
        <v>139</v>
      </c>
      <c r="E151" s="105" t="s">
        <v>70</v>
      </c>
      <c r="G151" s="1"/>
      <c r="H151" s="14"/>
      <c r="J151" s="1"/>
      <c r="K151" s="1"/>
      <c r="L151" s="1"/>
      <c r="M151" s="1"/>
      <c r="N151" s="1"/>
      <c r="O151" s="4"/>
    </row>
    <row r="152" spans="1:18">
      <c r="A152">
        <f t="shared" si="23"/>
        <v>140</v>
      </c>
      <c r="C152" s="120">
        <v>9200</v>
      </c>
      <c r="F152" s="105" t="s">
        <v>198</v>
      </c>
      <c r="G152" s="47">
        <v>0</v>
      </c>
      <c r="H152" s="14">
        <v>17</v>
      </c>
      <c r="I152" s="9" t="str">
        <f t="shared" ref="I152:I166" si="36">VLOOKUP($H152,class,3)</f>
        <v>Composite of Accts. 870-902, 905-916, 924 &amp; 928-930.1</v>
      </c>
      <c r="J152" s="9">
        <f t="shared" si="32"/>
        <v>0</v>
      </c>
      <c r="K152" s="9">
        <f t="shared" si="33"/>
        <v>0</v>
      </c>
      <c r="L152" s="9">
        <f t="shared" si="34"/>
        <v>0</v>
      </c>
      <c r="M152" s="1">
        <f>SUM(J152:L152)-G152</f>
        <v>0</v>
      </c>
      <c r="N152" s="81">
        <v>9200</v>
      </c>
      <c r="O152" s="1" t="s">
        <v>198</v>
      </c>
      <c r="P152" s="47">
        <v>186999.36451790819</v>
      </c>
      <c r="Q152" s="47">
        <v>-1443556.7029715299</v>
      </c>
      <c r="R152" t="s">
        <v>456</v>
      </c>
    </row>
    <row r="153" spans="1:18">
      <c r="A153">
        <f t="shared" si="23"/>
        <v>141</v>
      </c>
      <c r="C153" s="120">
        <v>9210</v>
      </c>
      <c r="F153" s="105" t="s">
        <v>106</v>
      </c>
      <c r="G153" s="47">
        <v>69068.736747201372</v>
      </c>
      <c r="H153" s="14">
        <v>17</v>
      </c>
      <c r="I153" s="9" t="str">
        <f t="shared" si="36"/>
        <v>Composite of Accts. 870-902, 905-916, 924 &amp; 928-930.1</v>
      </c>
      <c r="J153" s="9">
        <f t="shared" si="32"/>
        <v>44947.908340603593</v>
      </c>
      <c r="K153" s="9">
        <f t="shared" si="33"/>
        <v>22322.592144484028</v>
      </c>
      <c r="L153" s="9">
        <f t="shared" si="34"/>
        <v>1798.2362621137484</v>
      </c>
      <c r="M153" s="1">
        <f t="shared" ref="M153:M164" si="37">SUM(J153:L153)-G153</f>
        <v>0</v>
      </c>
      <c r="N153" s="81">
        <v>9210</v>
      </c>
      <c r="O153" s="1" t="s">
        <v>106</v>
      </c>
      <c r="P153" s="47">
        <v>8473.4698661444345</v>
      </c>
      <c r="Q153" s="47"/>
    </row>
    <row r="154" spans="1:18">
      <c r="A154">
        <f t="shared" si="23"/>
        <v>142</v>
      </c>
      <c r="C154" s="120">
        <v>9220</v>
      </c>
      <c r="F154" s="105" t="s">
        <v>199</v>
      </c>
      <c r="G154" s="47">
        <v>0</v>
      </c>
      <c r="H154" s="14">
        <v>1</v>
      </c>
      <c r="I154" s="9" t="str">
        <f t="shared" si="36"/>
        <v>Customer</v>
      </c>
      <c r="J154" s="9">
        <f t="shared" si="32"/>
        <v>0</v>
      </c>
      <c r="K154" s="9">
        <f t="shared" si="33"/>
        <v>0</v>
      </c>
      <c r="L154" s="9">
        <f t="shared" si="34"/>
        <v>0</v>
      </c>
      <c r="M154" s="1">
        <f t="shared" si="37"/>
        <v>0</v>
      </c>
      <c r="N154" s="81">
        <v>9220</v>
      </c>
      <c r="O154" s="1" t="s">
        <v>451</v>
      </c>
      <c r="P154" s="47">
        <v>15463672.796832643</v>
      </c>
    </row>
    <row r="155" spans="1:18">
      <c r="A155">
        <f t="shared" si="23"/>
        <v>143</v>
      </c>
      <c r="C155" s="120">
        <v>9220</v>
      </c>
      <c r="F155" s="105" t="s">
        <v>200</v>
      </c>
      <c r="G155" s="47">
        <v>18251309.39974916</v>
      </c>
      <c r="H155" s="14">
        <v>17</v>
      </c>
      <c r="I155" s="9" t="str">
        <f t="shared" si="36"/>
        <v>Composite of Accts. 870-902, 905-916, 924 &amp; 928-930.1</v>
      </c>
      <c r="J155" s="9">
        <f t="shared" si="32"/>
        <v>11877416.91293004</v>
      </c>
      <c r="K155" s="9">
        <f t="shared" si="33"/>
        <v>5898711.2696815962</v>
      </c>
      <c r="L155" s="9">
        <f t="shared" si="34"/>
        <v>475181.21713752503</v>
      </c>
      <c r="M155" s="1">
        <f>SUM(J155:L155)-G155</f>
        <v>0</v>
      </c>
      <c r="N155" s="81">
        <v>9230</v>
      </c>
      <c r="O155" s="1" t="s">
        <v>107</v>
      </c>
      <c r="P155" s="47">
        <v>257301.81802105525</v>
      </c>
    </row>
    <row r="156" spans="1:18">
      <c r="A156">
        <f t="shared" si="23"/>
        <v>144</v>
      </c>
      <c r="C156" s="120">
        <v>9230</v>
      </c>
      <c r="F156" s="105" t="s">
        <v>107</v>
      </c>
      <c r="G156" s="47">
        <v>69992.773357752987</v>
      </c>
      <c r="H156" s="14">
        <v>17</v>
      </c>
      <c r="I156" s="9" t="str">
        <f t="shared" si="36"/>
        <v>Composite of Accts. 870-902, 905-916, 924 &amp; 928-930.1</v>
      </c>
      <c r="J156" s="9">
        <f t="shared" si="32"/>
        <v>45549.244268122478</v>
      </c>
      <c r="K156" s="9">
        <f t="shared" si="33"/>
        <v>22621.235110250316</v>
      </c>
      <c r="L156" s="9">
        <f t="shared" si="34"/>
        <v>1822.293979380192</v>
      </c>
      <c r="M156" s="1">
        <f t="shared" si="37"/>
        <v>0</v>
      </c>
      <c r="N156" s="81">
        <v>9240</v>
      </c>
      <c r="O156" s="1" t="s">
        <v>102</v>
      </c>
      <c r="P156" s="47">
        <v>72573.430469133338</v>
      </c>
    </row>
    <row r="157" spans="1:18">
      <c r="A157">
        <f t="shared" si="23"/>
        <v>145</v>
      </c>
      <c r="C157" s="120">
        <v>9240</v>
      </c>
      <c r="F157" s="105" t="s">
        <v>102</v>
      </c>
      <c r="G157" s="47">
        <v>0</v>
      </c>
      <c r="H157" s="14">
        <v>5.7</v>
      </c>
      <c r="I157" s="9" t="str">
        <f t="shared" si="36"/>
        <v>Net Plant</v>
      </c>
      <c r="J157" s="9">
        <f t="shared" si="32"/>
        <v>0</v>
      </c>
      <c r="K157" s="9">
        <f t="shared" si="33"/>
        <v>0</v>
      </c>
      <c r="L157" s="9">
        <f t="shared" si="34"/>
        <v>0</v>
      </c>
      <c r="M157" s="1">
        <f t="shared" si="37"/>
        <v>0</v>
      </c>
      <c r="N157" s="81">
        <v>9250</v>
      </c>
      <c r="O157" s="1" t="s">
        <v>103</v>
      </c>
      <c r="P157" s="47">
        <v>65994.044220792639</v>
      </c>
    </row>
    <row r="158" spans="1:18">
      <c r="A158">
        <f t="shared" si="23"/>
        <v>146</v>
      </c>
      <c r="C158" s="120">
        <v>9250</v>
      </c>
      <c r="F158" s="105" t="s">
        <v>103</v>
      </c>
      <c r="G158" s="47">
        <v>23257.272517765381</v>
      </c>
      <c r="H158" s="14">
        <v>17</v>
      </c>
      <c r="I158" s="9" t="str">
        <f t="shared" si="36"/>
        <v>Composite of Accts. 870-902, 905-916, 924 &amp; 928-930.1</v>
      </c>
      <c r="J158" s="9">
        <f t="shared" si="32"/>
        <v>15135.150903470303</v>
      </c>
      <c r="K158" s="9">
        <f t="shared" si="33"/>
        <v>7516.6078497625049</v>
      </c>
      <c r="L158" s="9">
        <f t="shared" si="34"/>
        <v>605.51376453257387</v>
      </c>
      <c r="M158" s="1">
        <f t="shared" si="37"/>
        <v>0</v>
      </c>
      <c r="N158" s="81">
        <v>9260</v>
      </c>
      <c r="O158" s="1" t="s">
        <v>201</v>
      </c>
      <c r="P158" s="47">
        <v>1794417.2374936095</v>
      </c>
      <c r="Q158" s="47">
        <v>-517169.00061374798</v>
      </c>
      <c r="R158" t="s">
        <v>558</v>
      </c>
    </row>
    <row r="159" spans="1:18">
      <c r="A159">
        <f t="shared" si="23"/>
        <v>147</v>
      </c>
      <c r="C159" s="120">
        <v>9260</v>
      </c>
      <c r="F159" s="105" t="s">
        <v>201</v>
      </c>
      <c r="G159" s="47">
        <v>872758.78491780465</v>
      </c>
      <c r="H159" s="14">
        <v>17</v>
      </c>
      <c r="I159" s="9" t="str">
        <f t="shared" si="36"/>
        <v>Composite of Accts. 870-902, 905-916, 924 &amp; 928-930.1</v>
      </c>
      <c r="J159" s="9">
        <f t="shared" si="32"/>
        <v>567965.82238825411</v>
      </c>
      <c r="K159" s="9">
        <f t="shared" si="33"/>
        <v>282070.28698878037</v>
      </c>
      <c r="L159" s="9">
        <f t="shared" si="34"/>
        <v>22722.675540770219</v>
      </c>
      <c r="M159" s="1">
        <f>SUM(J159:L159)-G159</f>
        <v>0</v>
      </c>
      <c r="N159" s="81">
        <v>9270</v>
      </c>
      <c r="O159" s="1" t="s">
        <v>391</v>
      </c>
      <c r="P159" s="47">
        <v>1091.1456125372256</v>
      </c>
    </row>
    <row r="160" spans="1:18">
      <c r="A160">
        <f t="shared" si="23"/>
        <v>148</v>
      </c>
      <c r="C160" s="120">
        <v>9270</v>
      </c>
      <c r="F160" s="105" t="s">
        <v>391</v>
      </c>
      <c r="G160" s="47">
        <v>635.46619925041443</v>
      </c>
      <c r="H160" s="14">
        <v>1</v>
      </c>
      <c r="I160" s="9" t="str">
        <f t="shared" si="36"/>
        <v>Customer</v>
      </c>
      <c r="J160" s="9">
        <f t="shared" si="32"/>
        <v>635.46619925041443</v>
      </c>
      <c r="K160" s="9">
        <f t="shared" si="33"/>
        <v>0</v>
      </c>
      <c r="L160" s="9">
        <f t="shared" si="34"/>
        <v>0</v>
      </c>
      <c r="M160" s="1">
        <f t="shared" si="37"/>
        <v>0</v>
      </c>
      <c r="N160" s="81">
        <v>9280</v>
      </c>
      <c r="O160" s="1" t="s">
        <v>452</v>
      </c>
      <c r="P160" s="47">
        <v>158729.09349454119</v>
      </c>
      <c r="Q160" s="47">
        <v>161140.835833333</v>
      </c>
      <c r="R160" t="s">
        <v>454</v>
      </c>
    </row>
    <row r="161" spans="1:18">
      <c r="A161">
        <f t="shared" si="23"/>
        <v>149</v>
      </c>
      <c r="C161" s="120">
        <v>9280</v>
      </c>
      <c r="F161" s="105" t="s">
        <v>202</v>
      </c>
      <c r="G161" s="47">
        <v>165391.61944989153</v>
      </c>
      <c r="H161" s="14">
        <v>1</v>
      </c>
      <c r="I161" s="9" t="str">
        <f t="shared" si="36"/>
        <v>Customer</v>
      </c>
      <c r="J161" s="9">
        <f t="shared" si="32"/>
        <v>165391.61944989153</v>
      </c>
      <c r="K161" s="9">
        <f t="shared" si="33"/>
        <v>0</v>
      </c>
      <c r="L161" s="9">
        <f t="shared" si="34"/>
        <v>0</v>
      </c>
      <c r="M161" s="1">
        <f t="shared" si="37"/>
        <v>0</v>
      </c>
      <c r="N161" s="81">
        <v>930.2</v>
      </c>
      <c r="O161" s="1" t="s">
        <v>204</v>
      </c>
      <c r="P161" s="47">
        <v>95809.425457897392</v>
      </c>
      <c r="Q161" s="47">
        <f>-52894.566791407-9878-88304.9089254905</f>
        <v>-151077.47571689749</v>
      </c>
      <c r="R161" t="s">
        <v>455</v>
      </c>
    </row>
    <row r="162" spans="1:18">
      <c r="A162">
        <f t="shared" si="23"/>
        <v>150</v>
      </c>
      <c r="C162" s="124">
        <v>930.1</v>
      </c>
      <c r="F162" s="105" t="s">
        <v>203</v>
      </c>
      <c r="G162" s="47">
        <v>0</v>
      </c>
      <c r="H162" s="14">
        <v>1</v>
      </c>
      <c r="I162" s="9" t="str">
        <f t="shared" si="36"/>
        <v>Customer</v>
      </c>
      <c r="J162" s="9">
        <f t="shared" si="32"/>
        <v>0</v>
      </c>
      <c r="K162" s="9">
        <f t="shared" si="33"/>
        <v>0</v>
      </c>
      <c r="L162" s="9">
        <f t="shared" si="34"/>
        <v>0</v>
      </c>
      <c r="M162" s="1">
        <f>SUM(J162:L162)-G162</f>
        <v>0</v>
      </c>
      <c r="N162" s="81">
        <v>9310</v>
      </c>
      <c r="O162" s="1" t="s">
        <v>453</v>
      </c>
      <c r="P162" s="47">
        <v>1559.532923772982</v>
      </c>
      <c r="Q162" s="47"/>
    </row>
    <row r="163" spans="1:18">
      <c r="A163">
        <f t="shared" si="23"/>
        <v>151</v>
      </c>
      <c r="C163" s="124">
        <v>930.2</v>
      </c>
      <c r="F163" s="105" t="s">
        <v>204</v>
      </c>
      <c r="G163" s="47">
        <v>24410.809553333078</v>
      </c>
      <c r="H163" s="14">
        <v>17</v>
      </c>
      <c r="I163" s="9" t="str">
        <f t="shared" si="36"/>
        <v>Composite of Accts. 870-902, 905-916, 924 &amp; 928-930.1</v>
      </c>
      <c r="J163" s="9">
        <f t="shared" si="32"/>
        <v>15885.838977178113</v>
      </c>
      <c r="K163" s="9">
        <f t="shared" si="33"/>
        <v>7889.4239454554408</v>
      </c>
      <c r="L163" s="9">
        <f t="shared" si="34"/>
        <v>635.54663069952426</v>
      </c>
      <c r="M163" s="1">
        <f>SUM(J163:L163)-G163</f>
        <v>0</v>
      </c>
      <c r="N163" s="81"/>
      <c r="O163" s="1"/>
      <c r="Q163" s="47"/>
    </row>
    <row r="164" spans="1:18">
      <c r="A164">
        <f t="shared" si="23"/>
        <v>152</v>
      </c>
      <c r="C164" s="120" t="s">
        <v>640</v>
      </c>
      <c r="F164" s="105" t="s">
        <v>650</v>
      </c>
      <c r="G164" s="47">
        <v>-1404320.7822797881</v>
      </c>
      <c r="H164" s="14">
        <v>17</v>
      </c>
      <c r="I164" s="9" t="str">
        <f t="shared" si="36"/>
        <v>Composite of Accts. 870-902, 905-916, 924 &amp; 928-930.1</v>
      </c>
      <c r="J164" s="9">
        <f t="shared" si="32"/>
        <v>-913890.78149419453</v>
      </c>
      <c r="K164" s="9">
        <f t="shared" si="33"/>
        <v>-453867.86466924445</v>
      </c>
      <c r="L164" s="9">
        <f t="shared" si="34"/>
        <v>-36562.136116349124</v>
      </c>
      <c r="M164" s="1">
        <f t="shared" si="37"/>
        <v>0</v>
      </c>
      <c r="N164" s="1"/>
      <c r="O164" s="1"/>
      <c r="Q164" s="47"/>
    </row>
    <row r="165" spans="1:18">
      <c r="A165">
        <f t="shared" si="23"/>
        <v>153</v>
      </c>
      <c r="E165" s="105" t="s">
        <v>79</v>
      </c>
      <c r="G165" s="1"/>
      <c r="H165" s="14"/>
      <c r="I165" s="9"/>
      <c r="J165" s="9"/>
      <c r="K165" s="9"/>
      <c r="L165" s="9"/>
      <c r="M165" s="1"/>
      <c r="N165" s="1"/>
      <c r="O165" s="1"/>
      <c r="Q165" s="47"/>
    </row>
    <row r="166" spans="1:18">
      <c r="A166">
        <f t="shared" si="23"/>
        <v>154</v>
      </c>
      <c r="C166" s="120">
        <v>9320</v>
      </c>
      <c r="F166" s="105" t="s">
        <v>108</v>
      </c>
      <c r="G166" s="60">
        <f>+P166</f>
        <v>0</v>
      </c>
      <c r="H166" s="14">
        <v>17</v>
      </c>
      <c r="I166" s="9" t="str">
        <f t="shared" si="36"/>
        <v>Composite of Accts. 870-902, 905-916, 924 &amp; 928-930.1</v>
      </c>
      <c r="J166" s="9">
        <f t="shared" si="32"/>
        <v>0</v>
      </c>
      <c r="K166" s="9">
        <f t="shared" si="33"/>
        <v>0</v>
      </c>
      <c r="L166" s="9">
        <f t="shared" si="34"/>
        <v>0</v>
      </c>
      <c r="M166" s="1">
        <f>SUM(J166:L166)-G166</f>
        <v>0</v>
      </c>
      <c r="N166" s="1"/>
      <c r="O166" s="1" t="s">
        <v>108</v>
      </c>
      <c r="P166" s="47">
        <v>0</v>
      </c>
      <c r="Q166" s="47"/>
    </row>
    <row r="167" spans="1:18">
      <c r="A167">
        <f t="shared" si="23"/>
        <v>155</v>
      </c>
      <c r="D167" s="105" t="s">
        <v>32</v>
      </c>
      <c r="G167" s="1">
        <f>SUM(G152:G166)</f>
        <v>18072504.08021237</v>
      </c>
      <c r="H167" s="14"/>
      <c r="J167" s="1">
        <f>SUM(J152:J166)</f>
        <v>11819037.181962617</v>
      </c>
      <c r="K167" s="1">
        <f>SUM(K152:K166)</f>
        <v>5787263.5510510849</v>
      </c>
      <c r="L167" s="1">
        <f>SUM(L152:L166)</f>
        <v>466203.34719867213</v>
      </c>
      <c r="M167" s="1">
        <f>SUM(J167:L167)-G167</f>
        <v>0</v>
      </c>
      <c r="N167" s="1"/>
      <c r="O167" s="1"/>
      <c r="Q167" s="47"/>
    </row>
    <row r="168" spans="1:18">
      <c r="A168">
        <f t="shared" si="23"/>
        <v>156</v>
      </c>
      <c r="G168" s="1"/>
      <c r="H168" s="62"/>
      <c r="J168" s="1"/>
      <c r="K168" s="1"/>
      <c r="L168" s="1"/>
      <c r="O168" s="1"/>
      <c r="Q168" s="47"/>
    </row>
    <row r="169" spans="1:18">
      <c r="A169">
        <f t="shared" si="23"/>
        <v>157</v>
      </c>
      <c r="D169" s="105" t="s">
        <v>33</v>
      </c>
      <c r="G169" s="1">
        <f>G167+G148+G141+G134+G126+G99+G75+G52+G31</f>
        <v>120959622.17236391</v>
      </c>
      <c r="H169" s="14"/>
      <c r="J169" s="1">
        <f>J167+J148+J141+J134+J126+J99+J75+J52+J31</f>
        <v>21877272.024383236</v>
      </c>
      <c r="K169" s="1">
        <f>K167+K148+K141+K134+K126+K99+K75+K52+K31</f>
        <v>10395047.952751042</v>
      </c>
      <c r="L169" s="1">
        <f>L167+L148+L141+L134+L126+L99+L75+L52+L31</f>
        <v>88687302.195229635</v>
      </c>
      <c r="M169" s="1">
        <f>SUM(J169:L169)-G169</f>
        <v>0</v>
      </c>
      <c r="N169" s="1"/>
      <c r="O169" s="1"/>
      <c r="Q169" s="47"/>
    </row>
    <row r="170" spans="1:18">
      <c r="G170" s="1"/>
      <c r="H170" s="14"/>
      <c r="J170" s="1"/>
      <c r="K170" s="1"/>
      <c r="L170" s="1"/>
      <c r="O170" s="1"/>
    </row>
    <row r="171" spans="1:18">
      <c r="G171" s="1"/>
      <c r="H171" s="14"/>
      <c r="J171" s="1"/>
      <c r="K171" s="1"/>
      <c r="L171" s="1"/>
      <c r="O171" s="1"/>
    </row>
    <row r="172" spans="1:18">
      <c r="G172" s="1">
        <f>+G167+G148+G141+G134+G126+G99+G75+G31</f>
        <v>33318724.100464515</v>
      </c>
      <c r="H172" s="14"/>
      <c r="J172" s="18"/>
      <c r="K172" s="18"/>
      <c r="L172" s="18"/>
      <c r="O172" s="1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PHR-2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9"/>
  <sheetViews>
    <sheetView defaultGridColor="0" view="pageBreakPreview" topLeftCell="A229" colorId="22" zoomScale="60" zoomScaleNormal="57" workbookViewId="0">
      <selection activeCell="G60" sqref="G60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106" bestFit="1" customWidth="1"/>
    <col min="4" max="5" width="1.77734375" style="106" customWidth="1"/>
    <col min="6" max="6" width="40.6640625" style="106" customWidth="1"/>
    <col min="7" max="7" width="14.77734375" style="106" customWidth="1"/>
    <col min="8" max="8" width="14.77734375" style="125" customWidth="1"/>
    <col min="9" max="9" width="26.21875" style="106" bestFit="1" customWidth="1"/>
    <col min="10" max="12" width="14.77734375" style="106" customWidth="1"/>
    <col min="13" max="13" width="12.77734375" style="25" customWidth="1"/>
    <col min="14" max="14" width="43.6640625" style="25" bestFit="1" customWidth="1"/>
    <col min="15" max="15" width="12.77734375" style="25" customWidth="1"/>
    <col min="16" max="16384" width="8.88671875" style="25"/>
  </cols>
  <sheetData>
    <row r="1" spans="1:44">
      <c r="A1" s="25" t="str">
        <f>Summary!A1</f>
        <v>Atmos Energy Corporation, Kentucky/Mid-States Division</v>
      </c>
    </row>
    <row r="2" spans="1:44">
      <c r="A2" s="25" t="str">
        <f>Summary!A2</f>
        <v>Class Cost of Service - Customer/Demand Study</v>
      </c>
    </row>
    <row r="3" spans="1:44">
      <c r="A3" s="25" t="str">
        <f>Summary!A3</f>
        <v>Forecasted Test Period: Twelve Months Ended March 31, 2026</v>
      </c>
    </row>
    <row r="5" spans="1:44">
      <c r="A5" s="25" t="s">
        <v>34</v>
      </c>
    </row>
    <row r="9" spans="1:44">
      <c r="G9" s="117" t="s">
        <v>17</v>
      </c>
      <c r="H9" s="126" t="s">
        <v>18</v>
      </c>
      <c r="I9" s="126" t="s">
        <v>18</v>
      </c>
      <c r="J9" s="117" t="s">
        <v>20</v>
      </c>
      <c r="K9" s="117" t="s">
        <v>19</v>
      </c>
      <c r="L9" s="117" t="s">
        <v>61</v>
      </c>
    </row>
    <row r="10" spans="1:44">
      <c r="A10" s="74" t="s">
        <v>290</v>
      </c>
      <c r="C10" s="114" t="s">
        <v>288</v>
      </c>
      <c r="G10" s="117" t="s">
        <v>3</v>
      </c>
      <c r="H10" s="127" t="s">
        <v>39</v>
      </c>
      <c r="I10" s="117" t="s">
        <v>21</v>
      </c>
      <c r="J10" s="117" t="s">
        <v>3</v>
      </c>
      <c r="K10" s="117" t="s">
        <v>3</v>
      </c>
      <c r="L10" s="117" t="s">
        <v>3</v>
      </c>
    </row>
    <row r="11" spans="1:44">
      <c r="A11" s="74" t="s">
        <v>289</v>
      </c>
      <c r="C11" s="114" t="s">
        <v>289</v>
      </c>
      <c r="H11" s="128"/>
    </row>
    <row r="12" spans="1:44">
      <c r="A12" s="25">
        <v>1</v>
      </c>
      <c r="D12" s="106" t="s">
        <v>322</v>
      </c>
      <c r="G12" s="129"/>
      <c r="H12" s="127"/>
      <c r="I12" s="129"/>
      <c r="J12" s="129"/>
      <c r="K12" s="129"/>
      <c r="L12" s="129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>
      <c r="A13" s="25">
        <f t="shared" ref="A13:A77" si="0">A12+1</f>
        <v>2</v>
      </c>
      <c r="G13" s="113"/>
      <c r="H13" s="127"/>
      <c r="I13" s="113"/>
      <c r="J13" s="113"/>
      <c r="K13" s="113"/>
      <c r="L13" s="11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>
      <c r="A14" s="25">
        <f t="shared" si="0"/>
        <v>3</v>
      </c>
      <c r="C14" s="106">
        <v>30100</v>
      </c>
      <c r="E14" s="115" t="s">
        <v>323</v>
      </c>
      <c r="G14" s="129">
        <v>0</v>
      </c>
      <c r="H14" s="127">
        <v>99</v>
      </c>
      <c r="I14" s="129" t="str">
        <f>VLOOKUP($H14,class,3)</f>
        <v>-</v>
      </c>
      <c r="J14" s="129">
        <f>$G14*VLOOKUP($H14,class,6)</f>
        <v>0</v>
      </c>
      <c r="K14" s="129">
        <f>$G14*VLOOKUP($H14,class,7)</f>
        <v>0</v>
      </c>
      <c r="L14" s="129">
        <f>$G14*VLOOKUP($H14,class,8)</f>
        <v>0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>
      <c r="A15" s="25">
        <f t="shared" si="0"/>
        <v>4</v>
      </c>
      <c r="C15" s="106">
        <v>30200</v>
      </c>
      <c r="E15" s="115" t="s">
        <v>185</v>
      </c>
      <c r="G15" s="129">
        <v>0</v>
      </c>
      <c r="H15" s="127">
        <v>99</v>
      </c>
      <c r="I15" s="129" t="str">
        <f>VLOOKUP($H15,class,3)</f>
        <v>-</v>
      </c>
      <c r="J15" s="129">
        <f>$G15*VLOOKUP($H15,class,6)</f>
        <v>0</v>
      </c>
      <c r="K15" s="129">
        <f>$G15*VLOOKUP($H15,class,7)</f>
        <v>0</v>
      </c>
      <c r="L15" s="129">
        <f>$G15*VLOOKUP($H15,class,8)</f>
        <v>0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44">
      <c r="A16" s="25">
        <f t="shared" si="0"/>
        <v>5</v>
      </c>
      <c r="C16" s="106">
        <v>30300</v>
      </c>
      <c r="E16" s="115" t="s">
        <v>324</v>
      </c>
      <c r="G16" s="129">
        <v>0</v>
      </c>
      <c r="H16" s="127">
        <v>99</v>
      </c>
      <c r="I16" s="129" t="str">
        <f>VLOOKUP($H16,class,3)</f>
        <v>-</v>
      </c>
      <c r="J16" s="129">
        <f>$G16*VLOOKUP($H16,class,6)</f>
        <v>0</v>
      </c>
      <c r="K16" s="129">
        <f>$G16*VLOOKUP($H16,class,7)</f>
        <v>0</v>
      </c>
      <c r="L16" s="129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G17" s="113"/>
      <c r="H17" s="127"/>
      <c r="I17" s="113"/>
      <c r="J17" s="113"/>
      <c r="K17" s="113"/>
      <c r="L17" s="113"/>
      <c r="M17" s="23"/>
    </row>
    <row r="18" spans="1:13">
      <c r="A18" s="25">
        <f t="shared" si="0"/>
        <v>7</v>
      </c>
      <c r="D18" s="106" t="s">
        <v>325</v>
      </c>
      <c r="G18" s="113">
        <f>SUM(G14:G16)</f>
        <v>0</v>
      </c>
      <c r="H18" s="127"/>
      <c r="I18" s="113"/>
      <c r="J18" s="113">
        <f>SUM(J14:J16)</f>
        <v>0</v>
      </c>
      <c r="K18" s="113">
        <f>SUM(K14:K16)</f>
        <v>0</v>
      </c>
      <c r="L18" s="113">
        <f>SUM(L14:L16)</f>
        <v>0</v>
      </c>
      <c r="M18" s="23">
        <f>SUM(J18:L18)-G18</f>
        <v>0</v>
      </c>
    </row>
    <row r="19" spans="1:13">
      <c r="A19" s="25">
        <f t="shared" si="0"/>
        <v>8</v>
      </c>
      <c r="G19" s="113"/>
      <c r="H19" s="127"/>
      <c r="I19" s="113"/>
      <c r="J19" s="113"/>
      <c r="K19" s="113"/>
      <c r="L19" s="113"/>
      <c r="M19" s="23"/>
    </row>
    <row r="20" spans="1:13">
      <c r="A20" s="25">
        <f t="shared" si="0"/>
        <v>9</v>
      </c>
      <c r="D20" s="106" t="s">
        <v>334</v>
      </c>
      <c r="G20" s="129"/>
      <c r="H20" s="127"/>
      <c r="I20" s="129"/>
      <c r="J20" s="129"/>
      <c r="K20" s="129"/>
      <c r="L20" s="129"/>
      <c r="M20" s="23"/>
    </row>
    <row r="21" spans="1:13">
      <c r="A21" s="25">
        <f t="shared" si="0"/>
        <v>10</v>
      </c>
      <c r="G21" s="113"/>
      <c r="H21" s="127"/>
      <c r="I21" s="113"/>
      <c r="J21" s="113"/>
      <c r="K21" s="113"/>
      <c r="L21" s="113"/>
      <c r="M21" s="23"/>
    </row>
    <row r="22" spans="1:13">
      <c r="A22" s="25">
        <f t="shared" si="0"/>
        <v>11</v>
      </c>
      <c r="C22" s="106">
        <v>32520</v>
      </c>
      <c r="E22" s="115" t="s">
        <v>326</v>
      </c>
      <c r="G22" s="129">
        <v>0</v>
      </c>
      <c r="H22" s="127">
        <v>99</v>
      </c>
      <c r="I22" s="129" t="str">
        <f t="shared" ref="I22:I28" si="1">VLOOKUP($H22,class,3)</f>
        <v>-</v>
      </c>
      <c r="J22" s="129">
        <f t="shared" ref="J22:J28" si="2">$G22*VLOOKUP($H22,class,6)</f>
        <v>0</v>
      </c>
      <c r="K22" s="129">
        <f t="shared" ref="K22:K28" si="3">$G22*VLOOKUP($H22,class,7)</f>
        <v>0</v>
      </c>
      <c r="L22" s="129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106">
        <v>32540</v>
      </c>
      <c r="E23" s="115" t="s">
        <v>327</v>
      </c>
      <c r="G23" s="129">
        <v>0</v>
      </c>
      <c r="H23" s="127">
        <v>99</v>
      </c>
      <c r="I23" s="129" t="str">
        <f t="shared" si="1"/>
        <v>-</v>
      </c>
      <c r="J23" s="129">
        <f t="shared" si="2"/>
        <v>0</v>
      </c>
      <c r="K23" s="129">
        <f t="shared" si="3"/>
        <v>0</v>
      </c>
      <c r="L23" s="129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106">
        <v>33100</v>
      </c>
      <c r="E24" s="115" t="s">
        <v>328</v>
      </c>
      <c r="G24" s="129">
        <v>0</v>
      </c>
      <c r="H24" s="127">
        <v>99</v>
      </c>
      <c r="I24" s="129" t="str">
        <f t="shared" si="1"/>
        <v>-</v>
      </c>
      <c r="J24" s="129">
        <f t="shared" si="2"/>
        <v>0</v>
      </c>
      <c r="K24" s="129">
        <f t="shared" si="3"/>
        <v>0</v>
      </c>
      <c r="L24" s="129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106">
        <v>33201</v>
      </c>
      <c r="E25" s="115" t="s">
        <v>329</v>
      </c>
      <c r="G25" s="129">
        <v>0</v>
      </c>
      <c r="H25" s="127">
        <v>99</v>
      </c>
      <c r="I25" s="129" t="str">
        <f t="shared" si="1"/>
        <v>-</v>
      </c>
      <c r="J25" s="129">
        <f t="shared" si="2"/>
        <v>0</v>
      </c>
      <c r="K25" s="129">
        <f t="shared" si="3"/>
        <v>0</v>
      </c>
      <c r="L25" s="129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106">
        <v>33202</v>
      </c>
      <c r="E26" s="115" t="s">
        <v>330</v>
      </c>
      <c r="G26" s="129">
        <v>0</v>
      </c>
      <c r="H26" s="127">
        <v>99</v>
      </c>
      <c r="I26" s="129" t="str">
        <f t="shared" si="1"/>
        <v>-</v>
      </c>
      <c r="J26" s="129">
        <f t="shared" si="2"/>
        <v>0</v>
      </c>
      <c r="K26" s="129">
        <f t="shared" si="3"/>
        <v>0</v>
      </c>
      <c r="L26" s="129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106">
        <v>33400</v>
      </c>
      <c r="E27" s="115" t="s">
        <v>331</v>
      </c>
      <c r="G27" s="129">
        <v>0</v>
      </c>
      <c r="H27" s="127">
        <v>99</v>
      </c>
      <c r="I27" s="129" t="str">
        <f t="shared" si="1"/>
        <v>-</v>
      </c>
      <c r="J27" s="129">
        <f t="shared" si="2"/>
        <v>0</v>
      </c>
      <c r="K27" s="129">
        <f t="shared" si="3"/>
        <v>0</v>
      </c>
      <c r="L27" s="129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106">
        <v>33600</v>
      </c>
      <c r="E28" s="115" t="s">
        <v>332</v>
      </c>
      <c r="G28" s="129">
        <v>0</v>
      </c>
      <c r="H28" s="127">
        <v>99</v>
      </c>
      <c r="I28" s="129" t="str">
        <f t="shared" si="1"/>
        <v>-</v>
      </c>
      <c r="J28" s="129">
        <f t="shared" si="2"/>
        <v>0</v>
      </c>
      <c r="K28" s="129">
        <f t="shared" si="3"/>
        <v>0</v>
      </c>
      <c r="L28" s="129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G29" s="113"/>
      <c r="H29" s="127"/>
      <c r="I29" s="113"/>
      <c r="J29" s="113"/>
      <c r="K29" s="113"/>
      <c r="L29" s="113"/>
      <c r="M29" s="23"/>
    </row>
    <row r="30" spans="1:13">
      <c r="A30" s="25">
        <f t="shared" si="0"/>
        <v>19</v>
      </c>
      <c r="D30" s="106" t="s">
        <v>333</v>
      </c>
      <c r="G30" s="113">
        <f>SUM(G22:G28)</f>
        <v>0</v>
      </c>
      <c r="H30" s="127"/>
      <c r="I30" s="113"/>
      <c r="J30" s="113">
        <f>SUM(J22:J28)</f>
        <v>0</v>
      </c>
      <c r="K30" s="113">
        <f>SUM(K22:K28)</f>
        <v>0</v>
      </c>
      <c r="L30" s="11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G31" s="113"/>
      <c r="H31" s="127"/>
      <c r="I31" s="113"/>
      <c r="J31" s="113"/>
      <c r="K31" s="113"/>
      <c r="L31" s="113"/>
      <c r="M31" s="23"/>
    </row>
    <row r="32" spans="1:13">
      <c r="A32" s="25">
        <f t="shared" si="0"/>
        <v>21</v>
      </c>
      <c r="D32" s="106" t="s">
        <v>346</v>
      </c>
      <c r="G32" s="129"/>
      <c r="H32" s="127"/>
      <c r="I32" s="129"/>
      <c r="J32" s="129"/>
      <c r="K32" s="129"/>
      <c r="L32" s="129"/>
      <c r="M32" s="23"/>
    </row>
    <row r="33" spans="1:13">
      <c r="A33" s="25">
        <f t="shared" si="0"/>
        <v>22</v>
      </c>
      <c r="G33" s="113"/>
      <c r="H33" s="127"/>
      <c r="I33" s="113"/>
      <c r="J33" s="113"/>
      <c r="K33" s="113"/>
      <c r="L33" s="113"/>
      <c r="M33" s="23"/>
    </row>
    <row r="34" spans="1:13">
      <c r="A34" s="25">
        <f t="shared" si="0"/>
        <v>23</v>
      </c>
      <c r="C34" s="106">
        <v>35010</v>
      </c>
      <c r="E34" s="115" t="s">
        <v>274</v>
      </c>
      <c r="G34" s="129">
        <v>0</v>
      </c>
      <c r="H34" s="127">
        <v>3.5</v>
      </c>
      <c r="I34" s="129" t="str">
        <f t="shared" ref="I34:I50" si="6">VLOOKUP($H34,class,3)</f>
        <v>Storage (50/50)</v>
      </c>
      <c r="J34" s="129">
        <f t="shared" ref="J34:J50" si="7">$G34*VLOOKUP($H34,class,6)</f>
        <v>0</v>
      </c>
      <c r="K34" s="129">
        <f t="shared" ref="K34:K50" si="8">$G34*VLOOKUP($H34,class,7)</f>
        <v>0</v>
      </c>
      <c r="L34" s="129">
        <f t="shared" ref="L34:L50" si="9">$G34*VLOOKUP($H34,class,8)</f>
        <v>0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106">
        <v>35020</v>
      </c>
      <c r="E35" s="115" t="s">
        <v>137</v>
      </c>
      <c r="G35" s="129">
        <v>31.834743999999997</v>
      </c>
      <c r="H35" s="127">
        <v>3.5</v>
      </c>
      <c r="I35" s="129" t="str">
        <f t="shared" si="6"/>
        <v>Storage (50/50)</v>
      </c>
      <c r="J35" s="129">
        <f t="shared" si="7"/>
        <v>0</v>
      </c>
      <c r="K35" s="129">
        <f t="shared" si="8"/>
        <v>15.917371999999999</v>
      </c>
      <c r="L35" s="129">
        <f t="shared" si="9"/>
        <v>15.917371999999999</v>
      </c>
      <c r="M35" s="23">
        <f t="shared" si="10"/>
        <v>0</v>
      </c>
    </row>
    <row r="36" spans="1:13">
      <c r="A36" s="25">
        <f t="shared" si="0"/>
        <v>25</v>
      </c>
      <c r="C36" s="106">
        <v>35100</v>
      </c>
      <c r="E36" s="115" t="s">
        <v>80</v>
      </c>
      <c r="G36" s="129">
        <v>293.82551599999994</v>
      </c>
      <c r="H36" s="127">
        <v>3.5</v>
      </c>
      <c r="I36" s="129" t="str">
        <f t="shared" si="6"/>
        <v>Storage (50/50)</v>
      </c>
      <c r="J36" s="129">
        <f t="shared" si="7"/>
        <v>0</v>
      </c>
      <c r="K36" s="129">
        <f t="shared" si="8"/>
        <v>146.91275799999997</v>
      </c>
      <c r="L36" s="129">
        <f t="shared" si="9"/>
        <v>146.91275799999997</v>
      </c>
      <c r="M36" s="23">
        <f t="shared" si="10"/>
        <v>0</v>
      </c>
    </row>
    <row r="37" spans="1:13">
      <c r="A37" s="25">
        <f t="shared" si="0"/>
        <v>26</v>
      </c>
      <c r="C37" s="106">
        <v>35102</v>
      </c>
      <c r="E37" s="115" t="s">
        <v>335</v>
      </c>
      <c r="G37" s="129">
        <v>3062.0612440000004</v>
      </c>
      <c r="H37" s="127">
        <v>3.5</v>
      </c>
      <c r="I37" s="129" t="str">
        <f t="shared" si="6"/>
        <v>Storage (50/50)</v>
      </c>
      <c r="J37" s="129">
        <f t="shared" si="7"/>
        <v>0</v>
      </c>
      <c r="K37" s="129">
        <f t="shared" si="8"/>
        <v>1531.0306220000002</v>
      </c>
      <c r="L37" s="129">
        <f t="shared" si="9"/>
        <v>1531.0306220000002</v>
      </c>
      <c r="M37" s="23">
        <f t="shared" si="10"/>
        <v>0</v>
      </c>
    </row>
    <row r="38" spans="1:13">
      <c r="A38" s="25">
        <f t="shared" si="0"/>
        <v>27</v>
      </c>
      <c r="C38" s="106">
        <v>35103</v>
      </c>
      <c r="E38" s="115" t="s">
        <v>336</v>
      </c>
      <c r="G38" s="129">
        <v>254.52218000000005</v>
      </c>
      <c r="H38" s="127">
        <v>3.5</v>
      </c>
      <c r="I38" s="129" t="str">
        <f t="shared" si="6"/>
        <v>Storage (50/50)</v>
      </c>
      <c r="J38" s="129">
        <f t="shared" si="7"/>
        <v>0</v>
      </c>
      <c r="K38" s="129">
        <f t="shared" si="8"/>
        <v>127.26109000000002</v>
      </c>
      <c r="L38" s="129">
        <f t="shared" si="9"/>
        <v>127.26109000000002</v>
      </c>
      <c r="M38" s="23">
        <f t="shared" si="10"/>
        <v>0</v>
      </c>
    </row>
    <row r="39" spans="1:13">
      <c r="A39" s="25">
        <f t="shared" si="0"/>
        <v>28</v>
      </c>
      <c r="C39" s="106">
        <v>35104</v>
      </c>
      <c r="E39" s="115" t="s">
        <v>337</v>
      </c>
      <c r="G39" s="129">
        <v>1896.7069140000001</v>
      </c>
      <c r="H39" s="127">
        <v>3.5</v>
      </c>
      <c r="I39" s="129" t="str">
        <f t="shared" si="6"/>
        <v>Storage (50/50)</v>
      </c>
      <c r="J39" s="129">
        <f t="shared" si="7"/>
        <v>0</v>
      </c>
      <c r="K39" s="129">
        <f t="shared" si="8"/>
        <v>948.35345700000005</v>
      </c>
      <c r="L39" s="129">
        <f t="shared" si="9"/>
        <v>948.35345700000005</v>
      </c>
      <c r="M39" s="23">
        <f t="shared" si="10"/>
        <v>0</v>
      </c>
    </row>
    <row r="40" spans="1:13">
      <c r="A40" s="25">
        <f t="shared" si="0"/>
        <v>29</v>
      </c>
      <c r="C40" s="106">
        <v>35200</v>
      </c>
      <c r="E40" s="115" t="s">
        <v>338</v>
      </c>
      <c r="G40" s="129">
        <v>241976.73254433335</v>
      </c>
      <c r="H40" s="127">
        <v>3.5</v>
      </c>
      <c r="I40" s="129" t="str">
        <f t="shared" si="6"/>
        <v>Storage (50/50)</v>
      </c>
      <c r="J40" s="129">
        <f t="shared" si="7"/>
        <v>0</v>
      </c>
      <c r="K40" s="129">
        <f t="shared" si="8"/>
        <v>120988.36627216668</v>
      </c>
      <c r="L40" s="129">
        <f t="shared" si="9"/>
        <v>120988.36627216668</v>
      </c>
      <c r="M40" s="23">
        <f t="shared" si="10"/>
        <v>0</v>
      </c>
    </row>
    <row r="41" spans="1:13">
      <c r="A41" s="25">
        <f t="shared" si="0"/>
        <v>30</v>
      </c>
      <c r="C41" s="106">
        <v>35201</v>
      </c>
      <c r="E41" s="115" t="s">
        <v>339</v>
      </c>
      <c r="G41" s="129">
        <v>27199.976640000004</v>
      </c>
      <c r="H41" s="127">
        <v>3.5</v>
      </c>
      <c r="I41" s="129" t="str">
        <f t="shared" si="6"/>
        <v>Storage (50/50)</v>
      </c>
      <c r="J41" s="129">
        <f t="shared" si="7"/>
        <v>0</v>
      </c>
      <c r="K41" s="129">
        <f t="shared" si="8"/>
        <v>13599.988320000002</v>
      </c>
      <c r="L41" s="129">
        <f t="shared" si="9"/>
        <v>13599.988320000002</v>
      </c>
      <c r="M41" s="23">
        <f t="shared" si="10"/>
        <v>0</v>
      </c>
    </row>
    <row r="42" spans="1:13">
      <c r="A42" s="25">
        <f t="shared" si="0"/>
        <v>31</v>
      </c>
      <c r="C42" s="106">
        <v>35202</v>
      </c>
      <c r="E42" s="115" t="s">
        <v>340</v>
      </c>
      <c r="G42" s="129">
        <v>9209.5553039999995</v>
      </c>
      <c r="H42" s="127">
        <v>3.5</v>
      </c>
      <c r="I42" s="129" t="str">
        <f t="shared" si="6"/>
        <v>Storage (50/50)</v>
      </c>
      <c r="J42" s="129">
        <f t="shared" si="7"/>
        <v>0</v>
      </c>
      <c r="K42" s="129">
        <f t="shared" si="8"/>
        <v>4604.7776519999998</v>
      </c>
      <c r="L42" s="129">
        <f t="shared" si="9"/>
        <v>4604.7776519999998</v>
      </c>
      <c r="M42" s="23">
        <f t="shared" si="10"/>
        <v>0</v>
      </c>
    </row>
    <row r="43" spans="1:13">
      <c r="A43" s="25">
        <f t="shared" si="0"/>
        <v>32</v>
      </c>
      <c r="C43" s="106">
        <v>35203</v>
      </c>
      <c r="E43" s="115" t="s">
        <v>341</v>
      </c>
      <c r="G43" s="129">
        <v>23727.661440000007</v>
      </c>
      <c r="H43" s="127">
        <v>3.5</v>
      </c>
      <c r="I43" s="129" t="str">
        <f t="shared" si="6"/>
        <v>Storage (50/50)</v>
      </c>
      <c r="J43" s="129">
        <f t="shared" si="7"/>
        <v>0</v>
      </c>
      <c r="K43" s="129">
        <f t="shared" si="8"/>
        <v>11863.830720000004</v>
      </c>
      <c r="L43" s="129">
        <f t="shared" si="9"/>
        <v>11863.830720000004</v>
      </c>
      <c r="M43" s="23">
        <f t="shared" si="10"/>
        <v>0</v>
      </c>
    </row>
    <row r="44" spans="1:13">
      <c r="A44" s="25">
        <f t="shared" si="0"/>
        <v>33</v>
      </c>
      <c r="C44" s="106">
        <v>35210</v>
      </c>
      <c r="E44" s="115" t="s">
        <v>342</v>
      </c>
      <c r="G44" s="129">
        <v>999.76850399999978</v>
      </c>
      <c r="H44" s="127">
        <v>3.5</v>
      </c>
      <c r="I44" s="129" t="str">
        <f t="shared" si="6"/>
        <v>Storage (50/50)</v>
      </c>
      <c r="J44" s="129">
        <f t="shared" si="7"/>
        <v>0</v>
      </c>
      <c r="K44" s="129">
        <f t="shared" si="8"/>
        <v>499.88425199999989</v>
      </c>
      <c r="L44" s="129">
        <f t="shared" si="9"/>
        <v>499.88425199999989</v>
      </c>
      <c r="M44" s="23">
        <f t="shared" si="10"/>
        <v>0</v>
      </c>
    </row>
    <row r="45" spans="1:13">
      <c r="A45" s="25">
        <f t="shared" si="0"/>
        <v>34</v>
      </c>
      <c r="C45" s="106">
        <v>35211</v>
      </c>
      <c r="E45" s="115" t="s">
        <v>343</v>
      </c>
      <c r="G45" s="129">
        <v>557.06555400000002</v>
      </c>
      <c r="H45" s="127">
        <v>3.5</v>
      </c>
      <c r="I45" s="129" t="str">
        <f t="shared" si="6"/>
        <v>Storage (50/50)</v>
      </c>
      <c r="J45" s="129">
        <f t="shared" si="7"/>
        <v>0</v>
      </c>
      <c r="K45" s="129">
        <f t="shared" si="8"/>
        <v>278.53277700000001</v>
      </c>
      <c r="L45" s="129">
        <f t="shared" si="9"/>
        <v>278.53277700000001</v>
      </c>
      <c r="M45" s="23">
        <f t="shared" si="10"/>
        <v>0</v>
      </c>
    </row>
    <row r="46" spans="1:13">
      <c r="A46" s="25">
        <f t="shared" si="0"/>
        <v>35</v>
      </c>
      <c r="C46" s="106">
        <v>35301</v>
      </c>
      <c r="E46" s="113" t="s">
        <v>329</v>
      </c>
      <c r="G46" s="129">
        <v>2209.4146619999997</v>
      </c>
      <c r="H46" s="127">
        <v>3.5</v>
      </c>
      <c r="I46" s="129" t="str">
        <f t="shared" si="6"/>
        <v>Storage (50/50)</v>
      </c>
      <c r="J46" s="129">
        <f t="shared" si="7"/>
        <v>0</v>
      </c>
      <c r="K46" s="129">
        <f t="shared" si="8"/>
        <v>1104.7073309999998</v>
      </c>
      <c r="L46" s="129">
        <f t="shared" si="9"/>
        <v>1104.7073309999998</v>
      </c>
      <c r="M46" s="23">
        <f t="shared" si="10"/>
        <v>0</v>
      </c>
    </row>
    <row r="47" spans="1:13">
      <c r="A47" s="25">
        <f t="shared" si="0"/>
        <v>36</v>
      </c>
      <c r="C47" s="106">
        <v>35302</v>
      </c>
      <c r="E47" s="115" t="s">
        <v>330</v>
      </c>
      <c r="G47" s="129">
        <v>2637.4181399999998</v>
      </c>
      <c r="H47" s="127">
        <v>3.5</v>
      </c>
      <c r="I47" s="129" t="str">
        <f t="shared" si="6"/>
        <v>Storage (50/50)</v>
      </c>
      <c r="J47" s="129">
        <f t="shared" si="7"/>
        <v>0</v>
      </c>
      <c r="K47" s="129">
        <f t="shared" si="8"/>
        <v>1318.7090699999999</v>
      </c>
      <c r="L47" s="129">
        <f t="shared" si="9"/>
        <v>1318.7090699999999</v>
      </c>
      <c r="M47" s="23">
        <f t="shared" si="10"/>
        <v>0</v>
      </c>
    </row>
    <row r="48" spans="1:13">
      <c r="A48" s="25">
        <f t="shared" si="0"/>
        <v>37</v>
      </c>
      <c r="C48" s="106">
        <v>35400</v>
      </c>
      <c r="E48" s="115" t="s">
        <v>116</v>
      </c>
      <c r="G48" s="129">
        <v>308926.9772100001</v>
      </c>
      <c r="H48" s="127">
        <v>3.5</v>
      </c>
      <c r="I48" s="129" t="str">
        <f t="shared" si="6"/>
        <v>Storage (50/50)</v>
      </c>
      <c r="J48" s="129">
        <f t="shared" si="7"/>
        <v>0</v>
      </c>
      <c r="K48" s="129">
        <f t="shared" si="8"/>
        <v>154463.48860500005</v>
      </c>
      <c r="L48" s="129">
        <f t="shared" si="9"/>
        <v>154463.48860500005</v>
      </c>
      <c r="M48" s="23">
        <f t="shared" si="10"/>
        <v>0</v>
      </c>
    </row>
    <row r="49" spans="1:13">
      <c r="A49" s="25">
        <f t="shared" si="0"/>
        <v>38</v>
      </c>
      <c r="C49" s="106">
        <v>35500</v>
      </c>
      <c r="E49" s="115" t="s">
        <v>344</v>
      </c>
      <c r="G49" s="129">
        <v>5106.6779059999981</v>
      </c>
      <c r="H49" s="127">
        <v>3.5</v>
      </c>
      <c r="I49" s="129" t="str">
        <f t="shared" si="6"/>
        <v>Storage (50/50)</v>
      </c>
      <c r="J49" s="129">
        <f t="shared" si="7"/>
        <v>0</v>
      </c>
      <c r="K49" s="129">
        <f t="shared" si="8"/>
        <v>2553.338952999999</v>
      </c>
      <c r="L49" s="129">
        <f t="shared" si="9"/>
        <v>2553.338952999999</v>
      </c>
      <c r="M49" s="23">
        <f t="shared" si="10"/>
        <v>0</v>
      </c>
    </row>
    <row r="50" spans="1:13">
      <c r="A50" s="25">
        <f t="shared" si="0"/>
        <v>39</v>
      </c>
      <c r="C50" s="106">
        <v>35600</v>
      </c>
      <c r="E50" s="115" t="s">
        <v>332</v>
      </c>
      <c r="G50" s="129">
        <v>33187.446499999998</v>
      </c>
      <c r="H50" s="127">
        <v>3.5</v>
      </c>
      <c r="I50" s="129" t="str">
        <f t="shared" si="6"/>
        <v>Storage (50/50)</v>
      </c>
      <c r="J50" s="129">
        <f t="shared" si="7"/>
        <v>0</v>
      </c>
      <c r="K50" s="129">
        <f t="shared" si="8"/>
        <v>16593.723249999999</v>
      </c>
      <c r="L50" s="129">
        <f t="shared" si="9"/>
        <v>16593.723249999999</v>
      </c>
      <c r="M50" s="23">
        <f t="shared" si="10"/>
        <v>0</v>
      </c>
    </row>
    <row r="51" spans="1:13">
      <c r="A51" s="25">
        <f t="shared" si="0"/>
        <v>40</v>
      </c>
      <c r="G51" s="113"/>
      <c r="H51" s="127"/>
      <c r="I51" s="113"/>
      <c r="J51" s="113"/>
      <c r="K51" s="113"/>
      <c r="L51" s="113"/>
      <c r="M51" s="23"/>
    </row>
    <row r="52" spans="1:13">
      <c r="A52" s="25">
        <f t="shared" si="0"/>
        <v>41</v>
      </c>
      <c r="D52" s="106" t="s">
        <v>345</v>
      </c>
      <c r="G52" s="113">
        <f>SUM(G34:G50)</f>
        <v>661277.64500233345</v>
      </c>
      <c r="H52" s="127"/>
      <c r="I52" s="113"/>
      <c r="J52" s="113">
        <f>SUM(J34:J50)</f>
        <v>0</v>
      </c>
      <c r="K52" s="113">
        <f>SUM(K34:K50)</f>
        <v>330638.82250116672</v>
      </c>
      <c r="L52" s="113">
        <f>SUM(L34:L50)</f>
        <v>330638.82250116672</v>
      </c>
      <c r="M52" s="23">
        <f t="shared" si="10"/>
        <v>0</v>
      </c>
    </row>
    <row r="53" spans="1:13">
      <c r="A53" s="25">
        <f t="shared" si="0"/>
        <v>42</v>
      </c>
      <c r="G53" s="113"/>
      <c r="H53" s="127"/>
      <c r="I53" s="113"/>
      <c r="J53" s="113"/>
      <c r="K53" s="113"/>
      <c r="L53" s="113"/>
      <c r="M53" s="23"/>
    </row>
    <row r="54" spans="1:13">
      <c r="A54" s="25">
        <f t="shared" si="0"/>
        <v>43</v>
      </c>
      <c r="D54" s="106" t="s">
        <v>64</v>
      </c>
      <c r="G54" s="113"/>
      <c r="H54" s="127"/>
      <c r="I54" s="129"/>
      <c r="J54" s="129"/>
      <c r="K54" s="129"/>
      <c r="L54" s="129"/>
      <c r="M54" s="23"/>
    </row>
    <row r="55" spans="1:13">
      <c r="A55" s="25">
        <f t="shared" si="0"/>
        <v>44</v>
      </c>
      <c r="G55" s="113"/>
      <c r="H55" s="127"/>
      <c r="I55" s="113"/>
      <c r="J55" s="113"/>
      <c r="K55" s="113"/>
      <c r="L55" s="113"/>
      <c r="M55" s="23"/>
    </row>
    <row r="56" spans="1:13">
      <c r="A56" s="25">
        <f t="shared" si="0"/>
        <v>45</v>
      </c>
      <c r="C56" s="106">
        <v>36510</v>
      </c>
      <c r="E56" s="106" t="s">
        <v>115</v>
      </c>
      <c r="G56" s="129">
        <v>0</v>
      </c>
      <c r="H56" s="127">
        <v>2</v>
      </c>
      <c r="I56" s="129" t="str">
        <f t="shared" ref="I56:I64" si="11">VLOOKUP($H56,class,3)</f>
        <v>Demand</v>
      </c>
      <c r="J56" s="129">
        <f t="shared" ref="J56:J64" si="12">$G56*VLOOKUP($H56,class,6)</f>
        <v>0</v>
      </c>
      <c r="K56" s="129">
        <f t="shared" ref="K56:K64" si="13">$G56*VLOOKUP($H56,class,7)</f>
        <v>0</v>
      </c>
      <c r="L56" s="129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106">
        <v>36520</v>
      </c>
      <c r="E57" s="106" t="s">
        <v>137</v>
      </c>
      <c r="G57" s="129">
        <v>7376.0620000000026</v>
      </c>
      <c r="H57" s="127">
        <v>2</v>
      </c>
      <c r="I57" s="129" t="str">
        <f t="shared" si="11"/>
        <v>Demand</v>
      </c>
      <c r="J57" s="129">
        <f t="shared" si="12"/>
        <v>0</v>
      </c>
      <c r="K57" s="129">
        <f t="shared" si="13"/>
        <v>7376.0620000000026</v>
      </c>
      <c r="L57" s="129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106">
        <v>36602</v>
      </c>
      <c r="E58" s="115" t="s">
        <v>139</v>
      </c>
      <c r="G58" s="129">
        <v>4495.5153860000009</v>
      </c>
      <c r="H58" s="127">
        <v>2</v>
      </c>
      <c r="I58" s="129" t="str">
        <f t="shared" si="11"/>
        <v>Demand</v>
      </c>
      <c r="J58" s="129">
        <f t="shared" si="12"/>
        <v>0</v>
      </c>
      <c r="K58" s="129">
        <f t="shared" si="13"/>
        <v>4495.5153860000009</v>
      </c>
      <c r="L58" s="129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106">
        <v>36603</v>
      </c>
      <c r="E59" s="115" t="s">
        <v>270</v>
      </c>
      <c r="G59" s="129">
        <v>0</v>
      </c>
      <c r="H59" s="127">
        <v>2</v>
      </c>
      <c r="I59" s="129" t="str">
        <f t="shared" si="11"/>
        <v>Demand</v>
      </c>
      <c r="J59" s="129">
        <f t="shared" si="12"/>
        <v>0</v>
      </c>
      <c r="K59" s="129">
        <f t="shared" si="13"/>
        <v>0</v>
      </c>
      <c r="L59" s="129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106">
        <v>36700</v>
      </c>
      <c r="E60" s="115" t="s">
        <v>271</v>
      </c>
      <c r="G60" s="129">
        <v>1478.3907090000002</v>
      </c>
      <c r="H60" s="127">
        <v>2</v>
      </c>
      <c r="I60" s="129" t="str">
        <f t="shared" si="11"/>
        <v>Demand</v>
      </c>
      <c r="J60" s="129">
        <f t="shared" si="12"/>
        <v>0</v>
      </c>
      <c r="K60" s="129">
        <f t="shared" si="13"/>
        <v>1478.3907090000002</v>
      </c>
      <c r="L60" s="129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106">
        <v>36701</v>
      </c>
      <c r="E61" s="115" t="s">
        <v>272</v>
      </c>
      <c r="G61" s="129">
        <v>384011.50869600003</v>
      </c>
      <c r="H61" s="127">
        <v>2</v>
      </c>
      <c r="I61" s="129" t="str">
        <f t="shared" si="11"/>
        <v>Demand</v>
      </c>
      <c r="J61" s="129">
        <f t="shared" si="12"/>
        <v>0</v>
      </c>
      <c r="K61" s="129">
        <f t="shared" si="13"/>
        <v>384011.50869600003</v>
      </c>
      <c r="L61" s="129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106">
        <v>36703</v>
      </c>
      <c r="E62" s="115" t="s">
        <v>627</v>
      </c>
      <c r="G62" s="129">
        <v>0</v>
      </c>
      <c r="H62" s="127">
        <v>2</v>
      </c>
      <c r="I62" s="129" t="str">
        <f t="shared" si="11"/>
        <v>Demand</v>
      </c>
      <c r="J62" s="129">
        <f t="shared" si="12"/>
        <v>0</v>
      </c>
      <c r="K62" s="129">
        <f t="shared" si="13"/>
        <v>0</v>
      </c>
      <c r="L62" s="129">
        <f t="shared" si="14"/>
        <v>0</v>
      </c>
      <c r="M62" s="23">
        <f t="shared" si="15"/>
        <v>0</v>
      </c>
    </row>
    <row r="63" spans="1:13">
      <c r="A63" s="25">
        <f t="shared" si="0"/>
        <v>52</v>
      </c>
      <c r="C63" s="106">
        <v>36900</v>
      </c>
      <c r="E63" s="115" t="s">
        <v>273</v>
      </c>
      <c r="G63" s="129">
        <v>35792.614281000009</v>
      </c>
      <c r="H63" s="127">
        <v>2</v>
      </c>
      <c r="I63" s="129" t="str">
        <f t="shared" si="11"/>
        <v>Demand</v>
      </c>
      <c r="J63" s="129">
        <f t="shared" si="12"/>
        <v>0</v>
      </c>
      <c r="K63" s="129">
        <f t="shared" si="13"/>
        <v>35792.614281000009</v>
      </c>
      <c r="L63" s="129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106">
        <v>36901</v>
      </c>
      <c r="E64" s="115" t="s">
        <v>273</v>
      </c>
      <c r="G64" s="129">
        <v>40624.037291000008</v>
      </c>
      <c r="H64" s="127">
        <v>2</v>
      </c>
      <c r="I64" s="129" t="str">
        <f t="shared" si="11"/>
        <v>Demand</v>
      </c>
      <c r="J64" s="129">
        <f t="shared" si="12"/>
        <v>0</v>
      </c>
      <c r="K64" s="129">
        <f t="shared" si="13"/>
        <v>40624.037291000008</v>
      </c>
      <c r="L64" s="129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G65" s="113"/>
      <c r="H65" s="127"/>
      <c r="I65" s="113"/>
      <c r="J65" s="113"/>
      <c r="K65" s="113"/>
      <c r="L65" s="113"/>
      <c r="M65" s="23"/>
    </row>
    <row r="66" spans="1:13">
      <c r="A66" s="25">
        <f t="shared" si="0"/>
        <v>55</v>
      </c>
      <c r="D66" s="106" t="s">
        <v>65</v>
      </c>
      <c r="G66" s="113">
        <f>SUM(G56:G64)</f>
        <v>473778.12836300005</v>
      </c>
      <c r="H66" s="127"/>
      <c r="I66" s="113"/>
      <c r="J66" s="113">
        <f>SUM(J56:J64)</f>
        <v>0</v>
      </c>
      <c r="K66" s="113">
        <f>SUM(K56:K64)</f>
        <v>473778.12836300005</v>
      </c>
      <c r="L66" s="11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G67" s="113"/>
      <c r="H67" s="127"/>
      <c r="I67" s="113"/>
      <c r="J67" s="113"/>
      <c r="K67" s="113"/>
      <c r="L67" s="113"/>
      <c r="M67" s="23"/>
    </row>
    <row r="68" spans="1:13">
      <c r="A68" s="25">
        <f t="shared" si="0"/>
        <v>57</v>
      </c>
      <c r="D68" s="106" t="s">
        <v>24</v>
      </c>
      <c r="G68" s="113"/>
      <c r="H68" s="127"/>
      <c r="I68" s="113"/>
      <c r="J68" s="113"/>
      <c r="K68" s="113"/>
      <c r="L68" s="113"/>
      <c r="M68" s="23"/>
    </row>
    <row r="69" spans="1:13">
      <c r="A69" s="25">
        <f t="shared" si="0"/>
        <v>58</v>
      </c>
      <c r="G69" s="113"/>
      <c r="H69" s="127"/>
      <c r="I69" s="113"/>
      <c r="J69" s="113"/>
      <c r="K69" s="113"/>
      <c r="L69" s="113"/>
      <c r="M69" s="23"/>
    </row>
    <row r="70" spans="1:13">
      <c r="A70" s="25">
        <f t="shared" si="0"/>
        <v>59</v>
      </c>
      <c r="C70" s="106">
        <v>37400</v>
      </c>
      <c r="E70" s="115" t="s">
        <v>115</v>
      </c>
      <c r="G70" s="129">
        <v>0</v>
      </c>
      <c r="H70" s="127">
        <v>4</v>
      </c>
      <c r="I70" s="129" t="str">
        <f t="shared" ref="I70:I92" si="16">VLOOKUP($H70,class,3)</f>
        <v>Mains (Minimum System)</v>
      </c>
      <c r="J70" s="129">
        <f t="shared" ref="J70:J92" si="17">$G70*VLOOKUP($H70,class,6)</f>
        <v>0</v>
      </c>
      <c r="K70" s="129">
        <f t="shared" ref="K70:K92" si="18">$G70*VLOOKUP($H70,class,7)</f>
        <v>0</v>
      </c>
      <c r="L70" s="129">
        <f t="shared" ref="L70:L92" si="19">$G70*VLOOKUP($H70,class,8)</f>
        <v>0</v>
      </c>
      <c r="M70" s="23">
        <f t="shared" ref="M70:M92" si="20">SUM(J70:L70)-G70</f>
        <v>0</v>
      </c>
    </row>
    <row r="71" spans="1:13">
      <c r="A71" s="25">
        <f t="shared" si="0"/>
        <v>60</v>
      </c>
      <c r="C71" s="106">
        <v>37401</v>
      </c>
      <c r="E71" s="115" t="s">
        <v>274</v>
      </c>
      <c r="G71" s="129">
        <v>0</v>
      </c>
      <c r="H71" s="127">
        <v>4</v>
      </c>
      <c r="I71" s="129" t="str">
        <f t="shared" si="16"/>
        <v>Mains (Minimum System)</v>
      </c>
      <c r="J71" s="129">
        <f t="shared" si="17"/>
        <v>0</v>
      </c>
      <c r="K71" s="129">
        <f t="shared" si="18"/>
        <v>0</v>
      </c>
      <c r="L71" s="129">
        <f t="shared" si="19"/>
        <v>0</v>
      </c>
      <c r="M71" s="23">
        <f>SUM(J71:L71)-G71</f>
        <v>0</v>
      </c>
    </row>
    <row r="72" spans="1:13">
      <c r="A72" s="25">
        <f t="shared" si="0"/>
        <v>61</v>
      </c>
      <c r="C72" s="106">
        <v>37402</v>
      </c>
      <c r="E72" s="115" t="s">
        <v>275</v>
      </c>
      <c r="G72" s="129">
        <v>54463.723827000002</v>
      </c>
      <c r="H72" s="127">
        <v>4</v>
      </c>
      <c r="I72" s="129" t="str">
        <f t="shared" si="16"/>
        <v>Mains (Minimum System)</v>
      </c>
      <c r="J72" s="129">
        <f t="shared" si="17"/>
        <v>32235.344753502097</v>
      </c>
      <c r="K72" s="129">
        <f t="shared" si="18"/>
        <v>22228.379073497908</v>
      </c>
      <c r="L72" s="129">
        <f t="shared" si="19"/>
        <v>0</v>
      </c>
      <c r="M72" s="23">
        <f t="shared" si="20"/>
        <v>0</v>
      </c>
    </row>
    <row r="73" spans="1:13">
      <c r="A73" s="25">
        <f t="shared" si="0"/>
        <v>62</v>
      </c>
      <c r="C73" s="106">
        <v>37403</v>
      </c>
      <c r="E73" s="115" t="s">
        <v>276</v>
      </c>
      <c r="G73" s="129">
        <v>0</v>
      </c>
      <c r="H73" s="127">
        <v>4</v>
      </c>
      <c r="I73" s="129" t="str">
        <f t="shared" si="16"/>
        <v>Mains (Minimum System)</v>
      </c>
      <c r="J73" s="129">
        <f t="shared" si="17"/>
        <v>0</v>
      </c>
      <c r="K73" s="129">
        <f t="shared" si="18"/>
        <v>0</v>
      </c>
      <c r="L73" s="129">
        <f t="shared" si="19"/>
        <v>0</v>
      </c>
      <c r="M73" s="23">
        <f t="shared" si="20"/>
        <v>0</v>
      </c>
    </row>
    <row r="74" spans="1:13">
      <c r="A74" s="25">
        <f t="shared" si="0"/>
        <v>63</v>
      </c>
      <c r="C74" s="106">
        <v>37500</v>
      </c>
      <c r="E74" s="115" t="s">
        <v>139</v>
      </c>
      <c r="G74" s="129">
        <v>4840.8125759999984</v>
      </c>
      <c r="H74" s="127">
        <v>4</v>
      </c>
      <c r="I74" s="129" t="str">
        <f t="shared" si="16"/>
        <v>Mains (Minimum System)</v>
      </c>
      <c r="J74" s="129">
        <f t="shared" si="17"/>
        <v>2865.1228985024009</v>
      </c>
      <c r="K74" s="129">
        <f t="shared" si="18"/>
        <v>1975.6896774975976</v>
      </c>
      <c r="L74" s="129">
        <f t="shared" si="19"/>
        <v>0</v>
      </c>
      <c r="M74" s="23">
        <f t="shared" si="20"/>
        <v>0</v>
      </c>
    </row>
    <row r="75" spans="1:13">
      <c r="A75" s="25">
        <f t="shared" si="0"/>
        <v>64</v>
      </c>
      <c r="C75" s="106">
        <v>37501</v>
      </c>
      <c r="E75" s="115" t="s">
        <v>277</v>
      </c>
      <c r="G75" s="129">
        <v>1437.3810720000004</v>
      </c>
      <c r="H75" s="127">
        <v>4</v>
      </c>
      <c r="I75" s="129" t="str">
        <f t="shared" si="16"/>
        <v>Mains (Minimum System)</v>
      </c>
      <c r="J75" s="129">
        <f t="shared" si="17"/>
        <v>850.74010997221694</v>
      </c>
      <c r="K75" s="129">
        <f t="shared" si="18"/>
        <v>586.64096202778353</v>
      </c>
      <c r="L75" s="129">
        <f t="shared" si="19"/>
        <v>0</v>
      </c>
      <c r="M75" s="23">
        <f t="shared" si="20"/>
        <v>0</v>
      </c>
    </row>
    <row r="76" spans="1:13">
      <c r="A76" s="25">
        <f t="shared" si="0"/>
        <v>65</v>
      </c>
      <c r="C76" s="106">
        <v>37502</v>
      </c>
      <c r="E76" s="115" t="s">
        <v>275</v>
      </c>
      <c r="G76" s="129">
        <v>666.2043359999999</v>
      </c>
      <c r="H76" s="127">
        <v>4</v>
      </c>
      <c r="I76" s="129" t="str">
        <f t="shared" si="16"/>
        <v>Mains (Minimum System)</v>
      </c>
      <c r="J76" s="129">
        <f t="shared" si="17"/>
        <v>394.30514364850876</v>
      </c>
      <c r="K76" s="129">
        <f t="shared" si="18"/>
        <v>271.89919235149114</v>
      </c>
      <c r="L76" s="129">
        <f t="shared" si="19"/>
        <v>0</v>
      </c>
      <c r="M76" s="23">
        <f t="shared" si="20"/>
        <v>0</v>
      </c>
    </row>
    <row r="77" spans="1:13">
      <c r="A77" s="25">
        <f t="shared" si="0"/>
        <v>66</v>
      </c>
      <c r="C77" s="106">
        <v>37503</v>
      </c>
      <c r="E77" s="115" t="s">
        <v>278</v>
      </c>
      <c r="G77" s="129">
        <v>57.67315199999998</v>
      </c>
      <c r="H77" s="127">
        <v>4</v>
      </c>
      <c r="I77" s="129" t="str">
        <f t="shared" si="16"/>
        <v>Mains (Minimum System)</v>
      </c>
      <c r="J77" s="129">
        <f t="shared" si="17"/>
        <v>34.13490314482474</v>
      </c>
      <c r="K77" s="129">
        <f t="shared" si="18"/>
        <v>23.538248855175244</v>
      </c>
      <c r="L77" s="129">
        <f t="shared" si="19"/>
        <v>0</v>
      </c>
      <c r="M77" s="23">
        <f t="shared" si="20"/>
        <v>0</v>
      </c>
    </row>
    <row r="78" spans="1:13">
      <c r="A78" s="25">
        <f t="shared" ref="A78:A143" si="21">A77+1</f>
        <v>67</v>
      </c>
      <c r="C78" s="106">
        <v>37600</v>
      </c>
      <c r="E78" s="115" t="s">
        <v>271</v>
      </c>
      <c r="G78" s="129">
        <v>159291.98034399995</v>
      </c>
      <c r="H78" s="127">
        <v>4</v>
      </c>
      <c r="I78" s="129" t="str">
        <f t="shared" si="16"/>
        <v>Mains (Minimum System)</v>
      </c>
      <c r="J78" s="129">
        <f t="shared" si="17"/>
        <v>94279.853488669498</v>
      </c>
      <c r="K78" s="129">
        <f t="shared" si="18"/>
        <v>65012.126855330462</v>
      </c>
      <c r="L78" s="129">
        <f t="shared" si="19"/>
        <v>0</v>
      </c>
      <c r="M78" s="23">
        <f t="shared" si="20"/>
        <v>0</v>
      </c>
    </row>
    <row r="79" spans="1:13">
      <c r="A79" s="25">
        <f t="shared" si="21"/>
        <v>68</v>
      </c>
      <c r="C79" s="106">
        <v>37601</v>
      </c>
      <c r="E79" s="115" t="s">
        <v>272</v>
      </c>
      <c r="G79" s="129">
        <v>3554206.9545690822</v>
      </c>
      <c r="H79" s="127">
        <v>4</v>
      </c>
      <c r="I79" s="129" t="str">
        <f t="shared" si="16"/>
        <v>Mains (Minimum System)</v>
      </c>
      <c r="J79" s="129">
        <f t="shared" si="17"/>
        <v>2103621.9790948508</v>
      </c>
      <c r="K79" s="129">
        <f t="shared" si="18"/>
        <v>1450584.9754742314</v>
      </c>
      <c r="L79" s="129">
        <f t="shared" si="19"/>
        <v>0</v>
      </c>
      <c r="M79" s="23">
        <f t="shared" si="20"/>
        <v>0</v>
      </c>
    </row>
    <row r="80" spans="1:13">
      <c r="A80" s="25">
        <f t="shared" si="21"/>
        <v>69</v>
      </c>
      <c r="C80" s="106">
        <v>37602</v>
      </c>
      <c r="E80" s="115" t="s">
        <v>279</v>
      </c>
      <c r="G80" s="129">
        <v>3416357.1997054447</v>
      </c>
      <c r="H80" s="127">
        <v>4</v>
      </c>
      <c r="I80" s="129" t="str">
        <f t="shared" si="16"/>
        <v>Mains (Minimum System)</v>
      </c>
      <c r="J80" s="129">
        <f t="shared" si="17"/>
        <v>2022033.0964409586</v>
      </c>
      <c r="K80" s="129">
        <f t="shared" si="18"/>
        <v>1394324.1032644864</v>
      </c>
      <c r="L80" s="129">
        <f t="shared" si="19"/>
        <v>0</v>
      </c>
      <c r="M80" s="23">
        <f t="shared" si="20"/>
        <v>0</v>
      </c>
    </row>
    <row r="81" spans="1:13">
      <c r="A81" s="25">
        <f t="shared" si="21"/>
        <v>70</v>
      </c>
      <c r="C81" s="106">
        <v>37603</v>
      </c>
      <c r="E81" s="115" t="s">
        <v>627</v>
      </c>
      <c r="G81" s="129">
        <v>200719.77823478717</v>
      </c>
      <c r="H81" s="127">
        <v>4</v>
      </c>
      <c r="I81" s="129" t="str">
        <f t="shared" si="16"/>
        <v>Mains (Minimum System)</v>
      </c>
      <c r="J81" s="129">
        <f t="shared" si="17"/>
        <v>118799.64856602883</v>
      </c>
      <c r="K81" s="129">
        <f t="shared" si="18"/>
        <v>81920.129668758353</v>
      </c>
      <c r="L81" s="129">
        <f t="shared" si="19"/>
        <v>0</v>
      </c>
      <c r="M81" s="23">
        <f t="shared" si="20"/>
        <v>0</v>
      </c>
    </row>
    <row r="82" spans="1:13">
      <c r="A82" s="25">
        <f t="shared" si="21"/>
        <v>71</v>
      </c>
      <c r="C82" s="106">
        <v>37604</v>
      </c>
      <c r="E82" s="115" t="s">
        <v>628</v>
      </c>
      <c r="G82" s="129">
        <v>339493.96050000004</v>
      </c>
      <c r="H82" s="127">
        <v>4</v>
      </c>
      <c r="I82" s="129" t="str">
        <f t="shared" si="16"/>
        <v>Mains (Minimum System)</v>
      </c>
      <c r="J82" s="129">
        <f t="shared" si="17"/>
        <v>200935.67037779486</v>
      </c>
      <c r="K82" s="129">
        <f t="shared" si="18"/>
        <v>138558.29012220519</v>
      </c>
      <c r="L82" s="129">
        <f t="shared" si="19"/>
        <v>0</v>
      </c>
      <c r="M82" s="23">
        <f t="shared" si="20"/>
        <v>0</v>
      </c>
    </row>
    <row r="83" spans="1:13">
      <c r="A83" s="25">
        <f t="shared" si="21"/>
        <v>72</v>
      </c>
      <c r="C83" s="106">
        <v>37800</v>
      </c>
      <c r="E83" s="115" t="s">
        <v>280</v>
      </c>
      <c r="G83" s="129">
        <v>573607.41388065461</v>
      </c>
      <c r="H83" s="127">
        <v>4</v>
      </c>
      <c r="I83" s="129" t="str">
        <f t="shared" si="16"/>
        <v>Mains (Minimum System)</v>
      </c>
      <c r="J83" s="129">
        <f t="shared" si="17"/>
        <v>339499.97246499633</v>
      </c>
      <c r="K83" s="129">
        <f t="shared" si="18"/>
        <v>234107.44141565831</v>
      </c>
      <c r="L83" s="129">
        <f t="shared" si="19"/>
        <v>0</v>
      </c>
      <c r="M83" s="23">
        <f t="shared" si="20"/>
        <v>0</v>
      </c>
    </row>
    <row r="84" spans="1:13">
      <c r="A84" s="25">
        <f t="shared" si="21"/>
        <v>73</v>
      </c>
      <c r="C84" s="106">
        <v>37900</v>
      </c>
      <c r="E84" s="115" t="s">
        <v>281</v>
      </c>
      <c r="G84" s="129">
        <v>214734.78719933334</v>
      </c>
      <c r="H84" s="127">
        <v>4</v>
      </c>
      <c r="I84" s="129" t="str">
        <f t="shared" si="16"/>
        <v>Mains (Minimum System)</v>
      </c>
      <c r="J84" s="129">
        <f t="shared" si="17"/>
        <v>127094.68632603603</v>
      </c>
      <c r="K84" s="129">
        <f t="shared" si="18"/>
        <v>87640.100873297328</v>
      </c>
      <c r="L84" s="129">
        <f t="shared" si="19"/>
        <v>0</v>
      </c>
      <c r="M84" s="23">
        <f t="shared" si="20"/>
        <v>0</v>
      </c>
    </row>
    <row r="85" spans="1:13">
      <c r="A85" s="25">
        <f t="shared" si="21"/>
        <v>74</v>
      </c>
      <c r="C85" s="106">
        <v>37905</v>
      </c>
      <c r="E85" s="115" t="s">
        <v>282</v>
      </c>
      <c r="G85" s="129">
        <v>37286.965695000014</v>
      </c>
      <c r="H85" s="127">
        <v>4</v>
      </c>
      <c r="I85" s="129" t="str">
        <f t="shared" si="16"/>
        <v>Mains (Minimum System)</v>
      </c>
      <c r="J85" s="129">
        <f t="shared" si="17"/>
        <v>22068.968288107932</v>
      </c>
      <c r="K85" s="129">
        <f t="shared" si="18"/>
        <v>15217.997406892084</v>
      </c>
      <c r="L85" s="129">
        <f t="shared" si="19"/>
        <v>0</v>
      </c>
      <c r="M85" s="23">
        <f t="shared" si="20"/>
        <v>0</v>
      </c>
    </row>
    <row r="86" spans="1:13">
      <c r="A86" s="25">
        <f t="shared" si="21"/>
        <v>75</v>
      </c>
      <c r="C86" s="106">
        <v>38000</v>
      </c>
      <c r="E86" s="115" t="s">
        <v>52</v>
      </c>
      <c r="G86" s="129">
        <v>4814131.1520873755</v>
      </c>
      <c r="H86" s="127">
        <v>1</v>
      </c>
      <c r="I86" s="129" t="str">
        <f t="shared" si="16"/>
        <v>Customer</v>
      </c>
      <c r="J86" s="129">
        <f t="shared" si="17"/>
        <v>4814131.1520873755</v>
      </c>
      <c r="K86" s="129">
        <f t="shared" si="18"/>
        <v>0</v>
      </c>
      <c r="L86" s="129">
        <f t="shared" si="19"/>
        <v>0</v>
      </c>
      <c r="M86" s="23">
        <f t="shared" si="20"/>
        <v>0</v>
      </c>
    </row>
    <row r="87" spans="1:13">
      <c r="A87" s="25">
        <f t="shared" si="21"/>
        <v>76</v>
      </c>
      <c r="C87" s="106">
        <v>38100</v>
      </c>
      <c r="E87" s="115" t="s">
        <v>51</v>
      </c>
      <c r="G87" s="129">
        <v>2722921.7739484697</v>
      </c>
      <c r="H87" s="127">
        <v>1</v>
      </c>
      <c r="I87" s="129" t="str">
        <f t="shared" si="16"/>
        <v>Customer</v>
      </c>
      <c r="J87" s="129">
        <f t="shared" si="17"/>
        <v>2722921.7739484697</v>
      </c>
      <c r="K87" s="129">
        <f t="shared" si="18"/>
        <v>0</v>
      </c>
      <c r="L87" s="129">
        <f t="shared" si="19"/>
        <v>0</v>
      </c>
      <c r="M87" s="23">
        <f t="shared" si="20"/>
        <v>0</v>
      </c>
    </row>
    <row r="88" spans="1:13">
      <c r="A88" s="25">
        <f t="shared" si="21"/>
        <v>77</v>
      </c>
      <c r="C88" s="106">
        <v>38200</v>
      </c>
      <c r="E88" s="115" t="s">
        <v>283</v>
      </c>
      <c r="G88" s="129">
        <v>2026363.401921236</v>
      </c>
      <c r="H88" s="127">
        <v>1</v>
      </c>
      <c r="I88" s="129" t="str">
        <f t="shared" si="16"/>
        <v>Customer</v>
      </c>
      <c r="J88" s="129">
        <f t="shared" si="17"/>
        <v>2026363.401921236</v>
      </c>
      <c r="K88" s="129">
        <f t="shared" si="18"/>
        <v>0</v>
      </c>
      <c r="L88" s="129">
        <f t="shared" si="19"/>
        <v>0</v>
      </c>
      <c r="M88" s="23">
        <f t="shared" si="20"/>
        <v>0</v>
      </c>
    </row>
    <row r="89" spans="1:13">
      <c r="A89" s="25">
        <f t="shared" si="21"/>
        <v>78</v>
      </c>
      <c r="C89" s="106">
        <v>38300</v>
      </c>
      <c r="E89" s="115" t="s">
        <v>284</v>
      </c>
      <c r="G89" s="129">
        <v>124799.19010000002</v>
      </c>
      <c r="H89" s="127">
        <v>1</v>
      </c>
      <c r="I89" s="129" t="str">
        <f t="shared" si="16"/>
        <v>Customer</v>
      </c>
      <c r="J89" s="129">
        <f t="shared" si="17"/>
        <v>124799.19010000002</v>
      </c>
      <c r="K89" s="129">
        <f t="shared" si="18"/>
        <v>0</v>
      </c>
      <c r="L89" s="129">
        <f t="shared" si="19"/>
        <v>0</v>
      </c>
      <c r="M89" s="23">
        <f t="shared" si="20"/>
        <v>0</v>
      </c>
    </row>
    <row r="90" spans="1:13">
      <c r="A90" s="25">
        <f t="shared" si="21"/>
        <v>79</v>
      </c>
      <c r="C90" s="106">
        <v>38400</v>
      </c>
      <c r="E90" s="115" t="s">
        <v>285</v>
      </c>
      <c r="G90" s="129">
        <v>12401.484512000003</v>
      </c>
      <c r="H90" s="127">
        <v>1</v>
      </c>
      <c r="I90" s="129" t="str">
        <f t="shared" si="16"/>
        <v>Customer</v>
      </c>
      <c r="J90" s="129">
        <f t="shared" si="17"/>
        <v>12401.484512000003</v>
      </c>
      <c r="K90" s="129">
        <f t="shared" si="18"/>
        <v>0</v>
      </c>
      <c r="L90" s="129">
        <f t="shared" si="19"/>
        <v>0</v>
      </c>
      <c r="M90" s="23">
        <f t="shared" si="20"/>
        <v>0</v>
      </c>
    </row>
    <row r="91" spans="1:13">
      <c r="A91" s="25">
        <f t="shared" si="21"/>
        <v>80</v>
      </c>
      <c r="C91" s="106">
        <v>38500</v>
      </c>
      <c r="E91" s="115" t="s">
        <v>286</v>
      </c>
      <c r="G91" s="129">
        <v>97339.928040000013</v>
      </c>
      <c r="H91" s="127">
        <v>1</v>
      </c>
      <c r="I91" s="129" t="str">
        <f t="shared" si="16"/>
        <v>Customer</v>
      </c>
      <c r="J91" s="129">
        <f t="shared" si="17"/>
        <v>97339.928040000013</v>
      </c>
      <c r="K91" s="129">
        <f t="shared" si="18"/>
        <v>0</v>
      </c>
      <c r="L91" s="129">
        <f t="shared" si="19"/>
        <v>0</v>
      </c>
      <c r="M91" s="23">
        <f t="shared" si="20"/>
        <v>0</v>
      </c>
    </row>
    <row r="92" spans="1:13">
      <c r="A92" s="25">
        <f t="shared" si="21"/>
        <v>81</v>
      </c>
      <c r="C92" s="106">
        <v>38600</v>
      </c>
      <c r="E92" s="115" t="s">
        <v>287</v>
      </c>
      <c r="G92" s="129">
        <v>0</v>
      </c>
      <c r="H92" s="127">
        <v>99</v>
      </c>
      <c r="I92" s="129" t="str">
        <f t="shared" si="16"/>
        <v>-</v>
      </c>
      <c r="J92" s="129">
        <f t="shared" si="17"/>
        <v>0</v>
      </c>
      <c r="K92" s="129">
        <f t="shared" si="18"/>
        <v>0</v>
      </c>
      <c r="L92" s="129">
        <f t="shared" si="19"/>
        <v>0</v>
      </c>
      <c r="M92" s="23">
        <f t="shared" si="20"/>
        <v>0</v>
      </c>
    </row>
    <row r="93" spans="1:13">
      <c r="A93" s="25">
        <f t="shared" si="21"/>
        <v>82</v>
      </c>
      <c r="G93" s="113"/>
      <c r="H93" s="127"/>
      <c r="I93" s="113"/>
      <c r="J93" s="113"/>
      <c r="K93" s="113"/>
      <c r="L93" s="113"/>
      <c r="M93" s="23"/>
    </row>
    <row r="94" spans="1:13">
      <c r="A94" s="25">
        <f t="shared" si="21"/>
        <v>83</v>
      </c>
      <c r="D94" s="106" t="s">
        <v>66</v>
      </c>
      <c r="G94" s="113">
        <f>SUM(G70:G92)</f>
        <v>18355121.765700385</v>
      </c>
      <c r="H94" s="127"/>
      <c r="I94" s="113"/>
      <c r="J94" s="113">
        <f>SUM(J70:J92)</f>
        <v>14862670.453465294</v>
      </c>
      <c r="K94" s="113">
        <f>SUM(K70:K92)</f>
        <v>3492451.31223509</v>
      </c>
      <c r="L94" s="113">
        <f>SUM(L70:L92)</f>
        <v>0</v>
      </c>
      <c r="M94" s="23">
        <f>SUM(J94:L94)-G94</f>
        <v>0</v>
      </c>
    </row>
    <row r="95" spans="1:13">
      <c r="A95" s="25">
        <f t="shared" si="21"/>
        <v>84</v>
      </c>
      <c r="G95" s="113"/>
      <c r="H95" s="127"/>
      <c r="I95" s="113"/>
      <c r="J95" s="113"/>
      <c r="K95" s="113"/>
      <c r="L95" s="113"/>
      <c r="M95" s="23"/>
    </row>
    <row r="96" spans="1:13">
      <c r="A96" s="25">
        <f t="shared" si="21"/>
        <v>85</v>
      </c>
      <c r="D96" s="106" t="s">
        <v>148</v>
      </c>
      <c r="G96" s="113"/>
      <c r="H96" s="127"/>
      <c r="I96" s="113"/>
      <c r="J96" s="113"/>
      <c r="K96" s="113"/>
      <c r="L96" s="113"/>
      <c r="M96" s="23"/>
    </row>
    <row r="97" spans="1:15">
      <c r="A97" s="25">
        <f t="shared" si="21"/>
        <v>86</v>
      </c>
      <c r="G97" s="113"/>
      <c r="H97" s="127"/>
      <c r="I97" s="113"/>
      <c r="J97" s="113"/>
      <c r="K97" s="113"/>
      <c r="L97" s="113"/>
      <c r="M97" s="23"/>
      <c r="N97" s="23"/>
      <c r="O97" s="23"/>
    </row>
    <row r="98" spans="1:15">
      <c r="A98" s="25">
        <f t="shared" si="21"/>
        <v>87</v>
      </c>
      <c r="C98" s="106">
        <v>38900</v>
      </c>
      <c r="E98" s="115" t="s">
        <v>115</v>
      </c>
      <c r="G98" s="129">
        <f>+O98</f>
        <v>0</v>
      </c>
      <c r="H98" s="127">
        <v>5.4</v>
      </c>
      <c r="I98" s="129" t="str">
        <f>VLOOKUP($H98,class,3)</f>
        <v>P, S, T &amp; D Plant</v>
      </c>
      <c r="J98" s="129">
        <f>$G98*VLOOKUP($H98,class,6)</f>
        <v>0</v>
      </c>
      <c r="K98" s="129">
        <f>$G98*VLOOKUP($H98,class,7)</f>
        <v>0</v>
      </c>
      <c r="L98" s="129">
        <f>$G98*VLOOKUP($H98,class,8)</f>
        <v>0</v>
      </c>
      <c r="M98" s="23">
        <f>SUM(J98:L98)-G98</f>
        <v>0</v>
      </c>
      <c r="N98" s="23" t="s">
        <v>486</v>
      </c>
      <c r="O98" s="23">
        <v>0</v>
      </c>
    </row>
    <row r="99" spans="1:15">
      <c r="A99" s="25">
        <f t="shared" si="21"/>
        <v>88</v>
      </c>
      <c r="C99" s="106">
        <v>39000</v>
      </c>
      <c r="E99" s="115" t="s">
        <v>139</v>
      </c>
      <c r="G99" s="129">
        <f>+O99</f>
        <v>225186.09597900006</v>
      </c>
      <c r="H99" s="127">
        <v>5.4</v>
      </c>
      <c r="I99" s="129" t="str">
        <f t="shared" ref="I99:I131" si="22">VLOOKUP($H99,class,3)</f>
        <v>P, S, T &amp; D Plant</v>
      </c>
      <c r="J99" s="129">
        <f t="shared" ref="J99:J131" si="23">$G99*VLOOKUP($H99,class,6)</f>
        <v>155570.15763942763</v>
      </c>
      <c r="K99" s="129">
        <f t="shared" ref="K99:K131" si="24">$G99*VLOOKUP($H99,class,7)</f>
        <v>64926.098327029453</v>
      </c>
      <c r="L99" s="129">
        <f t="shared" ref="L99:L131" si="25">$G99*VLOOKUP($H99,class,8)</f>
        <v>4689.8400125429607</v>
      </c>
      <c r="M99" s="23">
        <f t="shared" ref="M99:M131" si="26">SUM(J99:L99)-G99</f>
        <v>0</v>
      </c>
      <c r="N99" s="23" t="s">
        <v>487</v>
      </c>
      <c r="O99" s="23">
        <v>225186.09597900006</v>
      </c>
    </row>
    <row r="100" spans="1:15">
      <c r="A100" s="25">
        <f t="shared" si="21"/>
        <v>89</v>
      </c>
      <c r="C100" s="106">
        <v>39001</v>
      </c>
      <c r="E100" s="115" t="s">
        <v>509</v>
      </c>
      <c r="G100" s="129">
        <f>+O100</f>
        <v>4206.6908549999998</v>
      </c>
      <c r="H100" s="127">
        <v>5.4</v>
      </c>
      <c r="I100" s="129" t="str">
        <f t="shared" si="22"/>
        <v>P, S, T &amp; D Plant</v>
      </c>
      <c r="J100" s="129">
        <f t="shared" si="23"/>
        <v>2906.1987890838454</v>
      </c>
      <c r="K100" s="129">
        <f t="shared" si="24"/>
        <v>1212.8813854857897</v>
      </c>
      <c r="L100" s="129">
        <f t="shared" si="25"/>
        <v>87.610680430364468</v>
      </c>
      <c r="M100" s="23">
        <f t="shared" si="26"/>
        <v>0</v>
      </c>
      <c r="N100" s="23" t="s">
        <v>488</v>
      </c>
      <c r="O100" s="23">
        <v>4206.6908549999998</v>
      </c>
    </row>
    <row r="101" spans="1:15">
      <c r="A101" s="25">
        <f t="shared" si="21"/>
        <v>90</v>
      </c>
      <c r="C101" s="106">
        <v>39002</v>
      </c>
      <c r="E101" s="115" t="s">
        <v>278</v>
      </c>
      <c r="G101" s="129">
        <f>+O101</f>
        <v>21302.215920000002</v>
      </c>
      <c r="H101" s="127">
        <v>5.4</v>
      </c>
      <c r="I101" s="129" t="str">
        <f t="shared" si="22"/>
        <v>P, S, T &amp; D Plant</v>
      </c>
      <c r="J101" s="129">
        <f t="shared" si="23"/>
        <v>14716.66833751838</v>
      </c>
      <c r="K101" s="129">
        <f t="shared" si="24"/>
        <v>6141.8968138002256</v>
      </c>
      <c r="L101" s="129">
        <f t="shared" si="25"/>
        <v>443.65076868139454</v>
      </c>
      <c r="M101" s="23">
        <f t="shared" si="26"/>
        <v>0</v>
      </c>
      <c r="N101" s="23" t="s">
        <v>489</v>
      </c>
      <c r="O101" s="23">
        <v>21302.215920000002</v>
      </c>
    </row>
    <row r="102" spans="1:15">
      <c r="A102" s="25">
        <f t="shared" si="21"/>
        <v>91</v>
      </c>
      <c r="C102" s="106">
        <v>39003</v>
      </c>
      <c r="E102" s="115" t="s">
        <v>293</v>
      </c>
      <c r="G102" s="129">
        <f t="shared" ref="G102:G104" si="27">+O102</f>
        <v>553.16739800000005</v>
      </c>
      <c r="H102" s="127">
        <v>5.4</v>
      </c>
      <c r="I102" s="129" t="str">
        <f t="shared" si="22"/>
        <v>P, S, T &amp; D Plant</v>
      </c>
      <c r="J102" s="129">
        <f t="shared" si="23"/>
        <v>382.15654005510743</v>
      </c>
      <c r="K102" s="129">
        <f t="shared" si="24"/>
        <v>159.49031274650423</v>
      </c>
      <c r="L102" s="129">
        <f t="shared" si="25"/>
        <v>11.520545198388305</v>
      </c>
      <c r="M102" s="23">
        <f t="shared" si="26"/>
        <v>0</v>
      </c>
      <c r="N102" s="23" t="s">
        <v>490</v>
      </c>
      <c r="O102" s="23">
        <v>553.16739800000005</v>
      </c>
    </row>
    <row r="103" spans="1:15">
      <c r="A103" s="25">
        <f t="shared" si="21"/>
        <v>92</v>
      </c>
      <c r="C103" s="106">
        <v>39004</v>
      </c>
      <c r="E103" s="115" t="s">
        <v>294</v>
      </c>
      <c r="G103" s="129">
        <f t="shared" si="27"/>
        <v>0</v>
      </c>
      <c r="H103" s="127">
        <v>5.4</v>
      </c>
      <c r="I103" s="129" t="str">
        <f t="shared" si="22"/>
        <v>P, S, T &amp; D Plant</v>
      </c>
      <c r="J103" s="129">
        <f t="shared" si="23"/>
        <v>0</v>
      </c>
      <c r="K103" s="129">
        <f t="shared" si="24"/>
        <v>0</v>
      </c>
      <c r="L103" s="129">
        <f t="shared" si="25"/>
        <v>0</v>
      </c>
      <c r="M103" s="23">
        <f t="shared" si="26"/>
        <v>0</v>
      </c>
      <c r="N103" s="23" t="s">
        <v>491</v>
      </c>
      <c r="O103" s="23">
        <v>0</v>
      </c>
    </row>
    <row r="104" spans="1:15">
      <c r="A104" s="25">
        <f t="shared" si="21"/>
        <v>93</v>
      </c>
      <c r="C104" s="106">
        <v>39009</v>
      </c>
      <c r="E104" s="115" t="s">
        <v>295</v>
      </c>
      <c r="G104" s="129">
        <f t="shared" si="27"/>
        <v>90846.930999999997</v>
      </c>
      <c r="H104" s="127">
        <v>5.4</v>
      </c>
      <c r="I104" s="129" t="str">
        <f t="shared" si="22"/>
        <v>P, S, T &amp; D Plant</v>
      </c>
      <c r="J104" s="129">
        <f t="shared" si="23"/>
        <v>62761.740751730053</v>
      </c>
      <c r="K104" s="129">
        <f t="shared" si="24"/>
        <v>26193.165919821775</v>
      </c>
      <c r="L104" s="129">
        <f t="shared" si="25"/>
        <v>1892.0243284481553</v>
      </c>
      <c r="M104" s="23">
        <f t="shared" si="26"/>
        <v>0</v>
      </c>
      <c r="N104" s="23" t="s">
        <v>492</v>
      </c>
      <c r="O104" s="23">
        <v>90846.930999999997</v>
      </c>
    </row>
    <row r="105" spans="1:15">
      <c r="A105" s="25">
        <f t="shared" si="21"/>
        <v>94</v>
      </c>
      <c r="C105" s="106">
        <v>39100</v>
      </c>
      <c r="E105" s="115" t="s">
        <v>296</v>
      </c>
      <c r="G105" s="129">
        <v>0</v>
      </c>
      <c r="H105" s="127">
        <v>5.4</v>
      </c>
      <c r="I105" s="129" t="str">
        <f t="shared" si="22"/>
        <v>P, S, T &amp; D Plant</v>
      </c>
      <c r="J105" s="129">
        <f t="shared" si="23"/>
        <v>0</v>
      </c>
      <c r="K105" s="129">
        <f t="shared" si="24"/>
        <v>0</v>
      </c>
      <c r="L105" s="129">
        <f t="shared" si="25"/>
        <v>0</v>
      </c>
      <c r="M105" s="23">
        <f t="shared" si="26"/>
        <v>0</v>
      </c>
      <c r="N105" s="23" t="s">
        <v>297</v>
      </c>
      <c r="O105" s="23">
        <v>0</v>
      </c>
    </row>
    <row r="106" spans="1:15">
      <c r="A106" s="25">
        <f t="shared" si="21"/>
        <v>95</v>
      </c>
      <c r="C106" s="116">
        <v>39103</v>
      </c>
      <c r="E106" s="115" t="s">
        <v>297</v>
      </c>
      <c r="G106" s="129">
        <f>+O105</f>
        <v>0</v>
      </c>
      <c r="H106" s="127">
        <v>5.4</v>
      </c>
      <c r="I106" s="129" t="str">
        <f t="shared" si="22"/>
        <v>P, S, T &amp; D Plant</v>
      </c>
      <c r="J106" s="129">
        <f t="shared" si="23"/>
        <v>0</v>
      </c>
      <c r="K106" s="129">
        <f t="shared" si="24"/>
        <v>0</v>
      </c>
      <c r="L106" s="129">
        <f t="shared" si="25"/>
        <v>0</v>
      </c>
      <c r="M106" s="23">
        <f t="shared" si="26"/>
        <v>0</v>
      </c>
      <c r="N106" s="23" t="s">
        <v>493</v>
      </c>
      <c r="O106" s="23">
        <v>2511.3042452344389</v>
      </c>
    </row>
    <row r="107" spans="1:15">
      <c r="A107" s="25">
        <f t="shared" si="21"/>
        <v>96</v>
      </c>
      <c r="C107" s="106">
        <v>39200</v>
      </c>
      <c r="E107" s="115" t="s">
        <v>298</v>
      </c>
      <c r="G107" s="129">
        <f>+O106</f>
        <v>2511.3042452344389</v>
      </c>
      <c r="H107" s="127">
        <v>5.4</v>
      </c>
      <c r="I107" s="129" t="str">
        <f t="shared" si="22"/>
        <v>P, S, T &amp; D Plant</v>
      </c>
      <c r="J107" s="129">
        <f t="shared" si="23"/>
        <v>1734.9383655912711</v>
      </c>
      <c r="K107" s="129">
        <f t="shared" si="24"/>
        <v>724.06418187729923</v>
      </c>
      <c r="L107" s="129">
        <f t="shared" si="25"/>
        <v>52.301697765868298</v>
      </c>
      <c r="M107" s="23">
        <f t="shared" si="26"/>
        <v>0</v>
      </c>
      <c r="N107" s="23" t="s">
        <v>494</v>
      </c>
      <c r="O107" s="23">
        <v>508.35520269213936</v>
      </c>
    </row>
    <row r="108" spans="1:15">
      <c r="A108" s="25">
        <f t="shared" si="21"/>
        <v>97</v>
      </c>
      <c r="C108" s="106">
        <v>39201</v>
      </c>
      <c r="E108" s="115" t="s">
        <v>299</v>
      </c>
      <c r="G108" s="129">
        <v>0</v>
      </c>
      <c r="H108" s="127">
        <v>5.4</v>
      </c>
      <c r="I108" s="129" t="str">
        <f t="shared" si="22"/>
        <v>P, S, T &amp; D Plant</v>
      </c>
      <c r="J108" s="129">
        <f t="shared" si="23"/>
        <v>0</v>
      </c>
      <c r="K108" s="129">
        <f t="shared" si="24"/>
        <v>0</v>
      </c>
      <c r="L108" s="129">
        <f t="shared" si="25"/>
        <v>0</v>
      </c>
      <c r="M108" s="23">
        <f t="shared" si="26"/>
        <v>0</v>
      </c>
      <c r="N108" s="23" t="s">
        <v>495</v>
      </c>
      <c r="O108" s="23">
        <v>169362.14937289132</v>
      </c>
    </row>
    <row r="109" spans="1:15">
      <c r="A109" s="25">
        <f t="shared" si="21"/>
        <v>98</v>
      </c>
      <c r="C109" s="106">
        <v>39202</v>
      </c>
      <c r="E109" s="115" t="s">
        <v>300</v>
      </c>
      <c r="G109" s="129">
        <f>+O107</f>
        <v>508.35520269213936</v>
      </c>
      <c r="H109" s="127">
        <v>5.4</v>
      </c>
      <c r="I109" s="129" t="str">
        <f t="shared" si="22"/>
        <v>P, S, T &amp; D Plant</v>
      </c>
      <c r="J109" s="129">
        <f t="shared" si="23"/>
        <v>351.19796662318993</v>
      </c>
      <c r="K109" s="129">
        <f t="shared" si="24"/>
        <v>146.56997241128417</v>
      </c>
      <c r="L109" s="129">
        <f t="shared" si="25"/>
        <v>10.587263657665233</v>
      </c>
      <c r="M109" s="23">
        <f t="shared" si="26"/>
        <v>0</v>
      </c>
      <c r="N109" s="23" t="s">
        <v>496</v>
      </c>
      <c r="O109" s="23">
        <v>0</v>
      </c>
    </row>
    <row r="110" spans="1:15">
      <c r="A110" s="25">
        <f t="shared" si="21"/>
        <v>99</v>
      </c>
      <c r="C110" s="106">
        <v>39300</v>
      </c>
      <c r="E110" s="115" t="s">
        <v>186</v>
      </c>
      <c r="G110" s="129">
        <v>0</v>
      </c>
      <c r="H110" s="127">
        <v>5.4</v>
      </c>
      <c r="I110" s="129" t="str">
        <f t="shared" si="22"/>
        <v>P, S, T &amp; D Plant</v>
      </c>
      <c r="J110" s="129">
        <f t="shared" si="23"/>
        <v>0</v>
      </c>
      <c r="K110" s="129">
        <f t="shared" si="24"/>
        <v>0</v>
      </c>
      <c r="L110" s="129">
        <f t="shared" si="25"/>
        <v>0</v>
      </c>
      <c r="M110" s="23">
        <f t="shared" si="26"/>
        <v>0</v>
      </c>
      <c r="N110" s="23" t="s">
        <v>497</v>
      </c>
      <c r="O110" s="23">
        <v>0</v>
      </c>
    </row>
    <row r="111" spans="1:15">
      <c r="A111" s="25">
        <f t="shared" si="21"/>
        <v>100</v>
      </c>
      <c r="C111" s="106">
        <v>39400</v>
      </c>
      <c r="E111" s="115" t="s">
        <v>301</v>
      </c>
      <c r="G111" s="129">
        <f>+O108</f>
        <v>169362.14937289132</v>
      </c>
      <c r="H111" s="127">
        <v>5.4</v>
      </c>
      <c r="I111" s="129" t="str">
        <f t="shared" si="22"/>
        <v>P, S, T &amp; D Plant</v>
      </c>
      <c r="J111" s="129">
        <f t="shared" si="23"/>
        <v>117004.09903882374</v>
      </c>
      <c r="K111" s="129">
        <f t="shared" si="24"/>
        <v>48830.82818793055</v>
      </c>
      <c r="L111" s="129">
        <f t="shared" si="25"/>
        <v>3527.2221461370104</v>
      </c>
      <c r="M111" s="23">
        <f t="shared" si="26"/>
        <v>0</v>
      </c>
      <c r="N111" s="23" t="s">
        <v>498</v>
      </c>
      <c r="O111" s="23">
        <v>0</v>
      </c>
    </row>
    <row r="112" spans="1:15">
      <c r="A112" s="25">
        <f t="shared" si="21"/>
        <v>101</v>
      </c>
      <c r="C112" s="106">
        <v>39600</v>
      </c>
      <c r="E112" s="115" t="s">
        <v>302</v>
      </c>
      <c r="G112" s="129">
        <v>0</v>
      </c>
      <c r="H112" s="127">
        <v>5.4</v>
      </c>
      <c r="I112" s="129" t="str">
        <f t="shared" si="22"/>
        <v>P, S, T &amp; D Plant</v>
      </c>
      <c r="J112" s="129">
        <f t="shared" si="23"/>
        <v>0</v>
      </c>
      <c r="K112" s="129">
        <f t="shared" si="24"/>
        <v>0</v>
      </c>
      <c r="L112" s="129">
        <f t="shared" si="25"/>
        <v>0</v>
      </c>
      <c r="M112" s="23">
        <f t="shared" si="26"/>
        <v>0</v>
      </c>
      <c r="N112" s="23" t="s">
        <v>499</v>
      </c>
      <c r="O112" s="23">
        <v>28943.645256999993</v>
      </c>
    </row>
    <row r="113" spans="1:15">
      <c r="A113" s="25">
        <f t="shared" si="21"/>
        <v>102</v>
      </c>
      <c r="C113" s="106">
        <v>39603</v>
      </c>
      <c r="E113" s="115" t="s">
        <v>303</v>
      </c>
      <c r="G113" s="129">
        <f t="shared" ref="G113:G120" si="28">+O109</f>
        <v>0</v>
      </c>
      <c r="H113" s="127">
        <v>5.4</v>
      </c>
      <c r="I113" s="129" t="str">
        <f t="shared" si="22"/>
        <v>P, S, T &amp; D Plant</v>
      </c>
      <c r="J113" s="129">
        <f t="shared" si="23"/>
        <v>0</v>
      </c>
      <c r="K113" s="129">
        <f t="shared" si="24"/>
        <v>0</v>
      </c>
      <c r="L113" s="129">
        <f t="shared" si="25"/>
        <v>0</v>
      </c>
      <c r="M113" s="23">
        <f t="shared" si="26"/>
        <v>0</v>
      </c>
      <c r="N113" s="23" t="s">
        <v>500</v>
      </c>
      <c r="O113" s="23">
        <v>0</v>
      </c>
    </row>
    <row r="114" spans="1:15">
      <c r="A114" s="25">
        <f t="shared" si="21"/>
        <v>103</v>
      </c>
      <c r="C114" s="106">
        <v>39604</v>
      </c>
      <c r="E114" s="115" t="s">
        <v>304</v>
      </c>
      <c r="G114" s="129">
        <f t="shared" si="28"/>
        <v>0</v>
      </c>
      <c r="H114" s="127">
        <v>5.4</v>
      </c>
      <c r="I114" s="129" t="str">
        <f t="shared" si="22"/>
        <v>P, S, T &amp; D Plant</v>
      </c>
      <c r="J114" s="129">
        <f t="shared" si="23"/>
        <v>0</v>
      </c>
      <c r="K114" s="129">
        <f t="shared" si="24"/>
        <v>0</v>
      </c>
      <c r="L114" s="129">
        <f t="shared" si="25"/>
        <v>0</v>
      </c>
      <c r="M114" s="23">
        <f t="shared" si="26"/>
        <v>0</v>
      </c>
      <c r="N114" s="23" t="s">
        <v>500</v>
      </c>
      <c r="O114" s="23">
        <v>0</v>
      </c>
    </row>
    <row r="115" spans="1:15">
      <c r="A115" s="25">
        <f t="shared" si="21"/>
        <v>104</v>
      </c>
      <c r="C115" s="106">
        <v>39605</v>
      </c>
      <c r="E115" s="113" t="s">
        <v>305</v>
      </c>
      <c r="G115" s="129">
        <f t="shared" si="28"/>
        <v>0</v>
      </c>
      <c r="H115" s="127">
        <v>5.4</v>
      </c>
      <c r="I115" s="129" t="str">
        <f t="shared" si="22"/>
        <v>P, S, T &amp; D Plant</v>
      </c>
      <c r="J115" s="129">
        <f t="shared" si="23"/>
        <v>0</v>
      </c>
      <c r="K115" s="129">
        <f t="shared" si="24"/>
        <v>0</v>
      </c>
      <c r="L115" s="129">
        <f t="shared" si="25"/>
        <v>0</v>
      </c>
      <c r="M115" s="23">
        <f t="shared" si="26"/>
        <v>0</v>
      </c>
      <c r="N115" s="23" t="s">
        <v>501</v>
      </c>
      <c r="O115" s="23">
        <v>0</v>
      </c>
    </row>
    <row r="116" spans="1:15">
      <c r="A116" s="25">
        <f t="shared" si="21"/>
        <v>105</v>
      </c>
      <c r="C116" s="106">
        <v>39700</v>
      </c>
      <c r="E116" s="115" t="s">
        <v>306</v>
      </c>
      <c r="G116" s="129">
        <f t="shared" si="28"/>
        <v>28943.645256999993</v>
      </c>
      <c r="H116" s="127">
        <v>5.4</v>
      </c>
      <c r="I116" s="129" t="str">
        <f t="shared" si="22"/>
        <v>P, S, T &amp; D Plant</v>
      </c>
      <c r="J116" s="129">
        <f t="shared" si="23"/>
        <v>19995.761442176565</v>
      </c>
      <c r="K116" s="129">
        <f t="shared" si="24"/>
        <v>8345.088757495434</v>
      </c>
      <c r="L116" s="129">
        <f t="shared" si="25"/>
        <v>602.79505732799112</v>
      </c>
      <c r="M116" s="23">
        <f t="shared" si="26"/>
        <v>0</v>
      </c>
      <c r="N116" s="23" t="s">
        <v>502</v>
      </c>
      <c r="O116" s="23">
        <v>199380.24575298766</v>
      </c>
    </row>
    <row r="117" spans="1:15">
      <c r="A117" s="25">
        <f t="shared" si="21"/>
        <v>106</v>
      </c>
      <c r="C117" s="106">
        <v>39701</v>
      </c>
      <c r="E117" s="115" t="s">
        <v>307</v>
      </c>
      <c r="G117" s="129">
        <f t="shared" si="28"/>
        <v>0</v>
      </c>
      <c r="H117" s="127">
        <v>5.4</v>
      </c>
      <c r="I117" s="129" t="str">
        <f t="shared" si="22"/>
        <v>P, S, T &amp; D Plant</v>
      </c>
      <c r="J117" s="129">
        <f t="shared" si="23"/>
        <v>0</v>
      </c>
      <c r="K117" s="129">
        <f t="shared" si="24"/>
        <v>0</v>
      </c>
      <c r="L117" s="129">
        <f t="shared" si="25"/>
        <v>0</v>
      </c>
      <c r="M117" s="23">
        <f t="shared" si="26"/>
        <v>0</v>
      </c>
      <c r="N117" s="23" t="s">
        <v>503</v>
      </c>
      <c r="O117" s="23">
        <v>0</v>
      </c>
    </row>
    <row r="118" spans="1:15">
      <c r="A118" s="25">
        <f t="shared" si="21"/>
        <v>107</v>
      </c>
      <c r="C118" s="106">
        <v>39702</v>
      </c>
      <c r="E118" s="115" t="s">
        <v>308</v>
      </c>
      <c r="G118" s="129">
        <f t="shared" si="28"/>
        <v>0</v>
      </c>
      <c r="H118" s="127">
        <v>5.4</v>
      </c>
      <c r="I118" s="129" t="str">
        <f t="shared" si="22"/>
        <v>P, S, T &amp; D Plant</v>
      </c>
      <c r="J118" s="129">
        <f t="shared" si="23"/>
        <v>0</v>
      </c>
      <c r="K118" s="129">
        <f t="shared" si="24"/>
        <v>0</v>
      </c>
      <c r="L118" s="129">
        <f t="shared" si="25"/>
        <v>0</v>
      </c>
      <c r="M118" s="23">
        <f t="shared" si="26"/>
        <v>0</v>
      </c>
      <c r="N118" s="23" t="s">
        <v>504</v>
      </c>
      <c r="O118" s="23">
        <v>0</v>
      </c>
    </row>
    <row r="119" spans="1:15">
      <c r="A119" s="25">
        <f t="shared" si="21"/>
        <v>108</v>
      </c>
      <c r="C119" s="106">
        <v>39705</v>
      </c>
      <c r="E119" s="115" t="s">
        <v>309</v>
      </c>
      <c r="G119" s="129">
        <f t="shared" si="28"/>
        <v>0</v>
      </c>
      <c r="H119" s="127">
        <v>5.4</v>
      </c>
      <c r="I119" s="129" t="str">
        <f t="shared" si="22"/>
        <v>P, S, T &amp; D Plant</v>
      </c>
      <c r="J119" s="129">
        <f t="shared" si="23"/>
        <v>0</v>
      </c>
      <c r="K119" s="129">
        <f t="shared" si="24"/>
        <v>0</v>
      </c>
      <c r="L119" s="129">
        <f t="shared" si="25"/>
        <v>0</v>
      </c>
      <c r="M119" s="23">
        <f t="shared" si="26"/>
        <v>0</v>
      </c>
      <c r="N119" s="23" t="s">
        <v>505</v>
      </c>
      <c r="O119" s="23">
        <v>0</v>
      </c>
    </row>
    <row r="120" spans="1:15">
      <c r="A120" s="25">
        <f t="shared" si="21"/>
        <v>109</v>
      </c>
      <c r="C120" s="106">
        <v>39800</v>
      </c>
      <c r="E120" s="115" t="s">
        <v>310</v>
      </c>
      <c r="G120" s="129">
        <f t="shared" si="28"/>
        <v>199380.24575298766</v>
      </c>
      <c r="H120" s="127">
        <v>5.4</v>
      </c>
      <c r="I120" s="129" t="str">
        <f t="shared" si="22"/>
        <v>P, S, T &amp; D Plant</v>
      </c>
      <c r="J120" s="129">
        <f t="shared" si="23"/>
        <v>137742.14667708741</v>
      </c>
      <c r="K120" s="129">
        <f t="shared" si="24"/>
        <v>57485.70480760486</v>
      </c>
      <c r="L120" s="129">
        <f t="shared" si="25"/>
        <v>4152.3942682953666</v>
      </c>
      <c r="M120" s="23">
        <f t="shared" si="26"/>
        <v>0</v>
      </c>
      <c r="N120" s="23" t="s">
        <v>506</v>
      </c>
      <c r="O120" s="23">
        <v>11055.451041666669</v>
      </c>
    </row>
    <row r="121" spans="1:15">
      <c r="A121" s="25">
        <f t="shared" si="21"/>
        <v>110</v>
      </c>
      <c r="C121" s="106">
        <v>39900</v>
      </c>
      <c r="E121" s="115" t="s">
        <v>311</v>
      </c>
      <c r="G121" s="129">
        <v>0</v>
      </c>
      <c r="H121" s="127">
        <v>5.4</v>
      </c>
      <c r="I121" s="129" t="str">
        <f t="shared" si="22"/>
        <v>P, S, T &amp; D Plant</v>
      </c>
      <c r="J121" s="129">
        <f t="shared" si="23"/>
        <v>0</v>
      </c>
      <c r="K121" s="129">
        <f t="shared" si="24"/>
        <v>0</v>
      </c>
      <c r="L121" s="129">
        <f t="shared" si="25"/>
        <v>0</v>
      </c>
      <c r="M121" s="23">
        <f t="shared" si="26"/>
        <v>0</v>
      </c>
      <c r="N121" s="23" t="s">
        <v>507</v>
      </c>
      <c r="O121" s="23">
        <v>0</v>
      </c>
    </row>
    <row r="122" spans="1:15">
      <c r="A122" s="25">
        <f t="shared" si="21"/>
        <v>111</v>
      </c>
      <c r="C122" s="106">
        <v>39901</v>
      </c>
      <c r="E122" s="115" t="s">
        <v>312</v>
      </c>
      <c r="G122" s="129">
        <f>+O117</f>
        <v>0</v>
      </c>
      <c r="H122" s="127">
        <v>5.4</v>
      </c>
      <c r="I122" s="129" t="str">
        <f t="shared" si="22"/>
        <v>P, S, T &amp; D Plant</v>
      </c>
      <c r="J122" s="129">
        <f t="shared" si="23"/>
        <v>0</v>
      </c>
      <c r="K122" s="129">
        <f t="shared" si="24"/>
        <v>0</v>
      </c>
      <c r="L122" s="129">
        <f t="shared" si="25"/>
        <v>0</v>
      </c>
      <c r="M122" s="23">
        <f t="shared" si="26"/>
        <v>0</v>
      </c>
      <c r="N122" s="23" t="s">
        <v>508</v>
      </c>
      <c r="O122" s="23">
        <v>0</v>
      </c>
    </row>
    <row r="123" spans="1:15">
      <c r="A123" s="25">
        <f t="shared" si="21"/>
        <v>112</v>
      </c>
      <c r="C123" s="106">
        <v>39902</v>
      </c>
      <c r="E123" s="115" t="s">
        <v>313</v>
      </c>
      <c r="G123" s="129">
        <f>+O118</f>
        <v>0</v>
      </c>
      <c r="H123" s="127">
        <v>5.4</v>
      </c>
      <c r="I123" s="129" t="str">
        <f t="shared" si="22"/>
        <v>P, S, T &amp; D Plant</v>
      </c>
      <c r="J123" s="129">
        <f t="shared" si="23"/>
        <v>0</v>
      </c>
      <c r="K123" s="129">
        <f t="shared" si="24"/>
        <v>0</v>
      </c>
      <c r="L123" s="129">
        <f t="shared" si="25"/>
        <v>0</v>
      </c>
      <c r="M123" s="23">
        <f t="shared" si="26"/>
        <v>0</v>
      </c>
      <c r="N123" s="23" t="s">
        <v>645</v>
      </c>
      <c r="O123" s="23">
        <v>0</v>
      </c>
    </row>
    <row r="124" spans="1:15">
      <c r="A124" s="25">
        <f t="shared" si="21"/>
        <v>113</v>
      </c>
      <c r="C124" s="106">
        <v>39903</v>
      </c>
      <c r="E124" s="115" t="s">
        <v>314</v>
      </c>
      <c r="G124" s="129">
        <f>+O119</f>
        <v>0</v>
      </c>
      <c r="H124" s="127">
        <v>5.4</v>
      </c>
      <c r="I124" s="129" t="str">
        <f t="shared" si="22"/>
        <v>P, S, T &amp; D Plant</v>
      </c>
      <c r="J124" s="129">
        <f t="shared" si="23"/>
        <v>0</v>
      </c>
      <c r="K124" s="129">
        <f t="shared" si="24"/>
        <v>0</v>
      </c>
      <c r="L124" s="129">
        <f t="shared" si="25"/>
        <v>0</v>
      </c>
      <c r="M124" s="23">
        <f t="shared" si="26"/>
        <v>0</v>
      </c>
      <c r="N124" s="23"/>
      <c r="O124" s="23"/>
    </row>
    <row r="125" spans="1:15">
      <c r="A125" s="25">
        <f t="shared" si="21"/>
        <v>114</v>
      </c>
      <c r="C125" s="106">
        <v>39904</v>
      </c>
      <c r="E125" s="115" t="s">
        <v>315</v>
      </c>
      <c r="G125" s="129">
        <v>0</v>
      </c>
      <c r="H125" s="127">
        <v>5.4</v>
      </c>
      <c r="I125" s="129" t="str">
        <f t="shared" si="22"/>
        <v>P, S, T &amp; D Plant</v>
      </c>
      <c r="J125" s="129">
        <f t="shared" si="23"/>
        <v>0</v>
      </c>
      <c r="K125" s="129">
        <f t="shared" si="24"/>
        <v>0</v>
      </c>
      <c r="L125" s="129">
        <f t="shared" si="25"/>
        <v>0</v>
      </c>
      <c r="M125" s="23">
        <f t="shared" si="26"/>
        <v>0</v>
      </c>
      <c r="N125" s="23"/>
      <c r="O125" s="23"/>
    </row>
    <row r="126" spans="1:15">
      <c r="A126" s="25">
        <f t="shared" si="21"/>
        <v>115</v>
      </c>
      <c r="C126" s="106">
        <v>39905</v>
      </c>
      <c r="E126" s="115" t="s">
        <v>316</v>
      </c>
      <c r="G126" s="129">
        <v>0</v>
      </c>
      <c r="H126" s="127">
        <v>5.4</v>
      </c>
      <c r="I126" s="129" t="str">
        <f t="shared" si="22"/>
        <v>P, S, T &amp; D Plant</v>
      </c>
      <c r="J126" s="129">
        <f t="shared" si="23"/>
        <v>0</v>
      </c>
      <c r="K126" s="129">
        <f t="shared" si="24"/>
        <v>0</v>
      </c>
      <c r="L126" s="129">
        <f t="shared" si="25"/>
        <v>0</v>
      </c>
      <c r="M126" s="23">
        <f t="shared" si="26"/>
        <v>0</v>
      </c>
      <c r="N126" s="23"/>
      <c r="O126" s="23"/>
    </row>
    <row r="127" spans="1:15">
      <c r="A127" s="25">
        <f t="shared" si="21"/>
        <v>116</v>
      </c>
      <c r="C127" s="106">
        <v>39906</v>
      </c>
      <c r="E127" s="115" t="s">
        <v>317</v>
      </c>
      <c r="G127" s="129">
        <f>+O120</f>
        <v>11055.451041666669</v>
      </c>
      <c r="H127" s="127">
        <v>5.4</v>
      </c>
      <c r="I127" s="129" t="str">
        <f t="shared" si="22"/>
        <v>P, S, T &amp; D Plant</v>
      </c>
      <c r="J127" s="129">
        <f t="shared" si="23"/>
        <v>7637.6752030349544</v>
      </c>
      <c r="K127" s="129">
        <f t="shared" si="24"/>
        <v>3187.5293998962006</v>
      </c>
      <c r="L127" s="129">
        <f t="shared" si="25"/>
        <v>230.24643873551261</v>
      </c>
      <c r="M127" s="23">
        <f t="shared" si="26"/>
        <v>0</v>
      </c>
      <c r="N127" s="23"/>
      <c r="O127" s="23"/>
    </row>
    <row r="128" spans="1:15">
      <c r="A128" s="25">
        <f t="shared" si="21"/>
        <v>117</v>
      </c>
      <c r="C128" s="106">
        <v>39907</v>
      </c>
      <c r="E128" s="115" t="s">
        <v>318</v>
      </c>
      <c r="G128" s="129">
        <f>+O121</f>
        <v>0</v>
      </c>
      <c r="H128" s="127">
        <v>5.4</v>
      </c>
      <c r="I128" s="129" t="str">
        <f t="shared" si="22"/>
        <v>P, S, T &amp; D Plant</v>
      </c>
      <c r="J128" s="129">
        <f t="shared" si="23"/>
        <v>0</v>
      </c>
      <c r="K128" s="129">
        <f t="shared" si="24"/>
        <v>0</v>
      </c>
      <c r="L128" s="129">
        <f t="shared" si="25"/>
        <v>0</v>
      </c>
      <c r="M128" s="23">
        <f t="shared" si="26"/>
        <v>0</v>
      </c>
      <c r="N128" s="23"/>
      <c r="O128" s="23"/>
    </row>
    <row r="129" spans="1:15">
      <c r="A129" s="25">
        <f t="shared" si="21"/>
        <v>118</v>
      </c>
      <c r="C129" s="106">
        <v>39908</v>
      </c>
      <c r="E129" s="115" t="s">
        <v>319</v>
      </c>
      <c r="G129" s="129">
        <v>0</v>
      </c>
      <c r="H129" s="127">
        <v>5.4</v>
      </c>
      <c r="I129" s="129" t="str">
        <f t="shared" si="22"/>
        <v>P, S, T &amp; D Plant</v>
      </c>
      <c r="J129" s="129">
        <f t="shared" si="23"/>
        <v>0</v>
      </c>
      <c r="K129" s="129">
        <f t="shared" si="24"/>
        <v>0</v>
      </c>
      <c r="L129" s="129">
        <f t="shared" si="25"/>
        <v>0</v>
      </c>
      <c r="M129" s="23">
        <f t="shared" si="26"/>
        <v>0</v>
      </c>
      <c r="N129" s="23"/>
      <c r="O129" s="23"/>
    </row>
    <row r="130" spans="1:15">
      <c r="A130" s="25">
        <f t="shared" si="21"/>
        <v>119</v>
      </c>
      <c r="C130" s="106">
        <v>39908</v>
      </c>
      <c r="E130" s="115" t="s">
        <v>320</v>
      </c>
      <c r="G130" s="129">
        <f>+O122</f>
        <v>0</v>
      </c>
      <c r="H130" s="127">
        <v>5.4</v>
      </c>
      <c r="I130" s="129" t="str">
        <f t="shared" si="22"/>
        <v>P, S, T &amp; D Plant</v>
      </c>
      <c r="J130" s="129">
        <f t="shared" si="23"/>
        <v>0</v>
      </c>
      <c r="K130" s="129">
        <f t="shared" si="24"/>
        <v>0</v>
      </c>
      <c r="L130" s="129">
        <f t="shared" si="25"/>
        <v>0</v>
      </c>
      <c r="M130" s="23">
        <f t="shared" si="26"/>
        <v>0</v>
      </c>
      <c r="N130" s="23"/>
      <c r="O130" s="23"/>
    </row>
    <row r="131" spans="1:15">
      <c r="A131" s="25">
        <f t="shared" si="21"/>
        <v>120</v>
      </c>
      <c r="C131" s="106">
        <v>40600</v>
      </c>
      <c r="E131" s="113" t="s">
        <v>540</v>
      </c>
      <c r="G131" s="129">
        <f>49304.76</f>
        <v>49304.76</v>
      </c>
      <c r="H131" s="127">
        <v>5.4</v>
      </c>
      <c r="I131" s="129" t="str">
        <f t="shared" si="22"/>
        <v>P, S, T &amp; D Plant</v>
      </c>
      <c r="J131" s="129">
        <f t="shared" si="23"/>
        <v>34062.268597122675</v>
      </c>
      <c r="K131" s="129">
        <f t="shared" si="24"/>
        <v>14215.645427989108</v>
      </c>
      <c r="L131" s="129">
        <f t="shared" si="25"/>
        <v>1026.845974888216</v>
      </c>
      <c r="M131" s="23">
        <f t="shared" si="26"/>
        <v>0</v>
      </c>
      <c r="N131" s="23"/>
      <c r="O131" s="23"/>
    </row>
    <row r="132" spans="1:15">
      <c r="A132" s="25">
        <f t="shared" si="21"/>
        <v>121</v>
      </c>
      <c r="C132" s="117"/>
      <c r="E132" s="115"/>
      <c r="G132" s="129"/>
      <c r="H132" s="127"/>
      <c r="I132" s="129"/>
      <c r="J132" s="129"/>
      <c r="K132" s="129"/>
      <c r="L132" s="129"/>
      <c r="M132" s="23"/>
      <c r="N132" s="23"/>
      <c r="O132" s="23"/>
    </row>
    <row r="133" spans="1:15">
      <c r="A133" s="25">
        <f t="shared" si="21"/>
        <v>122</v>
      </c>
      <c r="G133" s="113"/>
      <c r="H133" s="127"/>
      <c r="I133" s="113"/>
      <c r="J133" s="113"/>
      <c r="K133" s="113"/>
      <c r="L133" s="113"/>
      <c r="M133" s="23"/>
      <c r="N133" s="23"/>
      <c r="O133" s="23"/>
    </row>
    <row r="134" spans="1:15">
      <c r="A134" s="25">
        <f t="shared" si="21"/>
        <v>123</v>
      </c>
      <c r="D134" s="106" t="s">
        <v>149</v>
      </c>
      <c r="G134" s="113">
        <f>SUM(G98:G132)</f>
        <v>803161.01202447235</v>
      </c>
      <c r="H134" s="127"/>
      <c r="I134" s="129"/>
      <c r="J134" s="113">
        <f>SUM(J98:J132)</f>
        <v>554865.00934827479</v>
      </c>
      <c r="K134" s="113">
        <f>SUM(K98:K132)</f>
        <v>231568.96349408847</v>
      </c>
      <c r="L134" s="113">
        <f>SUM(L98:L132)</f>
        <v>16727.039182108892</v>
      </c>
      <c r="M134" s="23">
        <f>SUM(J134:L134)-G134</f>
        <v>0</v>
      </c>
      <c r="N134" s="23"/>
      <c r="O134" s="23"/>
    </row>
    <row r="135" spans="1:15">
      <c r="A135" s="25">
        <f t="shared" si="21"/>
        <v>124</v>
      </c>
      <c r="G135" s="113"/>
      <c r="H135" s="127"/>
      <c r="I135" s="129"/>
      <c r="J135" s="129"/>
      <c r="K135" s="129"/>
      <c r="L135" s="129"/>
      <c r="M135" s="23"/>
      <c r="N135" s="23"/>
      <c r="O135" s="23"/>
    </row>
    <row r="136" spans="1:15">
      <c r="A136" s="25">
        <f t="shared" si="21"/>
        <v>125</v>
      </c>
      <c r="D136" s="106" t="s">
        <v>356</v>
      </c>
      <c r="G136" s="113">
        <f>G134+G94+G66+G52+G30+G18</f>
        <v>20293338.551090188</v>
      </c>
      <c r="H136" s="127"/>
      <c r="I136" s="129"/>
      <c r="J136" s="113">
        <f>J134+J94+J66+J52+J30+J18</f>
        <v>15417535.462813569</v>
      </c>
      <c r="K136" s="113">
        <f>K134+K94+K66+K52+K30+K18</f>
        <v>4528437.2265933454</v>
      </c>
      <c r="L136" s="113">
        <f>L134+L94+L66+L52+L30+L18</f>
        <v>347365.86168327561</v>
      </c>
      <c r="M136" s="23">
        <f>SUM(J136:L136)-G136</f>
        <v>0</v>
      </c>
      <c r="N136" s="23"/>
      <c r="O136" s="23"/>
    </row>
    <row r="137" spans="1:15">
      <c r="A137" s="25">
        <f t="shared" si="21"/>
        <v>126</v>
      </c>
      <c r="G137" s="113"/>
      <c r="H137" s="127"/>
      <c r="I137" s="129"/>
      <c r="J137" s="129"/>
      <c r="K137" s="129"/>
      <c r="L137" s="129"/>
      <c r="M137" s="23"/>
      <c r="N137" s="23"/>
      <c r="O137" s="23"/>
    </row>
    <row r="138" spans="1:15">
      <c r="A138" s="25">
        <f t="shared" si="21"/>
        <v>127</v>
      </c>
      <c r="D138" s="106" t="s">
        <v>347</v>
      </c>
      <c r="G138" s="113"/>
      <c r="H138" s="127"/>
      <c r="I138" s="129"/>
      <c r="J138" s="129"/>
      <c r="K138" s="129"/>
      <c r="L138" s="129"/>
      <c r="M138" s="23"/>
      <c r="N138" s="23"/>
      <c r="O138" s="23"/>
    </row>
    <row r="139" spans="1:15">
      <c r="A139" s="25">
        <f t="shared" si="21"/>
        <v>128</v>
      </c>
      <c r="G139" s="113"/>
      <c r="H139" s="127"/>
      <c r="I139" s="129"/>
      <c r="J139" s="129"/>
      <c r="K139" s="129"/>
      <c r="L139" s="129"/>
      <c r="M139" s="23"/>
      <c r="N139" s="23"/>
      <c r="O139" s="23"/>
    </row>
    <row r="140" spans="1:15">
      <c r="A140" s="25">
        <f t="shared" si="21"/>
        <v>129</v>
      </c>
      <c r="D140" s="106" t="s">
        <v>322</v>
      </c>
      <c r="G140" s="129"/>
      <c r="H140" s="127"/>
      <c r="I140" s="129"/>
      <c r="J140" s="129"/>
      <c r="K140" s="129"/>
      <c r="L140" s="129"/>
      <c r="M140" s="23"/>
      <c r="N140" s="23"/>
      <c r="O140" s="23"/>
    </row>
    <row r="141" spans="1:15">
      <c r="A141" s="25">
        <f t="shared" si="21"/>
        <v>130</v>
      </c>
      <c r="G141" s="113"/>
      <c r="H141" s="127"/>
      <c r="I141" s="113"/>
      <c r="J141" s="113"/>
      <c r="K141" s="113"/>
      <c r="L141" s="113"/>
      <c r="M141" s="23"/>
      <c r="N141" s="23"/>
      <c r="O141" s="23"/>
    </row>
    <row r="142" spans="1:15">
      <c r="A142" s="25">
        <f t="shared" si="21"/>
        <v>131</v>
      </c>
      <c r="C142" s="106">
        <v>30100</v>
      </c>
      <c r="E142" s="115" t="s">
        <v>323</v>
      </c>
      <c r="G142" s="129">
        <v>0</v>
      </c>
      <c r="H142" s="127">
        <v>5.4</v>
      </c>
      <c r="I142" s="129" t="str">
        <f>VLOOKUP($H142,class,3)</f>
        <v>P, S, T &amp; D Plant</v>
      </c>
      <c r="J142" s="129">
        <f>$G142*VLOOKUP($H142,class,6)</f>
        <v>0</v>
      </c>
      <c r="K142" s="129">
        <f>$G142*VLOOKUP($H142,class,7)</f>
        <v>0</v>
      </c>
      <c r="L142" s="129">
        <f>$G142*VLOOKUP($H142,class,8)</f>
        <v>0</v>
      </c>
      <c r="M142" s="23">
        <f>SUM(J142:L142)-G142</f>
        <v>0</v>
      </c>
      <c r="N142" s="23"/>
      <c r="O142" s="23"/>
    </row>
    <row r="143" spans="1:15">
      <c r="A143" s="25">
        <f t="shared" si="21"/>
        <v>132</v>
      </c>
      <c r="C143" s="106">
        <v>30200</v>
      </c>
      <c r="E143" s="115" t="s">
        <v>185</v>
      </c>
      <c r="G143" s="129">
        <v>0</v>
      </c>
      <c r="H143" s="127">
        <v>5.4</v>
      </c>
      <c r="I143" s="129" t="str">
        <f>VLOOKUP($H143,class,3)</f>
        <v>P, S, T &amp; D Plant</v>
      </c>
      <c r="J143" s="129">
        <f>$G143*VLOOKUP($H143,class,6)</f>
        <v>0</v>
      </c>
      <c r="K143" s="129">
        <f>$G143*VLOOKUP($H143,class,7)</f>
        <v>0</v>
      </c>
      <c r="L143" s="129">
        <f>$G143*VLOOKUP($H143,class,8)</f>
        <v>0</v>
      </c>
      <c r="M143" s="23">
        <f>SUM(J143:L143)-G143</f>
        <v>0</v>
      </c>
      <c r="N143" s="23"/>
      <c r="O143" s="23"/>
    </row>
    <row r="144" spans="1:15">
      <c r="A144" s="25">
        <f t="shared" ref="A144:A207" si="29">A143+1</f>
        <v>133</v>
      </c>
      <c r="C144" s="106">
        <v>30300</v>
      </c>
      <c r="E144" s="115" t="s">
        <v>324</v>
      </c>
      <c r="G144" s="129">
        <v>0</v>
      </c>
      <c r="H144" s="127">
        <v>5.4</v>
      </c>
      <c r="I144" s="129" t="str">
        <f>VLOOKUP($H144,class,3)</f>
        <v>P, S, T &amp; D Plant</v>
      </c>
      <c r="J144" s="129">
        <f>$G144*VLOOKUP($H144,class,6)</f>
        <v>0</v>
      </c>
      <c r="K144" s="129">
        <f>$G144*VLOOKUP($H144,class,7)</f>
        <v>0</v>
      </c>
      <c r="L144" s="129">
        <f>$G144*VLOOKUP($H144,class,8)</f>
        <v>0</v>
      </c>
      <c r="M144" s="23">
        <f>SUM(J144:L144)-G144</f>
        <v>0</v>
      </c>
      <c r="N144" s="23"/>
      <c r="O144" s="23"/>
    </row>
    <row r="145" spans="1:15">
      <c r="A145" s="25">
        <f t="shared" si="29"/>
        <v>134</v>
      </c>
      <c r="G145" s="113"/>
      <c r="H145" s="127"/>
      <c r="I145" s="113"/>
      <c r="J145" s="113"/>
      <c r="K145" s="113"/>
      <c r="L145" s="113"/>
      <c r="M145" s="23"/>
      <c r="N145" s="23"/>
      <c r="O145" s="23"/>
    </row>
    <row r="146" spans="1:15">
      <c r="A146" s="25">
        <f t="shared" si="29"/>
        <v>135</v>
      </c>
      <c r="D146" s="106" t="s">
        <v>325</v>
      </c>
      <c r="G146" s="113">
        <f>SUM(G142:G144)</f>
        <v>0</v>
      </c>
      <c r="H146" s="127"/>
      <c r="I146" s="113"/>
      <c r="J146" s="113">
        <f>SUM(J142:J144)</f>
        <v>0</v>
      </c>
      <c r="K146" s="113">
        <f>SUM(K142:K144)</f>
        <v>0</v>
      </c>
      <c r="L146" s="113">
        <f>SUM(L142:L144)</f>
        <v>0</v>
      </c>
      <c r="M146" s="23">
        <f>SUM(J146:L146)-G146</f>
        <v>0</v>
      </c>
      <c r="N146" s="23"/>
      <c r="O146" s="23"/>
    </row>
    <row r="147" spans="1:15">
      <c r="A147" s="25">
        <f t="shared" si="29"/>
        <v>136</v>
      </c>
      <c r="G147" s="113"/>
      <c r="H147" s="127"/>
      <c r="I147" s="113"/>
      <c r="J147" s="113"/>
      <c r="K147" s="113"/>
      <c r="L147" s="113"/>
      <c r="M147" s="23"/>
      <c r="N147" s="23"/>
      <c r="O147" s="23"/>
    </row>
    <row r="148" spans="1:15">
      <c r="A148" s="25">
        <f t="shared" si="29"/>
        <v>137</v>
      </c>
      <c r="D148" s="106" t="s">
        <v>148</v>
      </c>
      <c r="G148" s="113"/>
      <c r="H148" s="127"/>
      <c r="I148" s="113"/>
      <c r="J148" s="113"/>
      <c r="K148" s="113"/>
      <c r="L148" s="113"/>
      <c r="M148" s="23"/>
      <c r="N148" s="23"/>
      <c r="O148" s="23"/>
    </row>
    <row r="149" spans="1:15">
      <c r="A149" s="25">
        <f t="shared" si="29"/>
        <v>138</v>
      </c>
      <c r="G149" s="113"/>
      <c r="H149" s="127"/>
      <c r="I149" s="113"/>
      <c r="J149" s="113"/>
      <c r="K149" s="113"/>
      <c r="L149" s="113"/>
      <c r="M149" s="23"/>
      <c r="N149" s="23"/>
      <c r="O149" s="23"/>
    </row>
    <row r="150" spans="1:15">
      <c r="A150" s="25">
        <f t="shared" si="29"/>
        <v>139</v>
      </c>
      <c r="C150" s="119">
        <v>37400</v>
      </c>
      <c r="E150" s="115" t="s">
        <v>115</v>
      </c>
      <c r="G150" s="129">
        <v>0</v>
      </c>
      <c r="H150" s="127">
        <v>5.4</v>
      </c>
      <c r="I150" s="129" t="str">
        <f>VLOOKUP($H150,class,3)</f>
        <v>P, S, T &amp; D Plant</v>
      </c>
      <c r="J150" s="129">
        <f>$G150*VLOOKUP($H150,class,6)</f>
        <v>0</v>
      </c>
      <c r="K150" s="129">
        <f>$G150*VLOOKUP($H150,class,7)</f>
        <v>0</v>
      </c>
      <c r="L150" s="129">
        <f>$G150*VLOOKUP($H150,class,8)</f>
        <v>0</v>
      </c>
      <c r="M150" s="23">
        <f>SUM(J150:L150)-G150</f>
        <v>0</v>
      </c>
      <c r="N150" s="23"/>
      <c r="O150" s="23"/>
    </row>
    <row r="151" spans="1:15">
      <c r="A151" s="25">
        <f t="shared" si="29"/>
        <v>140</v>
      </c>
      <c r="C151" s="119">
        <v>39001</v>
      </c>
      <c r="E151" s="115" t="s">
        <v>291</v>
      </c>
      <c r="G151" s="129">
        <f>+O155</f>
        <v>3943.0801715359994</v>
      </c>
      <c r="H151" s="127">
        <v>5.4</v>
      </c>
      <c r="I151" s="129" t="str">
        <f t="shared" ref="I151:I183" si="30">VLOOKUP($H151,class,3)</f>
        <v>P, S, T &amp; D Plant</v>
      </c>
      <c r="J151" s="129">
        <f t="shared" ref="J151:J183" si="31">$G151*VLOOKUP($H151,class,6)</f>
        <v>2724.0829466130194</v>
      </c>
      <c r="K151" s="129">
        <f t="shared" ref="K151:K183" si="32">$G151*VLOOKUP($H151,class,7)</f>
        <v>1136.8766344809353</v>
      </c>
      <c r="L151" s="129">
        <f t="shared" ref="L151:L183" si="33">$G151*VLOOKUP($H151,class,8)</f>
        <v>82.120590442044062</v>
      </c>
      <c r="M151" s="23">
        <f t="shared" ref="M151:M183" si="34">SUM(J151:L151)-G151</f>
        <v>0</v>
      </c>
      <c r="N151" s="23"/>
      <c r="O151" s="23"/>
    </row>
    <row r="152" spans="1:15">
      <c r="A152" s="25">
        <f t="shared" si="29"/>
        <v>141</v>
      </c>
      <c r="C152" s="119">
        <v>36602</v>
      </c>
      <c r="E152" s="115" t="s">
        <v>139</v>
      </c>
      <c r="G152" s="129">
        <v>0</v>
      </c>
      <c r="H152" s="127">
        <v>5.4</v>
      </c>
      <c r="I152" s="129" t="str">
        <f t="shared" si="30"/>
        <v>P, S, T &amp; D Plant</v>
      </c>
      <c r="J152" s="129">
        <f t="shared" si="31"/>
        <v>0</v>
      </c>
      <c r="K152" s="129">
        <f t="shared" si="32"/>
        <v>0</v>
      </c>
      <c r="L152" s="129">
        <f t="shared" si="33"/>
        <v>0</v>
      </c>
      <c r="M152" s="23">
        <f t="shared" si="34"/>
        <v>0</v>
      </c>
      <c r="N152" s="23"/>
      <c r="O152" s="23"/>
    </row>
    <row r="153" spans="1:15">
      <c r="A153" s="25">
        <f t="shared" si="29"/>
        <v>142</v>
      </c>
      <c r="C153" s="119">
        <v>38900</v>
      </c>
      <c r="E153" s="115" t="s">
        <v>115</v>
      </c>
      <c r="G153" s="129">
        <v>0</v>
      </c>
      <c r="H153" s="127">
        <v>5.4</v>
      </c>
      <c r="I153" s="129" t="str">
        <f t="shared" si="30"/>
        <v>P, S, T &amp; D Plant</v>
      </c>
      <c r="J153" s="129">
        <f t="shared" si="31"/>
        <v>0</v>
      </c>
      <c r="K153" s="129">
        <f t="shared" si="32"/>
        <v>0</v>
      </c>
      <c r="L153" s="129">
        <f t="shared" si="33"/>
        <v>0</v>
      </c>
      <c r="M153" s="23">
        <f t="shared" si="34"/>
        <v>0</v>
      </c>
      <c r="N153" s="23"/>
      <c r="O153" s="23"/>
    </row>
    <row r="154" spans="1:15">
      <c r="A154" s="25">
        <f t="shared" si="29"/>
        <v>143</v>
      </c>
      <c r="C154" s="119">
        <v>39004</v>
      </c>
      <c r="E154" s="115" t="s">
        <v>293</v>
      </c>
      <c r="G154" s="129">
        <f>+O156</f>
        <v>156.05299848809997</v>
      </c>
      <c r="H154" s="127">
        <v>5.4</v>
      </c>
      <c r="I154" s="129" t="str">
        <f t="shared" si="30"/>
        <v>P, S, T &amp; D Plant</v>
      </c>
      <c r="J154" s="129">
        <f t="shared" si="31"/>
        <v>107.80945186403989</v>
      </c>
      <c r="K154" s="129">
        <f t="shared" si="32"/>
        <v>44.993507614302345</v>
      </c>
      <c r="L154" s="129">
        <f t="shared" si="33"/>
        <v>3.250039009757725</v>
      </c>
      <c r="M154" s="23">
        <f t="shared" si="34"/>
        <v>0</v>
      </c>
      <c r="N154" s="23"/>
      <c r="O154" s="23"/>
    </row>
    <row r="155" spans="1:15">
      <c r="A155" s="25">
        <f t="shared" si="29"/>
        <v>144</v>
      </c>
      <c r="C155" s="119">
        <v>39009</v>
      </c>
      <c r="E155" s="115" t="s">
        <v>294</v>
      </c>
      <c r="G155" s="129">
        <f>+O157</f>
        <v>0</v>
      </c>
      <c r="H155" s="127">
        <v>5.4</v>
      </c>
      <c r="I155" s="129" t="str">
        <f t="shared" si="30"/>
        <v>P, S, T &amp; D Plant</v>
      </c>
      <c r="J155" s="129">
        <f t="shared" si="31"/>
        <v>0</v>
      </c>
      <c r="K155" s="129">
        <f t="shared" si="32"/>
        <v>0</v>
      </c>
      <c r="L155" s="129">
        <f t="shared" si="33"/>
        <v>0</v>
      </c>
      <c r="M155" s="23">
        <f t="shared" si="34"/>
        <v>0</v>
      </c>
      <c r="N155" s="78" t="s">
        <v>511</v>
      </c>
      <c r="O155" s="23">
        <v>3943.0801715359994</v>
      </c>
    </row>
    <row r="156" spans="1:15">
      <c r="A156" s="25">
        <f t="shared" si="29"/>
        <v>145</v>
      </c>
      <c r="C156" s="119">
        <v>39100</v>
      </c>
      <c r="E156" s="115" t="s">
        <v>295</v>
      </c>
      <c r="G156" s="129">
        <f>+O158</f>
        <v>865.21350973029996</v>
      </c>
      <c r="H156" s="127">
        <v>5.4</v>
      </c>
      <c r="I156" s="129" t="str">
        <f t="shared" si="30"/>
        <v>P, S, T &amp; D Plant</v>
      </c>
      <c r="J156" s="129">
        <f t="shared" si="31"/>
        <v>597.73407196977917</v>
      </c>
      <c r="K156" s="129">
        <f t="shared" si="32"/>
        <v>249.46006174316534</v>
      </c>
      <c r="L156" s="129">
        <f t="shared" si="33"/>
        <v>18.019376017355416</v>
      </c>
      <c r="M156" s="23">
        <f t="shared" si="34"/>
        <v>0</v>
      </c>
      <c r="N156" s="78" t="s">
        <v>490</v>
      </c>
      <c r="O156" s="23">
        <v>156.05299848809997</v>
      </c>
    </row>
    <row r="157" spans="1:15">
      <c r="A157" s="25">
        <f t="shared" si="29"/>
        <v>146</v>
      </c>
      <c r="C157" s="119">
        <v>39102</v>
      </c>
      <c r="E157" s="115" t="s">
        <v>296</v>
      </c>
      <c r="G157" s="129">
        <v>0</v>
      </c>
      <c r="H157" s="127">
        <v>5.4</v>
      </c>
      <c r="I157" s="129" t="str">
        <f t="shared" si="30"/>
        <v>P, S, T &amp; D Plant</v>
      </c>
      <c r="J157" s="129">
        <f t="shared" si="31"/>
        <v>0</v>
      </c>
      <c r="K157" s="129">
        <f t="shared" si="32"/>
        <v>0</v>
      </c>
      <c r="L157" s="129">
        <f t="shared" si="33"/>
        <v>0</v>
      </c>
      <c r="M157" s="23">
        <f t="shared" si="34"/>
        <v>0</v>
      </c>
      <c r="N157" s="78" t="s">
        <v>491</v>
      </c>
      <c r="O157" s="23">
        <v>0</v>
      </c>
    </row>
    <row r="158" spans="1:15">
      <c r="A158" s="25">
        <f t="shared" si="29"/>
        <v>147</v>
      </c>
      <c r="C158" s="119">
        <v>39103</v>
      </c>
      <c r="E158" s="115" t="s">
        <v>297</v>
      </c>
      <c r="G158" s="129">
        <v>0</v>
      </c>
      <c r="H158" s="127">
        <v>5.4</v>
      </c>
      <c r="I158" s="129" t="str">
        <f t="shared" si="30"/>
        <v>P, S, T &amp; D Plant</v>
      </c>
      <c r="J158" s="129">
        <f t="shared" si="31"/>
        <v>0</v>
      </c>
      <c r="K158" s="129">
        <f t="shared" si="32"/>
        <v>0</v>
      </c>
      <c r="L158" s="129">
        <f t="shared" si="33"/>
        <v>0</v>
      </c>
      <c r="M158" s="23">
        <f t="shared" si="34"/>
        <v>0</v>
      </c>
      <c r="N158" s="78" t="s">
        <v>492</v>
      </c>
      <c r="O158" s="23">
        <v>865.21350973029996</v>
      </c>
    </row>
    <row r="159" spans="1:15">
      <c r="A159" s="25">
        <f t="shared" si="29"/>
        <v>148</v>
      </c>
      <c r="C159" s="119">
        <v>39200</v>
      </c>
      <c r="E159" s="115" t="s">
        <v>298</v>
      </c>
      <c r="G159" s="129">
        <f>+O161</f>
        <v>61.811017602646153</v>
      </c>
      <c r="H159" s="127">
        <v>5.4</v>
      </c>
      <c r="I159" s="129" t="str">
        <f t="shared" si="30"/>
        <v>P, S, T &amp; D Plant</v>
      </c>
      <c r="J159" s="129">
        <f t="shared" si="31"/>
        <v>42.702235724153425</v>
      </c>
      <c r="K159" s="129">
        <f t="shared" si="32"/>
        <v>17.821474230528878</v>
      </c>
      <c r="L159" s="129">
        <f t="shared" si="33"/>
        <v>1.2873076479638448</v>
      </c>
      <c r="M159" s="23">
        <f t="shared" si="34"/>
        <v>0</v>
      </c>
      <c r="N159" s="78" t="s">
        <v>476</v>
      </c>
      <c r="O159" s="23">
        <v>0</v>
      </c>
    </row>
    <row r="160" spans="1:15">
      <c r="A160" s="25">
        <f t="shared" si="29"/>
        <v>149</v>
      </c>
      <c r="C160" s="119">
        <v>39201</v>
      </c>
      <c r="E160" s="115" t="s">
        <v>299</v>
      </c>
      <c r="G160" s="129">
        <v>0</v>
      </c>
      <c r="H160" s="127">
        <v>5.4</v>
      </c>
      <c r="I160" s="129" t="str">
        <f t="shared" si="30"/>
        <v>P, S, T &amp; D Plant</v>
      </c>
      <c r="J160" s="129">
        <f t="shared" si="31"/>
        <v>0</v>
      </c>
      <c r="K160" s="129">
        <f t="shared" si="32"/>
        <v>0</v>
      </c>
      <c r="L160" s="129">
        <f t="shared" si="33"/>
        <v>0</v>
      </c>
      <c r="M160" s="23">
        <f t="shared" si="34"/>
        <v>0</v>
      </c>
      <c r="N160" s="78" t="s">
        <v>297</v>
      </c>
      <c r="O160" s="23">
        <v>0</v>
      </c>
    </row>
    <row r="161" spans="1:15">
      <c r="A161" s="25">
        <f t="shared" si="29"/>
        <v>150</v>
      </c>
      <c r="C161" s="119">
        <v>39202</v>
      </c>
      <c r="E161" s="115" t="s">
        <v>300</v>
      </c>
      <c r="G161" s="129">
        <v>0</v>
      </c>
      <c r="H161" s="127">
        <v>5.4</v>
      </c>
      <c r="I161" s="129" t="str">
        <f t="shared" si="30"/>
        <v>P, S, T &amp; D Plant</v>
      </c>
      <c r="J161" s="129">
        <f t="shared" si="31"/>
        <v>0</v>
      </c>
      <c r="K161" s="129">
        <f t="shared" si="32"/>
        <v>0</v>
      </c>
      <c r="L161" s="129">
        <f t="shared" si="33"/>
        <v>0</v>
      </c>
      <c r="M161" s="23">
        <f t="shared" si="34"/>
        <v>0</v>
      </c>
      <c r="N161" s="78" t="s">
        <v>512</v>
      </c>
      <c r="O161" s="23">
        <v>61.811017602646153</v>
      </c>
    </row>
    <row r="162" spans="1:15">
      <c r="A162" s="25">
        <f t="shared" si="29"/>
        <v>151</v>
      </c>
      <c r="C162" s="119">
        <v>39300</v>
      </c>
      <c r="E162" s="115" t="s">
        <v>186</v>
      </c>
      <c r="G162" s="129">
        <v>0</v>
      </c>
      <c r="H162" s="127">
        <v>5.4</v>
      </c>
      <c r="I162" s="129" t="str">
        <f t="shared" si="30"/>
        <v>P, S, T &amp; D Plant</v>
      </c>
      <c r="J162" s="129">
        <f t="shared" si="31"/>
        <v>0</v>
      </c>
      <c r="K162" s="129">
        <f t="shared" si="32"/>
        <v>0</v>
      </c>
      <c r="L162" s="129">
        <f t="shared" si="33"/>
        <v>0</v>
      </c>
      <c r="M162" s="23">
        <f t="shared" si="34"/>
        <v>0</v>
      </c>
      <c r="N162" s="78" t="s">
        <v>186</v>
      </c>
      <c r="O162" s="23">
        <v>0</v>
      </c>
    </row>
    <row r="163" spans="1:15">
      <c r="A163" s="25">
        <f t="shared" si="29"/>
        <v>152</v>
      </c>
      <c r="C163" s="119">
        <v>39400</v>
      </c>
      <c r="E163" s="115" t="s">
        <v>301</v>
      </c>
      <c r="G163" s="129">
        <f>+O163</f>
        <v>1400.2547724913647</v>
      </c>
      <c r="H163" s="127">
        <v>5.4</v>
      </c>
      <c r="I163" s="129" t="str">
        <f t="shared" si="30"/>
        <v>P, S, T &amp; D Plant</v>
      </c>
      <c r="J163" s="129">
        <f t="shared" si="31"/>
        <v>967.36814386691594</v>
      </c>
      <c r="K163" s="129">
        <f t="shared" si="32"/>
        <v>403.72421150791115</v>
      </c>
      <c r="L163" s="129">
        <f t="shared" si="33"/>
        <v>29.162417116537476</v>
      </c>
      <c r="M163" s="23">
        <f t="shared" si="34"/>
        <v>0</v>
      </c>
      <c r="N163" s="78" t="s">
        <v>495</v>
      </c>
      <c r="O163" s="23">
        <v>1400.2547724913647</v>
      </c>
    </row>
    <row r="164" spans="1:15">
      <c r="A164" s="25">
        <f t="shared" si="29"/>
        <v>153</v>
      </c>
      <c r="C164" s="119">
        <v>39600</v>
      </c>
      <c r="E164" s="115" t="s">
        <v>302</v>
      </c>
      <c r="G164" s="129">
        <f>+O164</f>
        <v>9.8288144265040849</v>
      </c>
      <c r="H164" s="127">
        <v>5.4</v>
      </c>
      <c r="I164" s="129" t="str">
        <f t="shared" si="30"/>
        <v>P, S, T &amp; D Plant</v>
      </c>
      <c r="J164" s="129">
        <f t="shared" si="31"/>
        <v>6.790251427790265</v>
      </c>
      <c r="K164" s="129">
        <f t="shared" si="32"/>
        <v>2.8338631171652833</v>
      </c>
      <c r="L164" s="129">
        <f t="shared" si="33"/>
        <v>0.20469988154853502</v>
      </c>
      <c r="M164" s="23">
        <f t="shared" si="34"/>
        <v>0</v>
      </c>
      <c r="N164" s="78" t="s">
        <v>513</v>
      </c>
      <c r="O164" s="23">
        <v>9.8288144265040849</v>
      </c>
    </row>
    <row r="165" spans="1:15">
      <c r="A165" s="25">
        <f t="shared" si="29"/>
        <v>154</v>
      </c>
      <c r="C165" s="119">
        <v>39603</v>
      </c>
      <c r="E165" s="115" t="s">
        <v>303</v>
      </c>
      <c r="G165" s="129">
        <v>0</v>
      </c>
      <c r="H165" s="127">
        <v>5.4</v>
      </c>
      <c r="I165" s="129" t="str">
        <f t="shared" si="30"/>
        <v>P, S, T &amp; D Plant</v>
      </c>
      <c r="J165" s="129">
        <f t="shared" si="31"/>
        <v>0</v>
      </c>
      <c r="K165" s="129">
        <f t="shared" si="32"/>
        <v>0</v>
      </c>
      <c r="L165" s="129">
        <f t="shared" si="33"/>
        <v>0</v>
      </c>
      <c r="M165" s="23">
        <f t="shared" si="34"/>
        <v>0</v>
      </c>
      <c r="N165" s="78" t="s">
        <v>499</v>
      </c>
      <c r="O165" s="23">
        <v>0</v>
      </c>
    </row>
    <row r="166" spans="1:15">
      <c r="A166" s="25">
        <f t="shared" si="29"/>
        <v>155</v>
      </c>
      <c r="C166" s="119">
        <v>39604</v>
      </c>
      <c r="E166" s="115" t="s">
        <v>304</v>
      </c>
      <c r="G166" s="129">
        <v>0</v>
      </c>
      <c r="H166" s="127">
        <v>5.4</v>
      </c>
      <c r="I166" s="129" t="str">
        <f t="shared" si="30"/>
        <v>P, S, T &amp; D Plant</v>
      </c>
      <c r="J166" s="129">
        <f t="shared" si="31"/>
        <v>0</v>
      </c>
      <c r="K166" s="129">
        <f t="shared" si="32"/>
        <v>0</v>
      </c>
      <c r="L166" s="129">
        <f t="shared" si="33"/>
        <v>0</v>
      </c>
      <c r="M166" s="23">
        <f t="shared" si="34"/>
        <v>0</v>
      </c>
      <c r="N166" s="78" t="s">
        <v>500</v>
      </c>
      <c r="O166" s="23">
        <v>0</v>
      </c>
    </row>
    <row r="167" spans="1:15">
      <c r="A167" s="25">
        <f t="shared" si="29"/>
        <v>156</v>
      </c>
      <c r="C167" s="119">
        <v>39605</v>
      </c>
      <c r="E167" s="113" t="s">
        <v>305</v>
      </c>
      <c r="G167" s="129">
        <v>0</v>
      </c>
      <c r="H167" s="127">
        <v>5.4</v>
      </c>
      <c r="I167" s="129" t="str">
        <f t="shared" si="30"/>
        <v>P, S, T &amp; D Plant</v>
      </c>
      <c r="J167" s="129">
        <f t="shared" si="31"/>
        <v>0</v>
      </c>
      <c r="K167" s="129">
        <f t="shared" si="32"/>
        <v>0</v>
      </c>
      <c r="L167" s="129">
        <f t="shared" si="33"/>
        <v>0</v>
      </c>
      <c r="M167" s="23">
        <f t="shared" si="34"/>
        <v>0</v>
      </c>
      <c r="N167" s="78" t="s">
        <v>500</v>
      </c>
      <c r="O167" s="23">
        <v>0</v>
      </c>
    </row>
    <row r="168" spans="1:15">
      <c r="A168" s="25">
        <f t="shared" si="29"/>
        <v>157</v>
      </c>
      <c r="C168" s="119">
        <v>39700</v>
      </c>
      <c r="E168" s="115" t="s">
        <v>306</v>
      </c>
      <c r="G168" s="129">
        <f>+O165</f>
        <v>0</v>
      </c>
      <c r="H168" s="127">
        <v>5.4</v>
      </c>
      <c r="I168" s="129" t="str">
        <f t="shared" si="30"/>
        <v>P, S, T &amp; D Plant</v>
      </c>
      <c r="J168" s="129">
        <f t="shared" si="31"/>
        <v>0</v>
      </c>
      <c r="K168" s="129">
        <f t="shared" si="32"/>
        <v>0</v>
      </c>
      <c r="L168" s="129">
        <f t="shared" si="33"/>
        <v>0</v>
      </c>
      <c r="M168" s="23">
        <f t="shared" si="34"/>
        <v>0</v>
      </c>
      <c r="N168" s="78" t="s">
        <v>502</v>
      </c>
      <c r="O168" s="23">
        <v>0</v>
      </c>
    </row>
    <row r="169" spans="1:15">
      <c r="A169" s="25">
        <f t="shared" si="29"/>
        <v>158</v>
      </c>
      <c r="C169" s="119">
        <v>39701</v>
      </c>
      <c r="E169" s="115" t="s">
        <v>307</v>
      </c>
      <c r="G169" s="129">
        <v>0</v>
      </c>
      <c r="H169" s="127">
        <v>5.4</v>
      </c>
      <c r="I169" s="129" t="str">
        <f t="shared" si="30"/>
        <v>P, S, T &amp; D Plant</v>
      </c>
      <c r="J169" s="129">
        <f t="shared" si="31"/>
        <v>0</v>
      </c>
      <c r="K169" s="129">
        <f t="shared" si="32"/>
        <v>0</v>
      </c>
      <c r="L169" s="129">
        <f t="shared" si="33"/>
        <v>0</v>
      </c>
      <c r="M169" s="23">
        <f t="shared" si="34"/>
        <v>0</v>
      </c>
      <c r="N169" s="78" t="s">
        <v>514</v>
      </c>
      <c r="O169" s="23">
        <v>0</v>
      </c>
    </row>
    <row r="170" spans="1:15">
      <c r="A170" s="25">
        <f t="shared" si="29"/>
        <v>159</v>
      </c>
      <c r="C170" s="119">
        <v>39702</v>
      </c>
      <c r="E170" s="115" t="s">
        <v>308</v>
      </c>
      <c r="G170" s="129">
        <v>0</v>
      </c>
      <c r="H170" s="127">
        <v>5.4</v>
      </c>
      <c r="I170" s="129" t="str">
        <f t="shared" si="30"/>
        <v>P, S, T &amp; D Plant</v>
      </c>
      <c r="J170" s="129">
        <f t="shared" si="31"/>
        <v>0</v>
      </c>
      <c r="K170" s="129">
        <f t="shared" si="32"/>
        <v>0</v>
      </c>
      <c r="L170" s="129">
        <f t="shared" si="33"/>
        <v>0</v>
      </c>
      <c r="M170" s="23">
        <f t="shared" si="34"/>
        <v>0</v>
      </c>
      <c r="N170" s="78" t="s">
        <v>515</v>
      </c>
      <c r="O170" s="23">
        <v>0</v>
      </c>
    </row>
    <row r="171" spans="1:15">
      <c r="A171" s="25">
        <f t="shared" si="29"/>
        <v>160</v>
      </c>
      <c r="C171" s="119">
        <v>39705</v>
      </c>
      <c r="E171" s="115" t="s">
        <v>309</v>
      </c>
      <c r="G171" s="129">
        <v>0</v>
      </c>
      <c r="H171" s="127">
        <v>5.4</v>
      </c>
      <c r="I171" s="129" t="str">
        <f t="shared" si="30"/>
        <v>P, S, T &amp; D Plant</v>
      </c>
      <c r="J171" s="129">
        <f t="shared" si="31"/>
        <v>0</v>
      </c>
      <c r="K171" s="129">
        <f t="shared" si="32"/>
        <v>0</v>
      </c>
      <c r="L171" s="129">
        <f t="shared" si="33"/>
        <v>0</v>
      </c>
      <c r="M171" s="23">
        <f t="shared" si="34"/>
        <v>0</v>
      </c>
      <c r="N171" s="78" t="s">
        <v>516</v>
      </c>
      <c r="O171" s="23">
        <v>0</v>
      </c>
    </row>
    <row r="172" spans="1:15">
      <c r="A172" s="25">
        <f t="shared" si="29"/>
        <v>161</v>
      </c>
      <c r="C172" s="119">
        <v>39800</v>
      </c>
      <c r="E172" s="115" t="s">
        <v>310</v>
      </c>
      <c r="G172" s="129">
        <f>+O168</f>
        <v>0</v>
      </c>
      <c r="H172" s="127">
        <v>5.4</v>
      </c>
      <c r="I172" s="129" t="str">
        <f t="shared" si="30"/>
        <v>P, S, T &amp; D Plant</v>
      </c>
      <c r="J172" s="129">
        <f t="shared" si="31"/>
        <v>0</v>
      </c>
      <c r="K172" s="129">
        <f t="shared" si="32"/>
        <v>0</v>
      </c>
      <c r="L172" s="129">
        <f t="shared" si="33"/>
        <v>0</v>
      </c>
      <c r="M172" s="23">
        <f t="shared" si="34"/>
        <v>0</v>
      </c>
      <c r="N172" s="78" t="s">
        <v>505</v>
      </c>
      <c r="O172" s="23">
        <v>1552.3089334732001</v>
      </c>
    </row>
    <row r="173" spans="1:15">
      <c r="A173" s="25">
        <f t="shared" si="29"/>
        <v>162</v>
      </c>
      <c r="C173" s="119">
        <v>39900</v>
      </c>
      <c r="E173" s="115" t="s">
        <v>311</v>
      </c>
      <c r="G173" s="129">
        <f t="shared" ref="G173:G176" si="35">+O169</f>
        <v>0</v>
      </c>
      <c r="H173" s="127">
        <v>5.4</v>
      </c>
      <c r="I173" s="129" t="str">
        <f t="shared" si="30"/>
        <v>P, S, T &amp; D Plant</v>
      </c>
      <c r="J173" s="129">
        <f t="shared" si="31"/>
        <v>0</v>
      </c>
      <c r="K173" s="129">
        <f t="shared" si="32"/>
        <v>0</v>
      </c>
      <c r="L173" s="129">
        <f t="shared" si="33"/>
        <v>0</v>
      </c>
      <c r="M173" s="23">
        <f t="shared" si="34"/>
        <v>0</v>
      </c>
      <c r="N173" s="78" t="s">
        <v>506</v>
      </c>
      <c r="O173" s="23">
        <v>0</v>
      </c>
    </row>
    <row r="174" spans="1:15">
      <c r="A174" s="25">
        <f t="shared" si="29"/>
        <v>163</v>
      </c>
      <c r="C174" s="119">
        <v>39901</v>
      </c>
      <c r="E174" s="115" t="s">
        <v>312</v>
      </c>
      <c r="G174" s="129">
        <f t="shared" si="35"/>
        <v>0</v>
      </c>
      <c r="H174" s="127">
        <v>5.4</v>
      </c>
      <c r="I174" s="129" t="str">
        <f t="shared" si="30"/>
        <v>P, S, T &amp; D Plant</v>
      </c>
      <c r="J174" s="129">
        <f t="shared" si="31"/>
        <v>0</v>
      </c>
      <c r="K174" s="129">
        <f t="shared" si="32"/>
        <v>0</v>
      </c>
      <c r="L174" s="129">
        <f t="shared" si="33"/>
        <v>0</v>
      </c>
      <c r="M174" s="23">
        <f t="shared" si="34"/>
        <v>0</v>
      </c>
      <c r="N174" s="78" t="s">
        <v>507</v>
      </c>
      <c r="O174" s="23">
        <v>0</v>
      </c>
    </row>
    <row r="175" spans="1:15">
      <c r="A175" s="25">
        <f t="shared" si="29"/>
        <v>164</v>
      </c>
      <c r="C175" s="119">
        <v>39902</v>
      </c>
      <c r="E175" s="115" t="s">
        <v>313</v>
      </c>
      <c r="G175" s="129">
        <f t="shared" si="35"/>
        <v>0</v>
      </c>
      <c r="H175" s="127">
        <v>5.4</v>
      </c>
      <c r="I175" s="129" t="str">
        <f t="shared" si="30"/>
        <v>P, S, T &amp; D Plant</v>
      </c>
      <c r="J175" s="129">
        <f t="shared" si="31"/>
        <v>0</v>
      </c>
      <c r="K175" s="129">
        <f t="shared" si="32"/>
        <v>0</v>
      </c>
      <c r="L175" s="129">
        <f t="shared" si="33"/>
        <v>0</v>
      </c>
      <c r="M175" s="23">
        <f t="shared" si="34"/>
        <v>0</v>
      </c>
      <c r="N175" s="78" t="s">
        <v>508</v>
      </c>
      <c r="O175" s="23">
        <v>0</v>
      </c>
    </row>
    <row r="176" spans="1:15">
      <c r="A176" s="25">
        <f t="shared" si="29"/>
        <v>165</v>
      </c>
      <c r="C176" s="119">
        <v>39903</v>
      </c>
      <c r="E176" s="115" t="s">
        <v>314</v>
      </c>
      <c r="G176" s="129">
        <f t="shared" si="35"/>
        <v>1552.3089334732001</v>
      </c>
      <c r="H176" s="127">
        <v>5.4</v>
      </c>
      <c r="I176" s="129" t="str">
        <f t="shared" si="30"/>
        <v>P, S, T &amp; D Plant</v>
      </c>
      <c r="J176" s="129">
        <f t="shared" si="31"/>
        <v>1072.4149927446592</v>
      </c>
      <c r="K176" s="129">
        <f t="shared" si="32"/>
        <v>447.56476642326106</v>
      </c>
      <c r="L176" s="129">
        <f t="shared" si="33"/>
        <v>32.329174305279544</v>
      </c>
      <c r="M176" s="23">
        <f t="shared" si="34"/>
        <v>0</v>
      </c>
      <c r="N176" s="23"/>
      <c r="O176" s="23"/>
    </row>
    <row r="177" spans="1:15">
      <c r="A177" s="25">
        <f t="shared" si="29"/>
        <v>166</v>
      </c>
      <c r="C177" s="119">
        <v>39904</v>
      </c>
      <c r="E177" s="115" t="s">
        <v>315</v>
      </c>
      <c r="G177" s="129">
        <v>0</v>
      </c>
      <c r="H177" s="127">
        <v>5.4</v>
      </c>
      <c r="I177" s="129" t="str">
        <f t="shared" si="30"/>
        <v>P, S, T &amp; D Plant</v>
      </c>
      <c r="J177" s="129">
        <f t="shared" si="31"/>
        <v>0</v>
      </c>
      <c r="K177" s="129">
        <f t="shared" si="32"/>
        <v>0</v>
      </c>
      <c r="L177" s="129">
        <f t="shared" si="33"/>
        <v>0</v>
      </c>
      <c r="M177" s="23">
        <f t="shared" si="34"/>
        <v>0</v>
      </c>
      <c r="N177" s="23"/>
      <c r="O177" s="23"/>
    </row>
    <row r="178" spans="1:15">
      <c r="A178" s="25">
        <f t="shared" si="29"/>
        <v>167</v>
      </c>
      <c r="C178" s="119">
        <v>39905</v>
      </c>
      <c r="E178" s="115" t="s">
        <v>316</v>
      </c>
      <c r="G178" s="129">
        <v>0</v>
      </c>
      <c r="H178" s="127">
        <v>5.4</v>
      </c>
      <c r="I178" s="129" t="str">
        <f t="shared" si="30"/>
        <v>P, S, T &amp; D Plant</v>
      </c>
      <c r="J178" s="129">
        <f t="shared" si="31"/>
        <v>0</v>
      </c>
      <c r="K178" s="129">
        <f t="shared" si="32"/>
        <v>0</v>
      </c>
      <c r="L178" s="129">
        <f t="shared" si="33"/>
        <v>0</v>
      </c>
      <c r="M178" s="23">
        <f t="shared" si="34"/>
        <v>0</v>
      </c>
      <c r="N178" s="23"/>
      <c r="O178" s="23"/>
    </row>
    <row r="179" spans="1:15">
      <c r="A179" s="25">
        <f t="shared" si="29"/>
        <v>168</v>
      </c>
      <c r="C179" s="119">
        <v>39906</v>
      </c>
      <c r="E179" s="115" t="s">
        <v>317</v>
      </c>
      <c r="G179" s="129">
        <f>+O173</f>
        <v>0</v>
      </c>
      <c r="H179" s="127">
        <v>5.4</v>
      </c>
      <c r="I179" s="129" t="str">
        <f t="shared" si="30"/>
        <v>P, S, T &amp; D Plant</v>
      </c>
      <c r="J179" s="129">
        <f t="shared" si="31"/>
        <v>0</v>
      </c>
      <c r="K179" s="129">
        <f t="shared" si="32"/>
        <v>0</v>
      </c>
      <c r="L179" s="129">
        <f t="shared" si="33"/>
        <v>0</v>
      </c>
      <c r="M179" s="23">
        <f t="shared" si="34"/>
        <v>0</v>
      </c>
      <c r="N179" s="23"/>
      <c r="O179" s="23"/>
    </row>
    <row r="180" spans="1:15">
      <c r="A180" s="25">
        <f t="shared" si="29"/>
        <v>169</v>
      </c>
      <c r="C180" s="119">
        <v>39907</v>
      </c>
      <c r="E180" s="115" t="s">
        <v>318</v>
      </c>
      <c r="G180" s="129">
        <f t="shared" ref="G180:G181" si="36">+O174</f>
        <v>0</v>
      </c>
      <c r="H180" s="127">
        <v>5.4</v>
      </c>
      <c r="I180" s="129" t="str">
        <f t="shared" si="30"/>
        <v>P, S, T &amp; D Plant</v>
      </c>
      <c r="J180" s="129">
        <f t="shared" si="31"/>
        <v>0</v>
      </c>
      <c r="K180" s="129">
        <f t="shared" si="32"/>
        <v>0</v>
      </c>
      <c r="L180" s="129">
        <f t="shared" si="33"/>
        <v>0</v>
      </c>
      <c r="M180" s="23">
        <f t="shared" si="34"/>
        <v>0</v>
      </c>
      <c r="N180" s="23"/>
      <c r="O180" s="23"/>
    </row>
    <row r="181" spans="1:15">
      <c r="A181" s="25">
        <f t="shared" si="29"/>
        <v>170</v>
      </c>
      <c r="C181" s="119">
        <v>39908</v>
      </c>
      <c r="E181" s="115" t="s">
        <v>319</v>
      </c>
      <c r="G181" s="129">
        <f t="shared" si="36"/>
        <v>0</v>
      </c>
      <c r="H181" s="127">
        <v>5.4</v>
      </c>
      <c r="I181" s="129" t="str">
        <f t="shared" si="30"/>
        <v>P, S, T &amp; D Plant</v>
      </c>
      <c r="J181" s="129">
        <f t="shared" si="31"/>
        <v>0</v>
      </c>
      <c r="K181" s="129">
        <f t="shared" si="32"/>
        <v>0</v>
      </c>
      <c r="L181" s="129">
        <f t="shared" si="33"/>
        <v>0</v>
      </c>
      <c r="M181" s="23">
        <f t="shared" si="34"/>
        <v>0</v>
      </c>
      <c r="N181" s="23"/>
      <c r="O181" s="23"/>
    </row>
    <row r="182" spans="1:15">
      <c r="A182" s="25">
        <f t="shared" si="29"/>
        <v>171</v>
      </c>
      <c r="C182" s="119">
        <v>39909</v>
      </c>
      <c r="E182" s="115" t="s">
        <v>320</v>
      </c>
      <c r="G182" s="129">
        <v>0</v>
      </c>
      <c r="H182" s="127">
        <v>5.4</v>
      </c>
      <c r="I182" s="129" t="str">
        <f t="shared" si="30"/>
        <v>P, S, T &amp; D Plant</v>
      </c>
      <c r="J182" s="129">
        <f t="shared" si="31"/>
        <v>0</v>
      </c>
      <c r="K182" s="129">
        <f t="shared" si="32"/>
        <v>0</v>
      </c>
      <c r="L182" s="129">
        <f t="shared" si="33"/>
        <v>0</v>
      </c>
      <c r="M182" s="23">
        <f t="shared" si="34"/>
        <v>0</v>
      </c>
      <c r="N182" s="23"/>
      <c r="O182" s="23"/>
    </row>
    <row r="183" spans="1:15">
      <c r="A183" s="25">
        <f t="shared" si="29"/>
        <v>172</v>
      </c>
      <c r="C183" s="119">
        <v>39924</v>
      </c>
      <c r="E183" s="115" t="s">
        <v>321</v>
      </c>
      <c r="G183" s="129">
        <v>0</v>
      </c>
      <c r="H183" s="127">
        <v>5.4</v>
      </c>
      <c r="I183" s="129" t="str">
        <f t="shared" si="30"/>
        <v>P, S, T &amp; D Plant</v>
      </c>
      <c r="J183" s="129">
        <f t="shared" si="31"/>
        <v>0</v>
      </c>
      <c r="K183" s="129">
        <f t="shared" si="32"/>
        <v>0</v>
      </c>
      <c r="L183" s="129">
        <f t="shared" si="33"/>
        <v>0</v>
      </c>
      <c r="M183" s="23">
        <f t="shared" si="34"/>
        <v>0</v>
      </c>
      <c r="N183" s="23"/>
      <c r="O183" s="23"/>
    </row>
    <row r="184" spans="1:15">
      <c r="A184" s="25">
        <f t="shared" si="29"/>
        <v>173</v>
      </c>
      <c r="E184" s="115"/>
      <c r="G184" s="129"/>
      <c r="H184" s="127"/>
      <c r="I184" s="129"/>
      <c r="J184" s="129"/>
      <c r="K184" s="129"/>
      <c r="L184" s="129"/>
      <c r="M184" s="23"/>
      <c r="N184" s="23"/>
      <c r="O184" s="23"/>
    </row>
    <row r="185" spans="1:15">
      <c r="A185" s="25">
        <f t="shared" si="29"/>
        <v>174</v>
      </c>
      <c r="G185" s="129"/>
      <c r="H185" s="127"/>
      <c r="I185" s="113"/>
      <c r="J185" s="113"/>
      <c r="K185" s="113"/>
      <c r="L185" s="113"/>
      <c r="M185" s="23"/>
      <c r="N185" s="23"/>
      <c r="O185" s="23"/>
    </row>
    <row r="186" spans="1:15">
      <c r="A186" s="25">
        <f t="shared" si="29"/>
        <v>175</v>
      </c>
      <c r="D186" s="106" t="s">
        <v>149</v>
      </c>
      <c r="G186" s="113">
        <f>SUM(G150:G184)</f>
        <v>7988.5502177481139</v>
      </c>
      <c r="H186" s="127"/>
      <c r="I186" s="129"/>
      <c r="J186" s="113">
        <f>SUM(J150:J184)</f>
        <v>5518.902094210358</v>
      </c>
      <c r="K186" s="113">
        <f>SUM(K150:K184)</f>
        <v>2303.2745191172694</v>
      </c>
      <c r="L186" s="113">
        <f>SUM(L150:L184)</f>
        <v>166.37360442048657</v>
      </c>
      <c r="M186" s="23">
        <f>SUM(J186:L186)-G186</f>
        <v>0</v>
      </c>
      <c r="N186" s="23"/>
      <c r="O186" s="23"/>
    </row>
    <row r="187" spans="1:15">
      <c r="A187" s="25">
        <f t="shared" si="29"/>
        <v>176</v>
      </c>
      <c r="G187" s="113"/>
      <c r="H187" s="127"/>
      <c r="I187" s="129"/>
      <c r="J187" s="129"/>
      <c r="K187" s="129"/>
      <c r="L187" s="129"/>
      <c r="M187" s="23"/>
      <c r="N187" s="23"/>
      <c r="O187" s="23"/>
    </row>
    <row r="188" spans="1:15">
      <c r="A188" s="25">
        <f t="shared" si="29"/>
        <v>177</v>
      </c>
      <c r="D188" s="106" t="s">
        <v>350</v>
      </c>
      <c r="G188" s="113"/>
      <c r="H188" s="127"/>
      <c r="I188" s="129"/>
      <c r="J188" s="129"/>
      <c r="K188" s="129"/>
      <c r="L188" s="129"/>
      <c r="M188" s="23"/>
      <c r="N188" s="23"/>
      <c r="O188" s="23"/>
    </row>
    <row r="189" spans="1:15">
      <c r="A189" s="25">
        <f t="shared" si="29"/>
        <v>178</v>
      </c>
      <c r="G189" s="113"/>
      <c r="H189" s="127"/>
      <c r="I189" s="129"/>
      <c r="J189" s="129"/>
      <c r="K189" s="129"/>
      <c r="L189" s="129"/>
      <c r="M189" s="23"/>
      <c r="N189" s="23"/>
      <c r="O189" s="23"/>
    </row>
    <row r="190" spans="1:15">
      <c r="A190" s="25">
        <f t="shared" si="29"/>
        <v>179</v>
      </c>
      <c r="D190" s="106" t="s">
        <v>148</v>
      </c>
      <c r="G190" s="113"/>
      <c r="H190" s="127"/>
      <c r="I190" s="113"/>
      <c r="J190" s="113"/>
      <c r="K190" s="113"/>
      <c r="L190" s="113"/>
      <c r="M190" s="23"/>
      <c r="N190" s="23"/>
      <c r="O190" s="23"/>
    </row>
    <row r="191" spans="1:15">
      <c r="A191" s="25">
        <f t="shared" si="29"/>
        <v>180</v>
      </c>
      <c r="G191" s="113"/>
      <c r="H191" s="127"/>
      <c r="I191" s="113"/>
      <c r="J191" s="113"/>
      <c r="K191" s="113"/>
      <c r="L191" s="113"/>
      <c r="M191" s="23"/>
      <c r="N191" s="23"/>
      <c r="O191" s="23"/>
    </row>
    <row r="192" spans="1:15">
      <c r="A192" s="25">
        <f t="shared" si="29"/>
        <v>181</v>
      </c>
      <c r="C192" s="106">
        <v>37400</v>
      </c>
      <c r="E192" s="115" t="s">
        <v>115</v>
      </c>
      <c r="G192" s="129">
        <v>0</v>
      </c>
      <c r="H192" s="127">
        <v>5.4</v>
      </c>
      <c r="I192" s="129" t="str">
        <f>VLOOKUP($H192,class,3)</f>
        <v>P, S, T &amp; D Plant</v>
      </c>
      <c r="J192" s="129">
        <f>$G192*VLOOKUP($H192,class,6)</f>
        <v>0</v>
      </c>
      <c r="K192" s="129">
        <f>$G192*VLOOKUP($H192,class,7)</f>
        <v>0</v>
      </c>
      <c r="L192" s="129">
        <f>$G192*VLOOKUP($H192,class,8)</f>
        <v>0</v>
      </c>
      <c r="M192" s="23">
        <f>SUM(J192:L192)-G192</f>
        <v>0</v>
      </c>
      <c r="N192" s="23" t="s">
        <v>487</v>
      </c>
      <c r="O192" s="87">
        <v>6128.6655219435061</v>
      </c>
    </row>
    <row r="193" spans="1:15">
      <c r="A193" s="25">
        <f t="shared" si="29"/>
        <v>182</v>
      </c>
      <c r="C193" s="106">
        <v>39000</v>
      </c>
      <c r="E193" s="115" t="s">
        <v>139</v>
      </c>
      <c r="G193" s="129">
        <f>+O192+O193+O195</f>
        <v>11488.980588219692</v>
      </c>
      <c r="H193" s="127">
        <v>5.4</v>
      </c>
      <c r="I193" s="129" t="str">
        <f t="shared" ref="I193:I226" si="37">VLOOKUP($H193,class,3)</f>
        <v>P, S, T &amp; D Plant</v>
      </c>
      <c r="J193" s="129">
        <f t="shared" ref="J193:J226" si="38">$G193*VLOOKUP($H193,class,6)</f>
        <v>7937.1797510639453</v>
      </c>
      <c r="K193" s="129">
        <f t="shared" ref="K193:K226" si="39">$G193*VLOOKUP($H193,class,7)</f>
        <v>3312.5254918831547</v>
      </c>
      <c r="L193" s="129">
        <f t="shared" ref="L193:L226" si="40">$G193*VLOOKUP($H193,class,8)</f>
        <v>239.27534527259107</v>
      </c>
      <c r="M193" s="23">
        <f t="shared" ref="M193:M225" si="41">SUM(J193:L193)-G193</f>
        <v>0</v>
      </c>
      <c r="N193" s="23" t="s">
        <v>517</v>
      </c>
      <c r="O193" s="88">
        <v>5327.5283704183139</v>
      </c>
    </row>
    <row r="194" spans="1:15">
      <c r="A194" s="25">
        <f t="shared" si="29"/>
        <v>183</v>
      </c>
      <c r="C194" s="106">
        <v>36602</v>
      </c>
      <c r="E194" s="115" t="s">
        <v>139</v>
      </c>
      <c r="G194" s="129">
        <v>0</v>
      </c>
      <c r="H194" s="127">
        <v>5.4</v>
      </c>
      <c r="I194" s="129" t="str">
        <f t="shared" si="37"/>
        <v>P, S, T &amp; D Plant</v>
      </c>
      <c r="J194" s="129">
        <f t="shared" si="38"/>
        <v>0</v>
      </c>
      <c r="K194" s="129">
        <f t="shared" si="39"/>
        <v>0</v>
      </c>
      <c r="L194" s="129">
        <f t="shared" si="40"/>
        <v>0</v>
      </c>
      <c r="M194" s="23">
        <f t="shared" si="41"/>
        <v>0</v>
      </c>
      <c r="N194" s="23" t="s">
        <v>491</v>
      </c>
      <c r="O194" s="88">
        <v>28570.311186052841</v>
      </c>
    </row>
    <row r="195" spans="1:15">
      <c r="A195" s="25">
        <f t="shared" si="29"/>
        <v>184</v>
      </c>
      <c r="C195" s="106">
        <v>37503</v>
      </c>
      <c r="E195" s="115" t="s">
        <v>278</v>
      </c>
      <c r="G195" s="129">
        <v>0</v>
      </c>
      <c r="H195" s="127">
        <v>5.4</v>
      </c>
      <c r="I195" s="129" t="str">
        <f t="shared" si="37"/>
        <v>P, S, T &amp; D Plant</v>
      </c>
      <c r="J195" s="129">
        <f t="shared" si="38"/>
        <v>0</v>
      </c>
      <c r="K195" s="129">
        <f t="shared" si="39"/>
        <v>0</v>
      </c>
      <c r="L195" s="129">
        <f t="shared" si="40"/>
        <v>0</v>
      </c>
      <c r="M195" s="23">
        <f t="shared" si="41"/>
        <v>0</v>
      </c>
      <c r="N195" s="23" t="s">
        <v>518</v>
      </c>
      <c r="O195" s="88">
        <v>32.786695857872047</v>
      </c>
    </row>
    <row r="196" spans="1:15">
      <c r="A196" s="25">
        <f t="shared" si="29"/>
        <v>185</v>
      </c>
      <c r="C196" s="106">
        <v>39004</v>
      </c>
      <c r="E196" s="115" t="s">
        <v>293</v>
      </c>
      <c r="G196" s="129">
        <v>0</v>
      </c>
      <c r="H196" s="127">
        <v>5.4</v>
      </c>
      <c r="I196" s="129" t="str">
        <f t="shared" si="37"/>
        <v>P, S, T &amp; D Plant</v>
      </c>
      <c r="J196" s="129">
        <f t="shared" si="38"/>
        <v>0</v>
      </c>
      <c r="K196" s="129">
        <f t="shared" si="39"/>
        <v>0</v>
      </c>
      <c r="L196" s="129">
        <f t="shared" si="40"/>
        <v>0</v>
      </c>
      <c r="M196" s="23">
        <f t="shared" si="41"/>
        <v>0</v>
      </c>
      <c r="N196" s="23" t="s">
        <v>519</v>
      </c>
      <c r="O196" s="88">
        <v>135.62389704847209</v>
      </c>
    </row>
    <row r="197" spans="1:15">
      <c r="A197" s="25">
        <f t="shared" si="29"/>
        <v>186</v>
      </c>
      <c r="C197" s="106">
        <v>39009</v>
      </c>
      <c r="E197" s="115" t="s">
        <v>294</v>
      </c>
      <c r="G197" s="129">
        <f>+O194+O196</f>
        <v>28705.935083101314</v>
      </c>
      <c r="H197" s="127">
        <v>5.4</v>
      </c>
      <c r="I197" s="129" t="str">
        <f t="shared" si="37"/>
        <v>P, S, T &amp; D Plant</v>
      </c>
      <c r="J197" s="129">
        <f t="shared" si="38"/>
        <v>19831.539006216921</v>
      </c>
      <c r="K197" s="129">
        <f t="shared" si="39"/>
        <v>8276.5516923769901</v>
      </c>
      <c r="L197" s="129">
        <f t="shared" si="40"/>
        <v>597.84438450739856</v>
      </c>
      <c r="M197" s="23">
        <f t="shared" si="41"/>
        <v>0</v>
      </c>
      <c r="N197" s="23" t="s">
        <v>492</v>
      </c>
      <c r="O197" s="88">
        <v>23437.254190387983</v>
      </c>
    </row>
    <row r="198" spans="1:15">
      <c r="A198" s="25">
        <f t="shared" si="29"/>
        <v>187</v>
      </c>
      <c r="C198" s="106">
        <v>39100</v>
      </c>
      <c r="E198" s="115" t="s">
        <v>295</v>
      </c>
      <c r="G198" s="129">
        <f>+O197+O200+O201</f>
        <v>24600.314588607333</v>
      </c>
      <c r="H198" s="127">
        <v>5.4</v>
      </c>
      <c r="I198" s="129" t="str">
        <f t="shared" si="37"/>
        <v>P, S, T &amp; D Plant</v>
      </c>
      <c r="J198" s="129">
        <f t="shared" si="38"/>
        <v>16995.16482974176</v>
      </c>
      <c r="K198" s="129">
        <f t="shared" si="39"/>
        <v>7092.8111121244601</v>
      </c>
      <c r="L198" s="129">
        <f t="shared" si="40"/>
        <v>512.33864674111169</v>
      </c>
      <c r="M198" s="23">
        <f t="shared" si="41"/>
        <v>0</v>
      </c>
      <c r="N198" s="23" t="s">
        <v>520</v>
      </c>
      <c r="O198" s="88">
        <v>0</v>
      </c>
    </row>
    <row r="199" spans="1:15">
      <c r="A199" s="25">
        <f t="shared" si="29"/>
        <v>188</v>
      </c>
      <c r="C199" s="106">
        <v>39102</v>
      </c>
      <c r="E199" s="115" t="s">
        <v>296</v>
      </c>
      <c r="G199" s="129">
        <f>+O198</f>
        <v>0</v>
      </c>
      <c r="H199" s="127">
        <v>5.4</v>
      </c>
      <c r="I199" s="129" t="str">
        <f t="shared" si="37"/>
        <v>P, S, T &amp; D Plant</v>
      </c>
      <c r="J199" s="129">
        <f t="shared" si="38"/>
        <v>0</v>
      </c>
      <c r="K199" s="129">
        <f t="shared" si="39"/>
        <v>0</v>
      </c>
      <c r="L199" s="129">
        <f t="shared" si="40"/>
        <v>0</v>
      </c>
      <c r="M199" s="23">
        <f t="shared" si="41"/>
        <v>0</v>
      </c>
      <c r="N199" s="23" t="s">
        <v>443</v>
      </c>
      <c r="O199" s="88">
        <v>0</v>
      </c>
    </row>
    <row r="200" spans="1:15">
      <c r="A200" s="25">
        <f t="shared" si="29"/>
        <v>189</v>
      </c>
      <c r="C200" s="106">
        <v>39103</v>
      </c>
      <c r="E200" s="115" t="s">
        <v>297</v>
      </c>
      <c r="G200" s="129">
        <f>+O199</f>
        <v>0</v>
      </c>
      <c r="H200" s="127">
        <v>5.4</v>
      </c>
      <c r="I200" s="129" t="str">
        <f t="shared" si="37"/>
        <v>P, S, T &amp; D Plant</v>
      </c>
      <c r="J200" s="129">
        <f t="shared" si="38"/>
        <v>0</v>
      </c>
      <c r="K200" s="129">
        <f t="shared" si="39"/>
        <v>0</v>
      </c>
      <c r="L200" s="129">
        <f t="shared" si="40"/>
        <v>0</v>
      </c>
      <c r="M200" s="23">
        <f t="shared" si="41"/>
        <v>0</v>
      </c>
      <c r="N200" s="23" t="s">
        <v>521</v>
      </c>
      <c r="O200" s="88">
        <v>67.942235309297871</v>
      </c>
    </row>
    <row r="201" spans="1:15">
      <c r="A201" s="25">
        <f t="shared" si="29"/>
        <v>190</v>
      </c>
      <c r="C201" s="106">
        <v>39200</v>
      </c>
      <c r="E201" s="115" t="s">
        <v>298</v>
      </c>
      <c r="G201" s="129">
        <f>+O202</f>
        <v>948.25159438010303</v>
      </c>
      <c r="H201" s="127">
        <v>5.4</v>
      </c>
      <c r="I201" s="129" t="str">
        <f t="shared" si="37"/>
        <v>P, S, T &amp; D Plant</v>
      </c>
      <c r="J201" s="129">
        <f t="shared" si="38"/>
        <v>655.10105931810415</v>
      </c>
      <c r="K201" s="129">
        <f t="shared" si="39"/>
        <v>273.40176571659396</v>
      </c>
      <c r="L201" s="129">
        <f t="shared" si="40"/>
        <v>19.748769345404824</v>
      </c>
      <c r="M201" s="23">
        <f t="shared" si="41"/>
        <v>0</v>
      </c>
      <c r="N201" s="23" t="s">
        <v>463</v>
      </c>
      <c r="O201" s="88">
        <v>1095.1181629100504</v>
      </c>
    </row>
    <row r="202" spans="1:15">
      <c r="A202" s="25">
        <f t="shared" si="29"/>
        <v>191</v>
      </c>
      <c r="C202" s="106">
        <v>39201</v>
      </c>
      <c r="E202" s="115" t="s">
        <v>299</v>
      </c>
      <c r="G202" s="129">
        <v>0</v>
      </c>
      <c r="H202" s="127">
        <v>5.4</v>
      </c>
      <c r="I202" s="129" t="str">
        <f t="shared" si="37"/>
        <v>P, S, T &amp; D Plant</v>
      </c>
      <c r="J202" s="129">
        <f t="shared" si="38"/>
        <v>0</v>
      </c>
      <c r="K202" s="129">
        <f t="shared" si="39"/>
        <v>0</v>
      </c>
      <c r="L202" s="129">
        <f t="shared" si="40"/>
        <v>0</v>
      </c>
      <c r="M202" s="23">
        <f t="shared" si="41"/>
        <v>0</v>
      </c>
      <c r="N202" s="23" t="s">
        <v>493</v>
      </c>
      <c r="O202" s="88">
        <v>948.25159438010303</v>
      </c>
    </row>
    <row r="203" spans="1:15">
      <c r="A203" s="25">
        <f t="shared" si="29"/>
        <v>192</v>
      </c>
      <c r="C203" s="106">
        <v>39202</v>
      </c>
      <c r="E203" s="115" t="s">
        <v>300</v>
      </c>
      <c r="G203" s="129">
        <v>0</v>
      </c>
      <c r="H203" s="127">
        <v>5.4</v>
      </c>
      <c r="I203" s="129" t="str">
        <f t="shared" si="37"/>
        <v>P, S, T &amp; D Plant</v>
      </c>
      <c r="J203" s="129">
        <f t="shared" si="38"/>
        <v>0</v>
      </c>
      <c r="K203" s="129">
        <f t="shared" si="39"/>
        <v>0</v>
      </c>
      <c r="L203" s="129">
        <f t="shared" si="40"/>
        <v>0</v>
      </c>
      <c r="M203" s="23">
        <f t="shared" si="41"/>
        <v>0</v>
      </c>
      <c r="N203" s="23" t="s">
        <v>522</v>
      </c>
      <c r="O203" s="88">
        <v>0</v>
      </c>
    </row>
    <row r="204" spans="1:15">
      <c r="A204" s="25">
        <f t="shared" si="29"/>
        <v>193</v>
      </c>
      <c r="C204" s="106">
        <v>39300</v>
      </c>
      <c r="E204" s="115" t="s">
        <v>186</v>
      </c>
      <c r="G204" s="129">
        <f>+O203</f>
        <v>0</v>
      </c>
      <c r="H204" s="127">
        <v>5.4</v>
      </c>
      <c r="I204" s="129" t="str">
        <f t="shared" si="37"/>
        <v>P, S, T &amp; D Plant</v>
      </c>
      <c r="J204" s="129">
        <f t="shared" si="38"/>
        <v>0</v>
      </c>
      <c r="K204" s="129">
        <f t="shared" si="39"/>
        <v>0</v>
      </c>
      <c r="L204" s="129">
        <f t="shared" si="40"/>
        <v>0</v>
      </c>
      <c r="M204" s="23">
        <f t="shared" si="41"/>
        <v>0</v>
      </c>
      <c r="N204" s="23" t="s">
        <v>495</v>
      </c>
      <c r="O204" s="88">
        <v>171.02369389796817</v>
      </c>
    </row>
    <row r="205" spans="1:15">
      <c r="A205" s="25">
        <f t="shared" si="29"/>
        <v>194</v>
      </c>
      <c r="C205" s="106">
        <v>39400</v>
      </c>
      <c r="E205" s="115" t="s">
        <v>301</v>
      </c>
      <c r="G205" s="129">
        <f>+O204+O205</f>
        <v>171.02369389796817</v>
      </c>
      <c r="H205" s="127">
        <v>5.4</v>
      </c>
      <c r="I205" s="129" t="str">
        <f t="shared" si="37"/>
        <v>P, S, T &amp; D Plant</v>
      </c>
      <c r="J205" s="129">
        <f t="shared" si="38"/>
        <v>118.15197960652645</v>
      </c>
      <c r="K205" s="129">
        <f t="shared" si="39"/>
        <v>49.309887975085161</v>
      </c>
      <c r="L205" s="129">
        <f t="shared" si="40"/>
        <v>3.5618263163565334</v>
      </c>
      <c r="M205" s="23">
        <f t="shared" si="41"/>
        <v>0</v>
      </c>
      <c r="N205" s="23" t="s">
        <v>464</v>
      </c>
      <c r="O205" s="88">
        <v>0</v>
      </c>
    </row>
    <row r="206" spans="1:15">
      <c r="A206" s="25">
        <f t="shared" si="29"/>
        <v>195</v>
      </c>
      <c r="C206" s="106">
        <v>39500</v>
      </c>
      <c r="E206" s="113" t="s">
        <v>439</v>
      </c>
      <c r="G206" s="129">
        <f>+O206</f>
        <v>0</v>
      </c>
      <c r="H206" s="127">
        <v>5.4</v>
      </c>
      <c r="I206" s="129" t="str">
        <f t="shared" si="37"/>
        <v>P, S, T &amp; D Plant</v>
      </c>
      <c r="J206" s="129">
        <f t="shared" si="38"/>
        <v>0</v>
      </c>
      <c r="K206" s="129">
        <f t="shared" si="39"/>
        <v>0</v>
      </c>
      <c r="L206" s="129">
        <f t="shared" si="40"/>
        <v>0</v>
      </c>
      <c r="M206" s="23">
        <f t="shared" si="41"/>
        <v>0</v>
      </c>
      <c r="N206" s="23" t="s">
        <v>523</v>
      </c>
      <c r="O206" s="88">
        <v>0</v>
      </c>
    </row>
    <row r="207" spans="1:15">
      <c r="A207" s="25">
        <f t="shared" si="29"/>
        <v>196</v>
      </c>
      <c r="C207" s="106">
        <v>39603</v>
      </c>
      <c r="E207" s="115" t="s">
        <v>303</v>
      </c>
      <c r="G207" s="129">
        <v>0</v>
      </c>
      <c r="H207" s="127">
        <v>5.4</v>
      </c>
      <c r="I207" s="129" t="str">
        <f t="shared" si="37"/>
        <v>P, S, T &amp; D Plant</v>
      </c>
      <c r="J207" s="129">
        <f t="shared" si="38"/>
        <v>0</v>
      </c>
      <c r="K207" s="129">
        <f t="shared" si="39"/>
        <v>0</v>
      </c>
      <c r="L207" s="129">
        <f t="shared" si="40"/>
        <v>0</v>
      </c>
      <c r="M207" s="23">
        <f t="shared" si="41"/>
        <v>0</v>
      </c>
      <c r="N207" s="23" t="s">
        <v>499</v>
      </c>
      <c r="O207" s="88">
        <v>1967.1802693476261</v>
      </c>
    </row>
    <row r="208" spans="1:15">
      <c r="A208" s="25">
        <f t="shared" ref="A208:A271" si="42">A207+1</f>
        <v>197</v>
      </c>
      <c r="C208" s="106">
        <v>39604</v>
      </c>
      <c r="E208" s="115" t="s">
        <v>304</v>
      </c>
      <c r="G208" s="129">
        <v>0</v>
      </c>
      <c r="H208" s="127">
        <v>5.4</v>
      </c>
      <c r="I208" s="129" t="str">
        <f t="shared" si="37"/>
        <v>P, S, T &amp; D Plant</v>
      </c>
      <c r="J208" s="129">
        <f t="shared" si="38"/>
        <v>0</v>
      </c>
      <c r="K208" s="129">
        <f t="shared" si="39"/>
        <v>0</v>
      </c>
      <c r="L208" s="129">
        <f t="shared" si="40"/>
        <v>0</v>
      </c>
      <c r="M208" s="23">
        <f t="shared" si="41"/>
        <v>0</v>
      </c>
      <c r="N208" s="23" t="s">
        <v>465</v>
      </c>
      <c r="O208" s="88">
        <v>274.55967432569622</v>
      </c>
    </row>
    <row r="209" spans="1:15">
      <c r="A209" s="25">
        <f t="shared" si="42"/>
        <v>198</v>
      </c>
      <c r="C209" s="106">
        <v>39605</v>
      </c>
      <c r="E209" s="113" t="s">
        <v>305</v>
      </c>
      <c r="G209" s="129">
        <v>0</v>
      </c>
      <c r="H209" s="127">
        <v>5.4</v>
      </c>
      <c r="I209" s="129" t="str">
        <f t="shared" si="37"/>
        <v>P, S, T &amp; D Plant</v>
      </c>
      <c r="J209" s="129">
        <f t="shared" si="38"/>
        <v>0</v>
      </c>
      <c r="K209" s="129">
        <f t="shared" si="39"/>
        <v>0</v>
      </c>
      <c r="L209" s="129">
        <f t="shared" si="40"/>
        <v>0</v>
      </c>
      <c r="M209" s="23">
        <f t="shared" si="41"/>
        <v>0</v>
      </c>
      <c r="N209" s="23" t="s">
        <v>502</v>
      </c>
      <c r="O209" s="88">
        <v>344.68654245787309</v>
      </c>
    </row>
    <row r="210" spans="1:15">
      <c r="A210" s="25">
        <f t="shared" si="42"/>
        <v>199</v>
      </c>
      <c r="C210" s="106">
        <v>39700</v>
      </c>
      <c r="E210" s="115" t="s">
        <v>306</v>
      </c>
      <c r="G210" s="129">
        <f>+O207+O208</f>
        <v>2241.7399436733222</v>
      </c>
      <c r="H210" s="127">
        <v>5.4</v>
      </c>
      <c r="I210" s="129" t="str">
        <f t="shared" si="37"/>
        <v>P, S, T &amp; D Plant</v>
      </c>
      <c r="J210" s="129">
        <f t="shared" si="38"/>
        <v>1548.7094569834503</v>
      </c>
      <c r="K210" s="129">
        <f t="shared" si="39"/>
        <v>646.34287198680659</v>
      </c>
      <c r="L210" s="129">
        <f t="shared" si="40"/>
        <v>46.687614703064909</v>
      </c>
      <c r="M210" s="23">
        <f t="shared" si="41"/>
        <v>0</v>
      </c>
      <c r="N210" s="23" t="s">
        <v>466</v>
      </c>
      <c r="O210" s="88">
        <v>41.42457356108401</v>
      </c>
    </row>
    <row r="211" spans="1:15">
      <c r="A211" s="25">
        <f t="shared" si="42"/>
        <v>200</v>
      </c>
      <c r="C211" s="106">
        <v>39701</v>
      </c>
      <c r="E211" s="115" t="s">
        <v>307</v>
      </c>
      <c r="G211" s="129">
        <v>0</v>
      </c>
      <c r="H211" s="127">
        <v>5.4</v>
      </c>
      <c r="I211" s="129" t="str">
        <f t="shared" si="37"/>
        <v>P, S, T &amp; D Plant</v>
      </c>
      <c r="J211" s="129">
        <f t="shared" si="38"/>
        <v>0</v>
      </c>
      <c r="K211" s="129">
        <f t="shared" si="39"/>
        <v>0</v>
      </c>
      <c r="L211" s="129">
        <f t="shared" si="40"/>
        <v>0</v>
      </c>
      <c r="M211" s="23">
        <f t="shared" si="41"/>
        <v>0</v>
      </c>
      <c r="N211" s="23" t="s">
        <v>524</v>
      </c>
      <c r="O211" s="88">
        <v>0</v>
      </c>
    </row>
    <row r="212" spans="1:15">
      <c r="A212" s="25">
        <f t="shared" si="42"/>
        <v>201</v>
      </c>
      <c r="C212" s="106">
        <v>39702</v>
      </c>
      <c r="E212" s="115" t="s">
        <v>308</v>
      </c>
      <c r="G212" s="129">
        <v>0</v>
      </c>
      <c r="H212" s="127">
        <v>5.4</v>
      </c>
      <c r="I212" s="129" t="str">
        <f t="shared" si="37"/>
        <v>P, S, T &amp; D Plant</v>
      </c>
      <c r="J212" s="129">
        <f t="shared" si="38"/>
        <v>0</v>
      </c>
      <c r="K212" s="129">
        <f t="shared" si="39"/>
        <v>0</v>
      </c>
      <c r="L212" s="129">
        <f t="shared" si="40"/>
        <v>0</v>
      </c>
      <c r="M212" s="23">
        <f t="shared" si="41"/>
        <v>0</v>
      </c>
      <c r="N212" s="23" t="s">
        <v>515</v>
      </c>
      <c r="O212" s="88">
        <v>220756.2712661775</v>
      </c>
    </row>
    <row r="213" spans="1:15">
      <c r="A213" s="25">
        <f t="shared" si="42"/>
        <v>202</v>
      </c>
      <c r="C213" s="106">
        <v>39705</v>
      </c>
      <c r="E213" s="115" t="s">
        <v>309</v>
      </c>
      <c r="G213" s="129">
        <v>0</v>
      </c>
      <c r="H213" s="127">
        <v>5.4</v>
      </c>
      <c r="I213" s="129" t="str">
        <f t="shared" si="37"/>
        <v>P, S, T &amp; D Plant</v>
      </c>
      <c r="J213" s="129">
        <f t="shared" si="38"/>
        <v>0</v>
      </c>
      <c r="K213" s="129">
        <f t="shared" si="39"/>
        <v>0</v>
      </c>
      <c r="L213" s="129">
        <f t="shared" si="40"/>
        <v>0</v>
      </c>
      <c r="M213" s="23">
        <f t="shared" si="41"/>
        <v>0</v>
      </c>
      <c r="N213" s="23" t="s">
        <v>516</v>
      </c>
      <c r="O213" s="88">
        <v>187670.06804777976</v>
      </c>
    </row>
    <row r="214" spans="1:15">
      <c r="A214" s="25">
        <f t="shared" si="42"/>
        <v>203</v>
      </c>
      <c r="C214" s="106">
        <v>39800</v>
      </c>
      <c r="E214" s="115" t="s">
        <v>310</v>
      </c>
      <c r="G214" s="129">
        <f>+O209+O210</f>
        <v>386.11111601895709</v>
      </c>
      <c r="H214" s="127">
        <v>5.4</v>
      </c>
      <c r="I214" s="129" t="str">
        <f t="shared" si="37"/>
        <v>P, S, T &amp; D Plant</v>
      </c>
      <c r="J214" s="129">
        <f t="shared" si="38"/>
        <v>266.74545301858302</v>
      </c>
      <c r="K214" s="129">
        <f t="shared" si="39"/>
        <v>111.32431678261206</v>
      </c>
      <c r="L214" s="129">
        <f t="shared" si="40"/>
        <v>8.0413462177619977</v>
      </c>
      <c r="M214" s="23">
        <f t="shared" si="41"/>
        <v>0</v>
      </c>
      <c r="N214" s="23" t="s">
        <v>505</v>
      </c>
      <c r="O214" s="88">
        <v>25154.505539467165</v>
      </c>
    </row>
    <row r="215" spans="1:15">
      <c r="A215" s="25">
        <f t="shared" si="42"/>
        <v>204</v>
      </c>
      <c r="C215" s="106">
        <v>39900</v>
      </c>
      <c r="E215" s="115" t="s">
        <v>311</v>
      </c>
      <c r="G215" s="129">
        <f>+O211</f>
        <v>0</v>
      </c>
      <c r="H215" s="127">
        <v>5.4</v>
      </c>
      <c r="I215" s="129" t="str">
        <f t="shared" si="37"/>
        <v>P, S, T &amp; D Plant</v>
      </c>
      <c r="J215" s="129">
        <f t="shared" si="38"/>
        <v>0</v>
      </c>
      <c r="K215" s="129">
        <f t="shared" si="39"/>
        <v>0</v>
      </c>
      <c r="L215" s="129">
        <f t="shared" si="40"/>
        <v>0</v>
      </c>
      <c r="M215" s="23">
        <f t="shared" si="41"/>
        <v>0</v>
      </c>
      <c r="N215" s="23" t="s">
        <v>525</v>
      </c>
      <c r="O215" s="88">
        <v>0</v>
      </c>
    </row>
    <row r="216" spans="1:15">
      <c r="A216" s="25">
        <f t="shared" si="42"/>
        <v>205</v>
      </c>
      <c r="C216" s="106">
        <v>39901</v>
      </c>
      <c r="E216" s="115" t="s">
        <v>312</v>
      </c>
      <c r="G216" s="129">
        <f>+O212+O221+O227</f>
        <v>336969.39821562357</v>
      </c>
      <c r="H216" s="127">
        <v>5.4</v>
      </c>
      <c r="I216" s="129" t="str">
        <f t="shared" si="37"/>
        <v>P, S, T &amp; D Plant</v>
      </c>
      <c r="J216" s="129">
        <f t="shared" si="38"/>
        <v>232795.82237153896</v>
      </c>
      <c r="K216" s="129">
        <f t="shared" si="39"/>
        <v>97155.680001609784</v>
      </c>
      <c r="L216" s="129">
        <f t="shared" si="40"/>
        <v>7017.8958424747916</v>
      </c>
      <c r="M216" s="23">
        <f t="shared" si="41"/>
        <v>0</v>
      </c>
      <c r="N216" s="23" t="s">
        <v>526</v>
      </c>
      <c r="O216" s="88">
        <v>0</v>
      </c>
    </row>
    <row r="217" spans="1:15">
      <c r="A217" s="25">
        <f t="shared" si="42"/>
        <v>206</v>
      </c>
      <c r="C217" s="106">
        <v>39902</v>
      </c>
      <c r="E217" s="115" t="s">
        <v>313</v>
      </c>
      <c r="G217" s="129">
        <f>+O213+O222+O228</f>
        <v>221165.87414303885</v>
      </c>
      <c r="H217" s="127">
        <v>5.4</v>
      </c>
      <c r="I217" s="129" t="str">
        <f t="shared" si="37"/>
        <v>P, S, T &amp; D Plant</v>
      </c>
      <c r="J217" s="129">
        <f t="shared" si="38"/>
        <v>152792.78125636585</v>
      </c>
      <c r="K217" s="129">
        <f t="shared" si="39"/>
        <v>63766.98005605756</v>
      </c>
      <c r="L217" s="129">
        <f t="shared" si="40"/>
        <v>4606.1128306154042</v>
      </c>
      <c r="M217" s="23">
        <f t="shared" si="41"/>
        <v>0</v>
      </c>
      <c r="N217" s="23" t="s">
        <v>506</v>
      </c>
      <c r="O217" s="88">
        <v>41182.031636476946</v>
      </c>
    </row>
    <row r="218" spans="1:15">
      <c r="A218" s="25">
        <f t="shared" si="42"/>
        <v>207</v>
      </c>
      <c r="C218" s="106">
        <v>39903</v>
      </c>
      <c r="E218" s="115" t="s">
        <v>314</v>
      </c>
      <c r="G218" s="129">
        <f>+O214+O223</f>
        <v>33165.298307196499</v>
      </c>
      <c r="H218" s="127">
        <v>5.4</v>
      </c>
      <c r="I218" s="129" t="str">
        <f t="shared" si="37"/>
        <v>P, S, T &amp; D Plant</v>
      </c>
      <c r="J218" s="129">
        <f t="shared" si="38"/>
        <v>22912.29688661754</v>
      </c>
      <c r="K218" s="129">
        <f t="shared" si="39"/>
        <v>9562.2840725437636</v>
      </c>
      <c r="L218" s="129">
        <f t="shared" si="40"/>
        <v>690.71734803519348</v>
      </c>
      <c r="M218" s="23">
        <f t="shared" si="41"/>
        <v>0</v>
      </c>
      <c r="N218" s="23" t="s">
        <v>507</v>
      </c>
      <c r="O218" s="88">
        <v>440.07834135017305</v>
      </c>
    </row>
    <row r="219" spans="1:15">
      <c r="A219" s="25">
        <f t="shared" si="42"/>
        <v>208</v>
      </c>
      <c r="C219" s="106">
        <v>39904</v>
      </c>
      <c r="E219" s="115" t="s">
        <v>315</v>
      </c>
      <c r="G219" s="129">
        <f>+O215</f>
        <v>0</v>
      </c>
      <c r="H219" s="127">
        <v>5.4</v>
      </c>
      <c r="I219" s="129" t="str">
        <f t="shared" si="37"/>
        <v>P, S, T &amp; D Plant</v>
      </c>
      <c r="J219" s="129">
        <f t="shared" si="38"/>
        <v>0</v>
      </c>
      <c r="K219" s="129">
        <f t="shared" si="39"/>
        <v>0</v>
      </c>
      <c r="L219" s="129">
        <f t="shared" si="40"/>
        <v>0</v>
      </c>
      <c r="M219" s="23">
        <f t="shared" si="41"/>
        <v>0</v>
      </c>
      <c r="N219" s="23" t="s">
        <v>508</v>
      </c>
      <c r="O219" s="88">
        <v>343438.05264620262</v>
      </c>
    </row>
    <row r="220" spans="1:15">
      <c r="A220" s="25">
        <f t="shared" si="42"/>
        <v>209</v>
      </c>
      <c r="C220" s="106">
        <v>39905</v>
      </c>
      <c r="E220" s="115" t="s">
        <v>316</v>
      </c>
      <c r="G220" s="129">
        <f>+O216</f>
        <v>0</v>
      </c>
      <c r="H220" s="127">
        <v>5.4</v>
      </c>
      <c r="I220" s="129" t="str">
        <f t="shared" si="37"/>
        <v>P, S, T &amp; D Plant</v>
      </c>
      <c r="J220" s="129">
        <f t="shared" si="38"/>
        <v>0</v>
      </c>
      <c r="K220" s="129">
        <f t="shared" si="39"/>
        <v>0</v>
      </c>
      <c r="L220" s="129">
        <f t="shared" si="40"/>
        <v>0</v>
      </c>
      <c r="M220" s="23">
        <f t="shared" si="41"/>
        <v>0</v>
      </c>
      <c r="N220" s="23" t="s">
        <v>527</v>
      </c>
      <c r="O220" s="88">
        <v>0</v>
      </c>
    </row>
    <row r="221" spans="1:15">
      <c r="A221" s="25">
        <f t="shared" si="42"/>
        <v>210</v>
      </c>
      <c r="C221" s="106">
        <v>39906</v>
      </c>
      <c r="E221" s="115" t="s">
        <v>317</v>
      </c>
      <c r="G221" s="129">
        <f>+O217+O225</f>
        <v>42815.252352962503</v>
      </c>
      <c r="H221" s="127">
        <v>5.4</v>
      </c>
      <c r="I221" s="129" t="str">
        <f t="shared" si="37"/>
        <v>P, S, T &amp; D Plant</v>
      </c>
      <c r="J221" s="129">
        <f t="shared" si="38"/>
        <v>29578.982347752979</v>
      </c>
      <c r="K221" s="129">
        <f t="shared" si="39"/>
        <v>12344.577812762729</v>
      </c>
      <c r="L221" s="129">
        <f t="shared" si="40"/>
        <v>891.69219244678925</v>
      </c>
      <c r="M221" s="23">
        <f t="shared" si="41"/>
        <v>0</v>
      </c>
      <c r="N221" s="23" t="s">
        <v>467</v>
      </c>
      <c r="O221" s="88">
        <v>114858.32760442128</v>
      </c>
    </row>
    <row r="222" spans="1:15">
      <c r="A222" s="25">
        <f t="shared" si="42"/>
        <v>211</v>
      </c>
      <c r="C222" s="106">
        <v>39907</v>
      </c>
      <c r="E222" s="115" t="s">
        <v>318</v>
      </c>
      <c r="G222" s="129">
        <f>+O218</f>
        <v>440.07834135017305</v>
      </c>
      <c r="H222" s="127">
        <v>5.4</v>
      </c>
      <c r="I222" s="129" t="str">
        <f t="shared" si="37"/>
        <v>P, S, T &amp; D Plant</v>
      </c>
      <c r="J222" s="129">
        <f t="shared" si="38"/>
        <v>304.02879289638224</v>
      </c>
      <c r="K222" s="129">
        <f t="shared" si="39"/>
        <v>126.88425338996919</v>
      </c>
      <c r="L222" s="129">
        <f t="shared" si="40"/>
        <v>9.165295063821576</v>
      </c>
      <c r="M222" s="23">
        <f t="shared" si="41"/>
        <v>0</v>
      </c>
      <c r="N222" s="23" t="s">
        <v>468</v>
      </c>
      <c r="O222" s="88">
        <v>30645.533598401449</v>
      </c>
    </row>
    <row r="223" spans="1:15">
      <c r="A223" s="25">
        <f t="shared" si="42"/>
        <v>212</v>
      </c>
      <c r="C223" s="106">
        <v>39908</v>
      </c>
      <c r="E223" s="115" t="s">
        <v>319</v>
      </c>
      <c r="G223" s="129">
        <f>+O220</f>
        <v>0</v>
      </c>
      <c r="H223" s="127">
        <v>5.4</v>
      </c>
      <c r="I223" s="129" t="str">
        <f t="shared" si="37"/>
        <v>P, S, T &amp; D Plant</v>
      </c>
      <c r="J223" s="129">
        <f t="shared" si="38"/>
        <v>0</v>
      </c>
      <c r="K223" s="129">
        <f t="shared" si="39"/>
        <v>0</v>
      </c>
      <c r="L223" s="129">
        <f t="shared" si="40"/>
        <v>0</v>
      </c>
      <c r="M223" s="23">
        <f t="shared" si="41"/>
        <v>0</v>
      </c>
      <c r="N223" s="23" t="s">
        <v>469</v>
      </c>
      <c r="O223" s="88">
        <v>8010.7927677293337</v>
      </c>
    </row>
    <row r="224" spans="1:15">
      <c r="A224" s="25">
        <f t="shared" si="42"/>
        <v>213</v>
      </c>
      <c r="C224" s="106">
        <v>39909</v>
      </c>
      <c r="E224" s="115" t="s">
        <v>320</v>
      </c>
      <c r="G224" s="129">
        <f>+O219+O226+O229</f>
        <v>510815.61011501984</v>
      </c>
      <c r="H224" s="127">
        <v>5.4</v>
      </c>
      <c r="I224" s="129" t="str">
        <f t="shared" si="37"/>
        <v>P, S, T &amp; D Plant</v>
      </c>
      <c r="J224" s="129">
        <f t="shared" si="38"/>
        <v>352897.74284148018</v>
      </c>
      <c r="K224" s="129">
        <f t="shared" si="39"/>
        <v>147279.36192118263</v>
      </c>
      <c r="L224" s="129">
        <f t="shared" si="40"/>
        <v>10638.50535235698</v>
      </c>
      <c r="M224" s="23">
        <f t="shared" si="41"/>
        <v>0</v>
      </c>
      <c r="N224" s="23" t="s">
        <v>440</v>
      </c>
      <c r="O224" s="88">
        <v>0</v>
      </c>
    </row>
    <row r="225" spans="1:15">
      <c r="A225" s="25">
        <f t="shared" si="42"/>
        <v>214</v>
      </c>
      <c r="C225" s="106">
        <v>39924</v>
      </c>
      <c r="E225" s="115" t="s">
        <v>321</v>
      </c>
      <c r="G225" s="129">
        <f>+O224</f>
        <v>0</v>
      </c>
      <c r="H225" s="127">
        <v>5.4</v>
      </c>
      <c r="I225" s="129" t="str">
        <f t="shared" si="37"/>
        <v>P, S, T &amp; D Plant</v>
      </c>
      <c r="J225" s="129">
        <f t="shared" si="38"/>
        <v>0</v>
      </c>
      <c r="K225" s="129">
        <f t="shared" si="39"/>
        <v>0</v>
      </c>
      <c r="L225" s="129">
        <f t="shared" si="40"/>
        <v>0</v>
      </c>
      <c r="M225" s="23">
        <f t="shared" si="41"/>
        <v>0</v>
      </c>
      <c r="N225" s="23" t="s">
        <v>470</v>
      </c>
      <c r="O225" s="23">
        <v>1633.2207164855597</v>
      </c>
    </row>
    <row r="226" spans="1:15">
      <c r="A226" s="25">
        <f t="shared" si="42"/>
        <v>215</v>
      </c>
      <c r="C226" s="117" t="s">
        <v>640</v>
      </c>
      <c r="E226" s="115" t="s">
        <v>639</v>
      </c>
      <c r="G226" s="129">
        <f>+O230</f>
        <v>-8467.0089446799993</v>
      </c>
      <c r="H226" s="127">
        <v>5.4</v>
      </c>
      <c r="I226" s="129" t="str">
        <f t="shared" si="37"/>
        <v>P, S, T &amp; D Plant</v>
      </c>
      <c r="J226" s="129">
        <f t="shared" si="38"/>
        <v>-5849.4460349858782</v>
      </c>
      <c r="K226" s="129">
        <f t="shared" si="39"/>
        <v>-2441.2246808053242</v>
      </c>
      <c r="L226" s="129">
        <f t="shared" si="40"/>
        <v>-176.33822888879649</v>
      </c>
      <c r="M226" s="23">
        <f t="shared" ref="M226" si="43">SUM(J226:L226)-G226</f>
        <v>0</v>
      </c>
      <c r="N226" s="23" t="s">
        <v>471</v>
      </c>
      <c r="O226" s="23">
        <v>114680.69839389247</v>
      </c>
    </row>
    <row r="227" spans="1:15">
      <c r="A227" s="25">
        <f t="shared" si="42"/>
        <v>216</v>
      </c>
      <c r="G227" s="113"/>
      <c r="H227" s="127"/>
      <c r="I227" s="113"/>
      <c r="J227" s="113"/>
      <c r="K227" s="113"/>
      <c r="L227" s="113"/>
      <c r="M227" s="23"/>
      <c r="N227" s="23" t="s">
        <v>472</v>
      </c>
      <c r="O227" s="23">
        <v>1354.7993450247759</v>
      </c>
    </row>
    <row r="228" spans="1:15">
      <c r="A228" s="25">
        <f t="shared" si="42"/>
        <v>217</v>
      </c>
      <c r="D228" s="106" t="s">
        <v>149</v>
      </c>
      <c r="G228" s="113">
        <f>SUM(G192:G226)</f>
        <v>1205446.8591384101</v>
      </c>
      <c r="H228" s="127"/>
      <c r="I228" s="129"/>
      <c r="J228" s="113">
        <f>SUM(J192:J226)</f>
        <v>832784.79999761528</v>
      </c>
      <c r="K228" s="113">
        <f>SUM(K192:K226)</f>
        <v>347556.81057558674</v>
      </c>
      <c r="L228" s="113">
        <f>SUM(L192:L226)</f>
        <v>25105.248565207876</v>
      </c>
      <c r="M228" s="23">
        <f>SUM(J228:L228)-G228</f>
        <v>0</v>
      </c>
      <c r="N228" s="23" t="s">
        <v>473</v>
      </c>
      <c r="O228" s="23">
        <v>2850.2724968576576</v>
      </c>
    </row>
    <row r="229" spans="1:15">
      <c r="A229" s="25">
        <f t="shared" si="42"/>
        <v>218</v>
      </c>
      <c r="G229" s="113"/>
      <c r="H229" s="127"/>
      <c r="I229" s="129"/>
      <c r="J229" s="129"/>
      <c r="K229" s="129"/>
      <c r="L229" s="129"/>
      <c r="M229" s="23"/>
      <c r="N229" s="23" t="s">
        <v>474</v>
      </c>
      <c r="O229" s="23">
        <v>52696.859074924731</v>
      </c>
    </row>
    <row r="230" spans="1:15">
      <c r="A230" s="25">
        <f t="shared" si="42"/>
        <v>219</v>
      </c>
      <c r="D230" s="106" t="s">
        <v>352</v>
      </c>
      <c r="G230" s="113"/>
      <c r="H230" s="127"/>
      <c r="I230" s="129"/>
      <c r="J230" s="129"/>
      <c r="K230" s="129"/>
      <c r="L230" s="129"/>
      <c r="M230" s="23"/>
      <c r="N230" s="23" t="s">
        <v>639</v>
      </c>
      <c r="O230" s="23">
        <v>-8467.0089446799993</v>
      </c>
    </row>
    <row r="231" spans="1:15">
      <c r="A231" s="25">
        <f t="shared" si="42"/>
        <v>220</v>
      </c>
      <c r="G231" s="113"/>
      <c r="H231" s="127"/>
      <c r="I231" s="129"/>
      <c r="J231" s="129"/>
      <c r="K231" s="129"/>
      <c r="L231" s="129"/>
      <c r="M231" s="23"/>
      <c r="N231" s="23"/>
      <c r="O231" s="23"/>
    </row>
    <row r="232" spans="1:15">
      <c r="A232" s="25">
        <f t="shared" si="42"/>
        <v>221</v>
      </c>
      <c r="D232" s="106" t="s">
        <v>148</v>
      </c>
      <c r="G232" s="113"/>
      <c r="H232" s="127"/>
      <c r="I232" s="113"/>
      <c r="J232" s="113"/>
      <c r="K232" s="113"/>
      <c r="L232" s="113"/>
      <c r="M232" s="23"/>
      <c r="N232" s="23"/>
      <c r="O232" s="23"/>
    </row>
    <row r="233" spans="1:15">
      <c r="A233" s="25">
        <f t="shared" si="42"/>
        <v>222</v>
      </c>
      <c r="G233" s="113"/>
      <c r="H233" s="127"/>
      <c r="I233" s="113"/>
      <c r="J233" s="113"/>
      <c r="K233" s="113"/>
      <c r="L233" s="113"/>
      <c r="M233" s="23"/>
      <c r="N233" s="23"/>
      <c r="O233" s="23"/>
    </row>
    <row r="234" spans="1:15">
      <c r="A234" s="25">
        <f t="shared" si="42"/>
        <v>223</v>
      </c>
      <c r="C234" s="106">
        <v>37400</v>
      </c>
      <c r="E234" s="115" t="s">
        <v>115</v>
      </c>
      <c r="G234" s="129">
        <f>+O234+O235</f>
        <v>0</v>
      </c>
      <c r="H234" s="127">
        <v>5.4</v>
      </c>
      <c r="I234" s="129" t="str">
        <f>VLOOKUP($H234,class,3)</f>
        <v>P, S, T &amp; D Plant</v>
      </c>
      <c r="J234" s="129">
        <f>$G234*VLOOKUP($H234,class,6)</f>
        <v>0</v>
      </c>
      <c r="K234" s="129">
        <f>$G234*VLOOKUP($H234,class,7)</f>
        <v>0</v>
      </c>
      <c r="L234" s="129">
        <f>$G234*VLOOKUP($H234,class,8)</f>
        <v>0</v>
      </c>
      <c r="M234" s="23">
        <f>SUM(J234:L234)-G234</f>
        <v>0</v>
      </c>
      <c r="N234" s="78" t="s">
        <v>528</v>
      </c>
      <c r="O234" s="23">
        <v>0</v>
      </c>
    </row>
    <row r="235" spans="1:15">
      <c r="A235" s="25">
        <f t="shared" si="42"/>
        <v>224</v>
      </c>
      <c r="C235" s="106">
        <v>39001</v>
      </c>
      <c r="E235" s="115" t="s">
        <v>291</v>
      </c>
      <c r="G235" s="129">
        <v>0</v>
      </c>
      <c r="H235" s="127">
        <v>5.4</v>
      </c>
      <c r="I235" s="129" t="str">
        <f t="shared" ref="I235:I267" si="44">VLOOKUP($H235,class,3)</f>
        <v>P, S, T &amp; D Plant</v>
      </c>
      <c r="J235" s="129">
        <f t="shared" ref="J235:J267" si="45">$G235*VLOOKUP($H235,class,6)</f>
        <v>0</v>
      </c>
      <c r="K235" s="129">
        <f t="shared" ref="K235:K267" si="46">$G235*VLOOKUP($H235,class,7)</f>
        <v>0</v>
      </c>
      <c r="L235" s="129">
        <f t="shared" ref="L235:L267" si="47">$G235*VLOOKUP($H235,class,8)</f>
        <v>0</v>
      </c>
      <c r="M235" s="23">
        <f t="shared" ref="M235:M267" si="48">SUM(J235:L235)-G235</f>
        <v>0</v>
      </c>
      <c r="N235" s="78" t="s">
        <v>529</v>
      </c>
      <c r="O235" s="23">
        <v>0</v>
      </c>
    </row>
    <row r="236" spans="1:15">
      <c r="A236" s="25">
        <f t="shared" si="42"/>
        <v>225</v>
      </c>
      <c r="C236" s="106">
        <v>36602</v>
      </c>
      <c r="E236" s="115" t="s">
        <v>139</v>
      </c>
      <c r="G236" s="129">
        <f>+O236+O238</f>
        <v>26371.349840124472</v>
      </c>
      <c r="H236" s="127">
        <v>5.4</v>
      </c>
      <c r="I236" s="129" t="str">
        <f t="shared" si="44"/>
        <v>P, S, T &amp; D Plant</v>
      </c>
      <c r="J236" s="129">
        <f t="shared" si="45"/>
        <v>18218.687232693308</v>
      </c>
      <c r="K236" s="129">
        <f t="shared" si="46"/>
        <v>7603.4394809885853</v>
      </c>
      <c r="L236" s="129">
        <f t="shared" si="47"/>
        <v>549.22312644257488</v>
      </c>
      <c r="M236" s="23">
        <f t="shared" si="48"/>
        <v>0</v>
      </c>
      <c r="N236" s="78" t="s">
        <v>487</v>
      </c>
      <c r="O236" s="23">
        <v>17432.236451198216</v>
      </c>
    </row>
    <row r="237" spans="1:15">
      <c r="A237" s="25">
        <f t="shared" si="42"/>
        <v>226</v>
      </c>
      <c r="C237" s="106">
        <v>37503</v>
      </c>
      <c r="E237" s="115" t="s">
        <v>278</v>
      </c>
      <c r="G237" s="129">
        <v>0</v>
      </c>
      <c r="H237" s="127">
        <v>5.4</v>
      </c>
      <c r="I237" s="129" t="str">
        <f t="shared" si="44"/>
        <v>P, S, T &amp; D Plant</v>
      </c>
      <c r="J237" s="129">
        <f t="shared" si="45"/>
        <v>0</v>
      </c>
      <c r="K237" s="129">
        <f t="shared" si="46"/>
        <v>0</v>
      </c>
      <c r="L237" s="129">
        <f t="shared" si="47"/>
        <v>0</v>
      </c>
      <c r="M237" s="23">
        <f t="shared" si="48"/>
        <v>0</v>
      </c>
      <c r="N237" s="78" t="s">
        <v>491</v>
      </c>
      <c r="O237" s="23">
        <v>7572.2592376139528</v>
      </c>
    </row>
    <row r="238" spans="1:15">
      <c r="A238" s="25">
        <f t="shared" si="42"/>
        <v>227</v>
      </c>
      <c r="C238" s="106">
        <v>39004</v>
      </c>
      <c r="E238" s="115" t="s">
        <v>293</v>
      </c>
      <c r="G238" s="129">
        <v>0</v>
      </c>
      <c r="H238" s="127">
        <v>5.4</v>
      </c>
      <c r="I238" s="129" t="str">
        <f t="shared" si="44"/>
        <v>P, S, T &amp; D Plant</v>
      </c>
      <c r="J238" s="129">
        <f t="shared" si="45"/>
        <v>0</v>
      </c>
      <c r="K238" s="129">
        <f t="shared" si="46"/>
        <v>0</v>
      </c>
      <c r="L238" s="129">
        <f t="shared" si="47"/>
        <v>0</v>
      </c>
      <c r="M238" s="23">
        <f t="shared" si="48"/>
        <v>0</v>
      </c>
      <c r="N238" s="78" t="s">
        <v>530</v>
      </c>
      <c r="O238" s="23">
        <v>8939.1133889262564</v>
      </c>
    </row>
    <row r="239" spans="1:15">
      <c r="A239" s="25">
        <f t="shared" si="42"/>
        <v>228</v>
      </c>
      <c r="C239" s="106">
        <v>39009</v>
      </c>
      <c r="E239" s="115" t="s">
        <v>294</v>
      </c>
      <c r="G239" s="129">
        <f>+O237</f>
        <v>7572.2592376139528</v>
      </c>
      <c r="H239" s="127">
        <v>5.4</v>
      </c>
      <c r="I239" s="129" t="str">
        <f t="shared" si="44"/>
        <v>P, S, T &amp; D Plant</v>
      </c>
      <c r="J239" s="129">
        <f t="shared" si="45"/>
        <v>5231.3068360671423</v>
      </c>
      <c r="K239" s="129">
        <f t="shared" si="46"/>
        <v>2183.2486845232606</v>
      </c>
      <c r="L239" s="129">
        <f t="shared" si="47"/>
        <v>157.70371702354899</v>
      </c>
      <c r="M239" s="23">
        <f t="shared" si="48"/>
        <v>0</v>
      </c>
      <c r="N239" s="78" t="s">
        <v>492</v>
      </c>
      <c r="O239" s="23">
        <v>9361.4128719914643</v>
      </c>
    </row>
    <row r="240" spans="1:15">
      <c r="A240" s="25">
        <f t="shared" si="42"/>
        <v>229</v>
      </c>
      <c r="C240" s="106">
        <v>39100</v>
      </c>
      <c r="E240" s="115" t="s">
        <v>295</v>
      </c>
      <c r="G240" s="129">
        <f>+O239+O243</f>
        <v>11237.396016534782</v>
      </c>
      <c r="H240" s="127">
        <v>5.4</v>
      </c>
      <c r="I240" s="129" t="str">
        <f t="shared" si="44"/>
        <v>P, S, T &amp; D Plant</v>
      </c>
      <c r="J240" s="129">
        <f t="shared" si="45"/>
        <v>7763.3721662461003</v>
      </c>
      <c r="K240" s="129">
        <f t="shared" si="46"/>
        <v>3239.988133092133</v>
      </c>
      <c r="L240" s="129">
        <f t="shared" si="47"/>
        <v>234.03571719654676</v>
      </c>
      <c r="M240" s="23">
        <f t="shared" si="48"/>
        <v>0</v>
      </c>
      <c r="N240" s="78" t="s">
        <v>476</v>
      </c>
      <c r="O240" s="23">
        <v>0</v>
      </c>
    </row>
    <row r="241" spans="1:15">
      <c r="A241" s="25">
        <f t="shared" si="42"/>
        <v>230</v>
      </c>
      <c r="C241" s="106">
        <v>39102</v>
      </c>
      <c r="E241" s="115" t="s">
        <v>296</v>
      </c>
      <c r="G241" s="129">
        <v>0</v>
      </c>
      <c r="H241" s="127">
        <v>5.4</v>
      </c>
      <c r="I241" s="129" t="str">
        <f t="shared" si="44"/>
        <v>P, S, T &amp; D Plant</v>
      </c>
      <c r="J241" s="129">
        <f t="shared" si="45"/>
        <v>0</v>
      </c>
      <c r="K241" s="129">
        <f t="shared" si="46"/>
        <v>0</v>
      </c>
      <c r="L241" s="129">
        <f t="shared" si="47"/>
        <v>0</v>
      </c>
      <c r="M241" s="23">
        <f t="shared" si="48"/>
        <v>0</v>
      </c>
      <c r="N241" s="78" t="s">
        <v>477</v>
      </c>
      <c r="O241" s="23">
        <v>0</v>
      </c>
    </row>
    <row r="242" spans="1:15">
      <c r="A242" s="25">
        <f t="shared" si="42"/>
        <v>231</v>
      </c>
      <c r="C242" s="106">
        <v>39103</v>
      </c>
      <c r="E242" s="115" t="s">
        <v>297</v>
      </c>
      <c r="G242" s="129">
        <f>+O242</f>
        <v>0</v>
      </c>
      <c r="H242" s="127">
        <v>5.4</v>
      </c>
      <c r="I242" s="129" t="str">
        <f t="shared" si="44"/>
        <v>P, S, T &amp; D Plant</v>
      </c>
      <c r="J242" s="129">
        <f t="shared" si="45"/>
        <v>0</v>
      </c>
      <c r="K242" s="129">
        <f t="shared" si="46"/>
        <v>0</v>
      </c>
      <c r="L242" s="129">
        <f t="shared" si="47"/>
        <v>0</v>
      </c>
      <c r="M242" s="23">
        <f t="shared" si="48"/>
        <v>0</v>
      </c>
      <c r="N242" s="78" t="s">
        <v>443</v>
      </c>
      <c r="O242" s="23">
        <v>0</v>
      </c>
    </row>
    <row r="243" spans="1:15">
      <c r="A243" s="25">
        <f t="shared" si="42"/>
        <v>232</v>
      </c>
      <c r="C243" s="106">
        <v>39200</v>
      </c>
      <c r="E243" s="115" t="s">
        <v>298</v>
      </c>
      <c r="G243" s="129">
        <f>+O244</f>
        <v>0</v>
      </c>
      <c r="H243" s="127">
        <v>5.4</v>
      </c>
      <c r="I243" s="129" t="str">
        <f t="shared" si="44"/>
        <v>P, S, T &amp; D Plant</v>
      </c>
      <c r="J243" s="129">
        <f t="shared" si="45"/>
        <v>0</v>
      </c>
      <c r="K243" s="129">
        <f t="shared" si="46"/>
        <v>0</v>
      </c>
      <c r="L243" s="129">
        <f t="shared" si="47"/>
        <v>0</v>
      </c>
      <c r="M243" s="23">
        <f t="shared" si="48"/>
        <v>0</v>
      </c>
      <c r="N243" s="78" t="s">
        <v>478</v>
      </c>
      <c r="O243" s="23">
        <v>1875.9831445433169</v>
      </c>
    </row>
    <row r="244" spans="1:15">
      <c r="A244" s="25">
        <f t="shared" si="42"/>
        <v>233</v>
      </c>
      <c r="C244" s="106">
        <v>39201</v>
      </c>
      <c r="E244" s="115" t="s">
        <v>299</v>
      </c>
      <c r="G244" s="129">
        <v>0</v>
      </c>
      <c r="H244" s="127">
        <v>5.4</v>
      </c>
      <c r="I244" s="129" t="str">
        <f t="shared" si="44"/>
        <v>P, S, T &amp; D Plant</v>
      </c>
      <c r="J244" s="129">
        <f t="shared" si="45"/>
        <v>0</v>
      </c>
      <c r="K244" s="129">
        <f t="shared" si="46"/>
        <v>0</v>
      </c>
      <c r="L244" s="129">
        <f t="shared" si="47"/>
        <v>0</v>
      </c>
      <c r="M244" s="23">
        <f t="shared" si="48"/>
        <v>0</v>
      </c>
      <c r="N244" s="78" t="s">
        <v>479</v>
      </c>
      <c r="O244" s="23">
        <v>0</v>
      </c>
    </row>
    <row r="245" spans="1:15">
      <c r="A245" s="25">
        <f t="shared" si="42"/>
        <v>234</v>
      </c>
      <c r="C245" s="106">
        <v>39202</v>
      </c>
      <c r="E245" s="115" t="s">
        <v>300</v>
      </c>
      <c r="G245" s="129">
        <v>0</v>
      </c>
      <c r="H245" s="127">
        <v>5.4</v>
      </c>
      <c r="I245" s="129" t="str">
        <f t="shared" si="44"/>
        <v>P, S, T &amp; D Plant</v>
      </c>
      <c r="J245" s="129">
        <f t="shared" si="45"/>
        <v>0</v>
      </c>
      <c r="K245" s="129">
        <f t="shared" si="46"/>
        <v>0</v>
      </c>
      <c r="L245" s="129">
        <f t="shared" si="47"/>
        <v>0</v>
      </c>
      <c r="M245" s="23">
        <f t="shared" si="48"/>
        <v>0</v>
      </c>
      <c r="N245" s="78" t="s">
        <v>480</v>
      </c>
      <c r="O245" s="23">
        <v>2649.1640196403887</v>
      </c>
    </row>
    <row r="246" spans="1:15">
      <c r="A246" s="25">
        <f t="shared" si="42"/>
        <v>235</v>
      </c>
      <c r="C246" s="106">
        <v>39300</v>
      </c>
      <c r="E246" s="115" t="s">
        <v>186</v>
      </c>
      <c r="G246" s="129">
        <v>0</v>
      </c>
      <c r="H246" s="127">
        <v>5.4</v>
      </c>
      <c r="I246" s="129" t="str">
        <f t="shared" si="44"/>
        <v>P, S, T &amp; D Plant</v>
      </c>
      <c r="J246" s="129">
        <f t="shared" si="45"/>
        <v>0</v>
      </c>
      <c r="K246" s="129">
        <f t="shared" si="46"/>
        <v>0</v>
      </c>
      <c r="L246" s="129">
        <f t="shared" si="47"/>
        <v>0</v>
      </c>
      <c r="M246" s="23">
        <f t="shared" si="48"/>
        <v>0</v>
      </c>
      <c r="N246" s="78" t="s">
        <v>481</v>
      </c>
      <c r="O246" s="23">
        <v>0</v>
      </c>
    </row>
    <row r="247" spans="1:15">
      <c r="A247" s="25">
        <f t="shared" si="42"/>
        <v>236</v>
      </c>
      <c r="C247" s="106">
        <v>39500</v>
      </c>
      <c r="E247" s="115" t="s">
        <v>439</v>
      </c>
      <c r="G247" s="129">
        <f>+O245</f>
        <v>2649.1640196403887</v>
      </c>
      <c r="H247" s="127">
        <v>5.4</v>
      </c>
      <c r="I247" s="129" t="str">
        <f t="shared" si="44"/>
        <v>P, S, T &amp; D Plant</v>
      </c>
      <c r="J247" s="129">
        <f t="shared" si="45"/>
        <v>1830.1790008677474</v>
      </c>
      <c r="K247" s="129">
        <f t="shared" si="46"/>
        <v>763.81218332254616</v>
      </c>
      <c r="L247" s="129">
        <f t="shared" si="47"/>
        <v>55.172835450094873</v>
      </c>
      <c r="M247" s="23">
        <f t="shared" si="48"/>
        <v>0</v>
      </c>
      <c r="N247" s="78" t="s">
        <v>499</v>
      </c>
      <c r="O247" s="23">
        <v>6539.0012998410239</v>
      </c>
    </row>
    <row r="248" spans="1:15">
      <c r="A248" s="25">
        <f t="shared" si="42"/>
        <v>237</v>
      </c>
      <c r="C248" s="106">
        <v>39600</v>
      </c>
      <c r="E248" s="115" t="s">
        <v>302</v>
      </c>
      <c r="G248" s="129">
        <f>+O246</f>
        <v>0</v>
      </c>
      <c r="H248" s="127">
        <v>5.4</v>
      </c>
      <c r="I248" s="129" t="str">
        <f t="shared" si="44"/>
        <v>P, S, T &amp; D Plant</v>
      </c>
      <c r="J248" s="129">
        <f t="shared" si="45"/>
        <v>0</v>
      </c>
      <c r="K248" s="129">
        <f t="shared" si="46"/>
        <v>0</v>
      </c>
      <c r="L248" s="129">
        <f t="shared" si="47"/>
        <v>0</v>
      </c>
      <c r="M248" s="23">
        <f t="shared" si="48"/>
        <v>0</v>
      </c>
      <c r="N248" s="78" t="s">
        <v>531</v>
      </c>
      <c r="O248" s="23">
        <v>175.58349015480766</v>
      </c>
    </row>
    <row r="249" spans="1:15">
      <c r="A249" s="25">
        <f t="shared" si="42"/>
        <v>238</v>
      </c>
      <c r="C249" s="106">
        <v>39603</v>
      </c>
      <c r="E249" s="115" t="s">
        <v>303</v>
      </c>
      <c r="G249" s="129">
        <v>0</v>
      </c>
      <c r="H249" s="127">
        <v>5.4</v>
      </c>
      <c r="I249" s="129" t="str">
        <f t="shared" si="44"/>
        <v>P, S, T &amp; D Plant</v>
      </c>
      <c r="J249" s="129">
        <f t="shared" si="45"/>
        <v>0</v>
      </c>
      <c r="K249" s="129">
        <f t="shared" si="46"/>
        <v>0</v>
      </c>
      <c r="L249" s="129">
        <f t="shared" si="47"/>
        <v>0</v>
      </c>
      <c r="M249" s="23">
        <f t="shared" si="48"/>
        <v>0</v>
      </c>
      <c r="N249" s="78" t="s">
        <v>502</v>
      </c>
      <c r="O249" s="23">
        <v>503.22475511994003</v>
      </c>
    </row>
    <row r="250" spans="1:15">
      <c r="A250" s="25">
        <f t="shared" si="42"/>
        <v>239</v>
      </c>
      <c r="C250" s="106">
        <v>39604</v>
      </c>
      <c r="E250" s="115" t="s">
        <v>304</v>
      </c>
      <c r="G250" s="129">
        <v>0</v>
      </c>
      <c r="H250" s="127">
        <v>5.4</v>
      </c>
      <c r="I250" s="129" t="str">
        <f t="shared" si="44"/>
        <v>P, S, T &amp; D Plant</v>
      </c>
      <c r="J250" s="129">
        <f t="shared" si="45"/>
        <v>0</v>
      </c>
      <c r="K250" s="129">
        <f t="shared" si="46"/>
        <v>0</v>
      </c>
      <c r="L250" s="129">
        <f t="shared" si="47"/>
        <v>0</v>
      </c>
      <c r="M250" s="23">
        <f t="shared" si="48"/>
        <v>0</v>
      </c>
      <c r="N250" s="78" t="s">
        <v>482</v>
      </c>
      <c r="O250" s="23">
        <v>1597.5866352009007</v>
      </c>
    </row>
    <row r="251" spans="1:15">
      <c r="A251" s="25">
        <f t="shared" si="42"/>
        <v>240</v>
      </c>
      <c r="C251" s="106">
        <v>39605</v>
      </c>
      <c r="E251" s="113" t="s">
        <v>305</v>
      </c>
      <c r="G251" s="129">
        <v>0</v>
      </c>
      <c r="H251" s="127">
        <v>5.4</v>
      </c>
      <c r="I251" s="129" t="str">
        <f t="shared" si="44"/>
        <v>P, S, T &amp; D Plant</v>
      </c>
      <c r="J251" s="129">
        <f t="shared" si="45"/>
        <v>0</v>
      </c>
      <c r="K251" s="129">
        <f t="shared" si="46"/>
        <v>0</v>
      </c>
      <c r="L251" s="129">
        <f t="shared" si="47"/>
        <v>0</v>
      </c>
      <c r="M251" s="23">
        <f t="shared" si="48"/>
        <v>0</v>
      </c>
      <c r="N251" s="78" t="s">
        <v>514</v>
      </c>
      <c r="O251" s="23">
        <v>0</v>
      </c>
    </row>
    <row r="252" spans="1:15">
      <c r="A252" s="25">
        <f t="shared" si="42"/>
        <v>241</v>
      </c>
      <c r="C252" s="106">
        <v>39700</v>
      </c>
      <c r="E252" s="115" t="s">
        <v>306</v>
      </c>
      <c r="G252" s="129">
        <f>+O247+O248</f>
        <v>6714.5847899958317</v>
      </c>
      <c r="H252" s="127">
        <v>5.4</v>
      </c>
      <c r="I252" s="129" t="str">
        <f t="shared" si="44"/>
        <v>P, S, T &amp; D Plant</v>
      </c>
      <c r="J252" s="129">
        <f t="shared" si="45"/>
        <v>4638.781136648724</v>
      </c>
      <c r="K252" s="129">
        <f t="shared" si="46"/>
        <v>1935.9623000040858</v>
      </c>
      <c r="L252" s="129">
        <f t="shared" si="47"/>
        <v>139.84135334302115</v>
      </c>
      <c r="M252" s="23">
        <f t="shared" si="48"/>
        <v>0</v>
      </c>
      <c r="N252" s="78" t="s">
        <v>515</v>
      </c>
      <c r="O252" s="23">
        <v>38566.811358013758</v>
      </c>
    </row>
    <row r="253" spans="1:15">
      <c r="A253" s="25">
        <f t="shared" si="42"/>
        <v>242</v>
      </c>
      <c r="C253" s="106">
        <v>39701</v>
      </c>
      <c r="E253" s="115" t="s">
        <v>307</v>
      </c>
      <c r="G253" s="129">
        <v>0</v>
      </c>
      <c r="H253" s="127">
        <v>5.4</v>
      </c>
      <c r="I253" s="129" t="str">
        <f t="shared" si="44"/>
        <v>P, S, T &amp; D Plant</v>
      </c>
      <c r="J253" s="129">
        <f t="shared" si="45"/>
        <v>0</v>
      </c>
      <c r="K253" s="129">
        <f t="shared" si="46"/>
        <v>0</v>
      </c>
      <c r="L253" s="129">
        <f t="shared" si="47"/>
        <v>0</v>
      </c>
      <c r="M253" s="23">
        <f t="shared" si="48"/>
        <v>0</v>
      </c>
      <c r="N253" s="78" t="s">
        <v>516</v>
      </c>
      <c r="O253" s="23">
        <v>0</v>
      </c>
    </row>
    <row r="254" spans="1:15">
      <c r="A254" s="25">
        <f t="shared" si="42"/>
        <v>243</v>
      </c>
      <c r="C254" s="106">
        <v>39702</v>
      </c>
      <c r="E254" s="115" t="s">
        <v>308</v>
      </c>
      <c r="G254" s="129">
        <v>0</v>
      </c>
      <c r="H254" s="127">
        <v>5.4</v>
      </c>
      <c r="I254" s="129" t="str">
        <f t="shared" si="44"/>
        <v>P, S, T &amp; D Plant</v>
      </c>
      <c r="J254" s="129">
        <f t="shared" si="45"/>
        <v>0</v>
      </c>
      <c r="K254" s="129">
        <f t="shared" si="46"/>
        <v>0</v>
      </c>
      <c r="L254" s="129">
        <f t="shared" si="47"/>
        <v>0</v>
      </c>
      <c r="M254" s="23">
        <f t="shared" si="48"/>
        <v>0</v>
      </c>
      <c r="N254" s="78" t="s">
        <v>505</v>
      </c>
      <c r="O254" s="23">
        <v>4009.2071616995954</v>
      </c>
    </row>
    <row r="255" spans="1:15">
      <c r="A255" s="25">
        <f t="shared" si="42"/>
        <v>244</v>
      </c>
      <c r="C255" s="106">
        <v>39705</v>
      </c>
      <c r="E255" s="115" t="s">
        <v>309</v>
      </c>
      <c r="G255" s="129">
        <v>0</v>
      </c>
      <c r="H255" s="127">
        <v>5.4</v>
      </c>
      <c r="I255" s="129" t="str">
        <f t="shared" si="44"/>
        <v>P, S, T &amp; D Plant</v>
      </c>
      <c r="J255" s="129">
        <f t="shared" si="45"/>
        <v>0</v>
      </c>
      <c r="K255" s="129">
        <f t="shared" si="46"/>
        <v>0</v>
      </c>
      <c r="L255" s="129">
        <f t="shared" si="47"/>
        <v>0</v>
      </c>
      <c r="M255" s="23">
        <f t="shared" si="48"/>
        <v>0</v>
      </c>
      <c r="N255" s="78" t="s">
        <v>506</v>
      </c>
      <c r="O255" s="23">
        <v>17983.995136973368</v>
      </c>
    </row>
    <row r="256" spans="1:15">
      <c r="A256" s="25">
        <f t="shared" si="42"/>
        <v>245</v>
      </c>
      <c r="C256" s="106">
        <v>39800</v>
      </c>
      <c r="E256" s="115" t="s">
        <v>310</v>
      </c>
      <c r="G256" s="129">
        <f>+O249+O250</f>
        <v>2100.8113903208405</v>
      </c>
      <c r="H256" s="127">
        <v>5.4</v>
      </c>
      <c r="I256" s="129" t="str">
        <f t="shared" si="44"/>
        <v>P, S, T &amp; D Plant</v>
      </c>
      <c r="J256" s="129">
        <f t="shared" si="45"/>
        <v>1451.3487510942794</v>
      </c>
      <c r="K256" s="129">
        <f t="shared" si="46"/>
        <v>605.71007415677309</v>
      </c>
      <c r="L256" s="129">
        <f t="shared" si="47"/>
        <v>43.752565069787821</v>
      </c>
      <c r="M256" s="23">
        <f t="shared" si="48"/>
        <v>0</v>
      </c>
      <c r="N256" s="78" t="s">
        <v>507</v>
      </c>
      <c r="O256" s="23">
        <v>0</v>
      </c>
    </row>
    <row r="257" spans="1:15">
      <c r="A257" s="25">
        <f t="shared" si="42"/>
        <v>246</v>
      </c>
      <c r="C257" s="106">
        <v>39900</v>
      </c>
      <c r="E257" s="115" t="s">
        <v>311</v>
      </c>
      <c r="G257" s="129">
        <f>+O251+O258</f>
        <v>1185.8879093454811</v>
      </c>
      <c r="H257" s="127">
        <v>5.4</v>
      </c>
      <c r="I257" s="129" t="str">
        <f t="shared" si="44"/>
        <v>P, S, T &amp; D Plant</v>
      </c>
      <c r="J257" s="129">
        <f t="shared" si="45"/>
        <v>819.27246972109867</v>
      </c>
      <c r="K257" s="129">
        <f t="shared" si="46"/>
        <v>341.91753568204473</v>
      </c>
      <c r="L257" s="129">
        <f t="shared" si="47"/>
        <v>24.697903942337589</v>
      </c>
      <c r="M257" s="23">
        <f t="shared" si="48"/>
        <v>0</v>
      </c>
      <c r="N257" s="78" t="s">
        <v>508</v>
      </c>
      <c r="O257" s="23">
        <v>402314.27440304798</v>
      </c>
    </row>
    <row r="258" spans="1:15">
      <c r="A258" s="25">
        <f t="shared" si="42"/>
        <v>247</v>
      </c>
      <c r="C258" s="106">
        <v>39901</v>
      </c>
      <c r="E258" s="115" t="s">
        <v>312</v>
      </c>
      <c r="G258" s="129">
        <f t="shared" ref="G258:G267" si="49">+O252</f>
        <v>38566.811358013758</v>
      </c>
      <c r="H258" s="127">
        <v>5.4</v>
      </c>
      <c r="I258" s="129" t="str">
        <f t="shared" si="44"/>
        <v>P, S, T &amp; D Plant</v>
      </c>
      <c r="J258" s="129">
        <f t="shared" si="45"/>
        <v>26643.940410849296</v>
      </c>
      <c r="K258" s="129">
        <f t="shared" si="46"/>
        <v>11119.658944768551</v>
      </c>
      <c r="L258" s="129">
        <f t="shared" si="47"/>
        <v>803.21200239590564</v>
      </c>
      <c r="M258" s="23">
        <f t="shared" si="48"/>
        <v>0</v>
      </c>
      <c r="N258" s="78" t="s">
        <v>532</v>
      </c>
      <c r="O258" s="23">
        <v>1185.8879093454811</v>
      </c>
    </row>
    <row r="259" spans="1:15">
      <c r="A259" s="25">
        <f t="shared" si="42"/>
        <v>248</v>
      </c>
      <c r="C259" s="106">
        <v>39902</v>
      </c>
      <c r="E259" s="115" t="s">
        <v>313</v>
      </c>
      <c r="G259" s="129">
        <f t="shared" si="49"/>
        <v>0</v>
      </c>
      <c r="H259" s="127">
        <v>5.4</v>
      </c>
      <c r="I259" s="129" t="str">
        <f t="shared" si="44"/>
        <v>P, S, T &amp; D Plant</v>
      </c>
      <c r="J259" s="129">
        <f t="shared" si="45"/>
        <v>0</v>
      </c>
      <c r="K259" s="129">
        <f t="shared" si="46"/>
        <v>0</v>
      </c>
      <c r="L259" s="129">
        <f t="shared" si="47"/>
        <v>0</v>
      </c>
      <c r="M259" s="23">
        <f t="shared" si="48"/>
        <v>0</v>
      </c>
      <c r="N259" s="78" t="s">
        <v>533</v>
      </c>
      <c r="O259" s="23">
        <v>691.69255221711569</v>
      </c>
    </row>
    <row r="260" spans="1:15">
      <c r="A260" s="25">
        <f t="shared" si="42"/>
        <v>249</v>
      </c>
      <c r="C260" s="106">
        <v>39903</v>
      </c>
      <c r="E260" s="115" t="s">
        <v>314</v>
      </c>
      <c r="G260" s="129">
        <f t="shared" si="49"/>
        <v>4009.2071616995954</v>
      </c>
      <c r="H260" s="127">
        <v>5.4</v>
      </c>
      <c r="I260" s="129" t="str">
        <f t="shared" si="44"/>
        <v>P, S, T &amp; D Plant</v>
      </c>
      <c r="J260" s="129">
        <f t="shared" si="45"/>
        <v>2769.7668785593814</v>
      </c>
      <c r="K260" s="129">
        <f t="shared" si="46"/>
        <v>1155.9424984134603</v>
      </c>
      <c r="L260" s="129">
        <f t="shared" si="47"/>
        <v>83.497784726753324</v>
      </c>
      <c r="M260" s="23">
        <f t="shared" si="48"/>
        <v>0</v>
      </c>
      <c r="N260" s="78" t="s">
        <v>534</v>
      </c>
      <c r="O260" s="23">
        <v>11.47502532382272</v>
      </c>
    </row>
    <row r="261" spans="1:15">
      <c r="A261" s="25">
        <f t="shared" si="42"/>
        <v>250</v>
      </c>
      <c r="C261" s="106">
        <v>39904</v>
      </c>
      <c r="E261" s="115" t="s">
        <v>315</v>
      </c>
      <c r="G261" s="129">
        <v>0</v>
      </c>
      <c r="H261" s="127">
        <v>5.4</v>
      </c>
      <c r="I261" s="129" t="str">
        <f t="shared" si="44"/>
        <v>P, S, T &amp; D Plant</v>
      </c>
      <c r="J261" s="129">
        <f t="shared" si="45"/>
        <v>0</v>
      </c>
      <c r="K261" s="129">
        <f t="shared" si="46"/>
        <v>0</v>
      </c>
      <c r="L261" s="129">
        <f t="shared" si="47"/>
        <v>0</v>
      </c>
      <c r="M261" s="23">
        <f t="shared" ref="M261" si="50">SUM(J261:L261)-G261</f>
        <v>0</v>
      </c>
      <c r="N261" s="78" t="s">
        <v>483</v>
      </c>
      <c r="O261" s="23">
        <v>0</v>
      </c>
    </row>
    <row r="262" spans="1:15">
      <c r="A262" s="25">
        <f t="shared" si="42"/>
        <v>251</v>
      </c>
      <c r="C262" s="106">
        <v>39905</v>
      </c>
      <c r="E262" s="115" t="s">
        <v>316</v>
      </c>
      <c r="G262" s="129">
        <v>0</v>
      </c>
      <c r="H262" s="127">
        <v>5.4</v>
      </c>
      <c r="I262" s="129" t="str">
        <f t="shared" si="44"/>
        <v>P, S, T &amp; D Plant</v>
      </c>
      <c r="J262" s="129">
        <f t="shared" si="45"/>
        <v>0</v>
      </c>
      <c r="K262" s="129">
        <f t="shared" si="46"/>
        <v>0</v>
      </c>
      <c r="L262" s="129">
        <f t="shared" si="47"/>
        <v>0</v>
      </c>
      <c r="M262" s="23">
        <f t="shared" si="48"/>
        <v>0</v>
      </c>
      <c r="N262" s="78" t="s">
        <v>484</v>
      </c>
      <c r="O262" s="23">
        <v>0</v>
      </c>
    </row>
    <row r="263" spans="1:15">
      <c r="A263" s="25">
        <f t="shared" si="42"/>
        <v>252</v>
      </c>
      <c r="C263" s="106">
        <v>39906</v>
      </c>
      <c r="E263" s="115" t="s">
        <v>317</v>
      </c>
      <c r="G263" s="129">
        <f>+O255+O259</f>
        <v>18675.687689190483</v>
      </c>
      <c r="H263" s="127">
        <v>5.4</v>
      </c>
      <c r="I263" s="129" t="str">
        <f t="shared" si="44"/>
        <v>P, S, T &amp; D Plant</v>
      </c>
      <c r="J263" s="129">
        <f t="shared" si="45"/>
        <v>12902.127305866279</v>
      </c>
      <c r="K263" s="129">
        <f t="shared" si="46"/>
        <v>5384.6110256574248</v>
      </c>
      <c r="L263" s="129">
        <f t="shared" si="47"/>
        <v>388.94935766677804</v>
      </c>
      <c r="M263" s="23">
        <f t="shared" si="48"/>
        <v>0</v>
      </c>
      <c r="N263" s="23"/>
      <c r="O263" s="23"/>
    </row>
    <row r="264" spans="1:15">
      <c r="A264" s="25">
        <f t="shared" si="42"/>
        <v>253</v>
      </c>
      <c r="C264" s="106">
        <v>39907</v>
      </c>
      <c r="E264" s="115" t="s">
        <v>318</v>
      </c>
      <c r="G264" s="129">
        <f>+O256+O260</f>
        <v>11.47502532382272</v>
      </c>
      <c r="H264" s="127">
        <v>5.4</v>
      </c>
      <c r="I264" s="129" t="str">
        <f t="shared" si="44"/>
        <v>P, S, T &amp; D Plant</v>
      </c>
      <c r="J264" s="129">
        <f t="shared" si="45"/>
        <v>7.9275387353844549</v>
      </c>
      <c r="K264" s="129">
        <f t="shared" si="46"/>
        <v>3.3085018825902344</v>
      </c>
      <c r="L264" s="129">
        <f t="shared" si="47"/>
        <v>0.2389847058480298</v>
      </c>
      <c r="M264" s="23">
        <f t="shared" si="48"/>
        <v>0</v>
      </c>
      <c r="N264" s="23"/>
      <c r="O264" s="23"/>
    </row>
    <row r="265" spans="1:15">
      <c r="A265" s="25">
        <f t="shared" si="42"/>
        <v>254</v>
      </c>
      <c r="C265" s="106">
        <v>39908</v>
      </c>
      <c r="E265" s="115" t="s">
        <v>319</v>
      </c>
      <c r="G265" s="129">
        <v>0</v>
      </c>
      <c r="H265" s="127">
        <v>5.4</v>
      </c>
      <c r="I265" s="129" t="str">
        <f t="shared" si="44"/>
        <v>P, S, T &amp; D Plant</v>
      </c>
      <c r="J265" s="129">
        <f t="shared" si="45"/>
        <v>0</v>
      </c>
      <c r="K265" s="129">
        <f t="shared" si="46"/>
        <v>0</v>
      </c>
      <c r="L265" s="129">
        <f t="shared" si="47"/>
        <v>0</v>
      </c>
      <c r="M265" s="23">
        <f t="shared" si="48"/>
        <v>0</v>
      </c>
      <c r="N265" s="23"/>
      <c r="O265" s="23"/>
    </row>
    <row r="266" spans="1:15">
      <c r="A266" s="25">
        <f t="shared" si="42"/>
        <v>255</v>
      </c>
      <c r="C266" s="106">
        <v>39909</v>
      </c>
      <c r="E266" s="115" t="s">
        <v>320</v>
      </c>
      <c r="G266" s="129">
        <f>+O257</f>
        <v>402314.27440304798</v>
      </c>
      <c r="H266" s="127">
        <v>5.4</v>
      </c>
      <c r="I266" s="129" t="str">
        <f t="shared" si="44"/>
        <v>P, S, T &amp; D Plant</v>
      </c>
      <c r="J266" s="129">
        <f t="shared" si="45"/>
        <v>277939.42968535156</v>
      </c>
      <c r="K266" s="129">
        <f t="shared" si="46"/>
        <v>115996.04329343545</v>
      </c>
      <c r="L266" s="129">
        <f t="shared" si="47"/>
        <v>8378.8014242609224</v>
      </c>
      <c r="M266" s="23">
        <f t="shared" si="48"/>
        <v>0</v>
      </c>
      <c r="N266" s="23"/>
      <c r="O266" s="23"/>
    </row>
    <row r="267" spans="1:15">
      <c r="A267" s="25">
        <f t="shared" si="42"/>
        <v>256</v>
      </c>
      <c r="C267" s="106">
        <v>39924</v>
      </c>
      <c r="E267" s="115" t="s">
        <v>321</v>
      </c>
      <c r="G267" s="129">
        <f t="shared" si="49"/>
        <v>0</v>
      </c>
      <c r="H267" s="127">
        <v>5.4</v>
      </c>
      <c r="I267" s="129" t="str">
        <f t="shared" si="44"/>
        <v>P, S, T &amp; D Plant</v>
      </c>
      <c r="J267" s="129">
        <f t="shared" si="45"/>
        <v>0</v>
      </c>
      <c r="K267" s="129">
        <f t="shared" si="46"/>
        <v>0</v>
      </c>
      <c r="L267" s="129">
        <f t="shared" si="47"/>
        <v>0</v>
      </c>
      <c r="M267" s="23">
        <f t="shared" si="48"/>
        <v>0</v>
      </c>
      <c r="N267" s="23"/>
      <c r="O267" s="23"/>
    </row>
    <row r="268" spans="1:15">
      <c r="A268" s="25">
        <f t="shared" si="42"/>
        <v>257</v>
      </c>
      <c r="C268" s="117"/>
      <c r="E268" s="115"/>
      <c r="G268" s="129"/>
      <c r="H268" s="127"/>
      <c r="I268" s="129"/>
      <c r="J268" s="129"/>
      <c r="K268" s="129"/>
      <c r="L268" s="129"/>
      <c r="M268" s="23"/>
      <c r="N268" s="23"/>
      <c r="O268" s="23"/>
    </row>
    <row r="269" spans="1:15">
      <c r="A269" s="25">
        <f t="shared" si="42"/>
        <v>258</v>
      </c>
      <c r="E269" s="115"/>
      <c r="G269" s="113"/>
      <c r="H269" s="127"/>
      <c r="I269" s="113"/>
      <c r="J269" s="113"/>
      <c r="K269" s="113"/>
      <c r="L269" s="113"/>
      <c r="M269" s="23"/>
      <c r="N269" s="23"/>
      <c r="O269" s="23"/>
    </row>
    <row r="270" spans="1:15">
      <c r="A270" s="25">
        <f t="shared" si="42"/>
        <v>259</v>
      </c>
      <c r="D270" s="106" t="s">
        <v>149</v>
      </c>
      <c r="G270" s="113">
        <f>SUM(G234:G268)</f>
        <v>521408.90884085139</v>
      </c>
      <c r="H270" s="127"/>
      <c r="I270" s="129"/>
      <c r="J270" s="113">
        <f>SUM(J234:J268)</f>
        <v>360216.13941270032</v>
      </c>
      <c r="K270" s="113">
        <f>SUM(K234:K268)</f>
        <v>150333.6426559269</v>
      </c>
      <c r="L270" s="113">
        <f>SUM(L234:L268)</f>
        <v>10859.126772224119</v>
      </c>
      <c r="M270" s="23">
        <f>SUM(J270:L270)-G270</f>
        <v>0</v>
      </c>
      <c r="N270" s="23"/>
      <c r="O270" s="23"/>
    </row>
    <row r="271" spans="1:15">
      <c r="A271" s="25">
        <f t="shared" si="42"/>
        <v>260</v>
      </c>
      <c r="G271" s="113"/>
      <c r="H271" s="127"/>
      <c r="I271" s="129"/>
      <c r="J271" s="113"/>
      <c r="K271" s="113"/>
      <c r="L271" s="113"/>
      <c r="M271" s="23"/>
      <c r="N271" s="23"/>
      <c r="O271" s="23"/>
    </row>
    <row r="272" spans="1:15">
      <c r="A272" s="25">
        <f t="shared" ref="A272:A274" si="51">A271+1</f>
        <v>261</v>
      </c>
      <c r="C272" s="117" t="s">
        <v>435</v>
      </c>
      <c r="E272" s="106" t="s">
        <v>651</v>
      </c>
      <c r="G272" s="130">
        <v>192.02606927976012</v>
      </c>
      <c r="H272" s="127">
        <v>5.4</v>
      </c>
      <c r="I272" s="129" t="str">
        <f t="shared" ref="I272" si="52">VLOOKUP($H272,class,3)</f>
        <v>P, S, T &amp; D Plant</v>
      </c>
      <c r="J272" s="129">
        <f t="shared" ref="J272" si="53">$G272*VLOOKUP($H272,class,6)</f>
        <v>132.66150265120194</v>
      </c>
      <c r="K272" s="129">
        <f t="shared" ref="K272" si="54">$G272*VLOOKUP($H272,class,7)</f>
        <v>55.365334174865502</v>
      </c>
      <c r="L272" s="129">
        <f t="shared" ref="L272" si="55">$G272*VLOOKUP($H272,class,8)</f>
        <v>3.9992324536926529</v>
      </c>
      <c r="M272" s="23">
        <f t="shared" ref="M272" si="56">SUM(J272:L272)-G272</f>
        <v>0</v>
      </c>
      <c r="N272" s="23"/>
      <c r="O272" s="23"/>
    </row>
    <row r="273" spans="1:15">
      <c r="A273" s="25">
        <f t="shared" si="51"/>
        <v>262</v>
      </c>
      <c r="G273" s="113"/>
      <c r="H273" s="127"/>
      <c r="I273" s="129"/>
      <c r="J273" s="129"/>
      <c r="K273" s="129"/>
      <c r="L273" s="129"/>
      <c r="M273" s="23"/>
      <c r="N273" s="23"/>
      <c r="O273" s="23"/>
    </row>
    <row r="274" spans="1:15">
      <c r="A274" s="25">
        <f t="shared" si="51"/>
        <v>263</v>
      </c>
      <c r="D274" s="106" t="s">
        <v>138</v>
      </c>
      <c r="G274" s="113">
        <f>G136+G146+G186+G228+G270+G272</f>
        <v>22028374.895356476</v>
      </c>
      <c r="H274" s="127"/>
      <c r="I274" s="113"/>
      <c r="J274" s="113">
        <f t="shared" ref="J274:L274" si="57">J136+J146+J186+J228+J270+J272</f>
        <v>16616187.965820746</v>
      </c>
      <c r="K274" s="113">
        <f t="shared" si="57"/>
        <v>5028686.319678151</v>
      </c>
      <c r="L274" s="113">
        <f t="shared" si="57"/>
        <v>383500.60985758185</v>
      </c>
      <c r="M274" s="23">
        <f>SUM(J274:L274)-G274</f>
        <v>0</v>
      </c>
      <c r="N274" s="23"/>
      <c r="O274" s="23"/>
    </row>
    <row r="277" spans="1:15">
      <c r="G277" s="101">
        <v>22028374.895356476</v>
      </c>
    </row>
    <row r="279" spans="1:15">
      <c r="G279" s="130">
        <f>+G277-G274</f>
        <v>0</v>
      </c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PHR-2
Page &amp;P of &amp;N</oddHeader>
  </headerFooter>
  <rowBreaks count="2" manualBreakCount="2">
    <brk id="95" max="11" man="1"/>
    <brk id="18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L108"/>
  <sheetViews>
    <sheetView defaultGridColor="0" view="pageBreakPreview" topLeftCell="A10" colorId="22" zoomScale="60" zoomScaleNormal="57" workbookViewId="0">
      <selection activeCell="G60" sqref="G60"/>
    </sheetView>
  </sheetViews>
  <sheetFormatPr defaultColWidth="11.44140625" defaultRowHeight="15"/>
  <cols>
    <col min="1" max="1" width="4.77734375" customWidth="1"/>
    <col min="2" max="4" width="1.77734375" customWidth="1"/>
    <col min="5" max="5" width="41.21875" bestFit="1" customWidth="1"/>
    <col min="6" max="6" width="14.77734375" customWidth="1"/>
    <col min="7" max="7" width="14.77734375" style="13" customWidth="1"/>
    <col min="8" max="8" width="35.88671875" bestFit="1" customWidth="1"/>
    <col min="9" max="11" width="14.77734375" customWidth="1"/>
    <col min="12" max="14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Customer/Demand Study</v>
      </c>
    </row>
    <row r="3" spans="1:12">
      <c r="A3" t="str">
        <f>Summary!A3</f>
        <v>Forecasted Test Period: Twelve Months Ended March 31, 2026</v>
      </c>
    </row>
    <row r="5" spans="1:12">
      <c r="A5" t="s">
        <v>35</v>
      </c>
    </row>
    <row r="9" spans="1:12">
      <c r="F9" s="2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</row>
    <row r="10" spans="1:12">
      <c r="F10" s="2" t="s">
        <v>3</v>
      </c>
      <c r="G10" s="14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</row>
    <row r="11" spans="1:12">
      <c r="F11" s="1"/>
      <c r="G11" s="14"/>
      <c r="I11" s="1"/>
      <c r="J11" s="1"/>
      <c r="K11" s="1"/>
      <c r="L11" s="1"/>
    </row>
    <row r="12" spans="1:12">
      <c r="A12">
        <v>1</v>
      </c>
      <c r="C12" t="s">
        <v>117</v>
      </c>
      <c r="F12" s="1"/>
      <c r="G12" s="14"/>
      <c r="H12" s="9"/>
      <c r="I12" s="9"/>
      <c r="J12" s="9"/>
      <c r="K12" s="9"/>
      <c r="L12" s="1"/>
    </row>
    <row r="13" spans="1:12">
      <c r="A13">
        <f t="shared" ref="A13:A34" si="0">A12+1</f>
        <v>2</v>
      </c>
      <c r="F13" s="1"/>
      <c r="G13" s="14"/>
      <c r="H13" s="9"/>
      <c r="I13" s="9"/>
      <c r="J13" s="9"/>
      <c r="K13" s="9"/>
      <c r="L13" s="1"/>
    </row>
    <row r="14" spans="1:12">
      <c r="A14">
        <f t="shared" si="0"/>
        <v>3</v>
      </c>
      <c r="D14" t="s">
        <v>221</v>
      </c>
      <c r="F14" s="1"/>
      <c r="G14" s="14"/>
      <c r="H14" s="9"/>
      <c r="I14" s="9"/>
      <c r="J14" s="9"/>
      <c r="K14" s="9"/>
      <c r="L14" s="1"/>
    </row>
    <row r="15" spans="1:12">
      <c r="A15">
        <f t="shared" si="0"/>
        <v>4</v>
      </c>
      <c r="E15" t="s">
        <v>425</v>
      </c>
      <c r="F15" s="1">
        <v>375952.35632633284</v>
      </c>
      <c r="G15" s="14">
        <v>9.1</v>
      </c>
      <c r="H15" s="9" t="str">
        <f>VLOOKUP($G15,class,3)</f>
        <v>Allocated O&amp;M Expenses</v>
      </c>
      <c r="I15" s="9">
        <f>$F15*VLOOKUP($G15,class,6)</f>
        <v>67996.343075864803</v>
      </c>
      <c r="J15" s="9">
        <f>$F15*VLOOKUP($G15,class,7)</f>
        <v>32308.655580894014</v>
      </c>
      <c r="K15" s="9">
        <f>$F15*VLOOKUP($G15,class,8)</f>
        <v>275647.35766957403</v>
      </c>
      <c r="L15" s="1">
        <f>SUM(I15:K15)-F15</f>
        <v>0</v>
      </c>
    </row>
    <row r="16" spans="1:12">
      <c r="A16">
        <f t="shared" si="0"/>
        <v>5</v>
      </c>
      <c r="E16" t="s">
        <v>426</v>
      </c>
      <c r="F16" s="1">
        <v>12386173.757671738</v>
      </c>
      <c r="G16" s="14">
        <v>5.4</v>
      </c>
      <c r="H16" s="9" t="str">
        <f>VLOOKUP($G16,class,3)</f>
        <v>P, S, T &amp; D Plant</v>
      </c>
      <c r="I16" s="9">
        <f>$F16*VLOOKUP($G16,class,6)</f>
        <v>8557007.0196964145</v>
      </c>
      <c r="J16" s="9">
        <f>$F16*VLOOKUP($G16,class,7)</f>
        <v>3571205.9920487376</v>
      </c>
      <c r="K16" s="9">
        <f>$F16*VLOOKUP($G16,class,8)</f>
        <v>257960.74592658543</v>
      </c>
      <c r="L16" s="1">
        <f>SUM(I16:K16)-F16</f>
        <v>0</v>
      </c>
    </row>
    <row r="17" spans="1:12">
      <c r="A17">
        <f t="shared" si="0"/>
        <v>6</v>
      </c>
      <c r="E17" t="s">
        <v>562</v>
      </c>
      <c r="F17" s="1">
        <v>232790</v>
      </c>
      <c r="G17" s="14">
        <v>9.1</v>
      </c>
      <c r="H17" s="9" t="str">
        <f>VLOOKUP($G17,class,3)</f>
        <v>Allocated O&amp;M Expenses</v>
      </c>
      <c r="I17" s="9">
        <f>$F17*VLOOKUP($G17,class,6)</f>
        <v>42103.390065976469</v>
      </c>
      <c r="J17" s="9">
        <f>$F17*VLOOKUP($G17,class,7)</f>
        <v>20005.545399874689</v>
      </c>
      <c r="K17" s="9">
        <f>$F17*VLOOKUP($G17,class,8)</f>
        <v>170681.06453414887</v>
      </c>
      <c r="L17" s="1">
        <f>SUM(I17:K17)-F17</f>
        <v>0</v>
      </c>
    </row>
    <row r="18" spans="1:12">
      <c r="A18">
        <f t="shared" si="0"/>
        <v>7</v>
      </c>
      <c r="E18" t="s">
        <v>428</v>
      </c>
      <c r="F18" s="1">
        <v>444432.15932837513</v>
      </c>
      <c r="G18" s="14">
        <v>9.1</v>
      </c>
      <c r="H18" s="9" t="str">
        <f>VLOOKUP($G18,class,3)</f>
        <v>Allocated O&amp;M Expenses</v>
      </c>
      <c r="I18" s="9">
        <f>$F18*VLOOKUP($G18,class,6)</f>
        <v>80381.891670891273</v>
      </c>
      <c r="J18" s="9">
        <f>$F18*VLOOKUP($G18,class,7)</f>
        <v>38193.684181486096</v>
      </c>
      <c r="K18" s="9">
        <f>$F18*VLOOKUP($G18,class,8)</f>
        <v>325856.58347599779</v>
      </c>
      <c r="L18" s="1">
        <f>SUM(I18:K18)-F18</f>
        <v>0</v>
      </c>
    </row>
    <row r="19" spans="1:12">
      <c r="A19">
        <f t="shared" si="0"/>
        <v>8</v>
      </c>
      <c r="D19" t="s">
        <v>222</v>
      </c>
      <c r="F19" s="1">
        <f>SUM(F15:F18)</f>
        <v>13439348.273326445</v>
      </c>
      <c r="G19" s="14"/>
      <c r="I19" s="1">
        <f>SUM(I15:I18)</f>
        <v>8747488.6445091479</v>
      </c>
      <c r="J19" s="1">
        <f>SUM(J15:J18)</f>
        <v>3661713.8772109929</v>
      </c>
      <c r="K19" s="1">
        <f>SUM(K15:K18)</f>
        <v>1030145.7516063062</v>
      </c>
      <c r="L19" s="1">
        <f>SUM(I19:K19)-F19</f>
        <v>0</v>
      </c>
    </row>
    <row r="20" spans="1:12">
      <c r="A20">
        <f t="shared" si="0"/>
        <v>9</v>
      </c>
      <c r="F20" s="1"/>
      <c r="G20" s="14"/>
      <c r="I20" s="1"/>
      <c r="J20" s="1"/>
      <c r="K20" s="1"/>
    </row>
    <row r="21" spans="1:12">
      <c r="A21">
        <f>A20+1</f>
        <v>10</v>
      </c>
      <c r="D21" t="s">
        <v>220</v>
      </c>
      <c r="F21" s="1"/>
      <c r="G21" s="14"/>
      <c r="H21" s="9"/>
      <c r="I21" s="9"/>
      <c r="J21" s="9"/>
      <c r="K21" s="9"/>
      <c r="L21" s="1"/>
    </row>
    <row r="22" spans="1:12">
      <c r="A22">
        <f>A21+1</f>
        <v>11</v>
      </c>
      <c r="E22" t="s">
        <v>226</v>
      </c>
      <c r="F22" s="1">
        <v>0</v>
      </c>
      <c r="G22" s="14">
        <v>99</v>
      </c>
      <c r="H22" s="9" t="str">
        <f>VLOOKUP($G22,class,3)</f>
        <v>-</v>
      </c>
      <c r="I22" s="9">
        <f>$F22*VLOOKUP($G22,class,6)</f>
        <v>0</v>
      </c>
      <c r="J22" s="9">
        <f>$F22*VLOOKUP($G22,class,7)</f>
        <v>0</v>
      </c>
      <c r="K22" s="9">
        <f>$F22*VLOOKUP($G22,class,8)</f>
        <v>0</v>
      </c>
      <c r="L22" s="1">
        <f>SUM(I22:K22)-F22</f>
        <v>0</v>
      </c>
    </row>
    <row r="23" spans="1:12">
      <c r="A23">
        <f>A22+1</f>
        <v>12</v>
      </c>
      <c r="E23" t="s">
        <v>225</v>
      </c>
      <c r="F23" s="1">
        <v>0</v>
      </c>
      <c r="G23" s="14">
        <v>99</v>
      </c>
      <c r="H23" s="9" t="str">
        <f>VLOOKUP($G23,class,3)</f>
        <v>-</v>
      </c>
      <c r="I23" s="9">
        <f>$F23*VLOOKUP($G23,class,6)</f>
        <v>0</v>
      </c>
      <c r="J23" s="9">
        <f>$F23*VLOOKUP($G23,class,7)</f>
        <v>0</v>
      </c>
      <c r="K23" s="9">
        <f>$F23*VLOOKUP($G23,class,8)</f>
        <v>0</v>
      </c>
      <c r="L23" s="1">
        <f>SUM(I23:K23)-F23</f>
        <v>0</v>
      </c>
    </row>
    <row r="24" spans="1:12">
      <c r="A24">
        <f>A23+1</f>
        <v>13</v>
      </c>
      <c r="E24" s="60" t="s">
        <v>429</v>
      </c>
      <c r="F24" s="1">
        <v>291875.40854234324</v>
      </c>
      <c r="G24" s="14">
        <v>3</v>
      </c>
      <c r="H24" s="9" t="str">
        <f>VLOOKUP($G24,class,3)</f>
        <v>Commodity</v>
      </c>
      <c r="I24" s="9">
        <f>$F24*VLOOKUP($G24,class,6)</f>
        <v>0</v>
      </c>
      <c r="J24" s="9">
        <f>$F24*VLOOKUP($G24,class,7)</f>
        <v>0</v>
      </c>
      <c r="K24" s="9">
        <f>$F24*VLOOKUP($G24,class,8)</f>
        <v>291875.40854234324</v>
      </c>
      <c r="L24" s="1">
        <f>SUM(I24:K24)-F24</f>
        <v>0</v>
      </c>
    </row>
    <row r="25" spans="1:12">
      <c r="A25">
        <f>A24+1</f>
        <v>14</v>
      </c>
      <c r="D25" t="s">
        <v>224</v>
      </c>
      <c r="F25" s="1">
        <f>SUM(F22:F24)</f>
        <v>291875.40854234324</v>
      </c>
      <c r="G25" s="14"/>
      <c r="I25" s="1">
        <f>SUM(I22:I24)</f>
        <v>0</v>
      </c>
      <c r="J25" s="1">
        <f>SUM(J22:J24)</f>
        <v>0</v>
      </c>
      <c r="K25" s="1">
        <f>SUM(K22:K24)</f>
        <v>291875.40854234324</v>
      </c>
      <c r="L25" s="1">
        <f>SUM(I25:K25)-F25</f>
        <v>0</v>
      </c>
    </row>
    <row r="26" spans="1:12">
      <c r="A26">
        <f t="shared" si="0"/>
        <v>15</v>
      </c>
      <c r="F26" s="1"/>
      <c r="G26" s="14"/>
      <c r="I26" s="1"/>
      <c r="J26" s="1"/>
      <c r="K26" s="1"/>
    </row>
    <row r="27" spans="1:12">
      <c r="A27">
        <f t="shared" si="0"/>
        <v>16</v>
      </c>
      <c r="C27" t="s">
        <v>223</v>
      </c>
      <c r="F27" s="1">
        <f>+F19+F25</f>
        <v>13731223.681868788</v>
      </c>
      <c r="G27" s="14"/>
      <c r="H27" s="9"/>
      <c r="I27" s="1">
        <f>+I19+I25</f>
        <v>8747488.6445091479</v>
      </c>
      <c r="J27" s="1">
        <f>+J19+J25</f>
        <v>3661713.8772109929</v>
      </c>
      <c r="K27" s="1">
        <f>+K19+K25</f>
        <v>1322021.1601486495</v>
      </c>
      <c r="L27" s="1">
        <f>SUM(I27:K27)-F27</f>
        <v>0</v>
      </c>
    </row>
    <row r="28" spans="1:12">
      <c r="A28">
        <f t="shared" si="0"/>
        <v>17</v>
      </c>
      <c r="F28" s="1"/>
      <c r="G28" s="14"/>
      <c r="I28" s="1"/>
      <c r="J28" s="1"/>
      <c r="K28" s="1"/>
    </row>
    <row r="29" spans="1:12">
      <c r="A29">
        <f t="shared" si="0"/>
        <v>18</v>
      </c>
      <c r="F29" s="1"/>
      <c r="G29" s="14"/>
      <c r="I29" s="1"/>
      <c r="J29" s="1"/>
      <c r="K29" s="1"/>
    </row>
    <row r="30" spans="1:12">
      <c r="A30">
        <f t="shared" si="0"/>
        <v>19</v>
      </c>
      <c r="C30" t="s">
        <v>430</v>
      </c>
      <c r="F30" s="1">
        <v>10240350.393355569</v>
      </c>
      <c r="G30" s="14">
        <v>13</v>
      </c>
      <c r="H30" s="9" t="str">
        <f>VLOOKUP($G30,class,3)</f>
        <v>Rate Base</v>
      </c>
      <c r="I30" s="9">
        <f>$F30*VLOOKUP($G30,class,6)</f>
        <v>7007951.5872149253</v>
      </c>
      <c r="J30" s="9">
        <f>$F30*VLOOKUP($G30,class,7)</f>
        <v>2927472.0166093498</v>
      </c>
      <c r="K30" s="9">
        <f>$F30*VLOOKUP($G30,class,8)</f>
        <v>304926.78953129455</v>
      </c>
      <c r="L30" s="1">
        <f>SUM(I30:K30)-F30</f>
        <v>0</v>
      </c>
    </row>
    <row r="31" spans="1:12">
      <c r="A31">
        <f t="shared" si="0"/>
        <v>20</v>
      </c>
      <c r="F31" s="1"/>
      <c r="G31" s="14"/>
      <c r="H31" s="9"/>
      <c r="I31" s="9"/>
      <c r="J31" s="9"/>
      <c r="K31" s="9"/>
      <c r="L31" s="1"/>
    </row>
    <row r="32" spans="1:12">
      <c r="A32">
        <f t="shared" si="0"/>
        <v>21</v>
      </c>
      <c r="C32" t="s">
        <v>658</v>
      </c>
      <c r="F32" s="1">
        <v>-2188517.4233333329</v>
      </c>
      <c r="G32" s="14">
        <v>18</v>
      </c>
      <c r="H32" s="9" t="str">
        <f>VLOOKUP($G32,class,3)</f>
        <v>Total Cost of Service at Equalized ROR</v>
      </c>
      <c r="I32" s="9">
        <f>$F32*VLOOKUP($G32,class,6)</f>
        <v>-909306.96370560909</v>
      </c>
      <c r="J32" s="9">
        <f>$F32*VLOOKUP($G32,class,7)</f>
        <v>-373488.62842067087</v>
      </c>
      <c r="K32" s="9">
        <f>$F32*VLOOKUP($G32,class,8)</f>
        <v>-905721.83120705292</v>
      </c>
      <c r="L32" s="1">
        <f>SUM(I32:K32)-F32</f>
        <v>0</v>
      </c>
    </row>
    <row r="33" spans="1:12">
      <c r="A33">
        <f t="shared" si="0"/>
        <v>22</v>
      </c>
      <c r="F33" s="1"/>
      <c r="G33" s="14"/>
      <c r="I33" s="1"/>
      <c r="J33" s="1"/>
      <c r="K33" s="1"/>
    </row>
    <row r="34" spans="1:12">
      <c r="A34">
        <f t="shared" si="0"/>
        <v>23</v>
      </c>
      <c r="C34" t="s">
        <v>559</v>
      </c>
      <c r="F34" s="1">
        <v>-189997.857248632</v>
      </c>
      <c r="G34" s="14">
        <v>18</v>
      </c>
      <c r="H34" s="9" t="str">
        <f>VLOOKUP($G34,class,3)</f>
        <v>Total Cost of Service at Equalized ROR</v>
      </c>
      <c r="I34" s="9">
        <f>$F34*VLOOKUP($G34,class,6)</f>
        <v>-78942.197509300473</v>
      </c>
      <c r="J34" s="9">
        <f>$F34*VLOOKUP($G34,class,7)</f>
        <v>-32424.708320839247</v>
      </c>
      <c r="K34" s="9">
        <f>$F34*VLOOKUP($G34,class,8)</f>
        <v>-78630.951418492288</v>
      </c>
      <c r="L34" s="1">
        <f>SUM(I34:K34)-F34</f>
        <v>0</v>
      </c>
    </row>
    <row r="36" spans="1:12">
      <c r="I36" s="18">
        <f>I27/$F27</f>
        <v>0.63705091746918763</v>
      </c>
      <c r="J36" s="18">
        <f>J27/$F27</f>
        <v>0.2666706159660085</v>
      </c>
      <c r="K36" s="18">
        <f>K27/$F27</f>
        <v>9.6278466564804044E-2</v>
      </c>
    </row>
    <row r="108" spans="3:3">
      <c r="C108" s="35" t="s">
        <v>243</v>
      </c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PHR-2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L106"/>
  <sheetViews>
    <sheetView defaultGridColor="0" view="pageBreakPreview" topLeftCell="A4" colorId="22" zoomScale="60" zoomScaleNormal="57" workbookViewId="0">
      <selection activeCell="G60" sqref="G60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7" bestFit="1" customWidth="1"/>
    <col min="7" max="7" width="14.77734375" style="13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Customer/Demand Study</v>
      </c>
    </row>
    <row r="3" spans="1:12">
      <c r="A3" t="str">
        <f>Summary!A3</f>
        <v>Forecasted Test Period: Twelve Months Ended March 31, 2026</v>
      </c>
    </row>
    <row r="5" spans="1:12">
      <c r="A5" t="s">
        <v>36</v>
      </c>
      <c r="F5" s="1"/>
    </row>
    <row r="6" spans="1:12">
      <c r="A6">
        <v>1</v>
      </c>
      <c r="F6" s="1"/>
    </row>
    <row r="7" spans="1:12">
      <c r="A7">
        <f t="shared" ref="A7:A16" si="0">A6+1</f>
        <v>2</v>
      </c>
      <c r="F7" s="1"/>
    </row>
    <row r="8" spans="1:12">
      <c r="A8">
        <f t="shared" si="0"/>
        <v>3</v>
      </c>
      <c r="F8" s="1"/>
    </row>
    <row r="9" spans="1:12">
      <c r="A9">
        <f t="shared" si="0"/>
        <v>4</v>
      </c>
      <c r="F9" s="2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</row>
    <row r="10" spans="1:12">
      <c r="A10">
        <f t="shared" si="0"/>
        <v>5</v>
      </c>
      <c r="F10" s="2" t="s">
        <v>3</v>
      </c>
      <c r="G10" s="14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</row>
    <row r="11" spans="1:12">
      <c r="A11">
        <f t="shared" si="0"/>
        <v>6</v>
      </c>
      <c r="F11" s="1"/>
      <c r="G11" s="14"/>
      <c r="I11" s="1"/>
      <c r="J11" s="1"/>
      <c r="K11" s="1"/>
      <c r="L11" s="1"/>
    </row>
    <row r="12" spans="1:12">
      <c r="A12">
        <f t="shared" si="0"/>
        <v>7</v>
      </c>
      <c r="C12" t="s">
        <v>4</v>
      </c>
      <c r="F12" s="1">
        <f>+'Rev. Alloc.'!I32</f>
        <v>187822013.21901113</v>
      </c>
      <c r="G12" s="14"/>
      <c r="H12" s="14"/>
      <c r="I12" s="1">
        <f>I22+I20</f>
        <v>68526046.847204909</v>
      </c>
      <c r="J12" s="1">
        <f>J22+J20</f>
        <v>27976994.932230763</v>
      </c>
      <c r="K12" s="1">
        <f>K22+K20</f>
        <v>91318971.439575493</v>
      </c>
      <c r="L12" s="1">
        <f>SUM(I12:K12)-F12</f>
        <v>0</v>
      </c>
    </row>
    <row r="13" spans="1:12">
      <c r="A13">
        <f>A12+1</f>
        <v>8</v>
      </c>
      <c r="F13" s="1"/>
      <c r="G13" s="14"/>
      <c r="I13" s="1"/>
      <c r="J13" s="1"/>
      <c r="K13" s="1"/>
    </row>
    <row r="14" spans="1:12">
      <c r="A14">
        <f t="shared" si="0"/>
        <v>9</v>
      </c>
      <c r="C14" t="s">
        <v>5</v>
      </c>
      <c r="F14" s="1"/>
      <c r="G14" s="14"/>
      <c r="I14" s="1"/>
      <c r="J14" s="1"/>
      <c r="K14" s="1"/>
    </row>
    <row r="15" spans="1:12">
      <c r="A15">
        <f t="shared" si="0"/>
        <v>10</v>
      </c>
      <c r="F15" s="1"/>
      <c r="G15" s="14"/>
      <c r="I15" s="1"/>
      <c r="J15" s="1"/>
      <c r="K15" s="1"/>
    </row>
    <row r="16" spans="1:12">
      <c r="A16">
        <f t="shared" si="0"/>
        <v>11</v>
      </c>
      <c r="D16" t="s">
        <v>6</v>
      </c>
      <c r="F16" s="1">
        <f>'O and M Class.'!G169</f>
        <v>120959622.17236391</v>
      </c>
      <c r="G16" s="14"/>
      <c r="H16" s="14"/>
      <c r="I16" s="1">
        <f>'O and M Class.'!J169</f>
        <v>21877272.024383236</v>
      </c>
      <c r="J16" s="1">
        <f>'O and M Class.'!K169</f>
        <v>10395047.952751042</v>
      </c>
      <c r="K16" s="1">
        <f>'O and M Class.'!L169</f>
        <v>88687302.195229635</v>
      </c>
      <c r="L16" s="1">
        <f>SUM(I16:K16)-F16</f>
        <v>0</v>
      </c>
    </row>
    <row r="17" spans="1:12">
      <c r="A17">
        <f t="shared" ref="A17:A39" si="1">A16+1</f>
        <v>12</v>
      </c>
      <c r="D17" t="s">
        <v>133</v>
      </c>
      <c r="F17" s="1">
        <f>+'DepExp. Class.'!G274</f>
        <v>22028374.895356476</v>
      </c>
      <c r="G17" s="14"/>
      <c r="H17" s="14"/>
      <c r="I17" s="1">
        <f>+'DepExp. Class.'!J274</f>
        <v>16616187.965820746</v>
      </c>
      <c r="J17" s="1">
        <f>+'DepExp. Class.'!K274</f>
        <v>5028686.319678151</v>
      </c>
      <c r="K17" s="1">
        <f>+'DepExp. Class.'!L274</f>
        <v>383500.60985758185</v>
      </c>
      <c r="L17" s="1">
        <f>SUM(I17:K17)-F17</f>
        <v>0</v>
      </c>
    </row>
    <row r="18" spans="1:12">
      <c r="A18">
        <f t="shared" si="1"/>
        <v>13</v>
      </c>
      <c r="D18" t="s">
        <v>117</v>
      </c>
      <c r="F18" s="1">
        <f>'Taxes Class.'!F27</f>
        <v>13731223.681868788</v>
      </c>
      <c r="G18" s="14"/>
      <c r="H18" s="14"/>
      <c r="I18" s="1">
        <f>'Taxes Class.'!I27</f>
        <v>8747488.6445091479</v>
      </c>
      <c r="J18" s="1">
        <f>'Taxes Class.'!J27</f>
        <v>3661713.8772109929</v>
      </c>
      <c r="K18" s="1">
        <f>'Taxes Class.'!K27</f>
        <v>1322021.1601486495</v>
      </c>
      <c r="L18" s="1">
        <f>SUM(I18:K18)-F18</f>
        <v>0</v>
      </c>
    </row>
    <row r="19" spans="1:12">
      <c r="A19">
        <f t="shared" si="1"/>
        <v>14</v>
      </c>
      <c r="F19" s="1"/>
      <c r="G19" s="14"/>
      <c r="I19" s="1"/>
      <c r="J19" s="1"/>
      <c r="K19" s="1"/>
    </row>
    <row r="20" spans="1:12">
      <c r="A20">
        <f t="shared" si="1"/>
        <v>15</v>
      </c>
      <c r="C20" t="s">
        <v>134</v>
      </c>
      <c r="F20" s="1">
        <f>SUM(F16:F18)</f>
        <v>156719220.74958917</v>
      </c>
      <c r="G20" s="14"/>
      <c r="H20" s="14"/>
      <c r="I20" s="1">
        <f>SUM(I16:I18)</f>
        <v>47240948.634713128</v>
      </c>
      <c r="J20" s="1">
        <f>SUM(J16:J18)</f>
        <v>19085448.149640188</v>
      </c>
      <c r="K20" s="1">
        <f>SUM(K16:K18)</f>
        <v>90392823.965235874</v>
      </c>
      <c r="L20" s="1">
        <f>SUM(I20:K20)-F20</f>
        <v>0</v>
      </c>
    </row>
    <row r="21" spans="1:12">
      <c r="A21">
        <f t="shared" si="1"/>
        <v>16</v>
      </c>
      <c r="F21" s="1"/>
      <c r="G21" s="14"/>
      <c r="I21" s="1"/>
      <c r="J21" s="1"/>
      <c r="K21" s="1"/>
    </row>
    <row r="22" spans="1:12">
      <c r="A22">
        <f t="shared" si="1"/>
        <v>17</v>
      </c>
      <c r="C22" t="s">
        <v>7</v>
      </c>
      <c r="F22" s="1">
        <f>F12-F20</f>
        <v>31102792.469421953</v>
      </c>
      <c r="G22" s="14"/>
      <c r="I22" s="1">
        <f>I35+I33</f>
        <v>21285098.212491784</v>
      </c>
      <c r="J22" s="1">
        <f>J35+J33</f>
        <v>8891546.7825905774</v>
      </c>
      <c r="K22" s="1">
        <f>K35+K33</f>
        <v>926147.47433961753</v>
      </c>
      <c r="L22" s="1">
        <f>SUM(I22:K22)-F22</f>
        <v>2.9802322387695313E-8</v>
      </c>
    </row>
    <row r="23" spans="1:12">
      <c r="A23">
        <f t="shared" si="1"/>
        <v>18</v>
      </c>
      <c r="F23" s="1"/>
      <c r="G23" s="14"/>
      <c r="I23" s="1"/>
      <c r="J23" s="1"/>
      <c r="K23" s="1"/>
    </row>
    <row r="24" spans="1:12">
      <c r="A24">
        <f t="shared" si="1"/>
        <v>19</v>
      </c>
      <c r="C24" t="s">
        <v>430</v>
      </c>
      <c r="F24" s="1">
        <f>+'Taxes Class.'!F30</f>
        <v>10240350.393355569</v>
      </c>
      <c r="G24" s="14"/>
      <c r="I24" s="1">
        <f>+'Taxes Class.'!I30</f>
        <v>7007951.5872149253</v>
      </c>
      <c r="J24" s="1">
        <f>+'Taxes Class.'!J30</f>
        <v>2927472.0166093498</v>
      </c>
      <c r="K24" s="1">
        <f>+'Taxes Class.'!K30</f>
        <v>304926.78953129455</v>
      </c>
      <c r="L24" s="1">
        <f>SUM(I24:K24)-F24</f>
        <v>0</v>
      </c>
    </row>
    <row r="25" spans="1:12">
      <c r="A25">
        <f t="shared" si="1"/>
        <v>20</v>
      </c>
      <c r="F25" s="1"/>
      <c r="G25" s="14"/>
      <c r="I25" s="1"/>
      <c r="J25" s="1"/>
      <c r="K25" s="1"/>
    </row>
    <row r="26" spans="1:12">
      <c r="A26">
        <f t="shared" si="1"/>
        <v>21</v>
      </c>
      <c r="C26" t="s">
        <v>146</v>
      </c>
      <c r="F26" s="1"/>
      <c r="G26" s="14"/>
      <c r="I26" s="1"/>
      <c r="J26" s="1"/>
      <c r="K26" s="1"/>
    </row>
    <row r="27" spans="1:12">
      <c r="A27">
        <f t="shared" si="1"/>
        <v>22</v>
      </c>
      <c r="F27" s="1"/>
      <c r="G27" s="14"/>
      <c r="I27" s="1"/>
      <c r="J27" s="1"/>
      <c r="K27" s="1"/>
    </row>
    <row r="28" spans="1:12">
      <c r="A28">
        <f t="shared" si="1"/>
        <v>23</v>
      </c>
      <c r="D28" s="42" t="s">
        <v>392</v>
      </c>
      <c r="F28" s="1">
        <f>(F22-F24)*G28</f>
        <v>1043122.1038033192</v>
      </c>
      <c r="G28" s="59">
        <f>+Summary!F29</f>
        <v>0.05</v>
      </c>
      <c r="H28" s="9"/>
      <c r="I28" s="1">
        <f>((I$35-I$24)/(1-$G$28-$G$29+$G$28*$G$29))*$G$28</f>
        <v>713857.33126384311</v>
      </c>
      <c r="J28" s="1">
        <f>((J$35-J$24)/(1-$G$28-$G$29+$G$28*$G$29))*$G$28</f>
        <v>298203.73829906137</v>
      </c>
      <c r="K28" s="1">
        <f>((K$35-K$24)/(1-$G$28-$G$29+$G$28*$G$29))*$G$28</f>
        <v>31061.034240416153</v>
      </c>
      <c r="L28" s="1">
        <f>SUM(I28:K28)-F28</f>
        <v>1.5133991837501526E-9</v>
      </c>
    </row>
    <row r="29" spans="1:12">
      <c r="A29">
        <f t="shared" si="1"/>
        <v>24</v>
      </c>
      <c r="D29" s="42" t="s">
        <v>393</v>
      </c>
      <c r="F29" s="1">
        <f>G29*(F22-F24-F28)</f>
        <v>4162057.1941752434</v>
      </c>
      <c r="G29" s="59">
        <f>+Summary!F30</f>
        <v>0.21</v>
      </c>
      <c r="H29" s="1"/>
      <c r="I29" s="1">
        <f>(((I$35-I$24)/(1-$G$28-$G$29+$G$28*$G$29))-I$28)*$G$29</f>
        <v>2848290.7517427336</v>
      </c>
      <c r="J29" s="1">
        <f>(((J$35-J$24)/(1-$G$28-$G$29+$G$28*$G$29))-J$28)*$G$29</f>
        <v>1189832.9158132547</v>
      </c>
      <c r="K29" s="1">
        <f>(((K$35-K$24)/(1-$G$28-$G$29+$G$28*$G$29))-K$28)*$G$29</f>
        <v>123933.52661926045</v>
      </c>
      <c r="L29" s="1">
        <f>SUM(I29:K29)-F29</f>
        <v>5.5879354476928711E-9</v>
      </c>
    </row>
    <row r="30" spans="1:12">
      <c r="A30">
        <f t="shared" si="1"/>
        <v>25</v>
      </c>
      <c r="D30" t="s">
        <v>135</v>
      </c>
      <c r="F30" s="1">
        <v>0</v>
      </c>
      <c r="G30" s="14"/>
      <c r="H30" s="9"/>
      <c r="I30" s="1">
        <v>0</v>
      </c>
      <c r="J30" s="1">
        <v>0</v>
      </c>
      <c r="K30" s="1">
        <v>0</v>
      </c>
      <c r="L30" s="1">
        <f>SUM(I30:K30)-F30</f>
        <v>0</v>
      </c>
    </row>
    <row r="31" spans="1:12">
      <c r="A31">
        <f t="shared" si="1"/>
        <v>26</v>
      </c>
      <c r="D31" t="s">
        <v>144</v>
      </c>
      <c r="F31" s="1">
        <v>0</v>
      </c>
      <c r="G31" s="14"/>
      <c r="H31" s="9"/>
      <c r="I31" s="1">
        <v>0</v>
      </c>
      <c r="J31" s="1">
        <v>0</v>
      </c>
      <c r="K31" s="1">
        <v>0</v>
      </c>
      <c r="L31" s="1">
        <f>SUM(I31:K31)-F31</f>
        <v>0</v>
      </c>
    </row>
    <row r="32" spans="1:12">
      <c r="A32">
        <f>A31+1</f>
        <v>27</v>
      </c>
      <c r="F32" s="1"/>
      <c r="G32" s="14"/>
      <c r="I32" s="1"/>
      <c r="J32" s="1"/>
      <c r="K32" s="1"/>
    </row>
    <row r="33" spans="1:12">
      <c r="A33">
        <f>A32+1</f>
        <v>28</v>
      </c>
      <c r="C33" t="s">
        <v>145</v>
      </c>
      <c r="F33" s="1">
        <f>F28+F29+F30+F31</f>
        <v>5205179.2979785623</v>
      </c>
      <c r="G33" s="15"/>
      <c r="I33" s="1">
        <f>I28+I29+I30+I31</f>
        <v>3562148.0830065766</v>
      </c>
      <c r="J33" s="1">
        <f>J28+J29+J30+J31</f>
        <v>1488036.654112316</v>
      </c>
      <c r="K33" s="1">
        <f>K28+K29+K30+K31</f>
        <v>154994.5608596766</v>
      </c>
      <c r="L33" s="1">
        <f>SUM(I33:K33)-F33</f>
        <v>0</v>
      </c>
    </row>
    <row r="34" spans="1:12">
      <c r="A34">
        <f t="shared" si="1"/>
        <v>29</v>
      </c>
      <c r="F34" s="1"/>
      <c r="G34" s="14"/>
      <c r="I34" s="1"/>
      <c r="J34" s="1"/>
      <c r="K34" s="1"/>
    </row>
    <row r="35" spans="1:12">
      <c r="A35">
        <f t="shared" si="1"/>
        <v>30</v>
      </c>
      <c r="C35" t="s">
        <v>8</v>
      </c>
      <c r="F35" s="1">
        <f>F22-F33</f>
        <v>25897613.171443392</v>
      </c>
      <c r="G35" s="14"/>
      <c r="H35" s="9"/>
      <c r="I35" s="9">
        <f>I37*I39</f>
        <v>17722950.129485209</v>
      </c>
      <c r="J35" s="9">
        <f>J39*J37</f>
        <v>7403510.1284782607</v>
      </c>
      <c r="K35" s="9">
        <f>K39*K37</f>
        <v>771152.91347994097</v>
      </c>
      <c r="L35" s="1">
        <f>SUM(I35:K35)-F35</f>
        <v>0</v>
      </c>
    </row>
    <row r="36" spans="1:12">
      <c r="A36">
        <f t="shared" si="1"/>
        <v>31</v>
      </c>
      <c r="F36" s="1"/>
      <c r="G36" s="14"/>
      <c r="I36" s="1"/>
      <c r="J36" s="1"/>
      <c r="K36" s="1"/>
    </row>
    <row r="37" spans="1:12">
      <c r="A37">
        <f t="shared" si="1"/>
        <v>32</v>
      </c>
      <c r="C37" t="s">
        <v>9</v>
      </c>
      <c r="F37" s="1">
        <f>'Plt. Class.'!G277+'Plt. Class.'!G279-'Dep. Res. Class'!G273+'Oth. RB Class.'!F44</f>
        <v>628233490.77623844</v>
      </c>
      <c r="G37" s="14"/>
      <c r="I37" s="1">
        <f>'Plt. Class.'!J277+'Plt. Class.'!J279-'Dep. Res. Class'!J273+'Oth. RB Class.'!I44</f>
        <v>429929613.70575309</v>
      </c>
      <c r="J37" s="1">
        <f>'Plt. Class.'!K277+'Plt. Class.'!K279-'Dep. Res. Class'!K273+'Oth. RB Class.'!J44</f>
        <v>179596976.03097323</v>
      </c>
      <c r="K37" s="1">
        <f>'Plt. Class.'!L277+'Plt. Class.'!L279-'Dep. Res. Class'!L273+'Oth. RB Class.'!K44</f>
        <v>18706901.039512612</v>
      </c>
      <c r="L37" s="1">
        <f>SUM(I37:K37)-F37</f>
        <v>0</v>
      </c>
    </row>
    <row r="38" spans="1:12">
      <c r="A38">
        <f t="shared" si="1"/>
        <v>33</v>
      </c>
      <c r="F38" s="1"/>
      <c r="G38" s="14"/>
      <c r="I38" s="1"/>
      <c r="J38" s="1"/>
      <c r="K38" s="1"/>
      <c r="L38" s="1"/>
    </row>
    <row r="39" spans="1:12">
      <c r="A39">
        <f t="shared" si="1"/>
        <v>34</v>
      </c>
      <c r="C39" t="s">
        <v>10</v>
      </c>
      <c r="F39" s="6">
        <f>F35/F37</f>
        <v>4.1222910831201602E-2</v>
      </c>
      <c r="G39" s="19"/>
      <c r="H39" s="6"/>
      <c r="I39" s="6">
        <f>F39</f>
        <v>4.1222910831201602E-2</v>
      </c>
      <c r="J39" s="6">
        <f>F39</f>
        <v>4.1222910831201602E-2</v>
      </c>
      <c r="K39" s="6">
        <f>F39</f>
        <v>4.1222910831201602E-2</v>
      </c>
      <c r="L39" s="6"/>
    </row>
    <row r="42" spans="1:12">
      <c r="I42" s="37">
        <f>+I12/$F12</f>
        <v>0.36484566251187844</v>
      </c>
      <c r="J42" s="37">
        <f>+J12/$F12</f>
        <v>0.1489548240525353</v>
      </c>
      <c r="K42" s="37">
        <f>+K12/$F12</f>
        <v>0.48619951343558643</v>
      </c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52" orientation="portrait" horizontalDpi="300" verticalDpi="300" r:id="rId1"/>
  <headerFooter>
    <oddHeader>&amp;RExhibit PHR-2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01"/>
  <sheetViews>
    <sheetView defaultGridColor="0" view="pageBreakPreview" colorId="22" zoomScale="60" zoomScaleNormal="57" workbookViewId="0">
      <pane ySplit="5" topLeftCell="A877" activePane="bottomLeft" state="frozen"/>
      <selection activeCell="G60" sqref="G60"/>
      <selection pane="bottomLeft" activeCell="G60" sqref="G60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25" bestFit="1" customWidth="1"/>
    <col min="4" max="5" width="1.77734375" style="25" customWidth="1"/>
    <col min="6" max="6" width="35.77734375" style="25" customWidth="1"/>
    <col min="7" max="7" width="11.44140625" style="72" customWidth="1"/>
    <col min="8" max="8" width="34.77734375" style="25" bestFit="1" customWidth="1"/>
    <col min="9" max="23" width="14.77734375" style="25" customWidth="1"/>
    <col min="24" max="24" width="14.5546875" style="25" customWidth="1"/>
    <col min="25" max="25" width="12.77734375" style="25" customWidth="1"/>
    <col min="26" max="16384" width="11.44140625" style="25"/>
  </cols>
  <sheetData>
    <row r="1" spans="1:33">
      <c r="A1" s="25" t="str">
        <f>Summary!A1</f>
        <v>Atmos Energy Corporation, Kentucky/Mid-States Division</v>
      </c>
    </row>
    <row r="2" spans="1:33">
      <c r="A2" s="25" t="str">
        <f>Summary!A2</f>
        <v>Class Cost of Service - Customer/Demand Study</v>
      </c>
    </row>
    <row r="3" spans="1:33">
      <c r="A3" s="25" t="str">
        <f>Summary!A3</f>
        <v>Forecasted Test Period: Twelve Months Ended March 31, 2026</v>
      </c>
    </row>
    <row r="5" spans="1:33">
      <c r="A5" s="25" t="s">
        <v>37</v>
      </c>
    </row>
    <row r="7" spans="1:33">
      <c r="F7" s="26" t="s">
        <v>20</v>
      </c>
    </row>
    <row r="8" spans="1:33">
      <c r="J8" s="23"/>
      <c r="K8" s="74"/>
      <c r="L8" s="74"/>
      <c r="M8" s="74"/>
      <c r="N8" s="26"/>
      <c r="O8" s="26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33">
      <c r="G9" s="73" t="s">
        <v>38</v>
      </c>
      <c r="H9" s="77" t="s">
        <v>38</v>
      </c>
      <c r="I9" s="26" t="s">
        <v>1</v>
      </c>
      <c r="J9" s="2" t="s">
        <v>56</v>
      </c>
      <c r="K9" s="2" t="s">
        <v>535</v>
      </c>
      <c r="L9" s="2" t="s">
        <v>535</v>
      </c>
      <c r="M9" s="40" t="s">
        <v>536</v>
      </c>
      <c r="N9" s="40" t="s">
        <v>536</v>
      </c>
      <c r="O9" s="26"/>
      <c r="P9" s="26"/>
      <c r="Q9" s="26"/>
      <c r="R9" s="26"/>
      <c r="S9" s="26"/>
      <c r="T9" s="74"/>
      <c r="U9" s="74"/>
      <c r="V9" s="74"/>
      <c r="W9" s="26"/>
      <c r="X9" s="26"/>
      <c r="Y9" s="26"/>
    </row>
    <row r="10" spans="1:33">
      <c r="A10" s="74" t="s">
        <v>290</v>
      </c>
      <c r="C10" s="74" t="s">
        <v>288</v>
      </c>
      <c r="G10" s="73" t="s">
        <v>39</v>
      </c>
      <c r="H10" s="77" t="s">
        <v>21</v>
      </c>
      <c r="I10" s="26" t="s">
        <v>2</v>
      </c>
      <c r="J10" s="2" t="s">
        <v>460</v>
      </c>
      <c r="K10" s="40" t="s">
        <v>537</v>
      </c>
      <c r="L10" s="40" t="s">
        <v>538</v>
      </c>
      <c r="M10" s="40" t="s">
        <v>537</v>
      </c>
      <c r="N10" s="40" t="s">
        <v>538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</row>
    <row r="11" spans="1:33">
      <c r="A11" s="74" t="s">
        <v>289</v>
      </c>
      <c r="C11" s="74" t="s">
        <v>289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1:33">
      <c r="A12" s="25">
        <v>1</v>
      </c>
      <c r="D12" s="25" t="s">
        <v>322</v>
      </c>
      <c r="G12" s="24"/>
      <c r="H12" s="75"/>
      <c r="I12" s="23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>
      <c r="A13" s="25">
        <f t="shared" ref="A13:A77" si="0">A12+1</f>
        <v>2</v>
      </c>
      <c r="G13" s="24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>
      <c r="A14" s="25">
        <f t="shared" si="0"/>
        <v>3</v>
      </c>
      <c r="C14" s="25">
        <v>30100</v>
      </c>
      <c r="E14" s="89" t="s">
        <v>323</v>
      </c>
      <c r="G14" s="24">
        <v>6.2</v>
      </c>
      <c r="H14" s="75" t="str">
        <f>VLOOKUP($G14,alloc,3)</f>
        <v>P, S, T &amp; D Plant - Customer</v>
      </c>
      <c r="I14" s="23">
        <f>'Plt. Class.'!J$14</f>
        <v>5754.5997582956415</v>
      </c>
      <c r="J14" s="75">
        <f>$I14*VLOOKUP($G14,alloc,6)</f>
        <v>4845.3188112599855</v>
      </c>
      <c r="K14" s="75">
        <f>$I14*VLOOKUP($G14,alloc,7)</f>
        <v>881.48719727543141</v>
      </c>
      <c r="L14" s="75">
        <f>$I14*VLOOKUP($G14,alloc,8)</f>
        <v>1.2302506136166036</v>
      </c>
      <c r="M14" s="75">
        <f>$I14*VLOOKUP($G14,alloc,9)</f>
        <v>16.580894167549193</v>
      </c>
      <c r="N14" s="75">
        <f>$I14*VLOOKUP($G14,alloc,10)</f>
        <v>9.9826049790604383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33">
      <c r="A15" s="25">
        <f t="shared" si="0"/>
        <v>4</v>
      </c>
      <c r="C15" s="25">
        <v>30200</v>
      </c>
      <c r="E15" s="89" t="s">
        <v>185</v>
      </c>
      <c r="G15" s="24">
        <v>6.2</v>
      </c>
      <c r="H15" s="75" t="str">
        <f>VLOOKUP($G15,alloc,3)</f>
        <v>P, S, T &amp; D Plant - Customer</v>
      </c>
      <c r="I15" s="23">
        <f>'Plt. Class.'!J$15</f>
        <v>82800.413567932934</v>
      </c>
      <c r="J15" s="75">
        <f>$I15*VLOOKUP($G15,alloc,6)</f>
        <v>69717.168576748241</v>
      </c>
      <c r="K15" s="75">
        <f>$I15*VLOOKUP($G15,alloc,7)</f>
        <v>12683.332908431628</v>
      </c>
      <c r="L15" s="75">
        <f>$I15*VLOOKUP($G15,alloc,8)</f>
        <v>17.701536836304285</v>
      </c>
      <c r="M15" s="75">
        <f>$I15*VLOOKUP($G15,alloc,9)</f>
        <v>238.57521844504751</v>
      </c>
      <c r="N15" s="75">
        <f>$I15*VLOOKUP($G15,alloc,10)</f>
        <v>143.63532747172619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33">
      <c r="A16" s="25">
        <f t="shared" si="0"/>
        <v>5</v>
      </c>
      <c r="C16" s="25">
        <v>30300</v>
      </c>
      <c r="E16" s="89" t="s">
        <v>324</v>
      </c>
      <c r="G16" s="24">
        <v>99</v>
      </c>
      <c r="H16" s="75" t="str">
        <f>VLOOKUP($G16,alloc,3)</f>
        <v>-</v>
      </c>
      <c r="I16" s="23">
        <f>'Plt. Class.'!J$16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</row>
    <row r="18" spans="1:25">
      <c r="A18" s="25">
        <f t="shared" si="0"/>
        <v>7</v>
      </c>
      <c r="D18" s="25" t="s">
        <v>325</v>
      </c>
      <c r="G18" s="24"/>
      <c r="H18" s="75"/>
      <c r="I18" s="23">
        <f>'Plt. Class.'!J$18</f>
        <v>88555.013326228582</v>
      </c>
      <c r="J18" s="23">
        <f t="shared" ref="J18:X18" si="1">SUM(J14:J16)</f>
        <v>74562.48738800823</v>
      </c>
      <c r="K18" s="23">
        <f t="shared" si="1"/>
        <v>13564.82010570706</v>
      </c>
      <c r="L18" s="23">
        <f t="shared" si="1"/>
        <v>18.93178744992089</v>
      </c>
      <c r="M18" s="23">
        <f t="shared" si="1"/>
        <v>255.1561126125967</v>
      </c>
      <c r="N18" s="23">
        <f t="shared" si="1"/>
        <v>153.61793245078661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25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/>
      <c r="H21" s="75"/>
      <c r="I21" s="23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23"/>
    </row>
    <row r="22" spans="1:25">
      <c r="A22" s="25">
        <f t="shared" si="0"/>
        <v>11</v>
      </c>
      <c r="C22" s="25">
        <v>32520</v>
      </c>
      <c r="E22" s="89" t="s">
        <v>326</v>
      </c>
      <c r="G22" s="24">
        <v>99</v>
      </c>
      <c r="H22" s="75" t="str">
        <f t="shared" ref="H22:H28" si="2">VLOOKUP($G22,alloc,3)</f>
        <v>-</v>
      </c>
      <c r="I22" s="23">
        <f>'Plt. Class.'!J$22</f>
        <v>0</v>
      </c>
      <c r="J22" s="75">
        <f t="shared" ref="J22:J28" si="3">$I22*VLOOKUP($G22,alloc,6)</f>
        <v>0</v>
      </c>
      <c r="K22" s="75">
        <f t="shared" ref="K22:K28" si="4">$I22*VLOOKUP($G22,alloc,7)</f>
        <v>0</v>
      </c>
      <c r="L22" s="75">
        <f t="shared" ref="L22:L28" si="5">$I22*VLOOKUP($G22,alloc,8)</f>
        <v>0</v>
      </c>
      <c r="M22" s="75">
        <f t="shared" ref="M22:M28" si="6">$I22*VLOOKUP($G22,alloc,9)</f>
        <v>0</v>
      </c>
      <c r="N22" s="75">
        <f t="shared" ref="N22:N28" si="7">$I22*VLOOKUP($G22,alloc,10)</f>
        <v>0</v>
      </c>
      <c r="O22" s="75">
        <f t="shared" ref="O22:O28" si="8">$I22*VLOOKUP($G22,alloc,11)</f>
        <v>0</v>
      </c>
      <c r="P22" s="75">
        <f t="shared" ref="P22:P28" si="9">$I22*VLOOKUP($G22,alloc,12)</f>
        <v>0</v>
      </c>
      <c r="Q22" s="75">
        <f t="shared" ref="Q22:Q28" si="10">$I22*VLOOKUP($G22,alloc,13)</f>
        <v>0</v>
      </c>
      <c r="R22" s="75">
        <f t="shared" ref="R22:R28" si="11">$I22*VLOOKUP($G22,alloc,14)</f>
        <v>0</v>
      </c>
      <c r="S22" s="75">
        <f t="shared" ref="S22:S28" si="12">$I22*VLOOKUP($G22,alloc,15)</f>
        <v>0</v>
      </c>
      <c r="T22" s="75">
        <f t="shared" ref="T22:T28" si="13">$I22*VLOOKUP($G22,alloc,16)</f>
        <v>0</v>
      </c>
      <c r="U22" s="75">
        <f t="shared" ref="U22:U28" si="14">$I22*VLOOKUP($G22,alloc,17)</f>
        <v>0</v>
      </c>
      <c r="V22" s="75">
        <f t="shared" ref="V22:V28" si="15">$I22*VLOOKUP($G22,alloc,18)</f>
        <v>0</v>
      </c>
      <c r="W22" s="75">
        <f t="shared" ref="W22:W28" si="16">$I22*VLOOKUP($G22,alloc,19)</f>
        <v>0</v>
      </c>
      <c r="X22" s="75">
        <f t="shared" ref="X22:X28" si="17">$I22*VLOOKUP($G22,alloc,20)</f>
        <v>0</v>
      </c>
      <c r="Y22" s="23">
        <f t="shared" ref="Y22:Y28" si="18">SUM(J22:X22)-I22</f>
        <v>0</v>
      </c>
    </row>
    <row r="23" spans="1:25">
      <c r="A23" s="25">
        <f t="shared" si="0"/>
        <v>12</v>
      </c>
      <c r="C23" s="25">
        <v>32540</v>
      </c>
      <c r="E23" s="89" t="s">
        <v>327</v>
      </c>
      <c r="G23" s="24">
        <v>99</v>
      </c>
      <c r="H23" s="75" t="str">
        <f t="shared" si="2"/>
        <v>-</v>
      </c>
      <c r="I23" s="23">
        <f>'Plt. Class.'!J$23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25">
        <v>33100</v>
      </c>
      <c r="E24" s="89" t="s">
        <v>328</v>
      </c>
      <c r="G24" s="24">
        <v>99</v>
      </c>
      <c r="H24" s="75" t="str">
        <f t="shared" si="2"/>
        <v>-</v>
      </c>
      <c r="I24" s="23">
        <f>'Plt. Class.'!J$24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25">
        <v>33201</v>
      </c>
      <c r="E25" s="89" t="s">
        <v>329</v>
      </c>
      <c r="G25" s="24">
        <v>99</v>
      </c>
      <c r="H25" s="75" t="str">
        <f t="shared" si="2"/>
        <v>-</v>
      </c>
      <c r="I25" s="23">
        <f>'Plt. Class.'!J$25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25">
        <v>33202</v>
      </c>
      <c r="E26" s="89" t="s">
        <v>330</v>
      </c>
      <c r="G26" s="24">
        <v>99</v>
      </c>
      <c r="H26" s="75" t="str">
        <f t="shared" si="2"/>
        <v>-</v>
      </c>
      <c r="I26" s="23">
        <f>'Plt. Class.'!J$26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25">
        <v>33400</v>
      </c>
      <c r="E27" s="89" t="s">
        <v>331</v>
      </c>
      <c r="G27" s="24">
        <v>99</v>
      </c>
      <c r="H27" s="75" t="str">
        <f t="shared" si="2"/>
        <v>-</v>
      </c>
      <c r="I27" s="23">
        <f>'Plt. Class.'!J$27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25">
        <v>33600</v>
      </c>
      <c r="E28" s="89" t="s">
        <v>332</v>
      </c>
      <c r="G28" s="24">
        <v>99</v>
      </c>
      <c r="H28" s="75" t="str">
        <f t="shared" si="2"/>
        <v>-</v>
      </c>
      <c r="I28" s="23">
        <f>'Plt. Class.'!J$28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H29" s="75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</row>
    <row r="30" spans="1:25">
      <c r="A30" s="25">
        <f t="shared" si="0"/>
        <v>19</v>
      </c>
      <c r="D30" s="25" t="s">
        <v>333</v>
      </c>
      <c r="G30" s="24"/>
      <c r="H30" s="75"/>
      <c r="I30" s="23">
        <f>'Plt. Class.'!J$30</f>
        <v>0</v>
      </c>
      <c r="J30" s="23">
        <f>SUM(J20:J28)</f>
        <v>0</v>
      </c>
      <c r="K30" s="23">
        <f t="shared" ref="K30:X30" si="19">SUM(K20:K28)</f>
        <v>0</v>
      </c>
      <c r="L30" s="23">
        <f t="shared" si="19"/>
        <v>0</v>
      </c>
      <c r="M30" s="23">
        <f t="shared" si="19"/>
        <v>0</v>
      </c>
      <c r="N30" s="23">
        <f t="shared" si="19"/>
        <v>0</v>
      </c>
      <c r="O30" s="23">
        <f t="shared" si="19"/>
        <v>0</v>
      </c>
      <c r="P30" s="23">
        <f t="shared" si="19"/>
        <v>0</v>
      </c>
      <c r="Q30" s="23">
        <f t="shared" si="19"/>
        <v>0</v>
      </c>
      <c r="R30" s="23">
        <f t="shared" si="19"/>
        <v>0</v>
      </c>
      <c r="S30" s="23">
        <f t="shared" si="19"/>
        <v>0</v>
      </c>
      <c r="T30" s="23">
        <f t="shared" si="19"/>
        <v>0</v>
      </c>
      <c r="U30" s="23">
        <f t="shared" si="19"/>
        <v>0</v>
      </c>
      <c r="V30" s="23">
        <f t="shared" si="19"/>
        <v>0</v>
      </c>
      <c r="W30" s="23">
        <f t="shared" si="19"/>
        <v>0</v>
      </c>
      <c r="X30" s="23">
        <f t="shared" si="19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</row>
    <row r="32" spans="1:25">
      <c r="A32" s="25">
        <f t="shared" si="0"/>
        <v>21</v>
      </c>
      <c r="D32" s="25" t="s">
        <v>346</v>
      </c>
      <c r="G32" s="24"/>
      <c r="H32" s="75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</row>
    <row r="33" spans="1:25">
      <c r="A33" s="25">
        <f t="shared" si="0"/>
        <v>22</v>
      </c>
      <c r="G33" s="24"/>
      <c r="H33" s="75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</row>
    <row r="34" spans="1:25">
      <c r="A34" s="25">
        <f t="shared" si="0"/>
        <v>23</v>
      </c>
      <c r="C34" s="25">
        <v>35010</v>
      </c>
      <c r="E34" s="89" t="s">
        <v>274</v>
      </c>
      <c r="G34" s="24">
        <v>99</v>
      </c>
      <c r="H34" s="75" t="str">
        <f t="shared" ref="H34:H50" si="20">VLOOKUP($G34,alloc,3)</f>
        <v>-</v>
      </c>
      <c r="I34" s="23">
        <f>'Plt. Class.'!J$34</f>
        <v>0</v>
      </c>
      <c r="J34" s="75">
        <f t="shared" ref="J34:J50" si="21">$I34*VLOOKUP($G34,alloc,6)</f>
        <v>0</v>
      </c>
      <c r="K34" s="75">
        <f t="shared" ref="K34:K50" si="22">$I34*VLOOKUP($G34,alloc,7)</f>
        <v>0</v>
      </c>
      <c r="L34" s="75">
        <f t="shared" ref="L34:L50" si="23">$I34*VLOOKUP($G34,alloc,8)</f>
        <v>0</v>
      </c>
      <c r="M34" s="75">
        <f t="shared" ref="M34:M50" si="24">$I34*VLOOKUP($G34,alloc,9)</f>
        <v>0</v>
      </c>
      <c r="N34" s="75">
        <f t="shared" ref="N34:N50" si="25">$I34*VLOOKUP($G34,alloc,10)</f>
        <v>0</v>
      </c>
      <c r="O34" s="75">
        <f t="shared" ref="O34:O50" si="26">$I34*VLOOKUP($G34,alloc,11)</f>
        <v>0</v>
      </c>
      <c r="P34" s="75">
        <f t="shared" ref="P34:P50" si="27">$I34*VLOOKUP($G34,alloc,12)</f>
        <v>0</v>
      </c>
      <c r="Q34" s="75">
        <f t="shared" ref="Q34:Q50" si="28">$I34*VLOOKUP($G34,alloc,13)</f>
        <v>0</v>
      </c>
      <c r="R34" s="75">
        <f t="shared" ref="R34:R50" si="29">$I34*VLOOKUP($G34,alloc,14)</f>
        <v>0</v>
      </c>
      <c r="S34" s="75">
        <f t="shared" ref="S34:S50" si="30">$I34*VLOOKUP($G34,alloc,15)</f>
        <v>0</v>
      </c>
      <c r="T34" s="75">
        <f t="shared" ref="T34:T50" si="31">$I34*VLOOKUP($G34,alloc,16)</f>
        <v>0</v>
      </c>
      <c r="U34" s="75">
        <f t="shared" ref="U34:U50" si="32">$I34*VLOOKUP($G34,alloc,17)</f>
        <v>0</v>
      </c>
      <c r="V34" s="75">
        <f t="shared" ref="V34:V50" si="33">$I34*VLOOKUP($G34,alloc,18)</f>
        <v>0</v>
      </c>
      <c r="W34" s="75">
        <f t="shared" ref="W34:W50" si="34">$I34*VLOOKUP($G34,alloc,19)</f>
        <v>0</v>
      </c>
      <c r="X34" s="75">
        <f t="shared" ref="X34:X50" si="35">$I34*VLOOKUP($G34,alloc,20)</f>
        <v>0</v>
      </c>
      <c r="Y34" s="23">
        <f t="shared" ref="Y34:Y52" si="36">SUM(J34:X34)-I34</f>
        <v>0</v>
      </c>
    </row>
    <row r="35" spans="1:25">
      <c r="A35" s="25">
        <f t="shared" si="0"/>
        <v>24</v>
      </c>
      <c r="C35" s="25">
        <v>35020</v>
      </c>
      <c r="E35" s="89" t="s">
        <v>137</v>
      </c>
      <c r="G35" s="24">
        <v>99</v>
      </c>
      <c r="H35" s="75" t="str">
        <f t="shared" si="20"/>
        <v>-</v>
      </c>
      <c r="I35" s="23">
        <f>'Plt. Class.'!J$35</f>
        <v>0</v>
      </c>
      <c r="J35" s="75">
        <f t="shared" si="21"/>
        <v>0</v>
      </c>
      <c r="K35" s="75">
        <f t="shared" si="22"/>
        <v>0</v>
      </c>
      <c r="L35" s="75">
        <f t="shared" si="23"/>
        <v>0</v>
      </c>
      <c r="M35" s="75">
        <f t="shared" si="24"/>
        <v>0</v>
      </c>
      <c r="N35" s="75">
        <f t="shared" si="25"/>
        <v>0</v>
      </c>
      <c r="O35" s="75">
        <f t="shared" si="26"/>
        <v>0</v>
      </c>
      <c r="P35" s="75">
        <f t="shared" si="27"/>
        <v>0</v>
      </c>
      <c r="Q35" s="75">
        <f t="shared" si="28"/>
        <v>0</v>
      </c>
      <c r="R35" s="75">
        <f t="shared" si="29"/>
        <v>0</v>
      </c>
      <c r="S35" s="75">
        <f t="shared" si="30"/>
        <v>0</v>
      </c>
      <c r="T35" s="75">
        <f t="shared" si="31"/>
        <v>0</v>
      </c>
      <c r="U35" s="75">
        <f t="shared" si="32"/>
        <v>0</v>
      </c>
      <c r="V35" s="75">
        <f t="shared" si="33"/>
        <v>0</v>
      </c>
      <c r="W35" s="75">
        <f t="shared" si="34"/>
        <v>0</v>
      </c>
      <c r="X35" s="75">
        <f t="shared" si="35"/>
        <v>0</v>
      </c>
      <c r="Y35" s="23">
        <f t="shared" si="36"/>
        <v>0</v>
      </c>
    </row>
    <row r="36" spans="1:25">
      <c r="A36" s="25">
        <f t="shared" si="0"/>
        <v>25</v>
      </c>
      <c r="C36" s="25">
        <v>35100</v>
      </c>
      <c r="E36" s="89" t="s">
        <v>80</v>
      </c>
      <c r="G36" s="24">
        <v>99</v>
      </c>
      <c r="H36" s="75" t="str">
        <f t="shared" si="20"/>
        <v>-</v>
      </c>
      <c r="I36" s="23">
        <f>'Plt. Class.'!J$36</f>
        <v>0</v>
      </c>
      <c r="J36" s="75">
        <f t="shared" si="21"/>
        <v>0</v>
      </c>
      <c r="K36" s="75">
        <f t="shared" si="22"/>
        <v>0</v>
      </c>
      <c r="L36" s="75">
        <f t="shared" si="23"/>
        <v>0</v>
      </c>
      <c r="M36" s="75">
        <f t="shared" si="24"/>
        <v>0</v>
      </c>
      <c r="N36" s="75">
        <f t="shared" si="25"/>
        <v>0</v>
      </c>
      <c r="O36" s="75">
        <f t="shared" si="26"/>
        <v>0</v>
      </c>
      <c r="P36" s="75">
        <f t="shared" si="27"/>
        <v>0</v>
      </c>
      <c r="Q36" s="75">
        <f t="shared" si="28"/>
        <v>0</v>
      </c>
      <c r="R36" s="75">
        <f t="shared" si="29"/>
        <v>0</v>
      </c>
      <c r="S36" s="75">
        <f t="shared" si="30"/>
        <v>0</v>
      </c>
      <c r="T36" s="75">
        <f t="shared" si="31"/>
        <v>0</v>
      </c>
      <c r="U36" s="75">
        <f t="shared" si="32"/>
        <v>0</v>
      </c>
      <c r="V36" s="75">
        <f t="shared" si="33"/>
        <v>0</v>
      </c>
      <c r="W36" s="75">
        <f t="shared" si="34"/>
        <v>0</v>
      </c>
      <c r="X36" s="75">
        <f t="shared" si="35"/>
        <v>0</v>
      </c>
      <c r="Y36" s="23">
        <f t="shared" si="36"/>
        <v>0</v>
      </c>
    </row>
    <row r="37" spans="1:25">
      <c r="A37" s="25">
        <f t="shared" si="0"/>
        <v>26</v>
      </c>
      <c r="C37" s="25">
        <v>35102</v>
      </c>
      <c r="E37" s="89" t="s">
        <v>335</v>
      </c>
      <c r="G37" s="24">
        <v>99</v>
      </c>
      <c r="H37" s="75" t="str">
        <f t="shared" si="20"/>
        <v>-</v>
      </c>
      <c r="I37" s="23">
        <f>'Plt. Class.'!J$37</f>
        <v>0</v>
      </c>
      <c r="J37" s="75">
        <f t="shared" si="21"/>
        <v>0</v>
      </c>
      <c r="K37" s="75">
        <f t="shared" si="22"/>
        <v>0</v>
      </c>
      <c r="L37" s="75">
        <f t="shared" si="23"/>
        <v>0</v>
      </c>
      <c r="M37" s="75">
        <f t="shared" si="24"/>
        <v>0</v>
      </c>
      <c r="N37" s="75">
        <f t="shared" si="25"/>
        <v>0</v>
      </c>
      <c r="O37" s="75">
        <f t="shared" si="26"/>
        <v>0</v>
      </c>
      <c r="P37" s="75">
        <f t="shared" si="27"/>
        <v>0</v>
      </c>
      <c r="Q37" s="75">
        <f t="shared" si="28"/>
        <v>0</v>
      </c>
      <c r="R37" s="75">
        <f t="shared" si="29"/>
        <v>0</v>
      </c>
      <c r="S37" s="75">
        <f t="shared" si="30"/>
        <v>0</v>
      </c>
      <c r="T37" s="75">
        <f t="shared" si="31"/>
        <v>0</v>
      </c>
      <c r="U37" s="75">
        <f t="shared" si="32"/>
        <v>0</v>
      </c>
      <c r="V37" s="75">
        <f t="shared" si="33"/>
        <v>0</v>
      </c>
      <c r="W37" s="75">
        <f t="shared" si="34"/>
        <v>0</v>
      </c>
      <c r="X37" s="75">
        <f t="shared" si="35"/>
        <v>0</v>
      </c>
      <c r="Y37" s="23">
        <f t="shared" si="36"/>
        <v>0</v>
      </c>
    </row>
    <row r="38" spans="1:25">
      <c r="A38" s="25">
        <f t="shared" si="0"/>
        <v>27</v>
      </c>
      <c r="C38" s="25">
        <v>35103</v>
      </c>
      <c r="E38" s="89" t="s">
        <v>336</v>
      </c>
      <c r="G38" s="24">
        <v>99</v>
      </c>
      <c r="H38" s="75" t="str">
        <f t="shared" si="20"/>
        <v>-</v>
      </c>
      <c r="I38" s="23">
        <f>'Plt. Class.'!J$38</f>
        <v>0</v>
      </c>
      <c r="J38" s="75">
        <f t="shared" si="21"/>
        <v>0</v>
      </c>
      <c r="K38" s="75">
        <f t="shared" si="22"/>
        <v>0</v>
      </c>
      <c r="L38" s="75">
        <f t="shared" si="23"/>
        <v>0</v>
      </c>
      <c r="M38" s="75">
        <f t="shared" si="24"/>
        <v>0</v>
      </c>
      <c r="N38" s="75">
        <f t="shared" si="25"/>
        <v>0</v>
      </c>
      <c r="O38" s="75">
        <f t="shared" si="26"/>
        <v>0</v>
      </c>
      <c r="P38" s="75">
        <f t="shared" si="27"/>
        <v>0</v>
      </c>
      <c r="Q38" s="75">
        <f t="shared" si="28"/>
        <v>0</v>
      </c>
      <c r="R38" s="75">
        <f t="shared" si="29"/>
        <v>0</v>
      </c>
      <c r="S38" s="75">
        <f t="shared" si="30"/>
        <v>0</v>
      </c>
      <c r="T38" s="75">
        <f t="shared" si="31"/>
        <v>0</v>
      </c>
      <c r="U38" s="75">
        <f t="shared" si="32"/>
        <v>0</v>
      </c>
      <c r="V38" s="75">
        <f t="shared" si="33"/>
        <v>0</v>
      </c>
      <c r="W38" s="75">
        <f t="shared" si="34"/>
        <v>0</v>
      </c>
      <c r="X38" s="75">
        <f t="shared" si="35"/>
        <v>0</v>
      </c>
      <c r="Y38" s="23">
        <f t="shared" si="36"/>
        <v>0</v>
      </c>
    </row>
    <row r="39" spans="1:25">
      <c r="A39" s="25">
        <f t="shared" si="0"/>
        <v>28</v>
      </c>
      <c r="C39" s="25">
        <v>35104</v>
      </c>
      <c r="E39" s="89" t="s">
        <v>337</v>
      </c>
      <c r="G39" s="24">
        <v>99</v>
      </c>
      <c r="H39" s="75" t="str">
        <f t="shared" si="20"/>
        <v>-</v>
      </c>
      <c r="I39" s="23">
        <f>'Plt. Class.'!J$39</f>
        <v>0</v>
      </c>
      <c r="J39" s="75">
        <f t="shared" si="21"/>
        <v>0</v>
      </c>
      <c r="K39" s="75">
        <f t="shared" si="22"/>
        <v>0</v>
      </c>
      <c r="L39" s="75">
        <f t="shared" si="23"/>
        <v>0</v>
      </c>
      <c r="M39" s="75">
        <f t="shared" si="24"/>
        <v>0</v>
      </c>
      <c r="N39" s="75">
        <f t="shared" si="25"/>
        <v>0</v>
      </c>
      <c r="O39" s="75">
        <f t="shared" si="26"/>
        <v>0</v>
      </c>
      <c r="P39" s="75">
        <f t="shared" si="27"/>
        <v>0</v>
      </c>
      <c r="Q39" s="75">
        <f t="shared" si="28"/>
        <v>0</v>
      </c>
      <c r="R39" s="75">
        <f t="shared" si="29"/>
        <v>0</v>
      </c>
      <c r="S39" s="75">
        <f t="shared" si="30"/>
        <v>0</v>
      </c>
      <c r="T39" s="75">
        <f t="shared" si="31"/>
        <v>0</v>
      </c>
      <c r="U39" s="75">
        <f t="shared" si="32"/>
        <v>0</v>
      </c>
      <c r="V39" s="75">
        <f t="shared" si="33"/>
        <v>0</v>
      </c>
      <c r="W39" s="75">
        <f t="shared" si="34"/>
        <v>0</v>
      </c>
      <c r="X39" s="75">
        <f t="shared" si="35"/>
        <v>0</v>
      </c>
      <c r="Y39" s="23">
        <f t="shared" si="36"/>
        <v>0</v>
      </c>
    </row>
    <row r="40" spans="1:25">
      <c r="A40" s="25">
        <f t="shared" si="0"/>
        <v>29</v>
      </c>
      <c r="C40" s="25">
        <v>35200</v>
      </c>
      <c r="E40" s="89" t="s">
        <v>338</v>
      </c>
      <c r="G40" s="24">
        <v>99</v>
      </c>
      <c r="H40" s="75" t="str">
        <f t="shared" si="20"/>
        <v>-</v>
      </c>
      <c r="I40" s="23">
        <f>'Plt. Class.'!J$40</f>
        <v>0</v>
      </c>
      <c r="J40" s="75">
        <f t="shared" si="21"/>
        <v>0</v>
      </c>
      <c r="K40" s="75">
        <f t="shared" si="22"/>
        <v>0</v>
      </c>
      <c r="L40" s="75">
        <f t="shared" si="23"/>
        <v>0</v>
      </c>
      <c r="M40" s="75">
        <f t="shared" si="24"/>
        <v>0</v>
      </c>
      <c r="N40" s="75">
        <f t="shared" si="25"/>
        <v>0</v>
      </c>
      <c r="O40" s="75">
        <f t="shared" si="26"/>
        <v>0</v>
      </c>
      <c r="P40" s="75">
        <f t="shared" si="27"/>
        <v>0</v>
      </c>
      <c r="Q40" s="75">
        <f t="shared" si="28"/>
        <v>0</v>
      </c>
      <c r="R40" s="75">
        <f t="shared" si="29"/>
        <v>0</v>
      </c>
      <c r="S40" s="75">
        <f t="shared" si="30"/>
        <v>0</v>
      </c>
      <c r="T40" s="75">
        <f t="shared" si="31"/>
        <v>0</v>
      </c>
      <c r="U40" s="75">
        <f t="shared" si="32"/>
        <v>0</v>
      </c>
      <c r="V40" s="75">
        <f t="shared" si="33"/>
        <v>0</v>
      </c>
      <c r="W40" s="75">
        <f t="shared" si="34"/>
        <v>0</v>
      </c>
      <c r="X40" s="75">
        <f t="shared" si="35"/>
        <v>0</v>
      </c>
      <c r="Y40" s="23">
        <f t="shared" si="36"/>
        <v>0</v>
      </c>
    </row>
    <row r="41" spans="1:25">
      <c r="A41" s="25">
        <f t="shared" si="0"/>
        <v>30</v>
      </c>
      <c r="C41" s="25">
        <v>35201</v>
      </c>
      <c r="E41" s="89" t="s">
        <v>339</v>
      </c>
      <c r="G41" s="24">
        <v>99</v>
      </c>
      <c r="H41" s="75" t="str">
        <f t="shared" si="20"/>
        <v>-</v>
      </c>
      <c r="I41" s="23">
        <f>'Plt. Class.'!J$41</f>
        <v>0</v>
      </c>
      <c r="J41" s="75">
        <f t="shared" si="21"/>
        <v>0</v>
      </c>
      <c r="K41" s="75">
        <f t="shared" si="22"/>
        <v>0</v>
      </c>
      <c r="L41" s="75">
        <f t="shared" si="23"/>
        <v>0</v>
      </c>
      <c r="M41" s="75">
        <f t="shared" si="24"/>
        <v>0</v>
      </c>
      <c r="N41" s="75">
        <f t="shared" si="25"/>
        <v>0</v>
      </c>
      <c r="O41" s="75">
        <f t="shared" si="26"/>
        <v>0</v>
      </c>
      <c r="P41" s="75">
        <f t="shared" si="27"/>
        <v>0</v>
      </c>
      <c r="Q41" s="75">
        <f t="shared" si="28"/>
        <v>0</v>
      </c>
      <c r="R41" s="75">
        <f t="shared" si="29"/>
        <v>0</v>
      </c>
      <c r="S41" s="75">
        <f t="shared" si="30"/>
        <v>0</v>
      </c>
      <c r="T41" s="75">
        <f t="shared" si="31"/>
        <v>0</v>
      </c>
      <c r="U41" s="75">
        <f t="shared" si="32"/>
        <v>0</v>
      </c>
      <c r="V41" s="75">
        <f t="shared" si="33"/>
        <v>0</v>
      </c>
      <c r="W41" s="75">
        <f t="shared" si="34"/>
        <v>0</v>
      </c>
      <c r="X41" s="75">
        <f t="shared" si="35"/>
        <v>0</v>
      </c>
      <c r="Y41" s="23">
        <f t="shared" si="36"/>
        <v>0</v>
      </c>
    </row>
    <row r="42" spans="1:25">
      <c r="A42" s="25">
        <f t="shared" si="0"/>
        <v>31</v>
      </c>
      <c r="C42" s="25">
        <v>35202</v>
      </c>
      <c r="E42" s="89" t="s">
        <v>340</v>
      </c>
      <c r="G42" s="24">
        <v>99</v>
      </c>
      <c r="H42" s="75" t="str">
        <f t="shared" si="20"/>
        <v>-</v>
      </c>
      <c r="I42" s="23">
        <f>'Plt. Class.'!J$42</f>
        <v>0</v>
      </c>
      <c r="J42" s="75">
        <f t="shared" si="21"/>
        <v>0</v>
      </c>
      <c r="K42" s="75">
        <f t="shared" si="22"/>
        <v>0</v>
      </c>
      <c r="L42" s="75">
        <f t="shared" si="23"/>
        <v>0</v>
      </c>
      <c r="M42" s="75">
        <f t="shared" si="24"/>
        <v>0</v>
      </c>
      <c r="N42" s="75">
        <f t="shared" si="25"/>
        <v>0</v>
      </c>
      <c r="O42" s="75">
        <f t="shared" si="26"/>
        <v>0</v>
      </c>
      <c r="P42" s="75">
        <f t="shared" si="27"/>
        <v>0</v>
      </c>
      <c r="Q42" s="75">
        <f t="shared" si="28"/>
        <v>0</v>
      </c>
      <c r="R42" s="75">
        <f t="shared" si="29"/>
        <v>0</v>
      </c>
      <c r="S42" s="75">
        <f t="shared" si="30"/>
        <v>0</v>
      </c>
      <c r="T42" s="75">
        <f t="shared" si="31"/>
        <v>0</v>
      </c>
      <c r="U42" s="75">
        <f t="shared" si="32"/>
        <v>0</v>
      </c>
      <c r="V42" s="75">
        <f t="shared" si="33"/>
        <v>0</v>
      </c>
      <c r="W42" s="75">
        <f t="shared" si="34"/>
        <v>0</v>
      </c>
      <c r="X42" s="75">
        <f t="shared" si="35"/>
        <v>0</v>
      </c>
      <c r="Y42" s="23">
        <f t="shared" si="36"/>
        <v>0</v>
      </c>
    </row>
    <row r="43" spans="1:25">
      <c r="A43" s="25">
        <f t="shared" si="0"/>
        <v>32</v>
      </c>
      <c r="C43" s="25">
        <v>35203</v>
      </c>
      <c r="E43" s="89" t="s">
        <v>341</v>
      </c>
      <c r="G43" s="24">
        <v>99</v>
      </c>
      <c r="H43" s="75" t="str">
        <f t="shared" si="20"/>
        <v>-</v>
      </c>
      <c r="I43" s="23">
        <f>'Plt. Class.'!J$43</f>
        <v>0</v>
      </c>
      <c r="J43" s="75">
        <f t="shared" si="21"/>
        <v>0</v>
      </c>
      <c r="K43" s="75">
        <f t="shared" si="22"/>
        <v>0</v>
      </c>
      <c r="L43" s="75">
        <f t="shared" si="23"/>
        <v>0</v>
      </c>
      <c r="M43" s="75">
        <f t="shared" si="24"/>
        <v>0</v>
      </c>
      <c r="N43" s="75">
        <f t="shared" si="25"/>
        <v>0</v>
      </c>
      <c r="O43" s="75">
        <f t="shared" si="26"/>
        <v>0</v>
      </c>
      <c r="P43" s="75">
        <f t="shared" si="27"/>
        <v>0</v>
      </c>
      <c r="Q43" s="75">
        <f t="shared" si="28"/>
        <v>0</v>
      </c>
      <c r="R43" s="75">
        <f t="shared" si="29"/>
        <v>0</v>
      </c>
      <c r="S43" s="75">
        <f t="shared" si="30"/>
        <v>0</v>
      </c>
      <c r="T43" s="75">
        <f t="shared" si="31"/>
        <v>0</v>
      </c>
      <c r="U43" s="75">
        <f t="shared" si="32"/>
        <v>0</v>
      </c>
      <c r="V43" s="75">
        <f t="shared" si="33"/>
        <v>0</v>
      </c>
      <c r="W43" s="75">
        <f t="shared" si="34"/>
        <v>0</v>
      </c>
      <c r="X43" s="75">
        <f t="shared" si="35"/>
        <v>0</v>
      </c>
      <c r="Y43" s="23">
        <f t="shared" si="36"/>
        <v>0</v>
      </c>
    </row>
    <row r="44" spans="1:25">
      <c r="A44" s="25">
        <f t="shared" si="0"/>
        <v>33</v>
      </c>
      <c r="C44" s="25">
        <v>35210</v>
      </c>
      <c r="E44" s="89" t="s">
        <v>342</v>
      </c>
      <c r="G44" s="24">
        <v>99</v>
      </c>
      <c r="H44" s="75" t="str">
        <f t="shared" si="20"/>
        <v>-</v>
      </c>
      <c r="I44" s="23">
        <f>'Plt. Class.'!J$44</f>
        <v>0</v>
      </c>
      <c r="J44" s="75">
        <f t="shared" si="21"/>
        <v>0</v>
      </c>
      <c r="K44" s="75">
        <f t="shared" si="22"/>
        <v>0</v>
      </c>
      <c r="L44" s="75">
        <f t="shared" si="23"/>
        <v>0</v>
      </c>
      <c r="M44" s="75">
        <f t="shared" si="24"/>
        <v>0</v>
      </c>
      <c r="N44" s="75">
        <f t="shared" si="25"/>
        <v>0</v>
      </c>
      <c r="O44" s="75">
        <f t="shared" si="26"/>
        <v>0</v>
      </c>
      <c r="P44" s="75">
        <f t="shared" si="27"/>
        <v>0</v>
      </c>
      <c r="Q44" s="75">
        <f t="shared" si="28"/>
        <v>0</v>
      </c>
      <c r="R44" s="75">
        <f t="shared" si="29"/>
        <v>0</v>
      </c>
      <c r="S44" s="75">
        <f t="shared" si="30"/>
        <v>0</v>
      </c>
      <c r="T44" s="75">
        <f t="shared" si="31"/>
        <v>0</v>
      </c>
      <c r="U44" s="75">
        <f t="shared" si="32"/>
        <v>0</v>
      </c>
      <c r="V44" s="75">
        <f t="shared" si="33"/>
        <v>0</v>
      </c>
      <c r="W44" s="75">
        <f t="shared" si="34"/>
        <v>0</v>
      </c>
      <c r="X44" s="75">
        <f t="shared" si="35"/>
        <v>0</v>
      </c>
      <c r="Y44" s="23">
        <f t="shared" si="36"/>
        <v>0</v>
      </c>
    </row>
    <row r="45" spans="1:25">
      <c r="A45" s="25">
        <f t="shared" si="0"/>
        <v>34</v>
      </c>
      <c r="C45" s="25">
        <v>35211</v>
      </c>
      <c r="E45" s="89" t="s">
        <v>343</v>
      </c>
      <c r="G45" s="24">
        <v>99</v>
      </c>
      <c r="H45" s="75" t="str">
        <f t="shared" si="20"/>
        <v>-</v>
      </c>
      <c r="I45" s="23">
        <f>'Plt. Class.'!J$45</f>
        <v>0</v>
      </c>
      <c r="J45" s="75">
        <f t="shared" si="21"/>
        <v>0</v>
      </c>
      <c r="K45" s="75">
        <f t="shared" si="22"/>
        <v>0</v>
      </c>
      <c r="L45" s="75">
        <f t="shared" si="23"/>
        <v>0</v>
      </c>
      <c r="M45" s="75">
        <f t="shared" si="24"/>
        <v>0</v>
      </c>
      <c r="N45" s="75">
        <f t="shared" si="25"/>
        <v>0</v>
      </c>
      <c r="O45" s="75">
        <f t="shared" si="26"/>
        <v>0</v>
      </c>
      <c r="P45" s="75">
        <f t="shared" si="27"/>
        <v>0</v>
      </c>
      <c r="Q45" s="75">
        <f t="shared" si="28"/>
        <v>0</v>
      </c>
      <c r="R45" s="75">
        <f t="shared" si="29"/>
        <v>0</v>
      </c>
      <c r="S45" s="75">
        <f t="shared" si="30"/>
        <v>0</v>
      </c>
      <c r="T45" s="75">
        <f t="shared" si="31"/>
        <v>0</v>
      </c>
      <c r="U45" s="75">
        <f t="shared" si="32"/>
        <v>0</v>
      </c>
      <c r="V45" s="75">
        <f t="shared" si="33"/>
        <v>0</v>
      </c>
      <c r="W45" s="75">
        <f t="shared" si="34"/>
        <v>0</v>
      </c>
      <c r="X45" s="75">
        <f t="shared" si="35"/>
        <v>0</v>
      </c>
      <c r="Y45" s="23">
        <f t="shared" si="36"/>
        <v>0</v>
      </c>
    </row>
    <row r="46" spans="1:25">
      <c r="A46" s="25">
        <f t="shared" si="0"/>
        <v>35</v>
      </c>
      <c r="C46" s="25">
        <v>35301</v>
      </c>
      <c r="E46" s="23" t="s">
        <v>329</v>
      </c>
      <c r="G46" s="24">
        <v>99</v>
      </c>
      <c r="H46" s="75" t="str">
        <f t="shared" si="20"/>
        <v>-</v>
      </c>
      <c r="I46" s="23">
        <f>'Plt. Class.'!J$46</f>
        <v>0</v>
      </c>
      <c r="J46" s="75">
        <f t="shared" si="21"/>
        <v>0</v>
      </c>
      <c r="K46" s="75">
        <f t="shared" si="22"/>
        <v>0</v>
      </c>
      <c r="L46" s="75">
        <f t="shared" si="23"/>
        <v>0</v>
      </c>
      <c r="M46" s="75">
        <f t="shared" si="24"/>
        <v>0</v>
      </c>
      <c r="N46" s="75">
        <f t="shared" si="25"/>
        <v>0</v>
      </c>
      <c r="O46" s="75">
        <f t="shared" si="26"/>
        <v>0</v>
      </c>
      <c r="P46" s="75">
        <f t="shared" si="27"/>
        <v>0</v>
      </c>
      <c r="Q46" s="75">
        <f t="shared" si="28"/>
        <v>0</v>
      </c>
      <c r="R46" s="75">
        <f t="shared" si="29"/>
        <v>0</v>
      </c>
      <c r="S46" s="75">
        <f t="shared" si="30"/>
        <v>0</v>
      </c>
      <c r="T46" s="75">
        <f t="shared" si="31"/>
        <v>0</v>
      </c>
      <c r="U46" s="75">
        <f t="shared" si="32"/>
        <v>0</v>
      </c>
      <c r="V46" s="75">
        <f t="shared" si="33"/>
        <v>0</v>
      </c>
      <c r="W46" s="75">
        <f t="shared" si="34"/>
        <v>0</v>
      </c>
      <c r="X46" s="75">
        <f t="shared" si="35"/>
        <v>0</v>
      </c>
      <c r="Y46" s="23">
        <f t="shared" si="36"/>
        <v>0</v>
      </c>
    </row>
    <row r="47" spans="1:25">
      <c r="A47" s="25">
        <f t="shared" si="0"/>
        <v>36</v>
      </c>
      <c r="C47" s="25">
        <v>35302</v>
      </c>
      <c r="E47" s="89" t="s">
        <v>330</v>
      </c>
      <c r="G47" s="24">
        <v>99</v>
      </c>
      <c r="H47" s="75" t="str">
        <f t="shared" si="20"/>
        <v>-</v>
      </c>
      <c r="I47" s="23">
        <f>'Plt. Class.'!J$47</f>
        <v>0</v>
      </c>
      <c r="J47" s="75">
        <f t="shared" si="21"/>
        <v>0</v>
      </c>
      <c r="K47" s="75">
        <f t="shared" si="22"/>
        <v>0</v>
      </c>
      <c r="L47" s="75">
        <f t="shared" si="23"/>
        <v>0</v>
      </c>
      <c r="M47" s="75">
        <f t="shared" si="24"/>
        <v>0</v>
      </c>
      <c r="N47" s="75">
        <f t="shared" si="25"/>
        <v>0</v>
      </c>
      <c r="O47" s="75">
        <f t="shared" si="26"/>
        <v>0</v>
      </c>
      <c r="P47" s="75">
        <f t="shared" si="27"/>
        <v>0</v>
      </c>
      <c r="Q47" s="75">
        <f t="shared" si="28"/>
        <v>0</v>
      </c>
      <c r="R47" s="75">
        <f t="shared" si="29"/>
        <v>0</v>
      </c>
      <c r="S47" s="75">
        <f t="shared" si="30"/>
        <v>0</v>
      </c>
      <c r="T47" s="75">
        <f t="shared" si="31"/>
        <v>0</v>
      </c>
      <c r="U47" s="75">
        <f t="shared" si="32"/>
        <v>0</v>
      </c>
      <c r="V47" s="75">
        <f t="shared" si="33"/>
        <v>0</v>
      </c>
      <c r="W47" s="75">
        <f t="shared" si="34"/>
        <v>0</v>
      </c>
      <c r="X47" s="75">
        <f t="shared" si="35"/>
        <v>0</v>
      </c>
      <c r="Y47" s="23">
        <f t="shared" si="36"/>
        <v>0</v>
      </c>
    </row>
    <row r="48" spans="1:25">
      <c r="A48" s="25">
        <f t="shared" si="0"/>
        <v>37</v>
      </c>
      <c r="C48" s="25">
        <v>35400</v>
      </c>
      <c r="E48" s="89" t="s">
        <v>116</v>
      </c>
      <c r="G48" s="24">
        <v>99</v>
      </c>
      <c r="H48" s="75" t="str">
        <f t="shared" si="20"/>
        <v>-</v>
      </c>
      <c r="I48" s="23">
        <f>'Plt. Class.'!J$48</f>
        <v>0</v>
      </c>
      <c r="J48" s="75">
        <f t="shared" si="21"/>
        <v>0</v>
      </c>
      <c r="K48" s="75">
        <f t="shared" si="22"/>
        <v>0</v>
      </c>
      <c r="L48" s="75">
        <f t="shared" si="23"/>
        <v>0</v>
      </c>
      <c r="M48" s="75">
        <f t="shared" si="24"/>
        <v>0</v>
      </c>
      <c r="N48" s="75">
        <f t="shared" si="25"/>
        <v>0</v>
      </c>
      <c r="O48" s="75">
        <f t="shared" si="26"/>
        <v>0</v>
      </c>
      <c r="P48" s="75">
        <f t="shared" si="27"/>
        <v>0</v>
      </c>
      <c r="Q48" s="75">
        <f t="shared" si="28"/>
        <v>0</v>
      </c>
      <c r="R48" s="75">
        <f t="shared" si="29"/>
        <v>0</v>
      </c>
      <c r="S48" s="75">
        <f t="shared" si="30"/>
        <v>0</v>
      </c>
      <c r="T48" s="75">
        <f t="shared" si="31"/>
        <v>0</v>
      </c>
      <c r="U48" s="75">
        <f t="shared" si="32"/>
        <v>0</v>
      </c>
      <c r="V48" s="75">
        <f t="shared" si="33"/>
        <v>0</v>
      </c>
      <c r="W48" s="75">
        <f t="shared" si="34"/>
        <v>0</v>
      </c>
      <c r="X48" s="75">
        <f t="shared" si="35"/>
        <v>0</v>
      </c>
      <c r="Y48" s="23">
        <f t="shared" si="36"/>
        <v>0</v>
      </c>
    </row>
    <row r="49" spans="1:25">
      <c r="A49" s="25">
        <f t="shared" si="0"/>
        <v>38</v>
      </c>
      <c r="C49" s="25">
        <v>35500</v>
      </c>
      <c r="E49" s="89" t="s">
        <v>344</v>
      </c>
      <c r="G49" s="24">
        <v>99</v>
      </c>
      <c r="H49" s="75" t="str">
        <f t="shared" si="20"/>
        <v>-</v>
      </c>
      <c r="I49" s="23">
        <f>'Plt. Class.'!J$49</f>
        <v>0</v>
      </c>
      <c r="J49" s="75">
        <f t="shared" si="21"/>
        <v>0</v>
      </c>
      <c r="K49" s="75">
        <f t="shared" si="22"/>
        <v>0</v>
      </c>
      <c r="L49" s="75">
        <f t="shared" si="23"/>
        <v>0</v>
      </c>
      <c r="M49" s="75">
        <f t="shared" si="24"/>
        <v>0</v>
      </c>
      <c r="N49" s="75">
        <f t="shared" si="25"/>
        <v>0</v>
      </c>
      <c r="O49" s="75">
        <f t="shared" si="26"/>
        <v>0</v>
      </c>
      <c r="P49" s="75">
        <f t="shared" si="27"/>
        <v>0</v>
      </c>
      <c r="Q49" s="75">
        <f t="shared" si="28"/>
        <v>0</v>
      </c>
      <c r="R49" s="75">
        <f t="shared" si="29"/>
        <v>0</v>
      </c>
      <c r="S49" s="75">
        <f t="shared" si="30"/>
        <v>0</v>
      </c>
      <c r="T49" s="75">
        <f t="shared" si="31"/>
        <v>0</v>
      </c>
      <c r="U49" s="75">
        <f t="shared" si="32"/>
        <v>0</v>
      </c>
      <c r="V49" s="75">
        <f t="shared" si="33"/>
        <v>0</v>
      </c>
      <c r="W49" s="75">
        <f t="shared" si="34"/>
        <v>0</v>
      </c>
      <c r="X49" s="75">
        <f t="shared" si="35"/>
        <v>0</v>
      </c>
      <c r="Y49" s="23">
        <f t="shared" si="36"/>
        <v>0</v>
      </c>
    </row>
    <row r="50" spans="1:25">
      <c r="A50" s="25">
        <f t="shared" si="0"/>
        <v>39</v>
      </c>
      <c r="C50" s="25">
        <v>35600</v>
      </c>
      <c r="E50" s="89" t="s">
        <v>332</v>
      </c>
      <c r="G50" s="24">
        <v>99</v>
      </c>
      <c r="H50" s="75" t="str">
        <f t="shared" si="20"/>
        <v>-</v>
      </c>
      <c r="I50" s="23">
        <f>'Plt. Class.'!J$50</f>
        <v>0</v>
      </c>
      <c r="J50" s="75">
        <f t="shared" si="21"/>
        <v>0</v>
      </c>
      <c r="K50" s="75">
        <f t="shared" si="22"/>
        <v>0</v>
      </c>
      <c r="L50" s="75">
        <f t="shared" si="23"/>
        <v>0</v>
      </c>
      <c r="M50" s="75">
        <f t="shared" si="24"/>
        <v>0</v>
      </c>
      <c r="N50" s="75">
        <f t="shared" si="25"/>
        <v>0</v>
      </c>
      <c r="O50" s="75">
        <f t="shared" si="26"/>
        <v>0</v>
      </c>
      <c r="P50" s="75">
        <f t="shared" si="27"/>
        <v>0</v>
      </c>
      <c r="Q50" s="75">
        <f t="shared" si="28"/>
        <v>0</v>
      </c>
      <c r="R50" s="75">
        <f t="shared" si="29"/>
        <v>0</v>
      </c>
      <c r="S50" s="75">
        <f t="shared" si="30"/>
        <v>0</v>
      </c>
      <c r="T50" s="75">
        <f t="shared" si="31"/>
        <v>0</v>
      </c>
      <c r="U50" s="75">
        <f t="shared" si="32"/>
        <v>0</v>
      </c>
      <c r="V50" s="75">
        <f t="shared" si="33"/>
        <v>0</v>
      </c>
      <c r="W50" s="75">
        <f t="shared" si="34"/>
        <v>0</v>
      </c>
      <c r="X50" s="75">
        <f t="shared" si="35"/>
        <v>0</v>
      </c>
      <c r="Y50" s="23">
        <f t="shared" si="36"/>
        <v>0</v>
      </c>
    </row>
    <row r="51" spans="1:25">
      <c r="A51" s="25">
        <f t="shared" si="0"/>
        <v>40</v>
      </c>
      <c r="G51" s="24"/>
      <c r="H51" s="75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</row>
    <row r="52" spans="1:25">
      <c r="A52" s="25">
        <f t="shared" si="0"/>
        <v>41</v>
      </c>
      <c r="D52" s="25" t="s">
        <v>345</v>
      </c>
      <c r="G52" s="24"/>
      <c r="H52" s="75"/>
      <c r="I52" s="23">
        <f>'Plt. Class.'!J$52</f>
        <v>0</v>
      </c>
      <c r="J52" s="23">
        <f>SUM(J34:J50)</f>
        <v>0</v>
      </c>
      <c r="K52" s="23">
        <f t="shared" ref="K52:X52" si="37">SUM(K34:K50)</f>
        <v>0</v>
      </c>
      <c r="L52" s="23">
        <f t="shared" si="37"/>
        <v>0</v>
      </c>
      <c r="M52" s="23">
        <f t="shared" si="37"/>
        <v>0</v>
      </c>
      <c r="N52" s="23">
        <f t="shared" si="37"/>
        <v>0</v>
      </c>
      <c r="O52" s="23">
        <f t="shared" si="37"/>
        <v>0</v>
      </c>
      <c r="P52" s="23">
        <f t="shared" si="37"/>
        <v>0</v>
      </c>
      <c r="Q52" s="23">
        <f t="shared" si="37"/>
        <v>0</v>
      </c>
      <c r="R52" s="23">
        <f t="shared" si="37"/>
        <v>0</v>
      </c>
      <c r="S52" s="23">
        <f t="shared" si="37"/>
        <v>0</v>
      </c>
      <c r="T52" s="23">
        <f t="shared" si="37"/>
        <v>0</v>
      </c>
      <c r="U52" s="23">
        <f t="shared" si="37"/>
        <v>0</v>
      </c>
      <c r="V52" s="23">
        <f t="shared" si="37"/>
        <v>0</v>
      </c>
      <c r="W52" s="23">
        <f t="shared" si="37"/>
        <v>0</v>
      </c>
      <c r="X52" s="23">
        <f t="shared" si="37"/>
        <v>0</v>
      </c>
      <c r="Y52" s="23">
        <f t="shared" si="36"/>
        <v>0</v>
      </c>
    </row>
    <row r="53" spans="1:25">
      <c r="A53" s="25">
        <f t="shared" si="0"/>
        <v>42</v>
      </c>
      <c r="G53" s="24"/>
      <c r="H53" s="75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</row>
    <row r="54" spans="1:25">
      <c r="A54" s="25">
        <f t="shared" si="0"/>
        <v>43</v>
      </c>
      <c r="D54" s="25" t="s">
        <v>64</v>
      </c>
      <c r="G54" s="24"/>
      <c r="H54" s="75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</row>
    <row r="55" spans="1:25">
      <c r="A55" s="25">
        <f t="shared" si="0"/>
        <v>44</v>
      </c>
      <c r="G55" s="24"/>
      <c r="H55" s="75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</row>
    <row r="56" spans="1:25">
      <c r="A56" s="25">
        <f t="shared" si="0"/>
        <v>45</v>
      </c>
      <c r="C56" s="25">
        <v>36510</v>
      </c>
      <c r="E56" s="25" t="s">
        <v>115</v>
      </c>
      <c r="G56" s="24">
        <v>99</v>
      </c>
      <c r="H56" s="75" t="str">
        <f t="shared" ref="H56:H64" si="38">VLOOKUP($G56,alloc,3)</f>
        <v>-</v>
      </c>
      <c r="I56" s="23">
        <f>'Plt. Class.'!J$56</f>
        <v>0</v>
      </c>
      <c r="J56" s="75">
        <f t="shared" ref="J56:J64" si="39">$I56*VLOOKUP($G56,alloc,6)</f>
        <v>0</v>
      </c>
      <c r="K56" s="75">
        <f t="shared" ref="K56:K64" si="40">$I56*VLOOKUP($G56,alloc,7)</f>
        <v>0</v>
      </c>
      <c r="L56" s="75">
        <f t="shared" ref="L56:L64" si="41">$I56*VLOOKUP($G56,alloc,8)</f>
        <v>0</v>
      </c>
      <c r="M56" s="75">
        <f t="shared" ref="M56:M64" si="42">$I56*VLOOKUP($G56,alloc,9)</f>
        <v>0</v>
      </c>
      <c r="N56" s="75">
        <f t="shared" ref="N56:N64" si="43">$I56*VLOOKUP($G56,alloc,10)</f>
        <v>0</v>
      </c>
      <c r="O56" s="75">
        <f t="shared" ref="O56:O64" si="44">$I56*VLOOKUP($G56,alloc,11)</f>
        <v>0</v>
      </c>
      <c r="P56" s="75">
        <f t="shared" ref="P56:P64" si="45">$I56*VLOOKUP($G56,alloc,12)</f>
        <v>0</v>
      </c>
      <c r="Q56" s="75">
        <f t="shared" ref="Q56:Q64" si="46">$I56*VLOOKUP($G56,alloc,13)</f>
        <v>0</v>
      </c>
      <c r="R56" s="75">
        <f t="shared" ref="R56:R64" si="47">$I56*VLOOKUP($G56,alloc,14)</f>
        <v>0</v>
      </c>
      <c r="S56" s="75">
        <f t="shared" ref="S56:S64" si="48">$I56*VLOOKUP($G56,alloc,15)</f>
        <v>0</v>
      </c>
      <c r="T56" s="75">
        <f t="shared" ref="T56:T64" si="49">$I56*VLOOKUP($G56,alloc,16)</f>
        <v>0</v>
      </c>
      <c r="U56" s="75">
        <f t="shared" ref="U56:U64" si="50">$I56*VLOOKUP($G56,alloc,17)</f>
        <v>0</v>
      </c>
      <c r="V56" s="75">
        <f t="shared" ref="V56:V64" si="51">$I56*VLOOKUP($G56,alloc,18)</f>
        <v>0</v>
      </c>
      <c r="W56" s="75">
        <f t="shared" ref="W56:W64" si="52">$I56*VLOOKUP($G56,alloc,19)</f>
        <v>0</v>
      </c>
      <c r="X56" s="75">
        <f t="shared" ref="X56:X64" si="53">$I56*VLOOKUP($G56,alloc,20)</f>
        <v>0</v>
      </c>
      <c r="Y56" s="23">
        <f t="shared" ref="Y56:Y66" si="54">SUM(J56:X56)-I56</f>
        <v>0</v>
      </c>
    </row>
    <row r="57" spans="1:25">
      <c r="A57" s="25">
        <f t="shared" si="0"/>
        <v>46</v>
      </c>
      <c r="C57" s="25">
        <v>36520</v>
      </c>
      <c r="E57" s="25" t="s">
        <v>137</v>
      </c>
      <c r="G57" s="24">
        <v>99</v>
      </c>
      <c r="H57" s="75" t="str">
        <f t="shared" si="38"/>
        <v>-</v>
      </c>
      <c r="I57" s="23">
        <f>'Plt. Class.'!J$57</f>
        <v>0</v>
      </c>
      <c r="J57" s="75">
        <f t="shared" si="39"/>
        <v>0</v>
      </c>
      <c r="K57" s="75">
        <f t="shared" si="40"/>
        <v>0</v>
      </c>
      <c r="L57" s="75">
        <f t="shared" si="41"/>
        <v>0</v>
      </c>
      <c r="M57" s="75">
        <f t="shared" si="42"/>
        <v>0</v>
      </c>
      <c r="N57" s="75">
        <f t="shared" si="43"/>
        <v>0</v>
      </c>
      <c r="O57" s="75">
        <f t="shared" si="44"/>
        <v>0</v>
      </c>
      <c r="P57" s="75">
        <f t="shared" si="45"/>
        <v>0</v>
      </c>
      <c r="Q57" s="75">
        <f t="shared" si="46"/>
        <v>0</v>
      </c>
      <c r="R57" s="75">
        <f t="shared" si="47"/>
        <v>0</v>
      </c>
      <c r="S57" s="75">
        <f t="shared" si="48"/>
        <v>0</v>
      </c>
      <c r="T57" s="75">
        <f t="shared" si="49"/>
        <v>0</v>
      </c>
      <c r="U57" s="75">
        <f t="shared" si="50"/>
        <v>0</v>
      </c>
      <c r="V57" s="75">
        <f t="shared" si="51"/>
        <v>0</v>
      </c>
      <c r="W57" s="75">
        <f t="shared" si="52"/>
        <v>0</v>
      </c>
      <c r="X57" s="75">
        <f t="shared" si="53"/>
        <v>0</v>
      </c>
      <c r="Y57" s="23">
        <f t="shared" si="54"/>
        <v>0</v>
      </c>
    </row>
    <row r="58" spans="1:25">
      <c r="A58" s="25">
        <f t="shared" si="0"/>
        <v>47</v>
      </c>
      <c r="C58" s="25">
        <v>36602</v>
      </c>
      <c r="E58" s="89" t="s">
        <v>139</v>
      </c>
      <c r="G58" s="24">
        <v>99</v>
      </c>
      <c r="H58" s="75" t="str">
        <f t="shared" si="38"/>
        <v>-</v>
      </c>
      <c r="I58" s="23">
        <f>'Plt. Class.'!J$58</f>
        <v>0</v>
      </c>
      <c r="J58" s="75">
        <f t="shared" si="39"/>
        <v>0</v>
      </c>
      <c r="K58" s="75">
        <f t="shared" si="40"/>
        <v>0</v>
      </c>
      <c r="L58" s="75">
        <f t="shared" si="41"/>
        <v>0</v>
      </c>
      <c r="M58" s="75">
        <f t="shared" si="42"/>
        <v>0</v>
      </c>
      <c r="N58" s="75">
        <f t="shared" si="43"/>
        <v>0</v>
      </c>
      <c r="O58" s="75">
        <f t="shared" si="44"/>
        <v>0</v>
      </c>
      <c r="P58" s="75">
        <f t="shared" si="45"/>
        <v>0</v>
      </c>
      <c r="Q58" s="75">
        <f t="shared" si="46"/>
        <v>0</v>
      </c>
      <c r="R58" s="75">
        <f t="shared" si="47"/>
        <v>0</v>
      </c>
      <c r="S58" s="75">
        <f t="shared" si="48"/>
        <v>0</v>
      </c>
      <c r="T58" s="75">
        <f t="shared" si="49"/>
        <v>0</v>
      </c>
      <c r="U58" s="75">
        <f t="shared" si="50"/>
        <v>0</v>
      </c>
      <c r="V58" s="75">
        <f t="shared" si="51"/>
        <v>0</v>
      </c>
      <c r="W58" s="75">
        <f t="shared" si="52"/>
        <v>0</v>
      </c>
      <c r="X58" s="75">
        <f t="shared" si="53"/>
        <v>0</v>
      </c>
      <c r="Y58" s="23">
        <f t="shared" si="54"/>
        <v>0</v>
      </c>
    </row>
    <row r="59" spans="1:25">
      <c r="A59" s="25">
        <f t="shared" si="0"/>
        <v>48</v>
      </c>
      <c r="C59" s="25">
        <v>36603</v>
      </c>
      <c r="E59" s="89" t="s">
        <v>270</v>
      </c>
      <c r="G59" s="24">
        <v>99</v>
      </c>
      <c r="H59" s="75" t="str">
        <f t="shared" si="38"/>
        <v>-</v>
      </c>
      <c r="I59" s="23">
        <f>'Plt. Class.'!J$59</f>
        <v>0</v>
      </c>
      <c r="J59" s="75">
        <f t="shared" si="39"/>
        <v>0</v>
      </c>
      <c r="K59" s="75">
        <f t="shared" si="40"/>
        <v>0</v>
      </c>
      <c r="L59" s="75">
        <f t="shared" si="41"/>
        <v>0</v>
      </c>
      <c r="M59" s="75">
        <f t="shared" si="42"/>
        <v>0</v>
      </c>
      <c r="N59" s="75">
        <f t="shared" si="43"/>
        <v>0</v>
      </c>
      <c r="O59" s="75">
        <f t="shared" si="44"/>
        <v>0</v>
      </c>
      <c r="P59" s="75">
        <f t="shared" si="45"/>
        <v>0</v>
      </c>
      <c r="Q59" s="75">
        <f t="shared" si="46"/>
        <v>0</v>
      </c>
      <c r="R59" s="75">
        <f t="shared" si="47"/>
        <v>0</v>
      </c>
      <c r="S59" s="75">
        <f t="shared" si="48"/>
        <v>0</v>
      </c>
      <c r="T59" s="75">
        <f t="shared" si="49"/>
        <v>0</v>
      </c>
      <c r="U59" s="75">
        <f t="shared" si="50"/>
        <v>0</v>
      </c>
      <c r="V59" s="75">
        <f t="shared" si="51"/>
        <v>0</v>
      </c>
      <c r="W59" s="75">
        <f t="shared" si="52"/>
        <v>0</v>
      </c>
      <c r="X59" s="75">
        <f t="shared" si="53"/>
        <v>0</v>
      </c>
      <c r="Y59" s="23">
        <f t="shared" si="54"/>
        <v>0</v>
      </c>
    </row>
    <row r="60" spans="1:25">
      <c r="A60" s="25">
        <f t="shared" si="0"/>
        <v>49</v>
      </c>
      <c r="C60" s="25">
        <v>36700</v>
      </c>
      <c r="E60" s="89" t="s">
        <v>271</v>
      </c>
      <c r="G60" s="24">
        <v>99</v>
      </c>
      <c r="H60" s="75" t="str">
        <f t="shared" si="38"/>
        <v>-</v>
      </c>
      <c r="I60" s="23">
        <f>'Plt. Class.'!J$60</f>
        <v>0</v>
      </c>
      <c r="J60" s="75">
        <f t="shared" si="39"/>
        <v>0</v>
      </c>
      <c r="K60" s="75">
        <f t="shared" si="40"/>
        <v>0</v>
      </c>
      <c r="L60" s="75">
        <f t="shared" si="41"/>
        <v>0</v>
      </c>
      <c r="M60" s="75">
        <f t="shared" si="42"/>
        <v>0</v>
      </c>
      <c r="N60" s="75">
        <f t="shared" si="43"/>
        <v>0</v>
      </c>
      <c r="O60" s="75">
        <f t="shared" si="44"/>
        <v>0</v>
      </c>
      <c r="P60" s="75">
        <f t="shared" si="45"/>
        <v>0</v>
      </c>
      <c r="Q60" s="75">
        <f t="shared" si="46"/>
        <v>0</v>
      </c>
      <c r="R60" s="75">
        <f t="shared" si="47"/>
        <v>0</v>
      </c>
      <c r="S60" s="75">
        <f t="shared" si="48"/>
        <v>0</v>
      </c>
      <c r="T60" s="75">
        <f t="shared" si="49"/>
        <v>0</v>
      </c>
      <c r="U60" s="75">
        <f t="shared" si="50"/>
        <v>0</v>
      </c>
      <c r="V60" s="75">
        <f t="shared" si="51"/>
        <v>0</v>
      </c>
      <c r="W60" s="75">
        <f t="shared" si="52"/>
        <v>0</v>
      </c>
      <c r="X60" s="75">
        <f t="shared" si="53"/>
        <v>0</v>
      </c>
      <c r="Y60" s="23">
        <f t="shared" si="54"/>
        <v>0</v>
      </c>
    </row>
    <row r="61" spans="1:25">
      <c r="A61" s="25">
        <f t="shared" si="0"/>
        <v>50</v>
      </c>
      <c r="C61" s="25">
        <v>36701</v>
      </c>
      <c r="E61" s="89" t="s">
        <v>272</v>
      </c>
      <c r="G61" s="24">
        <v>99</v>
      </c>
      <c r="H61" s="75" t="str">
        <f t="shared" si="38"/>
        <v>-</v>
      </c>
      <c r="I61" s="23">
        <f>'Plt. Class.'!J$61</f>
        <v>0</v>
      </c>
      <c r="J61" s="75">
        <f t="shared" si="39"/>
        <v>0</v>
      </c>
      <c r="K61" s="75">
        <f t="shared" si="40"/>
        <v>0</v>
      </c>
      <c r="L61" s="75">
        <f t="shared" si="41"/>
        <v>0</v>
      </c>
      <c r="M61" s="75">
        <f t="shared" si="42"/>
        <v>0</v>
      </c>
      <c r="N61" s="75">
        <f t="shared" si="43"/>
        <v>0</v>
      </c>
      <c r="O61" s="75">
        <f t="shared" si="44"/>
        <v>0</v>
      </c>
      <c r="P61" s="75">
        <f t="shared" si="45"/>
        <v>0</v>
      </c>
      <c r="Q61" s="75">
        <f t="shared" si="46"/>
        <v>0</v>
      </c>
      <c r="R61" s="75">
        <f t="shared" si="47"/>
        <v>0</v>
      </c>
      <c r="S61" s="75">
        <f t="shared" si="48"/>
        <v>0</v>
      </c>
      <c r="T61" s="75">
        <f t="shared" si="49"/>
        <v>0</v>
      </c>
      <c r="U61" s="75">
        <f t="shared" si="50"/>
        <v>0</v>
      </c>
      <c r="V61" s="75">
        <f t="shared" si="51"/>
        <v>0</v>
      </c>
      <c r="W61" s="75">
        <f t="shared" si="52"/>
        <v>0</v>
      </c>
      <c r="X61" s="75">
        <f t="shared" si="53"/>
        <v>0</v>
      </c>
      <c r="Y61" s="23">
        <f t="shared" si="54"/>
        <v>0</v>
      </c>
    </row>
    <row r="62" spans="1:25">
      <c r="A62" s="25">
        <f t="shared" si="0"/>
        <v>51</v>
      </c>
      <c r="C62" s="25">
        <v>36703</v>
      </c>
      <c r="E62" s="89" t="s">
        <v>627</v>
      </c>
      <c r="G62" s="24">
        <v>99</v>
      </c>
      <c r="H62" s="75" t="str">
        <f t="shared" si="38"/>
        <v>-</v>
      </c>
      <c r="I62" s="23">
        <f>'Plt. Class.'!J$62</f>
        <v>0</v>
      </c>
      <c r="J62" s="75">
        <f t="shared" si="39"/>
        <v>0</v>
      </c>
      <c r="K62" s="75">
        <f t="shared" si="40"/>
        <v>0</v>
      </c>
      <c r="L62" s="75">
        <f t="shared" si="41"/>
        <v>0</v>
      </c>
      <c r="M62" s="75">
        <f t="shared" si="42"/>
        <v>0</v>
      </c>
      <c r="N62" s="75">
        <f t="shared" si="43"/>
        <v>0</v>
      </c>
      <c r="O62" s="75">
        <f t="shared" si="44"/>
        <v>0</v>
      </c>
      <c r="P62" s="75">
        <f t="shared" si="45"/>
        <v>0</v>
      </c>
      <c r="Q62" s="75">
        <f t="shared" si="46"/>
        <v>0</v>
      </c>
      <c r="R62" s="75">
        <f t="shared" si="47"/>
        <v>0</v>
      </c>
      <c r="S62" s="75">
        <f t="shared" si="48"/>
        <v>0</v>
      </c>
      <c r="T62" s="75">
        <f t="shared" si="49"/>
        <v>0</v>
      </c>
      <c r="U62" s="75">
        <f t="shared" si="50"/>
        <v>0</v>
      </c>
      <c r="V62" s="75">
        <f t="shared" si="51"/>
        <v>0</v>
      </c>
      <c r="W62" s="75">
        <f t="shared" si="52"/>
        <v>0</v>
      </c>
      <c r="X62" s="75">
        <f t="shared" si="53"/>
        <v>0</v>
      </c>
      <c r="Y62" s="23"/>
    </row>
    <row r="63" spans="1:25">
      <c r="A63" s="25">
        <f t="shared" si="0"/>
        <v>52</v>
      </c>
      <c r="C63" s="25">
        <v>36900</v>
      </c>
      <c r="E63" s="89" t="s">
        <v>273</v>
      </c>
      <c r="G63" s="24">
        <v>99</v>
      </c>
      <c r="H63" s="75" t="str">
        <f t="shared" si="38"/>
        <v>-</v>
      </c>
      <c r="I63" s="23">
        <f>'Plt. Class.'!J$63</f>
        <v>0</v>
      </c>
      <c r="J63" s="75">
        <f t="shared" si="39"/>
        <v>0</v>
      </c>
      <c r="K63" s="75">
        <f t="shared" si="40"/>
        <v>0</v>
      </c>
      <c r="L63" s="75">
        <f t="shared" si="41"/>
        <v>0</v>
      </c>
      <c r="M63" s="75">
        <f t="shared" si="42"/>
        <v>0</v>
      </c>
      <c r="N63" s="75">
        <f t="shared" si="43"/>
        <v>0</v>
      </c>
      <c r="O63" s="75">
        <f t="shared" si="44"/>
        <v>0</v>
      </c>
      <c r="P63" s="75">
        <f t="shared" si="45"/>
        <v>0</v>
      </c>
      <c r="Q63" s="75">
        <f t="shared" si="46"/>
        <v>0</v>
      </c>
      <c r="R63" s="75">
        <f t="shared" si="47"/>
        <v>0</v>
      </c>
      <c r="S63" s="75">
        <f t="shared" si="48"/>
        <v>0</v>
      </c>
      <c r="T63" s="75">
        <f t="shared" si="49"/>
        <v>0</v>
      </c>
      <c r="U63" s="75">
        <f t="shared" si="50"/>
        <v>0</v>
      </c>
      <c r="V63" s="75">
        <f t="shared" si="51"/>
        <v>0</v>
      </c>
      <c r="W63" s="75">
        <f t="shared" si="52"/>
        <v>0</v>
      </c>
      <c r="X63" s="75">
        <f t="shared" si="53"/>
        <v>0</v>
      </c>
      <c r="Y63" s="23">
        <f t="shared" si="54"/>
        <v>0</v>
      </c>
    </row>
    <row r="64" spans="1:25">
      <c r="A64" s="25">
        <f t="shared" si="0"/>
        <v>53</v>
      </c>
      <c r="C64" s="25">
        <v>36901</v>
      </c>
      <c r="E64" s="89" t="s">
        <v>273</v>
      </c>
      <c r="G64" s="24">
        <v>99</v>
      </c>
      <c r="H64" s="75" t="str">
        <f t="shared" si="38"/>
        <v>-</v>
      </c>
      <c r="I64" s="23">
        <f>'Plt. Class.'!J$64</f>
        <v>0</v>
      </c>
      <c r="J64" s="75">
        <f t="shared" si="39"/>
        <v>0</v>
      </c>
      <c r="K64" s="75">
        <f t="shared" si="40"/>
        <v>0</v>
      </c>
      <c r="L64" s="75">
        <f t="shared" si="41"/>
        <v>0</v>
      </c>
      <c r="M64" s="75">
        <f t="shared" si="42"/>
        <v>0</v>
      </c>
      <c r="N64" s="75">
        <f t="shared" si="43"/>
        <v>0</v>
      </c>
      <c r="O64" s="75">
        <f t="shared" si="44"/>
        <v>0</v>
      </c>
      <c r="P64" s="75">
        <f t="shared" si="45"/>
        <v>0</v>
      </c>
      <c r="Q64" s="75">
        <f t="shared" si="46"/>
        <v>0</v>
      </c>
      <c r="R64" s="75">
        <f t="shared" si="47"/>
        <v>0</v>
      </c>
      <c r="S64" s="75">
        <f t="shared" si="48"/>
        <v>0</v>
      </c>
      <c r="T64" s="75">
        <f t="shared" si="49"/>
        <v>0</v>
      </c>
      <c r="U64" s="75">
        <f t="shared" si="50"/>
        <v>0</v>
      </c>
      <c r="V64" s="75">
        <f t="shared" si="51"/>
        <v>0</v>
      </c>
      <c r="W64" s="75">
        <f t="shared" si="52"/>
        <v>0</v>
      </c>
      <c r="X64" s="75">
        <f t="shared" si="53"/>
        <v>0</v>
      </c>
      <c r="Y64" s="23">
        <f t="shared" si="54"/>
        <v>0</v>
      </c>
    </row>
    <row r="65" spans="1:25">
      <c r="A65" s="25">
        <f t="shared" si="0"/>
        <v>54</v>
      </c>
      <c r="G65" s="24"/>
      <c r="H65" s="75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25" t="s">
        <v>65</v>
      </c>
      <c r="G66" s="24"/>
      <c r="H66" s="75"/>
      <c r="I66" s="23">
        <f>'Plt. Class.'!J$66</f>
        <v>0</v>
      </c>
      <c r="J66" s="23">
        <f>SUM(J56:J64)</f>
        <v>0</v>
      </c>
      <c r="K66" s="23">
        <f t="shared" ref="K66:X66" si="55">SUM(K56:K64)</f>
        <v>0</v>
      </c>
      <c r="L66" s="23">
        <f t="shared" si="55"/>
        <v>0</v>
      </c>
      <c r="M66" s="23">
        <f t="shared" si="55"/>
        <v>0</v>
      </c>
      <c r="N66" s="23">
        <f t="shared" si="55"/>
        <v>0</v>
      </c>
      <c r="O66" s="23">
        <f t="shared" si="55"/>
        <v>0</v>
      </c>
      <c r="P66" s="23">
        <f t="shared" si="55"/>
        <v>0</v>
      </c>
      <c r="Q66" s="23">
        <f t="shared" si="55"/>
        <v>0</v>
      </c>
      <c r="R66" s="23">
        <f t="shared" si="55"/>
        <v>0</v>
      </c>
      <c r="S66" s="23">
        <f t="shared" si="55"/>
        <v>0</v>
      </c>
      <c r="T66" s="23">
        <f t="shared" si="55"/>
        <v>0</v>
      </c>
      <c r="U66" s="23">
        <f t="shared" si="55"/>
        <v>0</v>
      </c>
      <c r="V66" s="23">
        <f t="shared" si="55"/>
        <v>0</v>
      </c>
      <c r="W66" s="23">
        <f t="shared" si="55"/>
        <v>0</v>
      </c>
      <c r="X66" s="23">
        <f t="shared" si="55"/>
        <v>0</v>
      </c>
      <c r="Y66" s="23">
        <f t="shared" si="54"/>
        <v>0</v>
      </c>
    </row>
    <row r="67" spans="1:25">
      <c r="A67" s="25">
        <f t="shared" si="0"/>
        <v>56</v>
      </c>
      <c r="G67" s="24"/>
      <c r="H67" s="75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25" t="s">
        <v>24</v>
      </c>
      <c r="G68" s="24"/>
      <c r="H68" s="75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H69" s="75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25">
        <v>37400</v>
      </c>
      <c r="E70" s="89" t="s">
        <v>115</v>
      </c>
      <c r="G70" s="24">
        <v>2</v>
      </c>
      <c r="H70" s="75" t="str">
        <f t="shared" ref="H70:H92" si="56">VLOOKUP($G70,alloc,3)</f>
        <v>Bills</v>
      </c>
      <c r="I70" s="23">
        <f>'Plt. Class.'!J$70</f>
        <v>363025.81859510159</v>
      </c>
      <c r="J70" s="75">
        <f t="shared" ref="J70:J92" si="57">$I70*VLOOKUP($G70,alloc,6)</f>
        <v>322242.63016575854</v>
      </c>
      <c r="K70" s="75">
        <f t="shared" ref="K70:K92" si="58">$I70*VLOOKUP($G70,alloc,7)</f>
        <v>40386.200652753228</v>
      </c>
      <c r="L70" s="75">
        <f t="shared" ref="L70:L92" si="59">$I70*VLOOKUP($G70,alloc,8)</f>
        <v>17.572096603055197</v>
      </c>
      <c r="M70" s="75">
        <f t="shared" ref="M70:M92" si="60">$I70*VLOOKUP($G70,alloc,9)</f>
        <v>236.83066755048091</v>
      </c>
      <c r="N70" s="75">
        <f t="shared" ref="N70:N92" si="61">$I70*VLOOKUP($G70,alloc,10)</f>
        <v>142.5850124362193</v>
      </c>
      <c r="O70" s="75">
        <f t="shared" ref="O70:O92" si="62">$I70*VLOOKUP($G70,alloc,11)</f>
        <v>0</v>
      </c>
      <c r="P70" s="75">
        <f t="shared" ref="P70:P92" si="63">$I70*VLOOKUP($G70,alloc,12)</f>
        <v>0</v>
      </c>
      <c r="Q70" s="75">
        <f t="shared" ref="Q70:Q92" si="64">$I70*VLOOKUP($G70,alloc,13)</f>
        <v>0</v>
      </c>
      <c r="R70" s="75">
        <f t="shared" ref="R70:R92" si="65">$I70*VLOOKUP($G70,alloc,14)</f>
        <v>0</v>
      </c>
      <c r="S70" s="75">
        <f t="shared" ref="S70:S92" si="66">$I70*VLOOKUP($G70,alloc,15)</f>
        <v>0</v>
      </c>
      <c r="T70" s="75">
        <f t="shared" ref="T70:T92" si="67">$I70*VLOOKUP($G70,alloc,16)</f>
        <v>0</v>
      </c>
      <c r="U70" s="75">
        <f t="shared" ref="U70:U92" si="68">$I70*VLOOKUP($G70,alloc,17)</f>
        <v>0</v>
      </c>
      <c r="V70" s="75">
        <f t="shared" ref="V70:V92" si="69">$I70*VLOOKUP($G70,alloc,18)</f>
        <v>0</v>
      </c>
      <c r="W70" s="75">
        <f t="shared" ref="W70:W92" si="70">$I70*VLOOKUP($G70,alloc,19)</f>
        <v>0</v>
      </c>
      <c r="X70" s="75">
        <f t="shared" ref="X70:X92" si="71">$I70*VLOOKUP($G70,alloc,20)</f>
        <v>0</v>
      </c>
      <c r="Y70" s="23">
        <f t="shared" ref="Y70:Y94" si="72">SUM(J70:X70)-I70</f>
        <v>0</v>
      </c>
    </row>
    <row r="71" spans="1:25">
      <c r="A71" s="25">
        <f t="shared" si="0"/>
        <v>60</v>
      </c>
      <c r="C71" s="25">
        <v>37401</v>
      </c>
      <c r="E71" s="89" t="s">
        <v>274</v>
      </c>
      <c r="G71" s="24">
        <v>2</v>
      </c>
      <c r="H71" s="75" t="str">
        <f t="shared" si="56"/>
        <v>Bills</v>
      </c>
      <c r="I71" s="23">
        <f>'Plt. Class.'!J$71</f>
        <v>253698.64622715832</v>
      </c>
      <c r="J71" s="75">
        <f t="shared" si="57"/>
        <v>225197.53373495981</v>
      </c>
      <c r="K71" s="75">
        <f t="shared" si="58"/>
        <v>28223.679713782549</v>
      </c>
      <c r="L71" s="75">
        <f t="shared" si="59"/>
        <v>12.280165462666913</v>
      </c>
      <c r="M71" s="75">
        <f t="shared" si="60"/>
        <v>165.50784177046387</v>
      </c>
      <c r="N71" s="75">
        <f t="shared" si="61"/>
        <v>99.644771182782947</v>
      </c>
      <c r="O71" s="75">
        <f t="shared" si="62"/>
        <v>0</v>
      </c>
      <c r="P71" s="75">
        <f t="shared" si="63"/>
        <v>0</v>
      </c>
      <c r="Q71" s="75">
        <f t="shared" si="64"/>
        <v>0</v>
      </c>
      <c r="R71" s="75">
        <f t="shared" si="65"/>
        <v>0</v>
      </c>
      <c r="S71" s="75">
        <f t="shared" si="66"/>
        <v>0</v>
      </c>
      <c r="T71" s="75">
        <f t="shared" si="67"/>
        <v>0</v>
      </c>
      <c r="U71" s="75">
        <f t="shared" si="68"/>
        <v>0</v>
      </c>
      <c r="V71" s="75">
        <f t="shared" si="69"/>
        <v>0</v>
      </c>
      <c r="W71" s="75">
        <f t="shared" si="70"/>
        <v>0</v>
      </c>
      <c r="X71" s="75">
        <f t="shared" si="71"/>
        <v>0</v>
      </c>
      <c r="Y71" s="23">
        <f t="shared" si="72"/>
        <v>0</v>
      </c>
    </row>
    <row r="72" spans="1:25">
      <c r="A72" s="25">
        <f t="shared" si="0"/>
        <v>61</v>
      </c>
      <c r="C72" s="25">
        <v>37402</v>
      </c>
      <c r="E72" s="89" t="s">
        <v>275</v>
      </c>
      <c r="G72" s="24">
        <v>2</v>
      </c>
      <c r="H72" s="75" t="str">
        <f t="shared" si="56"/>
        <v>Bills</v>
      </c>
      <c r="I72" s="23">
        <f>'Plt. Class.'!J$72</f>
        <v>2460713.339961993</v>
      </c>
      <c r="J72" s="75">
        <f t="shared" si="57"/>
        <v>2184270.919963764</v>
      </c>
      <c r="K72" s="75">
        <f t="shared" si="58"/>
        <v>273751.50087452366</v>
      </c>
      <c r="L72" s="75">
        <f t="shared" si="59"/>
        <v>119.10968946940402</v>
      </c>
      <c r="M72" s="75">
        <f t="shared" si="60"/>
        <v>1605.3193825411176</v>
      </c>
      <c r="N72" s="75">
        <f t="shared" si="61"/>
        <v>966.49005169459258</v>
      </c>
      <c r="O72" s="75">
        <f t="shared" si="62"/>
        <v>0</v>
      </c>
      <c r="P72" s="75">
        <f t="shared" si="63"/>
        <v>0</v>
      </c>
      <c r="Q72" s="75">
        <f t="shared" si="64"/>
        <v>0</v>
      </c>
      <c r="R72" s="75">
        <f t="shared" si="65"/>
        <v>0</v>
      </c>
      <c r="S72" s="75">
        <f t="shared" si="66"/>
        <v>0</v>
      </c>
      <c r="T72" s="75">
        <f t="shared" si="67"/>
        <v>0</v>
      </c>
      <c r="U72" s="75">
        <f t="shared" si="68"/>
        <v>0</v>
      </c>
      <c r="V72" s="75">
        <f t="shared" si="69"/>
        <v>0</v>
      </c>
      <c r="W72" s="75">
        <f t="shared" si="70"/>
        <v>0</v>
      </c>
      <c r="X72" s="75">
        <f t="shared" si="71"/>
        <v>0</v>
      </c>
      <c r="Y72" s="23">
        <f t="shared" si="72"/>
        <v>0</v>
      </c>
    </row>
    <row r="73" spans="1:25">
      <c r="A73" s="25">
        <f t="shared" si="0"/>
        <v>62</v>
      </c>
      <c r="C73" s="25">
        <v>37403</v>
      </c>
      <c r="E73" s="89" t="s">
        <v>276</v>
      </c>
      <c r="G73" s="24">
        <v>2</v>
      </c>
      <c r="H73" s="75" t="str">
        <f t="shared" si="56"/>
        <v>Bills</v>
      </c>
      <c r="I73" s="23">
        <f>'Plt. Class.'!J$73</f>
        <v>1647.6958900364275</v>
      </c>
      <c r="J73" s="75">
        <f t="shared" si="57"/>
        <v>1462.5897942285178</v>
      </c>
      <c r="K73" s="75">
        <f t="shared" si="58"/>
        <v>183.30425391574582</v>
      </c>
      <c r="L73" s="75">
        <f t="shared" si="59"/>
        <v>7.975595637860175E-2</v>
      </c>
      <c r="M73" s="75">
        <f t="shared" si="60"/>
        <v>1.0749233183129205</v>
      </c>
      <c r="N73" s="75">
        <f t="shared" si="61"/>
        <v>0.64716261747208281</v>
      </c>
      <c r="O73" s="75">
        <f t="shared" si="62"/>
        <v>0</v>
      </c>
      <c r="P73" s="75">
        <f t="shared" si="63"/>
        <v>0</v>
      </c>
      <c r="Q73" s="75">
        <f t="shared" si="64"/>
        <v>0</v>
      </c>
      <c r="R73" s="75">
        <f t="shared" si="65"/>
        <v>0</v>
      </c>
      <c r="S73" s="75">
        <f t="shared" si="66"/>
        <v>0</v>
      </c>
      <c r="T73" s="75">
        <f t="shared" si="67"/>
        <v>0</v>
      </c>
      <c r="U73" s="75">
        <f t="shared" si="68"/>
        <v>0</v>
      </c>
      <c r="V73" s="75">
        <f t="shared" si="69"/>
        <v>0</v>
      </c>
      <c r="W73" s="75">
        <f t="shared" si="70"/>
        <v>0</v>
      </c>
      <c r="X73" s="75">
        <f t="shared" si="71"/>
        <v>0</v>
      </c>
      <c r="Y73" s="23">
        <f t="shared" si="72"/>
        <v>0</v>
      </c>
    </row>
    <row r="74" spans="1:25">
      <c r="A74" s="25">
        <f t="shared" si="0"/>
        <v>63</v>
      </c>
      <c r="C74" s="25">
        <v>37500</v>
      </c>
      <c r="E74" s="89" t="s">
        <v>139</v>
      </c>
      <c r="G74" s="24">
        <v>2</v>
      </c>
      <c r="H74" s="75" t="str">
        <f t="shared" si="56"/>
        <v>Bills</v>
      </c>
      <c r="I74" s="23">
        <f>'Plt. Class.'!J$74</f>
        <v>198966.86795155567</v>
      </c>
      <c r="J74" s="75">
        <f t="shared" si="57"/>
        <v>176614.4542905456</v>
      </c>
      <c r="K74" s="75">
        <f t="shared" si="58"/>
        <v>22134.832953310524</v>
      </c>
      <c r="L74" s="75">
        <f t="shared" si="59"/>
        <v>9.6308990858625378</v>
      </c>
      <c r="M74" s="75">
        <f t="shared" si="60"/>
        <v>129.80194174550411</v>
      </c>
      <c r="N74" s="75">
        <f t="shared" si="61"/>
        <v>78.147866868141733</v>
      </c>
      <c r="O74" s="75">
        <f t="shared" si="62"/>
        <v>0</v>
      </c>
      <c r="P74" s="75">
        <f t="shared" si="63"/>
        <v>0</v>
      </c>
      <c r="Q74" s="75">
        <f t="shared" si="64"/>
        <v>0</v>
      </c>
      <c r="R74" s="75">
        <f t="shared" si="65"/>
        <v>0</v>
      </c>
      <c r="S74" s="75">
        <f t="shared" si="66"/>
        <v>0</v>
      </c>
      <c r="T74" s="75">
        <f t="shared" si="67"/>
        <v>0</v>
      </c>
      <c r="U74" s="75">
        <f t="shared" si="68"/>
        <v>0</v>
      </c>
      <c r="V74" s="75">
        <f t="shared" si="69"/>
        <v>0</v>
      </c>
      <c r="W74" s="75">
        <f t="shared" si="70"/>
        <v>0</v>
      </c>
      <c r="X74" s="75">
        <f t="shared" si="71"/>
        <v>0</v>
      </c>
      <c r="Y74" s="23">
        <f t="shared" si="72"/>
        <v>0</v>
      </c>
    </row>
    <row r="75" spans="1:25">
      <c r="A75" s="25">
        <f t="shared" si="0"/>
        <v>64</v>
      </c>
      <c r="C75" s="25">
        <v>37501</v>
      </c>
      <c r="E75" s="89" t="s">
        <v>277</v>
      </c>
      <c r="G75" s="24">
        <v>2</v>
      </c>
      <c r="H75" s="75" t="str">
        <f t="shared" si="56"/>
        <v>Bills</v>
      </c>
      <c r="I75" s="23">
        <f>'Plt. Class.'!J$75</f>
        <v>59079.174303626154</v>
      </c>
      <c r="J75" s="75">
        <f t="shared" si="57"/>
        <v>52442.078608341362</v>
      </c>
      <c r="K75" s="75">
        <f t="shared" si="58"/>
        <v>6572.4895189518711</v>
      </c>
      <c r="L75" s="75">
        <f t="shared" si="59"/>
        <v>2.8597000679170508</v>
      </c>
      <c r="M75" s="75">
        <f t="shared" si="60"/>
        <v>38.542052856754566</v>
      </c>
      <c r="N75" s="75">
        <f t="shared" si="61"/>
        <v>23.204423408241212</v>
      </c>
      <c r="O75" s="75">
        <f t="shared" si="62"/>
        <v>0</v>
      </c>
      <c r="P75" s="75">
        <f t="shared" si="63"/>
        <v>0</v>
      </c>
      <c r="Q75" s="75">
        <f t="shared" si="64"/>
        <v>0</v>
      </c>
      <c r="R75" s="75">
        <f t="shared" si="65"/>
        <v>0</v>
      </c>
      <c r="S75" s="75">
        <f t="shared" si="66"/>
        <v>0</v>
      </c>
      <c r="T75" s="75">
        <f t="shared" si="67"/>
        <v>0</v>
      </c>
      <c r="U75" s="75">
        <f t="shared" si="68"/>
        <v>0</v>
      </c>
      <c r="V75" s="75">
        <f t="shared" si="69"/>
        <v>0</v>
      </c>
      <c r="W75" s="75">
        <f t="shared" si="70"/>
        <v>0</v>
      </c>
      <c r="X75" s="75">
        <f t="shared" si="71"/>
        <v>0</v>
      </c>
      <c r="Y75" s="23">
        <f t="shared" si="72"/>
        <v>0</v>
      </c>
    </row>
    <row r="76" spans="1:25">
      <c r="A76" s="25">
        <f t="shared" si="0"/>
        <v>65</v>
      </c>
      <c r="C76" s="25">
        <v>37502</v>
      </c>
      <c r="E76" s="89" t="s">
        <v>275</v>
      </c>
      <c r="G76" s="24">
        <v>2</v>
      </c>
      <c r="H76" s="75" t="str">
        <f t="shared" si="56"/>
        <v>Bills</v>
      </c>
      <c r="I76" s="23">
        <f>'Plt. Class.'!J$76</f>
        <v>27382.301642257557</v>
      </c>
      <c r="J76" s="75">
        <f t="shared" si="57"/>
        <v>24306.108406671621</v>
      </c>
      <c r="K76" s="75">
        <f t="shared" si="58"/>
        <v>3046.2492522931252</v>
      </c>
      <c r="L76" s="75">
        <f t="shared" si="59"/>
        <v>1.3254276280784598</v>
      </c>
      <c r="M76" s="75">
        <f t="shared" si="60"/>
        <v>17.86365719689335</v>
      </c>
      <c r="N76" s="75">
        <f t="shared" si="61"/>
        <v>10.754898467836645</v>
      </c>
      <c r="O76" s="75">
        <f t="shared" si="62"/>
        <v>0</v>
      </c>
      <c r="P76" s="75">
        <f t="shared" si="63"/>
        <v>0</v>
      </c>
      <c r="Q76" s="75">
        <f t="shared" si="64"/>
        <v>0</v>
      </c>
      <c r="R76" s="75">
        <f t="shared" si="65"/>
        <v>0</v>
      </c>
      <c r="S76" s="75">
        <f t="shared" si="66"/>
        <v>0</v>
      </c>
      <c r="T76" s="75">
        <f t="shared" si="67"/>
        <v>0</v>
      </c>
      <c r="U76" s="75">
        <f t="shared" si="68"/>
        <v>0</v>
      </c>
      <c r="V76" s="75">
        <f t="shared" si="69"/>
        <v>0</v>
      </c>
      <c r="W76" s="75">
        <f t="shared" si="70"/>
        <v>0</v>
      </c>
      <c r="X76" s="75">
        <f t="shared" si="71"/>
        <v>0</v>
      </c>
      <c r="Y76" s="23">
        <f t="shared" si="72"/>
        <v>0</v>
      </c>
    </row>
    <row r="77" spans="1:25">
      <c r="A77" s="25">
        <f t="shared" si="0"/>
        <v>66</v>
      </c>
      <c r="C77" s="25">
        <v>37503</v>
      </c>
      <c r="E77" s="89" t="s">
        <v>278</v>
      </c>
      <c r="G77" s="24">
        <v>2</v>
      </c>
      <c r="H77" s="75" t="str">
        <f t="shared" si="56"/>
        <v>Bills</v>
      </c>
      <c r="I77" s="23">
        <f>'Plt. Class.'!J$77</f>
        <v>2370.4793850572751</v>
      </c>
      <c r="J77" s="75">
        <f t="shared" si="57"/>
        <v>2104.1740632958754</v>
      </c>
      <c r="K77" s="75">
        <f t="shared" si="58"/>
        <v>263.71307820096177</v>
      </c>
      <c r="L77" s="75">
        <f t="shared" si="59"/>
        <v>0.11474195667674025</v>
      </c>
      <c r="M77" s="75">
        <f t="shared" si="60"/>
        <v>1.5464525838695899</v>
      </c>
      <c r="N77" s="75">
        <f t="shared" si="61"/>
        <v>0.93104901989126376</v>
      </c>
      <c r="O77" s="75">
        <f t="shared" si="62"/>
        <v>0</v>
      </c>
      <c r="P77" s="75">
        <f t="shared" si="63"/>
        <v>0</v>
      </c>
      <c r="Q77" s="75">
        <f t="shared" si="64"/>
        <v>0</v>
      </c>
      <c r="R77" s="75">
        <f t="shared" si="65"/>
        <v>0</v>
      </c>
      <c r="S77" s="75">
        <f t="shared" si="66"/>
        <v>0</v>
      </c>
      <c r="T77" s="75">
        <f t="shared" si="67"/>
        <v>0</v>
      </c>
      <c r="U77" s="75">
        <f t="shared" si="68"/>
        <v>0</v>
      </c>
      <c r="V77" s="75">
        <f t="shared" si="69"/>
        <v>0</v>
      </c>
      <c r="W77" s="75">
        <f t="shared" si="70"/>
        <v>0</v>
      </c>
      <c r="X77" s="75">
        <f t="shared" si="71"/>
        <v>0</v>
      </c>
      <c r="Y77" s="23">
        <f t="shared" si="72"/>
        <v>0</v>
      </c>
    </row>
    <row r="78" spans="1:25">
      <c r="A78" s="25">
        <f t="shared" ref="A78:A143" si="73">A77+1</f>
        <v>67</v>
      </c>
      <c r="C78" s="25">
        <v>37600</v>
      </c>
      <c r="E78" s="89" t="s">
        <v>271</v>
      </c>
      <c r="G78" s="24">
        <v>2</v>
      </c>
      <c r="H78" s="75" t="str">
        <f t="shared" si="56"/>
        <v>Bills</v>
      </c>
      <c r="I78" s="23">
        <f>'Plt. Class.'!J$78</f>
        <v>2023172.8216452689</v>
      </c>
      <c r="J78" s="75">
        <f t="shared" si="57"/>
        <v>1795884.7496023457</v>
      </c>
      <c r="K78" s="75">
        <f t="shared" si="58"/>
        <v>225075.62642891667</v>
      </c>
      <c r="L78" s="75">
        <f t="shared" si="59"/>
        <v>97.930743339989348</v>
      </c>
      <c r="M78" s="75">
        <f t="shared" si="60"/>
        <v>1319.8768389932484</v>
      </c>
      <c r="N78" s="75">
        <f t="shared" si="61"/>
        <v>794.63803167305639</v>
      </c>
      <c r="O78" s="75">
        <f t="shared" si="62"/>
        <v>0</v>
      </c>
      <c r="P78" s="75">
        <f t="shared" si="63"/>
        <v>0</v>
      </c>
      <c r="Q78" s="75">
        <f t="shared" si="64"/>
        <v>0</v>
      </c>
      <c r="R78" s="75">
        <f t="shared" si="65"/>
        <v>0</v>
      </c>
      <c r="S78" s="75">
        <f t="shared" si="66"/>
        <v>0</v>
      </c>
      <c r="T78" s="75">
        <f t="shared" si="67"/>
        <v>0</v>
      </c>
      <c r="U78" s="75">
        <f t="shared" si="68"/>
        <v>0</v>
      </c>
      <c r="V78" s="75">
        <f t="shared" si="69"/>
        <v>0</v>
      </c>
      <c r="W78" s="75">
        <f t="shared" si="70"/>
        <v>0</v>
      </c>
      <c r="X78" s="75">
        <f t="shared" si="71"/>
        <v>0</v>
      </c>
      <c r="Y78" s="23">
        <f t="shared" si="72"/>
        <v>0</v>
      </c>
    </row>
    <row r="79" spans="1:25">
      <c r="A79" s="25">
        <f t="shared" si="73"/>
        <v>68</v>
      </c>
      <c r="C79" s="25">
        <v>37601</v>
      </c>
      <c r="E79" s="89" t="s">
        <v>272</v>
      </c>
      <c r="G79" s="24">
        <v>2</v>
      </c>
      <c r="H79" s="75" t="str">
        <f t="shared" si="56"/>
        <v>Bills</v>
      </c>
      <c r="I79" s="23">
        <f>'Plt. Class.'!J$79</f>
        <v>136457527.22150993</v>
      </c>
      <c r="J79" s="75">
        <f t="shared" si="57"/>
        <v>121127562.35340747</v>
      </c>
      <c r="K79" s="75">
        <f t="shared" si="58"/>
        <v>15180741.403666096</v>
      </c>
      <c r="L79" s="75">
        <f t="shared" si="59"/>
        <v>6605.1634008566944</v>
      </c>
      <c r="M79" s="75">
        <f t="shared" si="60"/>
        <v>89022.118011399711</v>
      </c>
      <c r="N79" s="75">
        <f t="shared" si="61"/>
        <v>53596.183024094324</v>
      </c>
      <c r="O79" s="75">
        <f t="shared" si="62"/>
        <v>0</v>
      </c>
      <c r="P79" s="75">
        <f t="shared" si="63"/>
        <v>0</v>
      </c>
      <c r="Q79" s="75">
        <f t="shared" si="64"/>
        <v>0</v>
      </c>
      <c r="R79" s="75">
        <f t="shared" si="65"/>
        <v>0</v>
      </c>
      <c r="S79" s="75">
        <f t="shared" si="66"/>
        <v>0</v>
      </c>
      <c r="T79" s="75">
        <f t="shared" si="67"/>
        <v>0</v>
      </c>
      <c r="U79" s="75">
        <f t="shared" si="68"/>
        <v>0</v>
      </c>
      <c r="V79" s="75">
        <f t="shared" si="69"/>
        <v>0</v>
      </c>
      <c r="W79" s="75">
        <f t="shared" si="70"/>
        <v>0</v>
      </c>
      <c r="X79" s="75">
        <f t="shared" si="71"/>
        <v>0</v>
      </c>
      <c r="Y79" s="23">
        <f t="shared" si="72"/>
        <v>0</v>
      </c>
    </row>
    <row r="80" spans="1:25">
      <c r="A80" s="25">
        <f t="shared" si="73"/>
        <v>69</v>
      </c>
      <c r="C80" s="25">
        <v>37602</v>
      </c>
      <c r="E80" s="89" t="s">
        <v>279</v>
      </c>
      <c r="G80" s="24">
        <v>2</v>
      </c>
      <c r="H80" s="75" t="str">
        <f t="shared" si="56"/>
        <v>Bills</v>
      </c>
      <c r="I80" s="23">
        <f>'Plt. Class.'!J$80</f>
        <v>131193087.33470443</v>
      </c>
      <c r="J80" s="75">
        <f t="shared" si="57"/>
        <v>116454542.23037916</v>
      </c>
      <c r="K80" s="75">
        <f t="shared" si="58"/>
        <v>14595078.581072152</v>
      </c>
      <c r="L80" s="75">
        <f t="shared" si="59"/>
        <v>6350.3406265153999</v>
      </c>
      <c r="M80" s="75">
        <f t="shared" si="60"/>
        <v>85587.704400002796</v>
      </c>
      <c r="N80" s="75">
        <f t="shared" si="61"/>
        <v>51528.478226582105</v>
      </c>
      <c r="O80" s="75">
        <f t="shared" si="62"/>
        <v>0</v>
      </c>
      <c r="P80" s="75">
        <f t="shared" si="63"/>
        <v>0</v>
      </c>
      <c r="Q80" s="75">
        <f t="shared" si="64"/>
        <v>0</v>
      </c>
      <c r="R80" s="75">
        <f t="shared" si="65"/>
        <v>0</v>
      </c>
      <c r="S80" s="75">
        <f t="shared" si="66"/>
        <v>0</v>
      </c>
      <c r="T80" s="75">
        <f t="shared" si="67"/>
        <v>0</v>
      </c>
      <c r="U80" s="75">
        <f t="shared" si="68"/>
        <v>0</v>
      </c>
      <c r="V80" s="75">
        <f t="shared" si="69"/>
        <v>0</v>
      </c>
      <c r="W80" s="75">
        <f t="shared" si="70"/>
        <v>0</v>
      </c>
      <c r="X80" s="75">
        <f t="shared" si="71"/>
        <v>0</v>
      </c>
      <c r="Y80" s="23">
        <f t="shared" si="72"/>
        <v>0</v>
      </c>
    </row>
    <row r="81" spans="1:25">
      <c r="A81" s="25">
        <f t="shared" si="73"/>
        <v>70</v>
      </c>
      <c r="C81" s="25">
        <v>37603</v>
      </c>
      <c r="E81" s="89" t="s">
        <v>627</v>
      </c>
      <c r="G81" s="24">
        <v>2</v>
      </c>
      <c r="H81" s="75" t="str">
        <f t="shared" si="56"/>
        <v>Bills</v>
      </c>
      <c r="I81" s="23">
        <f>'Plt. Class.'!J$81</f>
        <v>2130494.7435620893</v>
      </c>
      <c r="J81" s="75">
        <f t="shared" si="57"/>
        <v>1891149.8702121088</v>
      </c>
      <c r="K81" s="75">
        <f t="shared" si="58"/>
        <v>237015.06558436164</v>
      </c>
      <c r="L81" s="75">
        <f t="shared" si="59"/>
        <v>103.1256112610815</v>
      </c>
      <c r="M81" s="75">
        <f t="shared" si="60"/>
        <v>1389.8914801246274</v>
      </c>
      <c r="N81" s="75">
        <f t="shared" si="61"/>
        <v>836.79067423277559</v>
      </c>
      <c r="O81" s="75">
        <f t="shared" si="62"/>
        <v>0</v>
      </c>
      <c r="P81" s="75">
        <f t="shared" si="63"/>
        <v>0</v>
      </c>
      <c r="Q81" s="75">
        <f t="shared" si="64"/>
        <v>0</v>
      </c>
      <c r="R81" s="75">
        <f t="shared" si="65"/>
        <v>0</v>
      </c>
      <c r="S81" s="75">
        <f t="shared" si="66"/>
        <v>0</v>
      </c>
      <c r="T81" s="75">
        <f t="shared" si="67"/>
        <v>0</v>
      </c>
      <c r="U81" s="75">
        <f t="shared" si="68"/>
        <v>0</v>
      </c>
      <c r="V81" s="75">
        <f t="shared" si="69"/>
        <v>0</v>
      </c>
      <c r="W81" s="75">
        <f t="shared" si="70"/>
        <v>0</v>
      </c>
      <c r="X81" s="75">
        <f t="shared" si="71"/>
        <v>0</v>
      </c>
      <c r="Y81" s="23">
        <f t="shared" ref="Y81:Y82" si="74">SUM(J81:X81)-I81</f>
        <v>0</v>
      </c>
    </row>
    <row r="82" spans="1:25">
      <c r="A82" s="25">
        <f t="shared" si="73"/>
        <v>71</v>
      </c>
      <c r="C82" s="25">
        <v>37604</v>
      </c>
      <c r="E82" s="89" t="s">
        <v>628</v>
      </c>
      <c r="G82" s="24">
        <v>2</v>
      </c>
      <c r="H82" s="75" t="str">
        <f t="shared" si="56"/>
        <v>Bills</v>
      </c>
      <c r="I82" s="23">
        <f>'Plt. Class.'!J$82</f>
        <v>4018713.4075558959</v>
      </c>
      <c r="J82" s="75">
        <f t="shared" si="57"/>
        <v>3567241.5348991482</v>
      </c>
      <c r="K82" s="75">
        <f t="shared" si="58"/>
        <v>447077.19872806879</v>
      </c>
      <c r="L82" s="75">
        <f t="shared" si="59"/>
        <v>194.52396110792267</v>
      </c>
      <c r="M82" s="75">
        <f t="shared" si="60"/>
        <v>2621.7269688662659</v>
      </c>
      <c r="N82" s="75">
        <f t="shared" si="61"/>
        <v>1578.4229987042868</v>
      </c>
      <c r="O82" s="75">
        <f t="shared" si="62"/>
        <v>0</v>
      </c>
      <c r="P82" s="75">
        <f t="shared" si="63"/>
        <v>0</v>
      </c>
      <c r="Q82" s="75">
        <f t="shared" si="64"/>
        <v>0</v>
      </c>
      <c r="R82" s="75">
        <f t="shared" si="65"/>
        <v>0</v>
      </c>
      <c r="S82" s="75">
        <f t="shared" si="66"/>
        <v>0</v>
      </c>
      <c r="T82" s="75">
        <f t="shared" si="67"/>
        <v>0</v>
      </c>
      <c r="U82" s="75">
        <f t="shared" si="68"/>
        <v>0</v>
      </c>
      <c r="V82" s="75">
        <f t="shared" si="69"/>
        <v>0</v>
      </c>
      <c r="W82" s="75">
        <f t="shared" si="70"/>
        <v>0</v>
      </c>
      <c r="X82" s="75">
        <f t="shared" si="71"/>
        <v>0</v>
      </c>
      <c r="Y82" s="23">
        <f t="shared" si="74"/>
        <v>0</v>
      </c>
    </row>
    <row r="83" spans="1:25">
      <c r="A83" s="25">
        <f t="shared" si="73"/>
        <v>72</v>
      </c>
      <c r="C83" s="25">
        <v>37800</v>
      </c>
      <c r="E83" s="89" t="s">
        <v>280</v>
      </c>
      <c r="G83" s="24">
        <v>2</v>
      </c>
      <c r="H83" s="75" t="str">
        <f t="shared" si="56"/>
        <v>Bills</v>
      </c>
      <c r="I83" s="23">
        <f>'Plt. Class.'!J$83</f>
        <v>15148833.741058277</v>
      </c>
      <c r="J83" s="75">
        <f t="shared" si="57"/>
        <v>13446977.538826425</v>
      </c>
      <c r="K83" s="75">
        <f t="shared" si="58"/>
        <v>1685290.1578439777</v>
      </c>
      <c r="L83" s="75">
        <f t="shared" si="59"/>
        <v>733.27228060987818</v>
      </c>
      <c r="M83" s="75">
        <f t="shared" si="60"/>
        <v>9882.7913160292519</v>
      </c>
      <c r="N83" s="75">
        <f t="shared" si="61"/>
        <v>5949.9807912344404</v>
      </c>
      <c r="O83" s="75">
        <f t="shared" si="62"/>
        <v>0</v>
      </c>
      <c r="P83" s="75">
        <f t="shared" si="63"/>
        <v>0</v>
      </c>
      <c r="Q83" s="75">
        <f t="shared" si="64"/>
        <v>0</v>
      </c>
      <c r="R83" s="75">
        <f t="shared" si="65"/>
        <v>0</v>
      </c>
      <c r="S83" s="75">
        <f t="shared" si="66"/>
        <v>0</v>
      </c>
      <c r="T83" s="75">
        <f t="shared" si="67"/>
        <v>0</v>
      </c>
      <c r="U83" s="75">
        <f t="shared" si="68"/>
        <v>0</v>
      </c>
      <c r="V83" s="75">
        <f t="shared" si="69"/>
        <v>0</v>
      </c>
      <c r="W83" s="75">
        <f t="shared" si="70"/>
        <v>0</v>
      </c>
      <c r="X83" s="75">
        <f t="shared" si="71"/>
        <v>0</v>
      </c>
      <c r="Y83" s="23">
        <f t="shared" si="72"/>
        <v>0</v>
      </c>
    </row>
    <row r="84" spans="1:25">
      <c r="A84" s="25">
        <f t="shared" si="73"/>
        <v>73</v>
      </c>
      <c r="C84" s="25">
        <v>37900</v>
      </c>
      <c r="E84" s="89" t="s">
        <v>281</v>
      </c>
      <c r="G84" s="24">
        <v>2</v>
      </c>
      <c r="H84" s="75" t="str">
        <f t="shared" si="56"/>
        <v>Bills</v>
      </c>
      <c r="I84" s="23">
        <f>'Plt. Class.'!J$84</f>
        <v>5748674.1026592962</v>
      </c>
      <c r="J84" s="75">
        <f t="shared" si="57"/>
        <v>5102854.3093042402</v>
      </c>
      <c r="K84" s="75">
        <f t="shared" si="58"/>
        <v>639533.31665434653</v>
      </c>
      <c r="L84" s="75">
        <f t="shared" si="59"/>
        <v>278.26190727243727</v>
      </c>
      <c r="M84" s="75">
        <f t="shared" si="60"/>
        <v>3750.3181744256617</v>
      </c>
      <c r="N84" s="75">
        <f t="shared" si="61"/>
        <v>2257.8966190106339</v>
      </c>
      <c r="O84" s="75">
        <f t="shared" si="62"/>
        <v>0</v>
      </c>
      <c r="P84" s="75">
        <f t="shared" si="63"/>
        <v>0</v>
      </c>
      <c r="Q84" s="75">
        <f t="shared" si="64"/>
        <v>0</v>
      </c>
      <c r="R84" s="75">
        <f t="shared" si="65"/>
        <v>0</v>
      </c>
      <c r="S84" s="75">
        <f t="shared" si="66"/>
        <v>0</v>
      </c>
      <c r="T84" s="75">
        <f t="shared" si="67"/>
        <v>0</v>
      </c>
      <c r="U84" s="75">
        <f t="shared" si="68"/>
        <v>0</v>
      </c>
      <c r="V84" s="75">
        <f t="shared" si="69"/>
        <v>0</v>
      </c>
      <c r="W84" s="75">
        <f t="shared" si="70"/>
        <v>0</v>
      </c>
      <c r="X84" s="75">
        <f t="shared" si="71"/>
        <v>0</v>
      </c>
      <c r="Y84" s="23">
        <f t="shared" si="72"/>
        <v>0</v>
      </c>
    </row>
    <row r="85" spans="1:25">
      <c r="A85" s="25">
        <f t="shared" si="73"/>
        <v>74</v>
      </c>
      <c r="C85" s="25">
        <v>37905</v>
      </c>
      <c r="E85" s="89" t="s">
        <v>282</v>
      </c>
      <c r="G85" s="24">
        <v>2</v>
      </c>
      <c r="H85" s="75" t="str">
        <f t="shared" si="56"/>
        <v>Bills</v>
      </c>
      <c r="I85" s="23">
        <f>'Plt. Class.'!J$85</f>
        <v>1017003.146917416</v>
      </c>
      <c r="J85" s="75">
        <f t="shared" si="57"/>
        <v>902750.58181204402</v>
      </c>
      <c r="K85" s="75">
        <f t="shared" si="58"/>
        <v>113140.41881329275</v>
      </c>
      <c r="L85" s="75">
        <f t="shared" si="59"/>
        <v>49.227566271742596</v>
      </c>
      <c r="M85" s="75">
        <f t="shared" si="60"/>
        <v>663.47218805952275</v>
      </c>
      <c r="N85" s="75">
        <f t="shared" si="61"/>
        <v>399.44653774785422</v>
      </c>
      <c r="O85" s="75">
        <f t="shared" si="62"/>
        <v>0</v>
      </c>
      <c r="P85" s="75">
        <f t="shared" si="63"/>
        <v>0</v>
      </c>
      <c r="Q85" s="75">
        <f t="shared" si="64"/>
        <v>0</v>
      </c>
      <c r="R85" s="75">
        <f t="shared" si="65"/>
        <v>0</v>
      </c>
      <c r="S85" s="75">
        <f t="shared" si="66"/>
        <v>0</v>
      </c>
      <c r="T85" s="75">
        <f t="shared" si="67"/>
        <v>0</v>
      </c>
      <c r="U85" s="75">
        <f t="shared" si="68"/>
        <v>0</v>
      </c>
      <c r="V85" s="75">
        <f t="shared" si="69"/>
        <v>0</v>
      </c>
      <c r="W85" s="75">
        <f t="shared" si="70"/>
        <v>0</v>
      </c>
      <c r="X85" s="75">
        <f t="shared" si="71"/>
        <v>0</v>
      </c>
      <c r="Y85" s="23">
        <f t="shared" si="72"/>
        <v>0</v>
      </c>
    </row>
    <row r="86" spans="1:25">
      <c r="A86" s="25">
        <f t="shared" si="73"/>
        <v>75</v>
      </c>
      <c r="C86" s="25">
        <v>38000</v>
      </c>
      <c r="E86" s="89" t="s">
        <v>52</v>
      </c>
      <c r="G86" s="24">
        <v>2</v>
      </c>
      <c r="H86" s="75" t="str">
        <f t="shared" si="56"/>
        <v>Bills</v>
      </c>
      <c r="I86" s="23">
        <f>'Plt. Class.'!J$86</f>
        <v>193916541.51608855</v>
      </c>
      <c r="J86" s="75">
        <f t="shared" si="57"/>
        <v>172131493.60180262</v>
      </c>
      <c r="K86" s="75">
        <f t="shared" si="58"/>
        <v>21572990.003478438</v>
      </c>
      <c r="L86" s="75">
        <f t="shared" si="59"/>
        <v>9386.4403739603604</v>
      </c>
      <c r="M86" s="75">
        <f t="shared" si="60"/>
        <v>126507.21139908333</v>
      </c>
      <c r="N86" s="75">
        <f t="shared" si="61"/>
        <v>76164.259034421208</v>
      </c>
      <c r="O86" s="75">
        <f t="shared" si="62"/>
        <v>0</v>
      </c>
      <c r="P86" s="75">
        <f t="shared" si="63"/>
        <v>0</v>
      </c>
      <c r="Q86" s="75">
        <f t="shared" si="64"/>
        <v>0</v>
      </c>
      <c r="R86" s="75">
        <f t="shared" si="65"/>
        <v>0</v>
      </c>
      <c r="S86" s="75">
        <f t="shared" si="66"/>
        <v>0</v>
      </c>
      <c r="T86" s="75">
        <f t="shared" si="67"/>
        <v>0</v>
      </c>
      <c r="U86" s="75">
        <f t="shared" si="68"/>
        <v>0</v>
      </c>
      <c r="V86" s="75">
        <f t="shared" si="69"/>
        <v>0</v>
      </c>
      <c r="W86" s="75">
        <f t="shared" si="70"/>
        <v>0</v>
      </c>
      <c r="X86" s="75">
        <f t="shared" si="71"/>
        <v>0</v>
      </c>
      <c r="Y86" s="23">
        <f t="shared" si="72"/>
        <v>0</v>
      </c>
    </row>
    <row r="87" spans="1:25">
      <c r="A87" s="25">
        <f t="shared" si="73"/>
        <v>76</v>
      </c>
      <c r="C87" s="25">
        <v>38100</v>
      </c>
      <c r="E87" s="89" t="s">
        <v>51</v>
      </c>
      <c r="G87" s="24">
        <v>4</v>
      </c>
      <c r="H87" s="75" t="str">
        <f t="shared" si="56"/>
        <v>Meter Investment</v>
      </c>
      <c r="I87" s="23">
        <f>'Plt. Class.'!J$87</f>
        <v>55920540.313590087</v>
      </c>
      <c r="J87" s="75">
        <f t="shared" si="57"/>
        <v>38934860.924316429</v>
      </c>
      <c r="K87" s="75">
        <f t="shared" si="58"/>
        <v>15880938.114589565</v>
      </c>
      <c r="L87" s="75">
        <f t="shared" si="59"/>
        <v>48899.793759121472</v>
      </c>
      <c r="M87" s="75">
        <f t="shared" si="60"/>
        <v>659054.58299381507</v>
      </c>
      <c r="N87" s="75">
        <f t="shared" si="61"/>
        <v>396786.89793115709</v>
      </c>
      <c r="O87" s="75">
        <f t="shared" si="62"/>
        <v>0</v>
      </c>
      <c r="P87" s="75">
        <f t="shared" si="63"/>
        <v>0</v>
      </c>
      <c r="Q87" s="75">
        <f t="shared" si="64"/>
        <v>0</v>
      </c>
      <c r="R87" s="75">
        <f t="shared" si="65"/>
        <v>0</v>
      </c>
      <c r="S87" s="75">
        <f t="shared" si="66"/>
        <v>0</v>
      </c>
      <c r="T87" s="75">
        <f t="shared" si="67"/>
        <v>0</v>
      </c>
      <c r="U87" s="75">
        <f t="shared" si="68"/>
        <v>0</v>
      </c>
      <c r="V87" s="75">
        <f t="shared" si="69"/>
        <v>0</v>
      </c>
      <c r="W87" s="75">
        <f t="shared" si="70"/>
        <v>0</v>
      </c>
      <c r="X87" s="75">
        <f t="shared" si="71"/>
        <v>0</v>
      </c>
      <c r="Y87" s="23">
        <f t="shared" si="72"/>
        <v>0</v>
      </c>
    </row>
    <row r="88" spans="1:25">
      <c r="A88" s="25">
        <f t="shared" si="73"/>
        <v>77</v>
      </c>
      <c r="C88" s="25">
        <v>38200</v>
      </c>
      <c r="E88" s="89" t="s">
        <v>283</v>
      </c>
      <c r="G88" s="24">
        <v>4</v>
      </c>
      <c r="H88" s="75" t="str">
        <f t="shared" si="56"/>
        <v>Meter Investment</v>
      </c>
      <c r="I88" s="23">
        <f>'Plt. Class.'!J$88</f>
        <v>61761518.012449391</v>
      </c>
      <c r="J88" s="75">
        <f t="shared" si="57"/>
        <v>43001660.942553252</v>
      </c>
      <c r="K88" s="75">
        <f t="shared" si="58"/>
        <v>17539724.042695832</v>
      </c>
      <c r="L88" s="75">
        <f t="shared" si="59"/>
        <v>54007.444780090496</v>
      </c>
      <c r="M88" s="75">
        <f t="shared" si="60"/>
        <v>727893.74477606209</v>
      </c>
      <c r="N88" s="75">
        <f t="shared" si="61"/>
        <v>438231.83764416288</v>
      </c>
      <c r="O88" s="75">
        <f t="shared" si="62"/>
        <v>0</v>
      </c>
      <c r="P88" s="75">
        <f t="shared" si="63"/>
        <v>0</v>
      </c>
      <c r="Q88" s="75">
        <f t="shared" si="64"/>
        <v>0</v>
      </c>
      <c r="R88" s="75">
        <f t="shared" si="65"/>
        <v>0</v>
      </c>
      <c r="S88" s="75">
        <f t="shared" si="66"/>
        <v>0</v>
      </c>
      <c r="T88" s="75">
        <f t="shared" si="67"/>
        <v>0</v>
      </c>
      <c r="U88" s="75">
        <f t="shared" si="68"/>
        <v>0</v>
      </c>
      <c r="V88" s="75">
        <f t="shared" si="69"/>
        <v>0</v>
      </c>
      <c r="W88" s="75">
        <f t="shared" si="70"/>
        <v>0</v>
      </c>
      <c r="X88" s="75">
        <f t="shared" si="71"/>
        <v>0</v>
      </c>
      <c r="Y88" s="23">
        <f t="shared" si="72"/>
        <v>0</v>
      </c>
    </row>
    <row r="89" spans="1:25">
      <c r="A89" s="25">
        <f t="shared" si="73"/>
        <v>78</v>
      </c>
      <c r="C89" s="25">
        <v>38300</v>
      </c>
      <c r="E89" s="89" t="s">
        <v>284</v>
      </c>
      <c r="G89" s="24">
        <v>4</v>
      </c>
      <c r="H89" s="75" t="str">
        <f t="shared" si="56"/>
        <v>Meter Investment</v>
      </c>
      <c r="I89" s="23">
        <f>'Plt. Class.'!J$89</f>
        <v>3974496.5</v>
      </c>
      <c r="J89" s="75">
        <f t="shared" si="57"/>
        <v>2767256.3176946836</v>
      </c>
      <c r="K89" s="75">
        <f t="shared" si="58"/>
        <v>1128721.8005977205</v>
      </c>
      <c r="L89" s="75">
        <f t="shared" si="59"/>
        <v>3475.5039571589714</v>
      </c>
      <c r="M89" s="75">
        <f t="shared" si="60"/>
        <v>46841.645640918381</v>
      </c>
      <c r="N89" s="75">
        <f t="shared" si="61"/>
        <v>28201.232109518511</v>
      </c>
      <c r="O89" s="75">
        <f t="shared" si="62"/>
        <v>0</v>
      </c>
      <c r="P89" s="75">
        <f t="shared" si="63"/>
        <v>0</v>
      </c>
      <c r="Q89" s="75">
        <f t="shared" si="64"/>
        <v>0</v>
      </c>
      <c r="R89" s="75">
        <f t="shared" si="65"/>
        <v>0</v>
      </c>
      <c r="S89" s="75">
        <f t="shared" si="66"/>
        <v>0</v>
      </c>
      <c r="T89" s="75">
        <f t="shared" si="67"/>
        <v>0</v>
      </c>
      <c r="U89" s="75">
        <f t="shared" si="68"/>
        <v>0</v>
      </c>
      <c r="V89" s="75">
        <f t="shared" si="69"/>
        <v>0</v>
      </c>
      <c r="W89" s="75">
        <f t="shared" si="70"/>
        <v>0</v>
      </c>
      <c r="X89" s="75">
        <f t="shared" si="71"/>
        <v>0</v>
      </c>
      <c r="Y89" s="23">
        <f t="shared" si="72"/>
        <v>0</v>
      </c>
    </row>
    <row r="90" spans="1:25">
      <c r="A90" s="25">
        <f t="shared" si="73"/>
        <v>79</v>
      </c>
      <c r="C90" s="25">
        <v>38400</v>
      </c>
      <c r="E90" s="89" t="s">
        <v>285</v>
      </c>
      <c r="G90" s="24">
        <v>4</v>
      </c>
      <c r="H90" s="75" t="str">
        <f t="shared" si="56"/>
        <v>Meter Investment</v>
      </c>
      <c r="I90" s="23">
        <f>'Plt. Class.'!J$90</f>
        <v>378094.04000000004</v>
      </c>
      <c r="J90" s="75">
        <f t="shared" si="57"/>
        <v>263249.22436658497</v>
      </c>
      <c r="K90" s="75">
        <f t="shared" si="58"/>
        <v>107375.3582684163</v>
      </c>
      <c r="L90" s="75">
        <f t="shared" si="59"/>
        <v>330.62485580204248</v>
      </c>
      <c r="M90" s="75">
        <f t="shared" si="60"/>
        <v>4456.0479649744875</v>
      </c>
      <c r="N90" s="75">
        <f t="shared" si="61"/>
        <v>2682.7845442222874</v>
      </c>
      <c r="O90" s="75">
        <f t="shared" si="62"/>
        <v>0</v>
      </c>
      <c r="P90" s="75">
        <f t="shared" si="63"/>
        <v>0</v>
      </c>
      <c r="Q90" s="75">
        <f t="shared" si="64"/>
        <v>0</v>
      </c>
      <c r="R90" s="75">
        <f t="shared" si="65"/>
        <v>0</v>
      </c>
      <c r="S90" s="75">
        <f t="shared" si="66"/>
        <v>0</v>
      </c>
      <c r="T90" s="75">
        <f t="shared" si="67"/>
        <v>0</v>
      </c>
      <c r="U90" s="75">
        <f t="shared" si="68"/>
        <v>0</v>
      </c>
      <c r="V90" s="75">
        <f t="shared" si="69"/>
        <v>0</v>
      </c>
      <c r="W90" s="75">
        <f t="shared" si="70"/>
        <v>0</v>
      </c>
      <c r="X90" s="75">
        <f t="shared" si="71"/>
        <v>0</v>
      </c>
      <c r="Y90" s="23">
        <f t="shared" si="72"/>
        <v>0</v>
      </c>
    </row>
    <row r="91" spans="1:25">
      <c r="A91" s="25">
        <f t="shared" si="73"/>
        <v>80</v>
      </c>
      <c r="C91" s="25">
        <v>38500</v>
      </c>
      <c r="E91" s="89" t="s">
        <v>286</v>
      </c>
      <c r="G91" s="24">
        <v>2.2000000000000002</v>
      </c>
      <c r="H91" s="75" t="str">
        <f t="shared" si="56"/>
        <v>Non-Residential Bills</v>
      </c>
      <c r="I91" s="23">
        <f>'Plt. Class.'!J$91</f>
        <v>5725878.1200000029</v>
      </c>
      <c r="J91" s="75">
        <f t="shared" si="57"/>
        <v>0</v>
      </c>
      <c r="K91" s="75">
        <f t="shared" si="58"/>
        <v>5670141.8298415989</v>
      </c>
      <c r="L91" s="75">
        <f t="shared" si="59"/>
        <v>2467.0872321882616</v>
      </c>
      <c r="M91" s="75">
        <f t="shared" si="60"/>
        <v>33250.552242173952</v>
      </c>
      <c r="N91" s="75">
        <f t="shared" si="61"/>
        <v>20018.650684041895</v>
      </c>
      <c r="O91" s="75">
        <f t="shared" si="62"/>
        <v>0</v>
      </c>
      <c r="P91" s="75">
        <f t="shared" si="63"/>
        <v>0</v>
      </c>
      <c r="Q91" s="75">
        <f t="shared" si="64"/>
        <v>0</v>
      </c>
      <c r="R91" s="75">
        <f t="shared" si="65"/>
        <v>0</v>
      </c>
      <c r="S91" s="75">
        <f t="shared" si="66"/>
        <v>0</v>
      </c>
      <c r="T91" s="75">
        <f t="shared" si="67"/>
        <v>0</v>
      </c>
      <c r="U91" s="75">
        <f t="shared" si="68"/>
        <v>0</v>
      </c>
      <c r="V91" s="75">
        <f t="shared" si="69"/>
        <v>0</v>
      </c>
      <c r="W91" s="75">
        <f t="shared" si="70"/>
        <v>0</v>
      </c>
      <c r="X91" s="75">
        <f t="shared" si="71"/>
        <v>0</v>
      </c>
      <c r="Y91" s="23">
        <f t="shared" si="72"/>
        <v>0</v>
      </c>
    </row>
    <row r="92" spans="1:25">
      <c r="A92" s="25">
        <f t="shared" si="73"/>
        <v>81</v>
      </c>
      <c r="C92" s="25">
        <v>38600</v>
      </c>
      <c r="E92" s="89" t="s">
        <v>287</v>
      </c>
      <c r="G92" s="24">
        <v>99</v>
      </c>
      <c r="H92" s="75" t="str">
        <f t="shared" si="56"/>
        <v>-</v>
      </c>
      <c r="I92" s="23">
        <f>'Plt. Class.'!J$92</f>
        <v>0</v>
      </c>
      <c r="J92" s="75">
        <f t="shared" si="57"/>
        <v>0</v>
      </c>
      <c r="K92" s="75">
        <f t="shared" si="58"/>
        <v>0</v>
      </c>
      <c r="L92" s="75">
        <f t="shared" si="59"/>
        <v>0</v>
      </c>
      <c r="M92" s="75">
        <f t="shared" si="60"/>
        <v>0</v>
      </c>
      <c r="N92" s="75">
        <f t="shared" si="61"/>
        <v>0</v>
      </c>
      <c r="O92" s="75">
        <f t="shared" si="62"/>
        <v>0</v>
      </c>
      <c r="P92" s="75">
        <f t="shared" si="63"/>
        <v>0</v>
      </c>
      <c r="Q92" s="75">
        <f t="shared" si="64"/>
        <v>0</v>
      </c>
      <c r="R92" s="75">
        <f t="shared" si="65"/>
        <v>0</v>
      </c>
      <c r="S92" s="75">
        <f t="shared" si="66"/>
        <v>0</v>
      </c>
      <c r="T92" s="75">
        <f t="shared" si="67"/>
        <v>0</v>
      </c>
      <c r="U92" s="75">
        <f t="shared" si="68"/>
        <v>0</v>
      </c>
      <c r="V92" s="75">
        <f t="shared" si="69"/>
        <v>0</v>
      </c>
      <c r="W92" s="75">
        <f t="shared" si="70"/>
        <v>0</v>
      </c>
      <c r="X92" s="75">
        <f t="shared" si="71"/>
        <v>0</v>
      </c>
      <c r="Y92" s="23">
        <f t="shared" si="72"/>
        <v>0</v>
      </c>
    </row>
    <row r="93" spans="1:25">
      <c r="A93" s="25">
        <f t="shared" si="73"/>
        <v>82</v>
      </c>
      <c r="G93" s="24"/>
      <c r="H93" s="75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</row>
    <row r="94" spans="1:25">
      <c r="A94" s="25">
        <f t="shared" si="73"/>
        <v>83</v>
      </c>
      <c r="D94" s="25" t="s">
        <v>66</v>
      </c>
      <c r="G94" s="24"/>
      <c r="H94" s="75"/>
      <c r="I94" s="23">
        <f>'Plt. Class.'!J$94</f>
        <v>622781459.3456974</v>
      </c>
      <c r="J94" s="23">
        <f>SUM(J70:J92)</f>
        <v>524376124.66820413</v>
      </c>
      <c r="K94" s="23">
        <f t="shared" ref="K94:X94" si="75">SUM(K70:K92)</f>
        <v>95397404.888560504</v>
      </c>
      <c r="L94" s="23">
        <f t="shared" si="75"/>
        <v>133141.71353178681</v>
      </c>
      <c r="M94" s="23">
        <f t="shared" si="75"/>
        <v>1794438.1713144917</v>
      </c>
      <c r="N94" s="23">
        <f t="shared" si="75"/>
        <v>1080349.9040864985</v>
      </c>
      <c r="O94" s="23">
        <f t="shared" si="75"/>
        <v>0</v>
      </c>
      <c r="P94" s="23">
        <f t="shared" si="75"/>
        <v>0</v>
      </c>
      <c r="Q94" s="23">
        <f t="shared" si="75"/>
        <v>0</v>
      </c>
      <c r="R94" s="23">
        <f t="shared" si="75"/>
        <v>0</v>
      </c>
      <c r="S94" s="23">
        <f t="shared" si="75"/>
        <v>0</v>
      </c>
      <c r="T94" s="23">
        <f t="shared" si="75"/>
        <v>0</v>
      </c>
      <c r="U94" s="23">
        <f t="shared" si="75"/>
        <v>0</v>
      </c>
      <c r="V94" s="23">
        <f t="shared" si="75"/>
        <v>0</v>
      </c>
      <c r="W94" s="23">
        <f t="shared" si="75"/>
        <v>0</v>
      </c>
      <c r="X94" s="23">
        <f t="shared" si="75"/>
        <v>0</v>
      </c>
      <c r="Y94" s="23">
        <f t="shared" si="72"/>
        <v>0</v>
      </c>
    </row>
    <row r="95" spans="1:25">
      <c r="A95" s="25">
        <f t="shared" si="73"/>
        <v>84</v>
      </c>
      <c r="G95" s="24"/>
      <c r="H95" s="75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</row>
    <row r="96" spans="1:25">
      <c r="A96" s="25">
        <f t="shared" si="73"/>
        <v>85</v>
      </c>
      <c r="D96" s="25" t="s">
        <v>148</v>
      </c>
      <c r="G96" s="24"/>
      <c r="H96" s="75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</row>
    <row r="97" spans="1:25">
      <c r="A97" s="25">
        <f t="shared" si="73"/>
        <v>86</v>
      </c>
      <c r="G97" s="24"/>
      <c r="H97" s="75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</row>
    <row r="98" spans="1:25">
      <c r="A98" s="25">
        <f t="shared" si="73"/>
        <v>87</v>
      </c>
      <c r="C98" s="25">
        <v>38900</v>
      </c>
      <c r="E98" s="89" t="s">
        <v>115</v>
      </c>
      <c r="G98" s="24">
        <v>6.2</v>
      </c>
      <c r="H98" s="75" t="str">
        <f t="shared" ref="H98:H132" si="76">VLOOKUP($G98,alloc,3)</f>
        <v>P, S, T &amp; D Plant - Customer</v>
      </c>
      <c r="I98" s="23">
        <f>'Plt. Class.'!J$98</f>
        <v>837102.92659386923</v>
      </c>
      <c r="J98" s="75">
        <f t="shared" ref="J98:J132" si="77">$I98*VLOOKUP($G98,alloc,6)</f>
        <v>704832.78204344644</v>
      </c>
      <c r="K98" s="75">
        <f t="shared" ref="K98:K132" si="78">$I98*VLOOKUP($G98,alloc,7)</f>
        <v>128227.07809184559</v>
      </c>
      <c r="L98" s="75">
        <f t="shared" ref="L98:L132" si="79">$I98*VLOOKUP($G98,alloc,8)</f>
        <v>178.96055891945736</v>
      </c>
      <c r="M98" s="75">
        <f t="shared" ref="M98:M132" si="80">$I98*VLOOKUP($G98,alloc,9)</f>
        <v>2411.9687929972574</v>
      </c>
      <c r="N98" s="75">
        <f t="shared" ref="N98:N132" si="81">$I98*VLOOKUP($G98,alloc,10)</f>
        <v>1452.1371066607396</v>
      </c>
      <c r="O98" s="75">
        <f t="shared" ref="O98:O132" si="82">$I98*VLOOKUP($G98,alloc,11)</f>
        <v>0</v>
      </c>
      <c r="P98" s="75">
        <f t="shared" ref="P98:P132" si="83">$I98*VLOOKUP($G98,alloc,12)</f>
        <v>0</v>
      </c>
      <c r="Q98" s="75">
        <f t="shared" ref="Q98:Q132" si="84">$I98*VLOOKUP($G98,alloc,13)</f>
        <v>0</v>
      </c>
      <c r="R98" s="75">
        <f t="shared" ref="R98:R132" si="85">$I98*VLOOKUP($G98,alloc,14)</f>
        <v>0</v>
      </c>
      <c r="S98" s="75">
        <f t="shared" ref="S98:S132" si="86">$I98*VLOOKUP($G98,alloc,15)</f>
        <v>0</v>
      </c>
      <c r="T98" s="75">
        <f t="shared" ref="T98:T132" si="87">$I98*VLOOKUP($G98,alloc,16)</f>
        <v>0</v>
      </c>
      <c r="U98" s="75">
        <f t="shared" ref="U98:U132" si="88">$I98*VLOOKUP($G98,alloc,17)</f>
        <v>0</v>
      </c>
      <c r="V98" s="75">
        <f t="shared" ref="V98:V132" si="89">$I98*VLOOKUP($G98,alloc,18)</f>
        <v>0</v>
      </c>
      <c r="W98" s="75">
        <f t="shared" ref="W98:W132" si="90">$I98*VLOOKUP($G98,alloc,19)</f>
        <v>0</v>
      </c>
      <c r="X98" s="75">
        <f t="shared" ref="X98:X132" si="91">$I98*VLOOKUP($G98,alloc,20)</f>
        <v>0</v>
      </c>
      <c r="Y98" s="23">
        <f t="shared" ref="Y98:Y136" si="92">SUM(J98:X98)-I98</f>
        <v>0</v>
      </c>
    </row>
    <row r="99" spans="1:25">
      <c r="A99" s="25">
        <f t="shared" si="73"/>
        <v>88</v>
      </c>
      <c r="C99" s="25">
        <v>39000</v>
      </c>
      <c r="E99" s="89" t="s">
        <v>139</v>
      </c>
      <c r="G99" s="24">
        <v>6.2</v>
      </c>
      <c r="H99" s="75" t="str">
        <f t="shared" si="76"/>
        <v>P, S, T &amp; D Plant - Customer</v>
      </c>
      <c r="I99" s="23">
        <f>'Plt. Class.'!J$99</f>
        <v>6395188.0153106228</v>
      </c>
      <c r="J99" s="75">
        <f t="shared" si="77"/>
        <v>5384688.0918971868</v>
      </c>
      <c r="K99" s="75">
        <f t="shared" si="78"/>
        <v>979612.24002400471</v>
      </c>
      <c r="L99" s="75">
        <f t="shared" si="79"/>
        <v>1367.1991642316477</v>
      </c>
      <c r="M99" s="75">
        <f t="shared" si="80"/>
        <v>18426.639578292758</v>
      </c>
      <c r="N99" s="75">
        <f t="shared" si="81"/>
        <v>11093.844646908225</v>
      </c>
      <c r="O99" s="75">
        <f t="shared" si="82"/>
        <v>0</v>
      </c>
      <c r="P99" s="75">
        <f t="shared" si="83"/>
        <v>0</v>
      </c>
      <c r="Q99" s="75">
        <f t="shared" si="84"/>
        <v>0</v>
      </c>
      <c r="R99" s="75">
        <f t="shared" si="85"/>
        <v>0</v>
      </c>
      <c r="S99" s="75">
        <f t="shared" si="86"/>
        <v>0</v>
      </c>
      <c r="T99" s="75">
        <f t="shared" si="87"/>
        <v>0</v>
      </c>
      <c r="U99" s="75">
        <f t="shared" si="88"/>
        <v>0</v>
      </c>
      <c r="V99" s="75">
        <f t="shared" si="89"/>
        <v>0</v>
      </c>
      <c r="W99" s="75">
        <f t="shared" si="90"/>
        <v>0</v>
      </c>
      <c r="X99" s="75">
        <f t="shared" si="91"/>
        <v>0</v>
      </c>
      <c r="Y99" s="23">
        <f t="shared" si="92"/>
        <v>0</v>
      </c>
    </row>
    <row r="100" spans="1:25">
      <c r="A100" s="25">
        <f t="shared" si="73"/>
        <v>89</v>
      </c>
      <c r="C100" s="25">
        <v>39001</v>
      </c>
      <c r="E100" s="89" t="s">
        <v>291</v>
      </c>
      <c r="G100" s="24">
        <v>6.2</v>
      </c>
      <c r="H100" s="75" t="str">
        <f t="shared" si="76"/>
        <v>P, S, T &amp; D Plant - Customer</v>
      </c>
      <c r="I100" s="23">
        <f>'Plt. Class.'!J$100</f>
        <v>0</v>
      </c>
      <c r="J100" s="75">
        <f t="shared" si="77"/>
        <v>0</v>
      </c>
      <c r="K100" s="75">
        <f t="shared" si="78"/>
        <v>0</v>
      </c>
      <c r="L100" s="75">
        <f t="shared" si="79"/>
        <v>0</v>
      </c>
      <c r="M100" s="75">
        <f t="shared" si="80"/>
        <v>0</v>
      </c>
      <c r="N100" s="75">
        <f t="shared" si="81"/>
        <v>0</v>
      </c>
      <c r="O100" s="75">
        <f t="shared" si="82"/>
        <v>0</v>
      </c>
      <c r="P100" s="75">
        <f t="shared" si="83"/>
        <v>0</v>
      </c>
      <c r="Q100" s="75">
        <f t="shared" si="84"/>
        <v>0</v>
      </c>
      <c r="R100" s="75">
        <f t="shared" si="85"/>
        <v>0</v>
      </c>
      <c r="S100" s="75">
        <f t="shared" si="86"/>
        <v>0</v>
      </c>
      <c r="T100" s="75">
        <f t="shared" si="87"/>
        <v>0</v>
      </c>
      <c r="U100" s="75">
        <f t="shared" si="88"/>
        <v>0</v>
      </c>
      <c r="V100" s="75">
        <f t="shared" si="89"/>
        <v>0</v>
      </c>
      <c r="W100" s="75">
        <f t="shared" si="90"/>
        <v>0</v>
      </c>
      <c r="X100" s="75">
        <f t="shared" si="91"/>
        <v>0</v>
      </c>
      <c r="Y100" s="23">
        <f t="shared" si="92"/>
        <v>0</v>
      </c>
    </row>
    <row r="101" spans="1:25">
      <c r="A101" s="25">
        <f t="shared" si="73"/>
        <v>90</v>
      </c>
      <c r="C101" s="25">
        <v>39002</v>
      </c>
      <c r="E101" s="89" t="s">
        <v>292</v>
      </c>
      <c r="G101" s="24">
        <v>6.2</v>
      </c>
      <c r="H101" s="75" t="str">
        <f t="shared" si="76"/>
        <v>P, S, T &amp; D Plant - Customer</v>
      </c>
      <c r="I101" s="23">
        <f>'Plt. Class.'!J$101</f>
        <v>119596.65798698955</v>
      </c>
      <c r="J101" s="75">
        <f t="shared" si="77"/>
        <v>100699.2599047088</v>
      </c>
      <c r="K101" s="75">
        <f t="shared" si="78"/>
        <v>18319.766322668322</v>
      </c>
      <c r="L101" s="75">
        <f t="shared" si="79"/>
        <v>25.568044356670615</v>
      </c>
      <c r="M101" s="75">
        <f t="shared" si="80"/>
        <v>344.59729819023386</v>
      </c>
      <c r="N101" s="75">
        <f t="shared" si="81"/>
        <v>207.46641706555582</v>
      </c>
      <c r="O101" s="75">
        <f t="shared" si="82"/>
        <v>0</v>
      </c>
      <c r="P101" s="75">
        <f t="shared" si="83"/>
        <v>0</v>
      </c>
      <c r="Q101" s="75">
        <f t="shared" si="84"/>
        <v>0</v>
      </c>
      <c r="R101" s="75">
        <f t="shared" si="85"/>
        <v>0</v>
      </c>
      <c r="S101" s="75">
        <f t="shared" si="86"/>
        <v>0</v>
      </c>
      <c r="T101" s="75">
        <f t="shared" si="87"/>
        <v>0</v>
      </c>
      <c r="U101" s="75">
        <f t="shared" si="88"/>
        <v>0</v>
      </c>
      <c r="V101" s="75">
        <f t="shared" si="89"/>
        <v>0</v>
      </c>
      <c r="W101" s="75">
        <f t="shared" si="90"/>
        <v>0</v>
      </c>
      <c r="X101" s="75">
        <f t="shared" si="91"/>
        <v>0</v>
      </c>
      <c r="Y101" s="23">
        <f t="shared" si="92"/>
        <v>0</v>
      </c>
    </row>
    <row r="102" spans="1:25">
      <c r="A102" s="25">
        <f t="shared" si="73"/>
        <v>91</v>
      </c>
      <c r="C102" s="25">
        <v>39003</v>
      </c>
      <c r="E102" s="89" t="s">
        <v>278</v>
      </c>
      <c r="G102" s="24">
        <v>6.2</v>
      </c>
      <c r="H102" s="75" t="str">
        <f t="shared" si="76"/>
        <v>P, S, T &amp; D Plant - Customer</v>
      </c>
      <c r="I102" s="23">
        <f>'Plt. Class.'!J$102</f>
        <v>605624.21142050961</v>
      </c>
      <c r="J102" s="75">
        <f t="shared" si="77"/>
        <v>509929.88346758508</v>
      </c>
      <c r="K102" s="75">
        <f t="shared" si="78"/>
        <v>92769.264788159722</v>
      </c>
      <c r="L102" s="75">
        <f t="shared" si="79"/>
        <v>129.47374083611737</v>
      </c>
      <c r="M102" s="75">
        <f t="shared" si="80"/>
        <v>1745.0024982872167</v>
      </c>
      <c r="N102" s="75">
        <f t="shared" si="81"/>
        <v>1050.5869256416381</v>
      </c>
      <c r="O102" s="75">
        <f t="shared" si="82"/>
        <v>0</v>
      </c>
      <c r="P102" s="75">
        <f t="shared" si="83"/>
        <v>0</v>
      </c>
      <c r="Q102" s="75">
        <f t="shared" si="84"/>
        <v>0</v>
      </c>
      <c r="R102" s="75">
        <f t="shared" si="85"/>
        <v>0</v>
      </c>
      <c r="S102" s="75">
        <f t="shared" si="86"/>
        <v>0</v>
      </c>
      <c r="T102" s="75">
        <f t="shared" si="87"/>
        <v>0</v>
      </c>
      <c r="U102" s="75">
        <f t="shared" si="88"/>
        <v>0</v>
      </c>
      <c r="V102" s="75">
        <f t="shared" si="89"/>
        <v>0</v>
      </c>
      <c r="W102" s="75">
        <f t="shared" si="90"/>
        <v>0</v>
      </c>
      <c r="X102" s="75">
        <f t="shared" si="91"/>
        <v>0</v>
      </c>
      <c r="Y102" s="23">
        <f t="shared" si="92"/>
        <v>0</v>
      </c>
    </row>
    <row r="103" spans="1:25">
      <c r="A103" s="25">
        <f t="shared" si="73"/>
        <v>92</v>
      </c>
      <c r="C103" s="25">
        <v>39004</v>
      </c>
      <c r="E103" s="89" t="s">
        <v>293</v>
      </c>
      <c r="G103" s="24">
        <v>6.2</v>
      </c>
      <c r="H103" s="75" t="str">
        <f t="shared" si="76"/>
        <v>P, S, T &amp; D Plant - Customer</v>
      </c>
      <c r="I103" s="23">
        <f>'Plt. Class.'!J$103</f>
        <v>8949.8018748268714</v>
      </c>
      <c r="J103" s="75">
        <f t="shared" si="77"/>
        <v>7535.6489074041128</v>
      </c>
      <c r="K103" s="75">
        <f t="shared" si="78"/>
        <v>1370.9269283999849</v>
      </c>
      <c r="L103" s="75">
        <f t="shared" si="79"/>
        <v>1.9133388438319128</v>
      </c>
      <c r="M103" s="75">
        <f t="shared" si="80"/>
        <v>25.787322131850324</v>
      </c>
      <c r="N103" s="75">
        <f t="shared" si="81"/>
        <v>15.525378047093234</v>
      </c>
      <c r="O103" s="75">
        <f t="shared" si="82"/>
        <v>0</v>
      </c>
      <c r="P103" s="75">
        <f t="shared" si="83"/>
        <v>0</v>
      </c>
      <c r="Q103" s="75">
        <f t="shared" si="84"/>
        <v>0</v>
      </c>
      <c r="R103" s="75">
        <f t="shared" si="85"/>
        <v>0</v>
      </c>
      <c r="S103" s="75">
        <f t="shared" si="86"/>
        <v>0</v>
      </c>
      <c r="T103" s="75">
        <f t="shared" si="87"/>
        <v>0</v>
      </c>
      <c r="U103" s="75">
        <f t="shared" si="88"/>
        <v>0</v>
      </c>
      <c r="V103" s="75">
        <f t="shared" si="89"/>
        <v>0</v>
      </c>
      <c r="W103" s="75">
        <f t="shared" si="90"/>
        <v>0</v>
      </c>
      <c r="X103" s="75">
        <f t="shared" si="91"/>
        <v>0</v>
      </c>
      <c r="Y103" s="23">
        <f t="shared" si="92"/>
        <v>0</v>
      </c>
    </row>
    <row r="104" spans="1:25">
      <c r="A104" s="25">
        <f t="shared" si="73"/>
        <v>93</v>
      </c>
      <c r="C104" s="25">
        <v>39009</v>
      </c>
      <c r="E104" s="89" t="s">
        <v>294</v>
      </c>
      <c r="G104" s="24">
        <v>6.2</v>
      </c>
      <c r="H104" s="75" t="str">
        <f t="shared" si="76"/>
        <v>P, S, T &amp; D Plant - Customer</v>
      </c>
      <c r="I104" s="23">
        <f>'Plt. Class.'!J$104</f>
        <v>875443.7284911616</v>
      </c>
      <c r="J104" s="75">
        <f t="shared" si="77"/>
        <v>737115.37622455147</v>
      </c>
      <c r="K104" s="75">
        <f t="shared" si="78"/>
        <v>134100.10617811975</v>
      </c>
      <c r="L104" s="75">
        <f t="shared" si="79"/>
        <v>187.15727060087355</v>
      </c>
      <c r="M104" s="75">
        <f t="shared" si="80"/>
        <v>2522.4412507284028</v>
      </c>
      <c r="N104" s="75">
        <f t="shared" si="81"/>
        <v>1518.6475671613737</v>
      </c>
      <c r="O104" s="75">
        <f t="shared" si="82"/>
        <v>0</v>
      </c>
      <c r="P104" s="75">
        <f t="shared" si="83"/>
        <v>0</v>
      </c>
      <c r="Q104" s="75">
        <f t="shared" si="84"/>
        <v>0</v>
      </c>
      <c r="R104" s="75">
        <f t="shared" si="85"/>
        <v>0</v>
      </c>
      <c r="S104" s="75">
        <f t="shared" si="86"/>
        <v>0</v>
      </c>
      <c r="T104" s="75">
        <f t="shared" si="87"/>
        <v>0</v>
      </c>
      <c r="U104" s="75">
        <f t="shared" si="88"/>
        <v>0</v>
      </c>
      <c r="V104" s="75">
        <f t="shared" si="89"/>
        <v>0</v>
      </c>
      <c r="W104" s="75">
        <f t="shared" si="90"/>
        <v>0</v>
      </c>
      <c r="X104" s="75">
        <f t="shared" si="91"/>
        <v>0</v>
      </c>
      <c r="Y104" s="23">
        <f t="shared" si="92"/>
        <v>0</v>
      </c>
    </row>
    <row r="105" spans="1:25">
      <c r="A105" s="25">
        <f t="shared" si="73"/>
        <v>94</v>
      </c>
      <c r="C105" s="25">
        <v>39100</v>
      </c>
      <c r="E105" s="89" t="s">
        <v>295</v>
      </c>
      <c r="G105" s="24">
        <v>6.2</v>
      </c>
      <c r="H105" s="75" t="str">
        <f t="shared" si="76"/>
        <v>P, S, T &amp; D Plant - Customer</v>
      </c>
      <c r="I105" s="23">
        <f>'Plt. Class.'!J$105</f>
        <v>1255234.8150346011</v>
      </c>
      <c r="J105" s="75">
        <f t="shared" si="77"/>
        <v>1056895.8949869575</v>
      </c>
      <c r="K105" s="75">
        <f t="shared" si="78"/>
        <v>192276.34683582286</v>
      </c>
      <c r="L105" s="75">
        <f t="shared" si="79"/>
        <v>268.35113931305074</v>
      </c>
      <c r="M105" s="75">
        <f t="shared" si="80"/>
        <v>3616.7442563679074</v>
      </c>
      <c r="N105" s="75">
        <f t="shared" si="81"/>
        <v>2177.4778161401832</v>
      </c>
      <c r="O105" s="75">
        <f t="shared" si="82"/>
        <v>0</v>
      </c>
      <c r="P105" s="75">
        <f t="shared" si="83"/>
        <v>0</v>
      </c>
      <c r="Q105" s="75">
        <f t="shared" si="84"/>
        <v>0</v>
      </c>
      <c r="R105" s="75">
        <f t="shared" si="85"/>
        <v>0</v>
      </c>
      <c r="S105" s="75">
        <f t="shared" si="86"/>
        <v>0</v>
      </c>
      <c r="T105" s="75">
        <f t="shared" si="87"/>
        <v>0</v>
      </c>
      <c r="U105" s="75">
        <f t="shared" si="88"/>
        <v>0</v>
      </c>
      <c r="V105" s="75">
        <f t="shared" si="89"/>
        <v>0</v>
      </c>
      <c r="W105" s="75">
        <f t="shared" si="90"/>
        <v>0</v>
      </c>
      <c r="X105" s="75">
        <f t="shared" si="91"/>
        <v>0</v>
      </c>
      <c r="Y105" s="23">
        <f t="shared" si="92"/>
        <v>0</v>
      </c>
    </row>
    <row r="106" spans="1:25">
      <c r="A106" s="25">
        <f t="shared" si="73"/>
        <v>95</v>
      </c>
      <c r="C106" s="97">
        <v>39102</v>
      </c>
      <c r="E106" s="89" t="s">
        <v>296</v>
      </c>
      <c r="G106" s="24">
        <v>6.2</v>
      </c>
      <c r="H106" s="75" t="str">
        <f t="shared" si="76"/>
        <v>P, S, T &amp; D Plant - Customer</v>
      </c>
      <c r="I106" s="23">
        <f>'Plt. Class.'!J$106</f>
        <v>0</v>
      </c>
      <c r="J106" s="75">
        <f t="shared" si="77"/>
        <v>0</v>
      </c>
      <c r="K106" s="75">
        <f t="shared" si="78"/>
        <v>0</v>
      </c>
      <c r="L106" s="75">
        <f t="shared" si="79"/>
        <v>0</v>
      </c>
      <c r="M106" s="75">
        <f t="shared" si="80"/>
        <v>0</v>
      </c>
      <c r="N106" s="75">
        <f t="shared" si="81"/>
        <v>0</v>
      </c>
      <c r="O106" s="75">
        <f t="shared" si="82"/>
        <v>0</v>
      </c>
      <c r="P106" s="75">
        <f t="shared" si="83"/>
        <v>0</v>
      </c>
      <c r="Q106" s="75">
        <f t="shared" si="84"/>
        <v>0</v>
      </c>
      <c r="R106" s="75">
        <f t="shared" si="85"/>
        <v>0</v>
      </c>
      <c r="S106" s="75">
        <f t="shared" si="86"/>
        <v>0</v>
      </c>
      <c r="T106" s="75">
        <f t="shared" si="87"/>
        <v>0</v>
      </c>
      <c r="U106" s="75">
        <f t="shared" si="88"/>
        <v>0</v>
      </c>
      <c r="V106" s="75">
        <f t="shared" si="89"/>
        <v>0</v>
      </c>
      <c r="W106" s="75">
        <f t="shared" si="90"/>
        <v>0</v>
      </c>
      <c r="X106" s="75">
        <f t="shared" si="91"/>
        <v>0</v>
      </c>
      <c r="Y106" s="23">
        <f t="shared" si="92"/>
        <v>0</v>
      </c>
    </row>
    <row r="107" spans="1:25">
      <c r="A107" s="25">
        <f t="shared" si="73"/>
        <v>96</v>
      </c>
      <c r="C107" s="25">
        <v>39103</v>
      </c>
      <c r="E107" s="89" t="s">
        <v>297</v>
      </c>
      <c r="G107" s="24">
        <v>6.2</v>
      </c>
      <c r="H107" s="75" t="str">
        <f t="shared" si="76"/>
        <v>P, S, T &amp; D Plant - Customer</v>
      </c>
      <c r="I107" s="23">
        <f>'Plt. Class.'!J$107</f>
        <v>0</v>
      </c>
      <c r="J107" s="75">
        <f t="shared" si="77"/>
        <v>0</v>
      </c>
      <c r="K107" s="75">
        <f t="shared" si="78"/>
        <v>0</v>
      </c>
      <c r="L107" s="75">
        <f t="shared" si="79"/>
        <v>0</v>
      </c>
      <c r="M107" s="75">
        <f t="shared" si="80"/>
        <v>0</v>
      </c>
      <c r="N107" s="75">
        <f t="shared" si="81"/>
        <v>0</v>
      </c>
      <c r="O107" s="75">
        <f t="shared" si="82"/>
        <v>0</v>
      </c>
      <c r="P107" s="75">
        <f t="shared" si="83"/>
        <v>0</v>
      </c>
      <c r="Q107" s="75">
        <f t="shared" si="84"/>
        <v>0</v>
      </c>
      <c r="R107" s="75">
        <f t="shared" si="85"/>
        <v>0</v>
      </c>
      <c r="S107" s="75">
        <f t="shared" si="86"/>
        <v>0</v>
      </c>
      <c r="T107" s="75">
        <f t="shared" si="87"/>
        <v>0</v>
      </c>
      <c r="U107" s="75">
        <f t="shared" si="88"/>
        <v>0</v>
      </c>
      <c r="V107" s="75">
        <f t="shared" si="89"/>
        <v>0</v>
      </c>
      <c r="W107" s="75">
        <f t="shared" si="90"/>
        <v>0</v>
      </c>
      <c r="X107" s="75">
        <f t="shared" si="91"/>
        <v>0</v>
      </c>
      <c r="Y107" s="23">
        <f t="shared" si="92"/>
        <v>0</v>
      </c>
    </row>
    <row r="108" spans="1:25">
      <c r="A108" s="25">
        <f t="shared" si="73"/>
        <v>97</v>
      </c>
      <c r="C108" s="25">
        <v>39200</v>
      </c>
      <c r="E108" s="89" t="s">
        <v>298</v>
      </c>
      <c r="G108" s="24">
        <v>6.2</v>
      </c>
      <c r="H108" s="75" t="str">
        <f t="shared" si="76"/>
        <v>P, S, T &amp; D Plant - Customer</v>
      </c>
      <c r="I108" s="23">
        <f>'Plt. Class.'!J$108</f>
        <v>124870.73596761646</v>
      </c>
      <c r="J108" s="75">
        <f t="shared" si="77"/>
        <v>105139.98390375756</v>
      </c>
      <c r="K108" s="75">
        <f t="shared" si="78"/>
        <v>19127.647393919713</v>
      </c>
      <c r="L108" s="75">
        <f t="shared" si="79"/>
        <v>26.695566329432417</v>
      </c>
      <c r="M108" s="75">
        <f t="shared" si="80"/>
        <v>359.79365110810841</v>
      </c>
      <c r="N108" s="75">
        <f t="shared" si="81"/>
        <v>216.61545250168015</v>
      </c>
      <c r="O108" s="75">
        <f t="shared" si="82"/>
        <v>0</v>
      </c>
      <c r="P108" s="75">
        <f t="shared" si="83"/>
        <v>0</v>
      </c>
      <c r="Q108" s="75">
        <f t="shared" si="84"/>
        <v>0</v>
      </c>
      <c r="R108" s="75">
        <f t="shared" si="85"/>
        <v>0</v>
      </c>
      <c r="S108" s="75">
        <f t="shared" si="86"/>
        <v>0</v>
      </c>
      <c r="T108" s="75">
        <f t="shared" si="87"/>
        <v>0</v>
      </c>
      <c r="U108" s="75">
        <f t="shared" si="88"/>
        <v>0</v>
      </c>
      <c r="V108" s="75">
        <f t="shared" si="89"/>
        <v>0</v>
      </c>
      <c r="W108" s="75">
        <f t="shared" si="90"/>
        <v>0</v>
      </c>
      <c r="X108" s="75">
        <f t="shared" si="91"/>
        <v>0</v>
      </c>
      <c r="Y108" s="23">
        <f t="shared" si="92"/>
        <v>0</v>
      </c>
    </row>
    <row r="109" spans="1:25">
      <c r="A109" s="25">
        <f t="shared" si="73"/>
        <v>98</v>
      </c>
      <c r="C109" s="25">
        <v>39201</v>
      </c>
      <c r="E109" s="89" t="s">
        <v>299</v>
      </c>
      <c r="G109" s="24">
        <v>6.2</v>
      </c>
      <c r="H109" s="75" t="str">
        <f t="shared" si="76"/>
        <v>P, S, T &amp; D Plant - Customer</v>
      </c>
      <c r="I109" s="23">
        <f>'Plt. Class.'!J$109</f>
        <v>0</v>
      </c>
      <c r="J109" s="75">
        <f t="shared" si="77"/>
        <v>0</v>
      </c>
      <c r="K109" s="75">
        <f t="shared" si="78"/>
        <v>0</v>
      </c>
      <c r="L109" s="75">
        <f t="shared" si="79"/>
        <v>0</v>
      </c>
      <c r="M109" s="75">
        <f t="shared" si="80"/>
        <v>0</v>
      </c>
      <c r="N109" s="75">
        <f t="shared" si="81"/>
        <v>0</v>
      </c>
      <c r="O109" s="75">
        <f t="shared" si="82"/>
        <v>0</v>
      </c>
      <c r="P109" s="75">
        <f t="shared" si="83"/>
        <v>0</v>
      </c>
      <c r="Q109" s="75">
        <f t="shared" si="84"/>
        <v>0</v>
      </c>
      <c r="R109" s="75">
        <f t="shared" si="85"/>
        <v>0</v>
      </c>
      <c r="S109" s="75">
        <f t="shared" si="86"/>
        <v>0</v>
      </c>
      <c r="T109" s="75">
        <f t="shared" si="87"/>
        <v>0</v>
      </c>
      <c r="U109" s="75">
        <f t="shared" si="88"/>
        <v>0</v>
      </c>
      <c r="V109" s="75">
        <f t="shared" si="89"/>
        <v>0</v>
      </c>
      <c r="W109" s="75">
        <f t="shared" si="90"/>
        <v>0</v>
      </c>
      <c r="X109" s="75">
        <f t="shared" si="91"/>
        <v>0</v>
      </c>
      <c r="Y109" s="23">
        <f t="shared" si="92"/>
        <v>0</v>
      </c>
    </row>
    <row r="110" spans="1:25">
      <c r="A110" s="25">
        <f t="shared" si="73"/>
        <v>99</v>
      </c>
      <c r="C110" s="25">
        <v>39202</v>
      </c>
      <c r="E110" s="89" t="s">
        <v>300</v>
      </c>
      <c r="G110" s="24">
        <v>6.2</v>
      </c>
      <c r="H110" s="75" t="str">
        <f t="shared" si="76"/>
        <v>P, S, T &amp; D Plant - Customer</v>
      </c>
      <c r="I110" s="23">
        <f>'Plt. Class.'!J$110</f>
        <v>25277.179542699469</v>
      </c>
      <c r="J110" s="75">
        <f t="shared" si="77"/>
        <v>21283.147165409802</v>
      </c>
      <c r="K110" s="75">
        <f t="shared" si="78"/>
        <v>3871.9478479805193</v>
      </c>
      <c r="L110" s="75">
        <f t="shared" si="79"/>
        <v>5.4038972211880223</v>
      </c>
      <c r="M110" s="75">
        <f t="shared" si="80"/>
        <v>72.83186606461247</v>
      </c>
      <c r="N110" s="75">
        <f t="shared" si="81"/>
        <v>43.84876602335423</v>
      </c>
      <c r="O110" s="75">
        <f t="shared" si="82"/>
        <v>0</v>
      </c>
      <c r="P110" s="75">
        <f t="shared" si="83"/>
        <v>0</v>
      </c>
      <c r="Q110" s="75">
        <f t="shared" si="84"/>
        <v>0</v>
      </c>
      <c r="R110" s="75">
        <f t="shared" si="85"/>
        <v>0</v>
      </c>
      <c r="S110" s="75">
        <f t="shared" si="86"/>
        <v>0</v>
      </c>
      <c r="T110" s="75">
        <f t="shared" si="87"/>
        <v>0</v>
      </c>
      <c r="U110" s="75">
        <f t="shared" si="88"/>
        <v>0</v>
      </c>
      <c r="V110" s="75">
        <f t="shared" si="89"/>
        <v>0</v>
      </c>
      <c r="W110" s="75">
        <f t="shared" si="90"/>
        <v>0</v>
      </c>
      <c r="X110" s="75">
        <f t="shared" si="91"/>
        <v>0</v>
      </c>
      <c r="Y110" s="23">
        <f t="shared" si="92"/>
        <v>0</v>
      </c>
    </row>
    <row r="111" spans="1:25">
      <c r="A111" s="25">
        <f t="shared" si="73"/>
        <v>100</v>
      </c>
      <c r="C111" s="25">
        <v>39300</v>
      </c>
      <c r="E111" s="89" t="s">
        <v>186</v>
      </c>
      <c r="G111" s="24">
        <v>6.2</v>
      </c>
      <c r="H111" s="75" t="str">
        <f t="shared" si="76"/>
        <v>P, S, T &amp; D Plant - Customer</v>
      </c>
      <c r="I111" s="23">
        <f>'Plt. Class.'!J$111</f>
        <v>0</v>
      </c>
      <c r="J111" s="75">
        <f t="shared" si="77"/>
        <v>0</v>
      </c>
      <c r="K111" s="75">
        <f t="shared" si="78"/>
        <v>0</v>
      </c>
      <c r="L111" s="75">
        <f t="shared" si="79"/>
        <v>0</v>
      </c>
      <c r="M111" s="75">
        <f t="shared" si="80"/>
        <v>0</v>
      </c>
      <c r="N111" s="75">
        <f t="shared" si="81"/>
        <v>0</v>
      </c>
      <c r="O111" s="75">
        <f t="shared" si="82"/>
        <v>0</v>
      </c>
      <c r="P111" s="75">
        <f t="shared" si="83"/>
        <v>0</v>
      </c>
      <c r="Q111" s="75">
        <f t="shared" si="84"/>
        <v>0</v>
      </c>
      <c r="R111" s="75">
        <f t="shared" si="85"/>
        <v>0</v>
      </c>
      <c r="S111" s="75">
        <f t="shared" si="86"/>
        <v>0</v>
      </c>
      <c r="T111" s="75">
        <f t="shared" si="87"/>
        <v>0</v>
      </c>
      <c r="U111" s="75">
        <f t="shared" si="88"/>
        <v>0</v>
      </c>
      <c r="V111" s="75">
        <f t="shared" si="89"/>
        <v>0</v>
      </c>
      <c r="W111" s="75">
        <f t="shared" si="90"/>
        <v>0</v>
      </c>
      <c r="X111" s="75">
        <f t="shared" si="91"/>
        <v>0</v>
      </c>
      <c r="Y111" s="23">
        <f t="shared" si="92"/>
        <v>0</v>
      </c>
    </row>
    <row r="112" spans="1:25">
      <c r="A112" s="25">
        <f t="shared" si="73"/>
        <v>101</v>
      </c>
      <c r="C112" s="25">
        <v>39400</v>
      </c>
      <c r="E112" s="89" t="s">
        <v>301</v>
      </c>
      <c r="G112" s="24">
        <v>6.2</v>
      </c>
      <c r="H112" s="75" t="str">
        <f t="shared" si="76"/>
        <v>P, S, T &amp; D Plant - Customer</v>
      </c>
      <c r="I112" s="23">
        <f>'Plt. Class.'!J$112</f>
        <v>4935014.0886348831</v>
      </c>
      <c r="J112" s="75">
        <f t="shared" si="77"/>
        <v>4155235.3946119901</v>
      </c>
      <c r="K112" s="75">
        <f t="shared" si="78"/>
        <v>755943.40531406982</v>
      </c>
      <c r="L112" s="75">
        <f t="shared" si="79"/>
        <v>1055.0349921378036</v>
      </c>
      <c r="M112" s="75">
        <f t="shared" si="80"/>
        <v>14219.398351911477</v>
      </c>
      <c r="N112" s="75">
        <f t="shared" si="81"/>
        <v>8560.8553647753197</v>
      </c>
      <c r="O112" s="75">
        <f t="shared" si="82"/>
        <v>0</v>
      </c>
      <c r="P112" s="75">
        <f t="shared" si="83"/>
        <v>0</v>
      </c>
      <c r="Q112" s="75">
        <f t="shared" si="84"/>
        <v>0</v>
      </c>
      <c r="R112" s="75">
        <f t="shared" si="85"/>
        <v>0</v>
      </c>
      <c r="S112" s="75">
        <f t="shared" si="86"/>
        <v>0</v>
      </c>
      <c r="T112" s="75">
        <f t="shared" si="87"/>
        <v>0</v>
      </c>
      <c r="U112" s="75">
        <f t="shared" si="88"/>
        <v>0</v>
      </c>
      <c r="V112" s="75">
        <f t="shared" si="89"/>
        <v>0</v>
      </c>
      <c r="W112" s="75">
        <f t="shared" si="90"/>
        <v>0</v>
      </c>
      <c r="X112" s="75">
        <f t="shared" si="91"/>
        <v>0</v>
      </c>
      <c r="Y112" s="23">
        <f t="shared" si="92"/>
        <v>0</v>
      </c>
    </row>
    <row r="113" spans="1:25">
      <c r="A113" s="25">
        <f t="shared" si="73"/>
        <v>102</v>
      </c>
      <c r="C113" s="25">
        <v>39600</v>
      </c>
      <c r="E113" s="89" t="s">
        <v>302</v>
      </c>
      <c r="G113" s="24">
        <v>6.2</v>
      </c>
      <c r="H113" s="75" t="str">
        <f t="shared" si="76"/>
        <v>P, S, T &amp; D Plant - Customer</v>
      </c>
      <c r="I113" s="23">
        <f>'Plt. Class.'!J$113</f>
        <v>0</v>
      </c>
      <c r="J113" s="75">
        <f t="shared" si="77"/>
        <v>0</v>
      </c>
      <c r="K113" s="75">
        <f t="shared" si="78"/>
        <v>0</v>
      </c>
      <c r="L113" s="75">
        <f t="shared" si="79"/>
        <v>0</v>
      </c>
      <c r="M113" s="75">
        <f t="shared" si="80"/>
        <v>0</v>
      </c>
      <c r="N113" s="75">
        <f t="shared" si="81"/>
        <v>0</v>
      </c>
      <c r="O113" s="75">
        <f t="shared" si="82"/>
        <v>0</v>
      </c>
      <c r="P113" s="75">
        <f t="shared" si="83"/>
        <v>0</v>
      </c>
      <c r="Q113" s="75">
        <f t="shared" si="84"/>
        <v>0</v>
      </c>
      <c r="R113" s="75">
        <f t="shared" si="85"/>
        <v>0</v>
      </c>
      <c r="S113" s="75">
        <f t="shared" si="86"/>
        <v>0</v>
      </c>
      <c r="T113" s="75">
        <f t="shared" si="87"/>
        <v>0</v>
      </c>
      <c r="U113" s="75">
        <f t="shared" si="88"/>
        <v>0</v>
      </c>
      <c r="V113" s="75">
        <f t="shared" si="89"/>
        <v>0</v>
      </c>
      <c r="W113" s="75">
        <f t="shared" si="90"/>
        <v>0</v>
      </c>
      <c r="X113" s="75">
        <f t="shared" si="91"/>
        <v>0</v>
      </c>
      <c r="Y113" s="23">
        <f t="shared" si="92"/>
        <v>0</v>
      </c>
    </row>
    <row r="114" spans="1:25">
      <c r="A114" s="25">
        <f t="shared" si="73"/>
        <v>103</v>
      </c>
      <c r="C114" s="25">
        <v>39603</v>
      </c>
      <c r="E114" s="89" t="s">
        <v>303</v>
      </c>
      <c r="G114" s="24">
        <v>6.2</v>
      </c>
      <c r="H114" s="75" t="str">
        <f t="shared" si="76"/>
        <v>P, S, T &amp; D Plant - Customer</v>
      </c>
      <c r="I114" s="23">
        <f>'Plt. Class.'!J$114</f>
        <v>0</v>
      </c>
      <c r="J114" s="75">
        <f t="shared" si="77"/>
        <v>0</v>
      </c>
      <c r="K114" s="75">
        <f t="shared" si="78"/>
        <v>0</v>
      </c>
      <c r="L114" s="75">
        <f t="shared" si="79"/>
        <v>0</v>
      </c>
      <c r="M114" s="75">
        <f t="shared" si="80"/>
        <v>0</v>
      </c>
      <c r="N114" s="75">
        <f t="shared" si="81"/>
        <v>0</v>
      </c>
      <c r="O114" s="75">
        <f t="shared" si="82"/>
        <v>0</v>
      </c>
      <c r="P114" s="75">
        <f t="shared" si="83"/>
        <v>0</v>
      </c>
      <c r="Q114" s="75">
        <f t="shared" si="84"/>
        <v>0</v>
      </c>
      <c r="R114" s="75">
        <f t="shared" si="85"/>
        <v>0</v>
      </c>
      <c r="S114" s="75">
        <f t="shared" si="86"/>
        <v>0</v>
      </c>
      <c r="T114" s="75">
        <f t="shared" si="87"/>
        <v>0</v>
      </c>
      <c r="U114" s="75">
        <f t="shared" si="88"/>
        <v>0</v>
      </c>
      <c r="V114" s="75">
        <f t="shared" si="89"/>
        <v>0</v>
      </c>
      <c r="W114" s="75">
        <f t="shared" si="90"/>
        <v>0</v>
      </c>
      <c r="X114" s="75">
        <f t="shared" si="91"/>
        <v>0</v>
      </c>
      <c r="Y114" s="23">
        <f t="shared" si="92"/>
        <v>0</v>
      </c>
    </row>
    <row r="115" spans="1:25">
      <c r="A115" s="25">
        <f t="shared" si="73"/>
        <v>104</v>
      </c>
      <c r="C115" s="25">
        <v>39604</v>
      </c>
      <c r="E115" s="89" t="s">
        <v>304</v>
      </c>
      <c r="G115" s="24">
        <v>6.2</v>
      </c>
      <c r="H115" s="75" t="str">
        <f t="shared" si="76"/>
        <v>P, S, T &amp; D Plant - Customer</v>
      </c>
      <c r="I115" s="23">
        <f>'Plt. Class.'!J$115</f>
        <v>0</v>
      </c>
      <c r="J115" s="75">
        <f t="shared" si="77"/>
        <v>0</v>
      </c>
      <c r="K115" s="75">
        <f t="shared" si="78"/>
        <v>0</v>
      </c>
      <c r="L115" s="75">
        <f t="shared" si="79"/>
        <v>0</v>
      </c>
      <c r="M115" s="75">
        <f t="shared" si="80"/>
        <v>0</v>
      </c>
      <c r="N115" s="75">
        <f t="shared" si="81"/>
        <v>0</v>
      </c>
      <c r="O115" s="75">
        <f t="shared" si="82"/>
        <v>0</v>
      </c>
      <c r="P115" s="75">
        <f t="shared" si="83"/>
        <v>0</v>
      </c>
      <c r="Q115" s="75">
        <f t="shared" si="84"/>
        <v>0</v>
      </c>
      <c r="R115" s="75">
        <f t="shared" si="85"/>
        <v>0</v>
      </c>
      <c r="S115" s="75">
        <f t="shared" si="86"/>
        <v>0</v>
      </c>
      <c r="T115" s="75">
        <f t="shared" si="87"/>
        <v>0</v>
      </c>
      <c r="U115" s="75">
        <f t="shared" si="88"/>
        <v>0</v>
      </c>
      <c r="V115" s="75">
        <f t="shared" si="89"/>
        <v>0</v>
      </c>
      <c r="W115" s="75">
        <f t="shared" si="90"/>
        <v>0</v>
      </c>
      <c r="X115" s="75">
        <f t="shared" si="91"/>
        <v>0</v>
      </c>
      <c r="Y115" s="23">
        <f t="shared" si="92"/>
        <v>0</v>
      </c>
    </row>
    <row r="116" spans="1:25">
      <c r="A116" s="25">
        <f t="shared" si="73"/>
        <v>105</v>
      </c>
      <c r="C116" s="25">
        <v>39605</v>
      </c>
      <c r="E116" s="23" t="s">
        <v>305</v>
      </c>
      <c r="G116" s="24">
        <v>6.2</v>
      </c>
      <c r="H116" s="75" t="str">
        <f t="shared" si="76"/>
        <v>P, S, T &amp; D Plant - Customer</v>
      </c>
      <c r="I116" s="23">
        <f>'Plt. Class.'!J$116</f>
        <v>0</v>
      </c>
      <c r="J116" s="75">
        <f t="shared" si="77"/>
        <v>0</v>
      </c>
      <c r="K116" s="75">
        <f t="shared" si="78"/>
        <v>0</v>
      </c>
      <c r="L116" s="75">
        <f t="shared" si="79"/>
        <v>0</v>
      </c>
      <c r="M116" s="75">
        <f t="shared" si="80"/>
        <v>0</v>
      </c>
      <c r="N116" s="75">
        <f t="shared" si="81"/>
        <v>0</v>
      </c>
      <c r="O116" s="75">
        <f t="shared" si="82"/>
        <v>0</v>
      </c>
      <c r="P116" s="75">
        <f t="shared" si="83"/>
        <v>0</v>
      </c>
      <c r="Q116" s="75">
        <f t="shared" si="84"/>
        <v>0</v>
      </c>
      <c r="R116" s="75">
        <f t="shared" si="85"/>
        <v>0</v>
      </c>
      <c r="S116" s="75">
        <f t="shared" si="86"/>
        <v>0</v>
      </c>
      <c r="T116" s="75">
        <f t="shared" si="87"/>
        <v>0</v>
      </c>
      <c r="U116" s="75">
        <f t="shared" si="88"/>
        <v>0</v>
      </c>
      <c r="V116" s="75">
        <f t="shared" si="89"/>
        <v>0</v>
      </c>
      <c r="W116" s="75">
        <f t="shared" si="90"/>
        <v>0</v>
      </c>
      <c r="X116" s="75">
        <f t="shared" si="91"/>
        <v>0</v>
      </c>
      <c r="Y116" s="23">
        <f t="shared" si="92"/>
        <v>0</v>
      </c>
    </row>
    <row r="117" spans="1:25">
      <c r="A117" s="25">
        <f t="shared" si="73"/>
        <v>106</v>
      </c>
      <c r="C117" s="25">
        <v>39700</v>
      </c>
      <c r="E117" s="89" t="s">
        <v>306</v>
      </c>
      <c r="G117" s="24">
        <v>6.2</v>
      </c>
      <c r="H117" s="75" t="str">
        <f t="shared" si="76"/>
        <v>P, S, T &amp; D Plant - Customer</v>
      </c>
      <c r="I117" s="23">
        <f>'Plt. Class.'!J$117</f>
        <v>299786.52836846432</v>
      </c>
      <c r="J117" s="75">
        <f t="shared" si="77"/>
        <v>252417.43410079577</v>
      </c>
      <c r="K117" s="75">
        <f t="shared" si="78"/>
        <v>45921.175715392477</v>
      </c>
      <c r="L117" s="75">
        <f t="shared" si="79"/>
        <v>64.090045523605099</v>
      </c>
      <c r="M117" s="75">
        <f t="shared" si="80"/>
        <v>863.78356593242688</v>
      </c>
      <c r="N117" s="75">
        <f t="shared" si="81"/>
        <v>520.0449408201099</v>
      </c>
      <c r="O117" s="75">
        <f t="shared" si="82"/>
        <v>0</v>
      </c>
      <c r="P117" s="75">
        <f t="shared" si="83"/>
        <v>0</v>
      </c>
      <c r="Q117" s="75">
        <f t="shared" si="84"/>
        <v>0</v>
      </c>
      <c r="R117" s="75">
        <f t="shared" si="85"/>
        <v>0</v>
      </c>
      <c r="S117" s="75">
        <f t="shared" si="86"/>
        <v>0</v>
      </c>
      <c r="T117" s="75">
        <f t="shared" si="87"/>
        <v>0</v>
      </c>
      <c r="U117" s="75">
        <f t="shared" si="88"/>
        <v>0</v>
      </c>
      <c r="V117" s="75">
        <f t="shared" si="89"/>
        <v>0</v>
      </c>
      <c r="W117" s="75">
        <f t="shared" si="90"/>
        <v>0</v>
      </c>
      <c r="X117" s="75">
        <f t="shared" si="91"/>
        <v>0</v>
      </c>
      <c r="Y117" s="23">
        <f t="shared" si="92"/>
        <v>0</v>
      </c>
    </row>
    <row r="118" spans="1:25">
      <c r="A118" s="25">
        <f t="shared" si="73"/>
        <v>107</v>
      </c>
      <c r="C118" s="25">
        <v>39701</v>
      </c>
      <c r="E118" s="89" t="s">
        <v>307</v>
      </c>
      <c r="G118" s="24">
        <v>6.2</v>
      </c>
      <c r="H118" s="75" t="str">
        <f t="shared" si="76"/>
        <v>P, S, T &amp; D Plant - Customer</v>
      </c>
      <c r="I118" s="23">
        <f>'Plt. Class.'!J$118</f>
        <v>0</v>
      </c>
      <c r="J118" s="75">
        <f t="shared" si="77"/>
        <v>0</v>
      </c>
      <c r="K118" s="75">
        <f t="shared" si="78"/>
        <v>0</v>
      </c>
      <c r="L118" s="75">
        <f t="shared" si="79"/>
        <v>0</v>
      </c>
      <c r="M118" s="75">
        <f t="shared" si="80"/>
        <v>0</v>
      </c>
      <c r="N118" s="75">
        <f t="shared" si="81"/>
        <v>0</v>
      </c>
      <c r="O118" s="75">
        <f t="shared" si="82"/>
        <v>0</v>
      </c>
      <c r="P118" s="75">
        <f t="shared" si="83"/>
        <v>0</v>
      </c>
      <c r="Q118" s="75">
        <f t="shared" si="84"/>
        <v>0</v>
      </c>
      <c r="R118" s="75">
        <f t="shared" si="85"/>
        <v>0</v>
      </c>
      <c r="S118" s="75">
        <f t="shared" si="86"/>
        <v>0</v>
      </c>
      <c r="T118" s="75">
        <f t="shared" si="87"/>
        <v>0</v>
      </c>
      <c r="U118" s="75">
        <f t="shared" si="88"/>
        <v>0</v>
      </c>
      <c r="V118" s="75">
        <f t="shared" si="89"/>
        <v>0</v>
      </c>
      <c r="W118" s="75">
        <f t="shared" si="90"/>
        <v>0</v>
      </c>
      <c r="X118" s="75">
        <f t="shared" si="91"/>
        <v>0</v>
      </c>
      <c r="Y118" s="23">
        <f t="shared" si="92"/>
        <v>0</v>
      </c>
    </row>
    <row r="119" spans="1:25">
      <c r="A119" s="25">
        <f t="shared" si="73"/>
        <v>108</v>
      </c>
      <c r="C119" s="25">
        <v>39702</v>
      </c>
      <c r="E119" s="89" t="s">
        <v>308</v>
      </c>
      <c r="G119" s="24">
        <v>6.2</v>
      </c>
      <c r="H119" s="75" t="str">
        <f t="shared" si="76"/>
        <v>P, S, T &amp; D Plant - Customer</v>
      </c>
      <c r="I119" s="23">
        <f>'Plt. Class.'!J$119</f>
        <v>0</v>
      </c>
      <c r="J119" s="75">
        <f t="shared" si="77"/>
        <v>0</v>
      </c>
      <c r="K119" s="75">
        <f t="shared" si="78"/>
        <v>0</v>
      </c>
      <c r="L119" s="75">
        <f t="shared" si="79"/>
        <v>0</v>
      </c>
      <c r="M119" s="75">
        <f t="shared" si="80"/>
        <v>0</v>
      </c>
      <c r="N119" s="75">
        <f t="shared" si="81"/>
        <v>0</v>
      </c>
      <c r="O119" s="75">
        <f t="shared" si="82"/>
        <v>0</v>
      </c>
      <c r="P119" s="75">
        <f t="shared" si="83"/>
        <v>0</v>
      </c>
      <c r="Q119" s="75">
        <f t="shared" si="84"/>
        <v>0</v>
      </c>
      <c r="R119" s="75">
        <f t="shared" si="85"/>
        <v>0</v>
      </c>
      <c r="S119" s="75">
        <f t="shared" si="86"/>
        <v>0</v>
      </c>
      <c r="T119" s="75">
        <f t="shared" si="87"/>
        <v>0</v>
      </c>
      <c r="U119" s="75">
        <f t="shared" si="88"/>
        <v>0</v>
      </c>
      <c r="V119" s="75">
        <f t="shared" si="89"/>
        <v>0</v>
      </c>
      <c r="W119" s="75">
        <f t="shared" si="90"/>
        <v>0</v>
      </c>
      <c r="X119" s="75">
        <f t="shared" si="91"/>
        <v>0</v>
      </c>
      <c r="Y119" s="23">
        <f t="shared" si="92"/>
        <v>0</v>
      </c>
    </row>
    <row r="120" spans="1:25">
      <c r="A120" s="25">
        <f t="shared" si="73"/>
        <v>109</v>
      </c>
      <c r="C120" s="25">
        <v>39705</v>
      </c>
      <c r="E120" s="89" t="s">
        <v>309</v>
      </c>
      <c r="G120" s="24">
        <v>6.2</v>
      </c>
      <c r="H120" s="75" t="str">
        <f t="shared" si="76"/>
        <v>P, S, T &amp; D Plant - Customer</v>
      </c>
      <c r="I120" s="23">
        <f>'Plt. Class.'!J$120</f>
        <v>0</v>
      </c>
      <c r="J120" s="75">
        <f t="shared" si="77"/>
        <v>0</v>
      </c>
      <c r="K120" s="75">
        <f t="shared" si="78"/>
        <v>0</v>
      </c>
      <c r="L120" s="75">
        <f t="shared" si="79"/>
        <v>0</v>
      </c>
      <c r="M120" s="75">
        <f t="shared" si="80"/>
        <v>0</v>
      </c>
      <c r="N120" s="75">
        <f t="shared" si="81"/>
        <v>0</v>
      </c>
      <c r="O120" s="75">
        <f t="shared" si="82"/>
        <v>0</v>
      </c>
      <c r="P120" s="75">
        <f t="shared" si="83"/>
        <v>0</v>
      </c>
      <c r="Q120" s="75">
        <f t="shared" si="84"/>
        <v>0</v>
      </c>
      <c r="R120" s="75">
        <f t="shared" si="85"/>
        <v>0</v>
      </c>
      <c r="S120" s="75">
        <f t="shared" si="86"/>
        <v>0</v>
      </c>
      <c r="T120" s="75">
        <f t="shared" si="87"/>
        <v>0</v>
      </c>
      <c r="U120" s="75">
        <f t="shared" si="88"/>
        <v>0</v>
      </c>
      <c r="V120" s="75">
        <f t="shared" si="89"/>
        <v>0</v>
      </c>
      <c r="W120" s="75">
        <f t="shared" si="90"/>
        <v>0</v>
      </c>
      <c r="X120" s="75">
        <f t="shared" si="91"/>
        <v>0</v>
      </c>
      <c r="Y120" s="23">
        <f t="shared" si="92"/>
        <v>0</v>
      </c>
    </row>
    <row r="121" spans="1:25">
      <c r="A121" s="25">
        <f t="shared" si="73"/>
        <v>110</v>
      </c>
      <c r="C121" s="25">
        <v>39800</v>
      </c>
      <c r="E121" s="89" t="s">
        <v>310</v>
      </c>
      <c r="G121" s="24">
        <v>6.2</v>
      </c>
      <c r="H121" s="75" t="str">
        <f t="shared" si="76"/>
        <v>P, S, T &amp; D Plant - Customer</v>
      </c>
      <c r="I121" s="23">
        <f>'Plt. Class.'!J$121</f>
        <v>2060749.8009471139</v>
      </c>
      <c r="J121" s="75">
        <f t="shared" si="77"/>
        <v>1735131.928408277</v>
      </c>
      <c r="K121" s="75">
        <f t="shared" si="78"/>
        <v>315664.79731351126</v>
      </c>
      <c r="L121" s="75">
        <f t="shared" si="79"/>
        <v>440.55865109832598</v>
      </c>
      <c r="M121" s="75">
        <f t="shared" si="80"/>
        <v>5937.6978053156781</v>
      </c>
      <c r="N121" s="75">
        <f t="shared" si="81"/>
        <v>3574.8187689121305</v>
      </c>
      <c r="O121" s="75">
        <f t="shared" si="82"/>
        <v>0</v>
      </c>
      <c r="P121" s="75">
        <f t="shared" si="83"/>
        <v>0</v>
      </c>
      <c r="Q121" s="75">
        <f t="shared" si="84"/>
        <v>0</v>
      </c>
      <c r="R121" s="75">
        <f t="shared" si="85"/>
        <v>0</v>
      </c>
      <c r="S121" s="75">
        <f t="shared" si="86"/>
        <v>0</v>
      </c>
      <c r="T121" s="75">
        <f t="shared" si="87"/>
        <v>0</v>
      </c>
      <c r="U121" s="75">
        <f t="shared" si="88"/>
        <v>0</v>
      </c>
      <c r="V121" s="75">
        <f t="shared" si="89"/>
        <v>0</v>
      </c>
      <c r="W121" s="75">
        <f t="shared" si="90"/>
        <v>0</v>
      </c>
      <c r="X121" s="75">
        <f t="shared" si="91"/>
        <v>0</v>
      </c>
      <c r="Y121" s="23">
        <f t="shared" si="92"/>
        <v>0</v>
      </c>
    </row>
    <row r="122" spans="1:25">
      <c r="A122" s="25">
        <f t="shared" si="73"/>
        <v>111</v>
      </c>
      <c r="C122" s="25">
        <v>39900</v>
      </c>
      <c r="E122" s="89" t="s">
        <v>311</v>
      </c>
      <c r="G122" s="24">
        <v>6.2</v>
      </c>
      <c r="H122" s="75" t="str">
        <f t="shared" si="76"/>
        <v>P, S, T &amp; D Plant - Customer</v>
      </c>
      <c r="I122" s="23">
        <f>'Plt. Class.'!J$122</f>
        <v>0</v>
      </c>
      <c r="J122" s="75">
        <f t="shared" si="77"/>
        <v>0</v>
      </c>
      <c r="K122" s="75">
        <f t="shared" si="78"/>
        <v>0</v>
      </c>
      <c r="L122" s="75">
        <f t="shared" si="79"/>
        <v>0</v>
      </c>
      <c r="M122" s="75">
        <f t="shared" si="80"/>
        <v>0</v>
      </c>
      <c r="N122" s="75">
        <f t="shared" si="81"/>
        <v>0</v>
      </c>
      <c r="O122" s="75">
        <f t="shared" si="82"/>
        <v>0</v>
      </c>
      <c r="P122" s="75">
        <f t="shared" si="83"/>
        <v>0</v>
      </c>
      <c r="Q122" s="75">
        <f t="shared" si="84"/>
        <v>0</v>
      </c>
      <c r="R122" s="75">
        <f t="shared" si="85"/>
        <v>0</v>
      </c>
      <c r="S122" s="75">
        <f t="shared" si="86"/>
        <v>0</v>
      </c>
      <c r="T122" s="75">
        <f t="shared" si="87"/>
        <v>0</v>
      </c>
      <c r="U122" s="75">
        <f t="shared" si="88"/>
        <v>0</v>
      </c>
      <c r="V122" s="75">
        <f t="shared" si="89"/>
        <v>0</v>
      </c>
      <c r="W122" s="75">
        <f t="shared" si="90"/>
        <v>0</v>
      </c>
      <c r="X122" s="75">
        <f t="shared" si="91"/>
        <v>0</v>
      </c>
      <c r="Y122" s="23">
        <f t="shared" si="92"/>
        <v>0</v>
      </c>
    </row>
    <row r="123" spans="1:25">
      <c r="A123" s="25">
        <f t="shared" si="73"/>
        <v>112</v>
      </c>
      <c r="C123" s="25">
        <v>39901</v>
      </c>
      <c r="E123" s="89" t="s">
        <v>312</v>
      </c>
      <c r="G123" s="24">
        <v>6.2</v>
      </c>
      <c r="H123" s="75" t="str">
        <f t="shared" si="76"/>
        <v>P, S, T &amp; D Plant - Customer</v>
      </c>
      <c r="I123" s="23">
        <f>'Plt. Class.'!J$123</f>
        <v>14801.652802186456</v>
      </c>
      <c r="J123" s="75">
        <f t="shared" si="77"/>
        <v>12462.852287300391</v>
      </c>
      <c r="K123" s="75">
        <f t="shared" si="78"/>
        <v>2267.3110192997478</v>
      </c>
      <c r="L123" s="75">
        <f t="shared" si="79"/>
        <v>3.1643803578483878</v>
      </c>
      <c r="M123" s="75">
        <f t="shared" si="80"/>
        <v>42.648428896217418</v>
      </c>
      <c r="N123" s="75">
        <f t="shared" si="81"/>
        <v>25.676686332255485</v>
      </c>
      <c r="O123" s="75">
        <f t="shared" si="82"/>
        <v>0</v>
      </c>
      <c r="P123" s="75">
        <f t="shared" si="83"/>
        <v>0</v>
      </c>
      <c r="Q123" s="75">
        <f t="shared" si="84"/>
        <v>0</v>
      </c>
      <c r="R123" s="75">
        <f t="shared" si="85"/>
        <v>0</v>
      </c>
      <c r="S123" s="75">
        <f t="shared" si="86"/>
        <v>0</v>
      </c>
      <c r="T123" s="75">
        <f t="shared" si="87"/>
        <v>0</v>
      </c>
      <c r="U123" s="75">
        <f t="shared" si="88"/>
        <v>0</v>
      </c>
      <c r="V123" s="75">
        <f t="shared" si="89"/>
        <v>0</v>
      </c>
      <c r="W123" s="75">
        <f t="shared" si="90"/>
        <v>0</v>
      </c>
      <c r="X123" s="75">
        <f t="shared" si="91"/>
        <v>0</v>
      </c>
      <c r="Y123" s="23">
        <f t="shared" si="92"/>
        <v>0</v>
      </c>
    </row>
    <row r="124" spans="1:25">
      <c r="A124" s="25">
        <f t="shared" si="73"/>
        <v>113</v>
      </c>
      <c r="C124" s="25">
        <v>39902</v>
      </c>
      <c r="E124" s="89" t="s">
        <v>313</v>
      </c>
      <c r="G124" s="24">
        <v>6.2</v>
      </c>
      <c r="H124" s="75" t="str">
        <f t="shared" si="76"/>
        <v>P, S, T &amp; D Plant - Customer</v>
      </c>
      <c r="I124" s="23">
        <f>'Plt. Class.'!J$124</f>
        <v>0</v>
      </c>
      <c r="J124" s="75">
        <f t="shared" si="77"/>
        <v>0</v>
      </c>
      <c r="K124" s="75">
        <f t="shared" si="78"/>
        <v>0</v>
      </c>
      <c r="L124" s="75">
        <f t="shared" si="79"/>
        <v>0</v>
      </c>
      <c r="M124" s="75">
        <f t="shared" si="80"/>
        <v>0</v>
      </c>
      <c r="N124" s="75">
        <f t="shared" si="81"/>
        <v>0</v>
      </c>
      <c r="O124" s="75">
        <f t="shared" si="82"/>
        <v>0</v>
      </c>
      <c r="P124" s="75">
        <f t="shared" si="83"/>
        <v>0</v>
      </c>
      <c r="Q124" s="75">
        <f t="shared" si="84"/>
        <v>0</v>
      </c>
      <c r="R124" s="75">
        <f t="shared" si="85"/>
        <v>0</v>
      </c>
      <c r="S124" s="75">
        <f t="shared" si="86"/>
        <v>0</v>
      </c>
      <c r="T124" s="75">
        <f t="shared" si="87"/>
        <v>0</v>
      </c>
      <c r="U124" s="75">
        <f t="shared" si="88"/>
        <v>0</v>
      </c>
      <c r="V124" s="75">
        <f t="shared" si="89"/>
        <v>0</v>
      </c>
      <c r="W124" s="75">
        <f t="shared" si="90"/>
        <v>0</v>
      </c>
      <c r="X124" s="75">
        <f t="shared" si="91"/>
        <v>0</v>
      </c>
      <c r="Y124" s="23">
        <f t="shared" si="92"/>
        <v>0</v>
      </c>
    </row>
    <row r="125" spans="1:25">
      <c r="A125" s="25">
        <f t="shared" si="73"/>
        <v>114</v>
      </c>
      <c r="C125" s="25">
        <v>39903</v>
      </c>
      <c r="E125" s="89" t="s">
        <v>314</v>
      </c>
      <c r="G125" s="24">
        <v>6.2</v>
      </c>
      <c r="H125" s="75" t="str">
        <f t="shared" si="76"/>
        <v>P, S, T &amp; D Plant - Customer</v>
      </c>
      <c r="I125" s="23">
        <f>'Plt. Class.'!J$125</f>
        <v>0</v>
      </c>
      <c r="J125" s="75">
        <f t="shared" si="77"/>
        <v>0</v>
      </c>
      <c r="K125" s="75">
        <f t="shared" si="78"/>
        <v>0</v>
      </c>
      <c r="L125" s="75">
        <f t="shared" si="79"/>
        <v>0</v>
      </c>
      <c r="M125" s="75">
        <f t="shared" si="80"/>
        <v>0</v>
      </c>
      <c r="N125" s="75">
        <f t="shared" si="81"/>
        <v>0</v>
      </c>
      <c r="O125" s="75">
        <f t="shared" si="82"/>
        <v>0</v>
      </c>
      <c r="P125" s="75">
        <f t="shared" si="83"/>
        <v>0</v>
      </c>
      <c r="Q125" s="75">
        <f t="shared" si="84"/>
        <v>0</v>
      </c>
      <c r="R125" s="75">
        <f t="shared" si="85"/>
        <v>0</v>
      </c>
      <c r="S125" s="75">
        <f t="shared" si="86"/>
        <v>0</v>
      </c>
      <c r="T125" s="75">
        <f t="shared" si="87"/>
        <v>0</v>
      </c>
      <c r="U125" s="75">
        <f t="shared" si="88"/>
        <v>0</v>
      </c>
      <c r="V125" s="75">
        <f t="shared" si="89"/>
        <v>0</v>
      </c>
      <c r="W125" s="75">
        <f t="shared" si="90"/>
        <v>0</v>
      </c>
      <c r="X125" s="75">
        <f t="shared" si="91"/>
        <v>0</v>
      </c>
      <c r="Y125" s="23">
        <f t="shared" si="92"/>
        <v>0</v>
      </c>
    </row>
    <row r="126" spans="1:25">
      <c r="A126" s="25">
        <f t="shared" si="73"/>
        <v>115</v>
      </c>
      <c r="C126" s="25">
        <v>39904</v>
      </c>
      <c r="E126" s="89" t="s">
        <v>315</v>
      </c>
      <c r="G126" s="24">
        <v>6.2</v>
      </c>
      <c r="H126" s="75" t="str">
        <f t="shared" si="76"/>
        <v>P, S, T &amp; D Plant - Customer</v>
      </c>
      <c r="I126" s="23">
        <f>'Plt. Class.'!J$126</f>
        <v>0</v>
      </c>
      <c r="J126" s="75">
        <f t="shared" si="77"/>
        <v>0</v>
      </c>
      <c r="K126" s="75">
        <f t="shared" si="78"/>
        <v>0</v>
      </c>
      <c r="L126" s="75">
        <f t="shared" si="79"/>
        <v>0</v>
      </c>
      <c r="M126" s="75">
        <f t="shared" si="80"/>
        <v>0</v>
      </c>
      <c r="N126" s="75">
        <f t="shared" si="81"/>
        <v>0</v>
      </c>
      <c r="O126" s="75">
        <f t="shared" si="82"/>
        <v>0</v>
      </c>
      <c r="P126" s="75">
        <f t="shared" si="83"/>
        <v>0</v>
      </c>
      <c r="Q126" s="75">
        <f t="shared" si="84"/>
        <v>0</v>
      </c>
      <c r="R126" s="75">
        <f t="shared" si="85"/>
        <v>0</v>
      </c>
      <c r="S126" s="75">
        <f t="shared" si="86"/>
        <v>0</v>
      </c>
      <c r="T126" s="75">
        <f t="shared" si="87"/>
        <v>0</v>
      </c>
      <c r="U126" s="75">
        <f t="shared" si="88"/>
        <v>0</v>
      </c>
      <c r="V126" s="75">
        <f t="shared" si="89"/>
        <v>0</v>
      </c>
      <c r="W126" s="75">
        <f t="shared" si="90"/>
        <v>0</v>
      </c>
      <c r="X126" s="75">
        <f t="shared" si="91"/>
        <v>0</v>
      </c>
      <c r="Y126" s="23">
        <f t="shared" si="92"/>
        <v>0</v>
      </c>
    </row>
    <row r="127" spans="1:25">
      <c r="A127" s="25">
        <f t="shared" si="73"/>
        <v>116</v>
      </c>
      <c r="C127" s="25">
        <v>39905</v>
      </c>
      <c r="E127" s="89" t="s">
        <v>316</v>
      </c>
      <c r="G127" s="24">
        <v>6.2</v>
      </c>
      <c r="H127" s="75" t="str">
        <f t="shared" si="76"/>
        <v>P, S, T &amp; D Plant - Customer</v>
      </c>
      <c r="I127" s="23">
        <f>'Plt. Class.'!J$127</f>
        <v>0</v>
      </c>
      <c r="J127" s="75">
        <f t="shared" si="77"/>
        <v>0</v>
      </c>
      <c r="K127" s="75">
        <f t="shared" si="78"/>
        <v>0</v>
      </c>
      <c r="L127" s="75">
        <f t="shared" si="79"/>
        <v>0</v>
      </c>
      <c r="M127" s="75">
        <f t="shared" si="80"/>
        <v>0</v>
      </c>
      <c r="N127" s="75">
        <f t="shared" si="81"/>
        <v>0</v>
      </c>
      <c r="O127" s="75">
        <f t="shared" si="82"/>
        <v>0</v>
      </c>
      <c r="P127" s="75">
        <f t="shared" si="83"/>
        <v>0</v>
      </c>
      <c r="Q127" s="75">
        <f t="shared" si="84"/>
        <v>0</v>
      </c>
      <c r="R127" s="75">
        <f t="shared" si="85"/>
        <v>0</v>
      </c>
      <c r="S127" s="75">
        <f t="shared" si="86"/>
        <v>0</v>
      </c>
      <c r="T127" s="75">
        <f t="shared" si="87"/>
        <v>0</v>
      </c>
      <c r="U127" s="75">
        <f t="shared" si="88"/>
        <v>0</v>
      </c>
      <c r="V127" s="75">
        <f t="shared" si="89"/>
        <v>0</v>
      </c>
      <c r="W127" s="75">
        <f t="shared" si="90"/>
        <v>0</v>
      </c>
      <c r="X127" s="75">
        <f t="shared" si="91"/>
        <v>0</v>
      </c>
      <c r="Y127" s="23">
        <f t="shared" si="92"/>
        <v>0</v>
      </c>
    </row>
    <row r="128" spans="1:25">
      <c r="A128" s="25">
        <f t="shared" si="73"/>
        <v>117</v>
      </c>
      <c r="C128" s="25">
        <v>39906</v>
      </c>
      <c r="E128" s="89" t="s">
        <v>317</v>
      </c>
      <c r="G128" s="24">
        <v>6.2</v>
      </c>
      <c r="H128" s="75" t="str">
        <f t="shared" si="76"/>
        <v>P, S, T &amp; D Plant - Customer</v>
      </c>
      <c r="I128" s="23">
        <f>'Plt. Class.'!J$128</f>
        <v>366608.4097456779</v>
      </c>
      <c r="J128" s="75">
        <f t="shared" si="77"/>
        <v>308680.82902657759</v>
      </c>
      <c r="K128" s="75">
        <f t="shared" si="78"/>
        <v>56156.923709327108</v>
      </c>
      <c r="L128" s="75">
        <f t="shared" si="79"/>
        <v>78.375602125317499</v>
      </c>
      <c r="M128" s="75">
        <f t="shared" si="80"/>
        <v>1056.3193789739676</v>
      </c>
      <c r="N128" s="75">
        <f t="shared" si="81"/>
        <v>635.96202867400484</v>
      </c>
      <c r="O128" s="75">
        <f t="shared" si="82"/>
        <v>0</v>
      </c>
      <c r="P128" s="75">
        <f t="shared" si="83"/>
        <v>0</v>
      </c>
      <c r="Q128" s="75">
        <f t="shared" si="84"/>
        <v>0</v>
      </c>
      <c r="R128" s="75">
        <f t="shared" si="85"/>
        <v>0</v>
      </c>
      <c r="S128" s="75">
        <f t="shared" si="86"/>
        <v>0</v>
      </c>
      <c r="T128" s="75">
        <f t="shared" si="87"/>
        <v>0</v>
      </c>
      <c r="U128" s="75">
        <f t="shared" si="88"/>
        <v>0</v>
      </c>
      <c r="V128" s="75">
        <f t="shared" si="89"/>
        <v>0</v>
      </c>
      <c r="W128" s="75">
        <f t="shared" si="90"/>
        <v>0</v>
      </c>
      <c r="X128" s="75">
        <f t="shared" si="91"/>
        <v>0</v>
      </c>
      <c r="Y128" s="23">
        <f t="shared" si="92"/>
        <v>0</v>
      </c>
    </row>
    <row r="129" spans="1:25">
      <c r="A129" s="25">
        <f t="shared" si="73"/>
        <v>118</v>
      </c>
      <c r="C129" s="25">
        <v>39907</v>
      </c>
      <c r="E129" s="89" t="s">
        <v>318</v>
      </c>
      <c r="G129" s="24">
        <v>6.2</v>
      </c>
      <c r="H129" s="75" t="str">
        <f t="shared" si="76"/>
        <v>P, S, T &amp; D Plant - Customer</v>
      </c>
      <c r="I129" s="23">
        <f>'Plt. Class.'!J$129</f>
        <v>0</v>
      </c>
      <c r="J129" s="75">
        <f t="shared" si="77"/>
        <v>0</v>
      </c>
      <c r="K129" s="75">
        <f t="shared" si="78"/>
        <v>0</v>
      </c>
      <c r="L129" s="75">
        <f t="shared" si="79"/>
        <v>0</v>
      </c>
      <c r="M129" s="75">
        <f t="shared" si="80"/>
        <v>0</v>
      </c>
      <c r="N129" s="75">
        <f t="shared" si="81"/>
        <v>0</v>
      </c>
      <c r="O129" s="75">
        <f t="shared" si="82"/>
        <v>0</v>
      </c>
      <c r="P129" s="75">
        <f t="shared" si="83"/>
        <v>0</v>
      </c>
      <c r="Q129" s="75">
        <f t="shared" si="84"/>
        <v>0</v>
      </c>
      <c r="R129" s="75">
        <f t="shared" si="85"/>
        <v>0</v>
      </c>
      <c r="S129" s="75">
        <f t="shared" si="86"/>
        <v>0</v>
      </c>
      <c r="T129" s="75">
        <f t="shared" si="87"/>
        <v>0</v>
      </c>
      <c r="U129" s="75">
        <f t="shared" si="88"/>
        <v>0</v>
      </c>
      <c r="V129" s="75">
        <f t="shared" si="89"/>
        <v>0</v>
      </c>
      <c r="W129" s="75">
        <f t="shared" si="90"/>
        <v>0</v>
      </c>
      <c r="X129" s="75">
        <f t="shared" si="91"/>
        <v>0</v>
      </c>
      <c r="Y129" s="23">
        <f t="shared" si="92"/>
        <v>0</v>
      </c>
    </row>
    <row r="130" spans="1:25">
      <c r="A130" s="25">
        <f t="shared" si="73"/>
        <v>119</v>
      </c>
      <c r="C130" s="25">
        <v>39908</v>
      </c>
      <c r="E130" s="89" t="s">
        <v>319</v>
      </c>
      <c r="G130" s="24">
        <v>6.2</v>
      </c>
      <c r="H130" s="75" t="str">
        <f t="shared" si="76"/>
        <v>P, S, T &amp; D Plant - Customer</v>
      </c>
      <c r="I130" s="23">
        <f>'Plt. Class.'!J$130</f>
        <v>0</v>
      </c>
      <c r="J130" s="75">
        <f t="shared" si="77"/>
        <v>0</v>
      </c>
      <c r="K130" s="75">
        <f t="shared" si="78"/>
        <v>0</v>
      </c>
      <c r="L130" s="75">
        <f t="shared" si="79"/>
        <v>0</v>
      </c>
      <c r="M130" s="75">
        <f t="shared" si="80"/>
        <v>0</v>
      </c>
      <c r="N130" s="75">
        <f t="shared" si="81"/>
        <v>0</v>
      </c>
      <c r="O130" s="75">
        <f t="shared" si="82"/>
        <v>0</v>
      </c>
      <c r="P130" s="75">
        <f t="shared" si="83"/>
        <v>0</v>
      </c>
      <c r="Q130" s="75">
        <f t="shared" si="84"/>
        <v>0</v>
      </c>
      <c r="R130" s="75">
        <f t="shared" si="85"/>
        <v>0</v>
      </c>
      <c r="S130" s="75">
        <f t="shared" si="86"/>
        <v>0</v>
      </c>
      <c r="T130" s="75">
        <f t="shared" si="87"/>
        <v>0</v>
      </c>
      <c r="U130" s="75">
        <f t="shared" si="88"/>
        <v>0</v>
      </c>
      <c r="V130" s="75">
        <f t="shared" si="89"/>
        <v>0</v>
      </c>
      <c r="W130" s="75">
        <f t="shared" si="90"/>
        <v>0</v>
      </c>
      <c r="X130" s="75">
        <f t="shared" si="91"/>
        <v>0</v>
      </c>
      <c r="Y130" s="23">
        <f t="shared" si="92"/>
        <v>0</v>
      </c>
    </row>
    <row r="131" spans="1:25">
      <c r="A131" s="25">
        <f t="shared" si="73"/>
        <v>120</v>
      </c>
      <c r="C131" s="25">
        <v>39909</v>
      </c>
      <c r="E131" s="89" t="s">
        <v>320</v>
      </c>
      <c r="G131" s="24">
        <v>6.2</v>
      </c>
      <c r="H131" s="75" t="str">
        <f t="shared" si="76"/>
        <v>P, S, T &amp; D Plant - Customer</v>
      </c>
      <c r="I131" s="23">
        <f>'Plt. Class.'!J$131</f>
        <v>0</v>
      </c>
      <c r="J131" s="75">
        <f t="shared" si="77"/>
        <v>0</v>
      </c>
      <c r="K131" s="75">
        <f t="shared" si="78"/>
        <v>0</v>
      </c>
      <c r="L131" s="75">
        <f t="shared" si="79"/>
        <v>0</v>
      </c>
      <c r="M131" s="75">
        <f t="shared" si="80"/>
        <v>0</v>
      </c>
      <c r="N131" s="75">
        <f t="shared" si="81"/>
        <v>0</v>
      </c>
      <c r="O131" s="75">
        <f t="shared" si="82"/>
        <v>0</v>
      </c>
      <c r="P131" s="75">
        <f t="shared" si="83"/>
        <v>0</v>
      </c>
      <c r="Q131" s="75">
        <f t="shared" si="84"/>
        <v>0</v>
      </c>
      <c r="R131" s="75">
        <f t="shared" si="85"/>
        <v>0</v>
      </c>
      <c r="S131" s="75">
        <f t="shared" si="86"/>
        <v>0</v>
      </c>
      <c r="T131" s="75">
        <f t="shared" si="87"/>
        <v>0</v>
      </c>
      <c r="U131" s="75">
        <f t="shared" si="88"/>
        <v>0</v>
      </c>
      <c r="V131" s="75">
        <f t="shared" si="89"/>
        <v>0</v>
      </c>
      <c r="W131" s="75">
        <f t="shared" si="90"/>
        <v>0</v>
      </c>
      <c r="X131" s="75">
        <f t="shared" si="91"/>
        <v>0</v>
      </c>
      <c r="Y131" s="23">
        <f t="shared" si="92"/>
        <v>0</v>
      </c>
    </row>
    <row r="132" spans="1:25">
      <c r="A132" s="25">
        <f t="shared" si="73"/>
        <v>121</v>
      </c>
      <c r="C132" s="25">
        <v>39924</v>
      </c>
      <c r="E132" s="89" t="s">
        <v>321</v>
      </c>
      <c r="G132" s="24">
        <v>6.2</v>
      </c>
      <c r="H132" s="75" t="str">
        <f t="shared" si="76"/>
        <v>P, S, T &amp; D Plant - Customer</v>
      </c>
      <c r="I132" s="23">
        <f>'Plt. Class.'!J$132</f>
        <v>0</v>
      </c>
      <c r="J132" s="75">
        <f t="shared" si="77"/>
        <v>0</v>
      </c>
      <c r="K132" s="75">
        <f t="shared" si="78"/>
        <v>0</v>
      </c>
      <c r="L132" s="75">
        <f t="shared" si="79"/>
        <v>0</v>
      </c>
      <c r="M132" s="75">
        <f t="shared" si="80"/>
        <v>0</v>
      </c>
      <c r="N132" s="75">
        <f t="shared" si="81"/>
        <v>0</v>
      </c>
      <c r="O132" s="75">
        <f t="shared" si="82"/>
        <v>0</v>
      </c>
      <c r="P132" s="75">
        <f t="shared" si="83"/>
        <v>0</v>
      </c>
      <c r="Q132" s="75">
        <f t="shared" si="84"/>
        <v>0</v>
      </c>
      <c r="R132" s="75">
        <f t="shared" si="85"/>
        <v>0</v>
      </c>
      <c r="S132" s="75">
        <f t="shared" si="86"/>
        <v>0</v>
      </c>
      <c r="T132" s="75">
        <f t="shared" si="87"/>
        <v>0</v>
      </c>
      <c r="U132" s="75">
        <f t="shared" si="88"/>
        <v>0</v>
      </c>
      <c r="V132" s="75">
        <f t="shared" si="89"/>
        <v>0</v>
      </c>
      <c r="W132" s="75">
        <f t="shared" si="90"/>
        <v>0</v>
      </c>
      <c r="X132" s="75">
        <f t="shared" si="91"/>
        <v>0</v>
      </c>
      <c r="Y132" s="23">
        <f t="shared" si="92"/>
        <v>0</v>
      </c>
    </row>
    <row r="133" spans="1:25">
      <c r="A133" s="25">
        <f t="shared" si="73"/>
        <v>122</v>
      </c>
      <c r="G133" s="24"/>
      <c r="H133" s="75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>
      <c r="A134" s="25">
        <f t="shared" si="73"/>
        <v>123</v>
      </c>
      <c r="D134" s="25" t="s">
        <v>149</v>
      </c>
      <c r="G134" s="24"/>
      <c r="H134" s="75"/>
      <c r="I134" s="23">
        <f>'Plt. Class.'!J$134</f>
        <v>17924248.552721221</v>
      </c>
      <c r="J134" s="23">
        <f>SUM(J98:J132)</f>
        <v>15092048.506935949</v>
      </c>
      <c r="K134" s="23">
        <f t="shared" ref="K134:X134" si="93">SUM(K98:K132)</f>
        <v>2745628.9374825214</v>
      </c>
      <c r="L134" s="23">
        <f t="shared" si="93"/>
        <v>3831.9463918951701</v>
      </c>
      <c r="M134" s="23">
        <f t="shared" si="93"/>
        <v>51645.654045198113</v>
      </c>
      <c r="N134" s="23">
        <f t="shared" si="93"/>
        <v>31093.507865663662</v>
      </c>
      <c r="O134" s="23">
        <f t="shared" si="93"/>
        <v>0</v>
      </c>
      <c r="P134" s="23">
        <f t="shared" si="93"/>
        <v>0</v>
      </c>
      <c r="Q134" s="23">
        <f t="shared" si="93"/>
        <v>0</v>
      </c>
      <c r="R134" s="23">
        <f t="shared" si="93"/>
        <v>0</v>
      </c>
      <c r="S134" s="23">
        <f t="shared" si="93"/>
        <v>0</v>
      </c>
      <c r="T134" s="23">
        <f t="shared" si="93"/>
        <v>0</v>
      </c>
      <c r="U134" s="23">
        <f t="shared" si="93"/>
        <v>0</v>
      </c>
      <c r="V134" s="23">
        <f t="shared" si="93"/>
        <v>0</v>
      </c>
      <c r="W134" s="23">
        <f t="shared" si="93"/>
        <v>0</v>
      </c>
      <c r="X134" s="23">
        <f t="shared" si="93"/>
        <v>0</v>
      </c>
      <c r="Y134" s="23">
        <f t="shared" si="92"/>
        <v>0</v>
      </c>
    </row>
    <row r="135" spans="1:25">
      <c r="A135" s="25">
        <f t="shared" si="73"/>
        <v>124</v>
      </c>
      <c r="G135" s="24"/>
      <c r="H135" s="75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>
      <c r="A136" s="25">
        <f t="shared" si="73"/>
        <v>125</v>
      </c>
      <c r="D136" s="25" t="s">
        <v>349</v>
      </c>
      <c r="G136" s="24"/>
      <c r="H136" s="75"/>
      <c r="I136" s="23">
        <f>'Plt. Class.'!J$136</f>
        <v>640794262.91174495</v>
      </c>
      <c r="J136" s="23">
        <f t="shared" ref="J136:X136" si="94">J134+J94+J66+J52+J30+J18</f>
        <v>539542735.66252804</v>
      </c>
      <c r="K136" s="23">
        <f t="shared" si="94"/>
        <v>98156598.646148726</v>
      </c>
      <c r="L136" s="23">
        <f t="shared" si="94"/>
        <v>136992.59171113191</v>
      </c>
      <c r="M136" s="23">
        <f t="shared" si="94"/>
        <v>1846338.9814723025</v>
      </c>
      <c r="N136" s="23">
        <f t="shared" si="94"/>
        <v>1111597.0298846129</v>
      </c>
      <c r="O136" s="23">
        <f t="shared" si="94"/>
        <v>0</v>
      </c>
      <c r="P136" s="23">
        <f t="shared" si="94"/>
        <v>0</v>
      </c>
      <c r="Q136" s="23">
        <f t="shared" si="94"/>
        <v>0</v>
      </c>
      <c r="R136" s="23">
        <f t="shared" si="94"/>
        <v>0</v>
      </c>
      <c r="S136" s="23">
        <f t="shared" si="94"/>
        <v>0</v>
      </c>
      <c r="T136" s="23">
        <f t="shared" si="94"/>
        <v>0</v>
      </c>
      <c r="U136" s="23">
        <f t="shared" si="94"/>
        <v>0</v>
      </c>
      <c r="V136" s="23">
        <f t="shared" si="94"/>
        <v>0</v>
      </c>
      <c r="W136" s="23">
        <f t="shared" si="94"/>
        <v>0</v>
      </c>
      <c r="X136" s="23">
        <f t="shared" si="94"/>
        <v>0</v>
      </c>
      <c r="Y136" s="23">
        <f t="shared" si="92"/>
        <v>0</v>
      </c>
    </row>
    <row r="137" spans="1:25">
      <c r="A137" s="25">
        <f t="shared" si="73"/>
        <v>126</v>
      </c>
      <c r="G137" s="24"/>
      <c r="H137" s="75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>
      <c r="A138" s="25">
        <f t="shared" si="73"/>
        <v>127</v>
      </c>
      <c r="D138" s="25" t="s">
        <v>348</v>
      </c>
      <c r="G138" s="24">
        <v>6.2</v>
      </c>
      <c r="H138" s="75" t="str">
        <f>VLOOKUP($G138,alloc,3)</f>
        <v>P, S, T &amp; D Plant - Customer</v>
      </c>
      <c r="I138" s="23">
        <f>'Plt. Class.'!J$138</f>
        <v>0</v>
      </c>
      <c r="J138" s="75">
        <f>$I138*VLOOKUP($G138,alloc,6)</f>
        <v>0</v>
      </c>
      <c r="K138" s="75">
        <f>$I138*VLOOKUP($G138,alloc,7)</f>
        <v>0</v>
      </c>
      <c r="L138" s="75">
        <f>$I138*VLOOKUP($G138,alloc,8)</f>
        <v>0</v>
      </c>
      <c r="M138" s="75">
        <f>$I138*VLOOKUP($G138,alloc,9)</f>
        <v>0</v>
      </c>
      <c r="N138" s="75">
        <f>$I138*VLOOKUP($G138,alloc,10)</f>
        <v>0</v>
      </c>
      <c r="O138" s="75">
        <f>$I138*VLOOKUP($G138,alloc,11)</f>
        <v>0</v>
      </c>
      <c r="P138" s="75">
        <f>$I138*VLOOKUP($G138,alloc,12)</f>
        <v>0</v>
      </c>
      <c r="Q138" s="75">
        <f>$I138*VLOOKUP($G138,alloc,13)</f>
        <v>0</v>
      </c>
      <c r="R138" s="75">
        <f>$I138*VLOOKUP($G138,alloc,14)</f>
        <v>0</v>
      </c>
      <c r="S138" s="75">
        <f>$I138*VLOOKUP($G138,alloc,15)</f>
        <v>0</v>
      </c>
      <c r="T138" s="75">
        <f>$I138*VLOOKUP($G138,alloc,16)</f>
        <v>0</v>
      </c>
      <c r="U138" s="75">
        <f>$I138*VLOOKUP($G138,alloc,17)</f>
        <v>0</v>
      </c>
      <c r="V138" s="75">
        <f>$I138*VLOOKUP($G138,alloc,18)</f>
        <v>0</v>
      </c>
      <c r="W138" s="75">
        <f>$I138*VLOOKUP($G138,alloc,19)</f>
        <v>0</v>
      </c>
      <c r="X138" s="75">
        <f>$I138*VLOOKUP($G138,alloc,20)</f>
        <v>0</v>
      </c>
      <c r="Y138" s="23">
        <f>SUM(J138:X138)-I138</f>
        <v>0</v>
      </c>
    </row>
    <row r="139" spans="1:25">
      <c r="A139" s="25">
        <f t="shared" si="73"/>
        <v>128</v>
      </c>
      <c r="G139" s="24"/>
      <c r="H139" s="75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>
      <c r="A140" s="25">
        <f t="shared" si="73"/>
        <v>129</v>
      </c>
      <c r="D140" s="25" t="s">
        <v>347</v>
      </c>
      <c r="G140" s="24"/>
      <c r="H140" s="75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25">
        <f t="shared" si="73"/>
        <v>130</v>
      </c>
      <c r="G141" s="24"/>
      <c r="H141" s="75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>
      <c r="A142" s="25">
        <f t="shared" si="73"/>
        <v>131</v>
      </c>
      <c r="D142" s="25" t="s">
        <v>322</v>
      </c>
      <c r="G142" s="24"/>
      <c r="H142" s="75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>
      <c r="A143" s="25">
        <f t="shared" si="73"/>
        <v>132</v>
      </c>
      <c r="G143" s="24"/>
      <c r="H143" s="75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>
      <c r="A144" s="25">
        <f t="shared" ref="A144:A207" si="95">A143+1</f>
        <v>133</v>
      </c>
      <c r="C144" s="25">
        <v>30100</v>
      </c>
      <c r="E144" s="89" t="s">
        <v>323</v>
      </c>
      <c r="G144" s="24">
        <v>6.2</v>
      </c>
      <c r="H144" s="75" t="str">
        <f>VLOOKUP($G144,alloc,3)</f>
        <v>P, S, T &amp; D Plant - Customer</v>
      </c>
      <c r="I144" s="23">
        <f>'Plt. Class.'!J$144</f>
        <v>63972.189457972818</v>
      </c>
      <c r="J144" s="75">
        <f>$I144*VLOOKUP($G144,alloc,6)</f>
        <v>53863.981162437427</v>
      </c>
      <c r="K144" s="75">
        <f>$I144*VLOOKUP($G144,alloc,7)</f>
        <v>9799.2333711115934</v>
      </c>
      <c r="L144" s="75">
        <f>$I144*VLOOKUP($G144,alloc,8)</f>
        <v>13.676333479424823</v>
      </c>
      <c r="M144" s="75">
        <f>$I144*VLOOKUP($G144,alloc,9)</f>
        <v>184.32491356848234</v>
      </c>
      <c r="N144" s="75">
        <f>$I144*VLOOKUP($G144,alloc,10)</f>
        <v>110.97367737590426</v>
      </c>
      <c r="O144" s="75">
        <f>$I144*VLOOKUP($G144,alloc,11)</f>
        <v>0</v>
      </c>
      <c r="P144" s="75">
        <f>$I144*VLOOKUP($G144,alloc,12)</f>
        <v>0</v>
      </c>
      <c r="Q144" s="75">
        <f>$I144*VLOOKUP($G144,alloc,13)</f>
        <v>0</v>
      </c>
      <c r="R144" s="75">
        <f>$I144*VLOOKUP($G144,alloc,14)</f>
        <v>0</v>
      </c>
      <c r="S144" s="75">
        <f>$I144*VLOOKUP($G144,alloc,15)</f>
        <v>0</v>
      </c>
      <c r="T144" s="75">
        <f>$I144*VLOOKUP($G144,alloc,16)</f>
        <v>0</v>
      </c>
      <c r="U144" s="75">
        <f>$I144*VLOOKUP($G144,alloc,17)</f>
        <v>0</v>
      </c>
      <c r="V144" s="75">
        <f>$I144*VLOOKUP($G144,alloc,18)</f>
        <v>0</v>
      </c>
      <c r="W144" s="75">
        <f>$I144*VLOOKUP($G144,alloc,19)</f>
        <v>0</v>
      </c>
      <c r="X144" s="75">
        <f>$I144*VLOOKUP($G144,alloc,20)</f>
        <v>0</v>
      </c>
      <c r="Y144" s="23">
        <f>SUM(J144:X144)-I144</f>
        <v>0</v>
      </c>
    </row>
    <row r="145" spans="1:25">
      <c r="A145" s="25">
        <f t="shared" si="95"/>
        <v>134</v>
      </c>
      <c r="C145" s="25">
        <v>30200</v>
      </c>
      <c r="E145" s="89" t="s">
        <v>185</v>
      </c>
      <c r="G145" s="24">
        <v>6.2</v>
      </c>
      <c r="H145" s="75" t="str">
        <f>VLOOKUP($G145,alloc,3)</f>
        <v>P, S, T &amp; D Plant - Customer</v>
      </c>
      <c r="I145" s="23">
        <f>'Plt. Class.'!J$145</f>
        <v>0</v>
      </c>
      <c r="J145" s="75">
        <f>$I145*VLOOKUP($G145,alloc,6)</f>
        <v>0</v>
      </c>
      <c r="K145" s="75">
        <f>$I145*VLOOKUP($G145,alloc,7)</f>
        <v>0</v>
      </c>
      <c r="L145" s="75">
        <f>$I145*VLOOKUP($G145,alloc,8)</f>
        <v>0</v>
      </c>
      <c r="M145" s="75">
        <f>$I145*VLOOKUP($G145,alloc,9)</f>
        <v>0</v>
      </c>
      <c r="N145" s="75">
        <f>$I145*VLOOKUP($G145,alloc,10)</f>
        <v>0</v>
      </c>
      <c r="O145" s="75">
        <f>$I145*VLOOKUP($G145,alloc,11)</f>
        <v>0</v>
      </c>
      <c r="P145" s="75">
        <f>$I145*VLOOKUP($G145,alloc,12)</f>
        <v>0</v>
      </c>
      <c r="Q145" s="75">
        <f>$I145*VLOOKUP($G145,alloc,13)</f>
        <v>0</v>
      </c>
      <c r="R145" s="75">
        <f>$I145*VLOOKUP($G145,alloc,14)</f>
        <v>0</v>
      </c>
      <c r="S145" s="75">
        <f>$I145*VLOOKUP($G145,alloc,15)</f>
        <v>0</v>
      </c>
      <c r="T145" s="75">
        <f>$I145*VLOOKUP($G145,alloc,16)</f>
        <v>0</v>
      </c>
      <c r="U145" s="75">
        <f>$I145*VLOOKUP($G145,alloc,17)</f>
        <v>0</v>
      </c>
      <c r="V145" s="75">
        <f>$I145*VLOOKUP($G145,alloc,18)</f>
        <v>0</v>
      </c>
      <c r="W145" s="75">
        <f>$I145*VLOOKUP($G145,alloc,19)</f>
        <v>0</v>
      </c>
      <c r="X145" s="75">
        <f>$I145*VLOOKUP($G145,alloc,20)</f>
        <v>0</v>
      </c>
      <c r="Y145" s="23">
        <f>SUM(J145:X145)-I145</f>
        <v>0</v>
      </c>
    </row>
    <row r="146" spans="1:25">
      <c r="A146" s="25">
        <f t="shared" si="95"/>
        <v>135</v>
      </c>
      <c r="C146" s="25">
        <v>30300</v>
      </c>
      <c r="E146" s="89" t="s">
        <v>324</v>
      </c>
      <c r="G146" s="24">
        <v>6.2</v>
      </c>
      <c r="H146" s="75" t="str">
        <f>VLOOKUP($G146,alloc,3)</f>
        <v>P, S, T &amp; D Plant - Customer</v>
      </c>
      <c r="I146" s="23">
        <f>'Plt. Class.'!J$146</f>
        <v>383037.7740216236</v>
      </c>
      <c r="J146" s="75">
        <f>$I146*VLOOKUP($G146,alloc,6)</f>
        <v>322514.19904827647</v>
      </c>
      <c r="K146" s="75">
        <f>$I146*VLOOKUP($G146,alloc,7)</f>
        <v>58673.56689510963</v>
      </c>
      <c r="L146" s="75">
        <f>$I146*VLOOKUP($G146,alloc,8)</f>
        <v>81.887963771785721</v>
      </c>
      <c r="M146" s="75">
        <f>$I146*VLOOKUP($G146,alloc,9)</f>
        <v>1103.6577798604699</v>
      </c>
      <c r="N146" s="75">
        <f>$I146*VLOOKUP($G146,alloc,10)</f>
        <v>664.46233460534688</v>
      </c>
      <c r="O146" s="75">
        <f>$I146*VLOOKUP($G146,alloc,11)</f>
        <v>0</v>
      </c>
      <c r="P146" s="75">
        <f>$I146*VLOOKUP($G146,alloc,12)</f>
        <v>0</v>
      </c>
      <c r="Q146" s="75">
        <f>$I146*VLOOKUP($G146,alloc,13)</f>
        <v>0</v>
      </c>
      <c r="R146" s="75">
        <f>$I146*VLOOKUP($G146,alloc,14)</f>
        <v>0</v>
      </c>
      <c r="S146" s="75">
        <f>$I146*VLOOKUP($G146,alloc,15)</f>
        <v>0</v>
      </c>
      <c r="T146" s="75">
        <f>$I146*VLOOKUP($G146,alloc,16)</f>
        <v>0</v>
      </c>
      <c r="U146" s="75">
        <f>$I146*VLOOKUP($G146,alloc,17)</f>
        <v>0</v>
      </c>
      <c r="V146" s="75">
        <f>$I146*VLOOKUP($G146,alloc,18)</f>
        <v>0</v>
      </c>
      <c r="W146" s="75">
        <f>$I146*VLOOKUP($G146,alloc,19)</f>
        <v>0</v>
      </c>
      <c r="X146" s="75">
        <f>$I146*VLOOKUP($G146,alloc,20)</f>
        <v>0</v>
      </c>
      <c r="Y146" s="23">
        <f>SUM(J146:X146)-I146</f>
        <v>0</v>
      </c>
    </row>
    <row r="147" spans="1:25">
      <c r="A147" s="25">
        <f t="shared" si="95"/>
        <v>136</v>
      </c>
      <c r="G147" s="24"/>
      <c r="H147" s="75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>
      <c r="A148" s="25">
        <f t="shared" si="95"/>
        <v>137</v>
      </c>
      <c r="D148" s="25" t="s">
        <v>421</v>
      </c>
      <c r="G148" s="24"/>
      <c r="H148" s="75"/>
      <c r="I148" s="23">
        <f>'Plt. Class.'!J$148</f>
        <v>447009.96347959642</v>
      </c>
      <c r="J148" s="23">
        <f>SUM(J144:J146)</f>
        <v>376378.18021071388</v>
      </c>
      <c r="K148" s="23">
        <f t="shared" ref="K148:X148" si="96">SUM(K144:K146)</f>
        <v>68472.800266221224</v>
      </c>
      <c r="L148" s="23">
        <f t="shared" si="96"/>
        <v>95.564297251210547</v>
      </c>
      <c r="M148" s="23">
        <f t="shared" si="96"/>
        <v>1287.9826934289522</v>
      </c>
      <c r="N148" s="23">
        <f t="shared" si="96"/>
        <v>775.43601198125111</v>
      </c>
      <c r="O148" s="23">
        <f t="shared" si="96"/>
        <v>0</v>
      </c>
      <c r="P148" s="23">
        <f t="shared" si="96"/>
        <v>0</v>
      </c>
      <c r="Q148" s="23">
        <f t="shared" si="96"/>
        <v>0</v>
      </c>
      <c r="R148" s="23">
        <f t="shared" si="96"/>
        <v>0</v>
      </c>
      <c r="S148" s="23">
        <f t="shared" si="96"/>
        <v>0</v>
      </c>
      <c r="T148" s="23">
        <f t="shared" si="96"/>
        <v>0</v>
      </c>
      <c r="U148" s="23">
        <f t="shared" si="96"/>
        <v>0</v>
      </c>
      <c r="V148" s="23">
        <f t="shared" si="96"/>
        <v>0</v>
      </c>
      <c r="W148" s="23">
        <f t="shared" si="96"/>
        <v>0</v>
      </c>
      <c r="X148" s="23">
        <f t="shared" si="96"/>
        <v>0</v>
      </c>
      <c r="Y148" s="23">
        <f>SUM(J148:X148)-I148</f>
        <v>0</v>
      </c>
    </row>
    <row r="149" spans="1:25">
      <c r="A149" s="25">
        <f t="shared" si="95"/>
        <v>138</v>
      </c>
      <c r="G149" s="24"/>
      <c r="H149" s="75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5">
      <c r="A150" s="25">
        <f t="shared" si="95"/>
        <v>139</v>
      </c>
      <c r="D150" s="25" t="s">
        <v>148</v>
      </c>
      <c r="G150" s="24"/>
      <c r="H150" s="75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</row>
    <row r="151" spans="1:25">
      <c r="A151" s="25">
        <f t="shared" si="95"/>
        <v>140</v>
      </c>
      <c r="G151" s="24"/>
      <c r="H151" s="75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</row>
    <row r="152" spans="1:25">
      <c r="A152" s="25">
        <f t="shared" si="95"/>
        <v>141</v>
      </c>
      <c r="C152" s="90">
        <v>37400</v>
      </c>
      <c r="E152" s="89" t="s">
        <v>115</v>
      </c>
      <c r="G152" s="24">
        <v>6.2</v>
      </c>
      <c r="H152" s="75" t="str">
        <f t="shared" ref="H152:H185" si="97">VLOOKUP($G152,alloc,3)</f>
        <v>P, S, T &amp; D Plant - Customer</v>
      </c>
      <c r="I152" s="23">
        <f>'Plt. Class.'!J$152</f>
        <v>0</v>
      </c>
      <c r="J152" s="75">
        <f t="shared" ref="J152:J185" si="98">$I152*VLOOKUP($G152,alloc,6)</f>
        <v>0</v>
      </c>
      <c r="K152" s="75">
        <f t="shared" ref="K152:K185" si="99">$I152*VLOOKUP($G152,alloc,7)</f>
        <v>0</v>
      </c>
      <c r="L152" s="75">
        <f t="shared" ref="L152:L185" si="100">$I152*VLOOKUP($G152,alloc,8)</f>
        <v>0</v>
      </c>
      <c r="M152" s="75">
        <f t="shared" ref="M152:M185" si="101">$I152*VLOOKUP($G152,alloc,9)</f>
        <v>0</v>
      </c>
      <c r="N152" s="75">
        <f t="shared" ref="N152:N185" si="102">$I152*VLOOKUP($G152,alloc,10)</f>
        <v>0</v>
      </c>
      <c r="O152" s="75">
        <f t="shared" ref="O152:O185" si="103">$I152*VLOOKUP($G152,alloc,11)</f>
        <v>0</v>
      </c>
      <c r="P152" s="75">
        <f t="shared" ref="P152:P185" si="104">$I152*VLOOKUP($G152,alloc,12)</f>
        <v>0</v>
      </c>
      <c r="Q152" s="75">
        <f t="shared" ref="Q152:Q185" si="105">$I152*VLOOKUP($G152,alloc,13)</f>
        <v>0</v>
      </c>
      <c r="R152" s="75">
        <f t="shared" ref="R152:R185" si="106">$I152*VLOOKUP($G152,alloc,14)</f>
        <v>0</v>
      </c>
      <c r="S152" s="75">
        <f t="shared" ref="S152:S185" si="107">$I152*VLOOKUP($G152,alloc,15)</f>
        <v>0</v>
      </c>
      <c r="T152" s="75">
        <f t="shared" ref="T152:T185" si="108">$I152*VLOOKUP($G152,alloc,16)</f>
        <v>0</v>
      </c>
      <c r="U152" s="75">
        <f t="shared" ref="U152:U185" si="109">$I152*VLOOKUP($G152,alloc,17)</f>
        <v>0</v>
      </c>
      <c r="V152" s="75">
        <f t="shared" ref="V152:V185" si="110">$I152*VLOOKUP($G152,alloc,18)</f>
        <v>0</v>
      </c>
      <c r="W152" s="75">
        <f t="shared" ref="W152:W185" si="111">$I152*VLOOKUP($G152,alloc,19)</f>
        <v>0</v>
      </c>
      <c r="X152" s="75">
        <f t="shared" ref="X152:X185" si="112">$I152*VLOOKUP($G152,alloc,20)</f>
        <v>0</v>
      </c>
      <c r="Y152" s="23">
        <f t="shared" ref="Y152:Y187" si="113">SUM(J152:X152)-I152</f>
        <v>0</v>
      </c>
    </row>
    <row r="153" spans="1:25">
      <c r="A153" s="25">
        <f t="shared" si="95"/>
        <v>142</v>
      </c>
      <c r="C153" s="90">
        <v>39001</v>
      </c>
      <c r="E153" s="89" t="s">
        <v>291</v>
      </c>
      <c r="G153" s="24">
        <v>6.2</v>
      </c>
      <c r="H153" s="75" t="str">
        <f t="shared" si="97"/>
        <v>P, S, T &amp; D Plant - Customer</v>
      </c>
      <c r="I153" s="23">
        <f>'Plt. Class.'!J$153</f>
        <v>61910.976059386812</v>
      </c>
      <c r="J153" s="75">
        <f t="shared" si="98"/>
        <v>52128.458889182431</v>
      </c>
      <c r="K153" s="75">
        <f t="shared" si="99"/>
        <v>9483.4975601045953</v>
      </c>
      <c r="L153" s="75">
        <f t="shared" si="100"/>
        <v>13.235675717822957</v>
      </c>
      <c r="M153" s="75">
        <f t="shared" si="101"/>
        <v>178.38587998592592</v>
      </c>
      <c r="N153" s="75">
        <f t="shared" si="102"/>
        <v>107.39805439604912</v>
      </c>
      <c r="O153" s="75">
        <f t="shared" si="103"/>
        <v>0</v>
      </c>
      <c r="P153" s="75">
        <f t="shared" si="104"/>
        <v>0</v>
      </c>
      <c r="Q153" s="75">
        <f t="shared" si="105"/>
        <v>0</v>
      </c>
      <c r="R153" s="75">
        <f t="shared" si="106"/>
        <v>0</v>
      </c>
      <c r="S153" s="75">
        <f t="shared" si="107"/>
        <v>0</v>
      </c>
      <c r="T153" s="75">
        <f t="shared" si="108"/>
        <v>0</v>
      </c>
      <c r="U153" s="75">
        <f t="shared" si="109"/>
        <v>0</v>
      </c>
      <c r="V153" s="75">
        <f t="shared" si="110"/>
        <v>0</v>
      </c>
      <c r="W153" s="75">
        <f t="shared" si="111"/>
        <v>0</v>
      </c>
      <c r="X153" s="75">
        <f t="shared" si="112"/>
        <v>0</v>
      </c>
      <c r="Y153" s="23">
        <f t="shared" si="113"/>
        <v>0</v>
      </c>
    </row>
    <row r="154" spans="1:25">
      <c r="A154" s="25">
        <f t="shared" si="95"/>
        <v>143</v>
      </c>
      <c r="C154" s="90">
        <v>36602</v>
      </c>
      <c r="E154" s="89" t="s">
        <v>139</v>
      </c>
      <c r="G154" s="24">
        <v>6.2</v>
      </c>
      <c r="H154" s="75" t="str">
        <f t="shared" si="97"/>
        <v>P, S, T &amp; D Plant - Customer</v>
      </c>
      <c r="I154" s="23">
        <f>'Plt. Class.'!J$154</f>
        <v>0</v>
      </c>
      <c r="J154" s="75">
        <f t="shared" si="98"/>
        <v>0</v>
      </c>
      <c r="K154" s="75">
        <f t="shared" si="99"/>
        <v>0</v>
      </c>
      <c r="L154" s="75">
        <f t="shared" si="100"/>
        <v>0</v>
      </c>
      <c r="M154" s="75">
        <f t="shared" si="101"/>
        <v>0</v>
      </c>
      <c r="N154" s="75">
        <f t="shared" si="102"/>
        <v>0</v>
      </c>
      <c r="O154" s="75">
        <f t="shared" si="103"/>
        <v>0</v>
      </c>
      <c r="P154" s="75">
        <f t="shared" si="104"/>
        <v>0</v>
      </c>
      <c r="Q154" s="75">
        <f t="shared" si="105"/>
        <v>0</v>
      </c>
      <c r="R154" s="75">
        <f t="shared" si="106"/>
        <v>0</v>
      </c>
      <c r="S154" s="75">
        <f t="shared" si="107"/>
        <v>0</v>
      </c>
      <c r="T154" s="75">
        <f t="shared" si="108"/>
        <v>0</v>
      </c>
      <c r="U154" s="75">
        <f t="shared" si="109"/>
        <v>0</v>
      </c>
      <c r="V154" s="75">
        <f t="shared" si="110"/>
        <v>0</v>
      </c>
      <c r="W154" s="75">
        <f t="shared" si="111"/>
        <v>0</v>
      </c>
      <c r="X154" s="75">
        <f t="shared" si="112"/>
        <v>0</v>
      </c>
      <c r="Y154" s="23">
        <f t="shared" si="113"/>
        <v>0</v>
      </c>
    </row>
    <row r="155" spans="1:25">
      <c r="A155" s="25">
        <f t="shared" si="95"/>
        <v>144</v>
      </c>
      <c r="C155" s="90">
        <v>38900</v>
      </c>
      <c r="E155" s="89" t="s">
        <v>115</v>
      </c>
      <c r="G155" s="24">
        <v>6.2</v>
      </c>
      <c r="H155" s="75" t="str">
        <f t="shared" si="97"/>
        <v>P, S, T &amp; D Plant - Customer</v>
      </c>
      <c r="I155" s="23">
        <f>'Plt. Class.'!J$155</f>
        <v>0</v>
      </c>
      <c r="J155" s="75">
        <f t="shared" si="98"/>
        <v>0</v>
      </c>
      <c r="K155" s="75">
        <f t="shared" si="99"/>
        <v>0</v>
      </c>
      <c r="L155" s="75">
        <f t="shared" si="100"/>
        <v>0</v>
      </c>
      <c r="M155" s="75">
        <f t="shared" si="101"/>
        <v>0</v>
      </c>
      <c r="N155" s="75">
        <f t="shared" si="102"/>
        <v>0</v>
      </c>
      <c r="O155" s="75">
        <f t="shared" si="103"/>
        <v>0</v>
      </c>
      <c r="P155" s="75">
        <f t="shared" si="104"/>
        <v>0</v>
      </c>
      <c r="Q155" s="75">
        <f t="shared" si="105"/>
        <v>0</v>
      </c>
      <c r="R155" s="75">
        <f t="shared" si="106"/>
        <v>0</v>
      </c>
      <c r="S155" s="75">
        <f t="shared" si="107"/>
        <v>0</v>
      </c>
      <c r="T155" s="75">
        <f t="shared" si="108"/>
        <v>0</v>
      </c>
      <c r="U155" s="75">
        <f t="shared" si="109"/>
        <v>0</v>
      </c>
      <c r="V155" s="75">
        <f t="shared" si="110"/>
        <v>0</v>
      </c>
      <c r="W155" s="75">
        <f t="shared" si="111"/>
        <v>0</v>
      </c>
      <c r="X155" s="75">
        <f t="shared" si="112"/>
        <v>0</v>
      </c>
      <c r="Y155" s="23">
        <f t="shared" si="113"/>
        <v>0</v>
      </c>
    </row>
    <row r="156" spans="1:25">
      <c r="A156" s="25">
        <f t="shared" si="95"/>
        <v>145</v>
      </c>
      <c r="C156" s="90">
        <v>39004</v>
      </c>
      <c r="E156" s="89" t="s">
        <v>293</v>
      </c>
      <c r="G156" s="24">
        <v>6.2</v>
      </c>
      <c r="H156" s="75" t="str">
        <f t="shared" si="97"/>
        <v>P, S, T &amp; D Plant - Customer</v>
      </c>
      <c r="I156" s="23">
        <f>'Plt. Class.'!J$156</f>
        <v>5310.810436652213</v>
      </c>
      <c r="J156" s="75">
        <f t="shared" si="98"/>
        <v>4471.65238114981</v>
      </c>
      <c r="K156" s="75">
        <f t="shared" si="99"/>
        <v>813.50773358600668</v>
      </c>
      <c r="L156" s="75">
        <f t="shared" si="100"/>
        <v>1.1353748432415625</v>
      </c>
      <c r="M156" s="75">
        <f t="shared" si="101"/>
        <v>15.302191202282065</v>
      </c>
      <c r="N156" s="75">
        <f t="shared" si="102"/>
        <v>9.2127558708743909</v>
      </c>
      <c r="O156" s="75">
        <f t="shared" si="103"/>
        <v>0</v>
      </c>
      <c r="P156" s="75">
        <f t="shared" si="104"/>
        <v>0</v>
      </c>
      <c r="Q156" s="75">
        <f t="shared" si="105"/>
        <v>0</v>
      </c>
      <c r="R156" s="75">
        <f t="shared" si="106"/>
        <v>0</v>
      </c>
      <c r="S156" s="75">
        <f t="shared" si="107"/>
        <v>0</v>
      </c>
      <c r="T156" s="75">
        <f t="shared" si="108"/>
        <v>0</v>
      </c>
      <c r="U156" s="75">
        <f t="shared" si="109"/>
        <v>0</v>
      </c>
      <c r="V156" s="75">
        <f t="shared" si="110"/>
        <v>0</v>
      </c>
      <c r="W156" s="75">
        <f t="shared" si="111"/>
        <v>0</v>
      </c>
      <c r="X156" s="75">
        <f t="shared" si="112"/>
        <v>0</v>
      </c>
      <c r="Y156" s="23">
        <f t="shared" si="113"/>
        <v>0</v>
      </c>
    </row>
    <row r="157" spans="1:25">
      <c r="A157" s="25">
        <f t="shared" si="95"/>
        <v>146</v>
      </c>
      <c r="C157" s="90">
        <v>39009</v>
      </c>
      <c r="E157" s="89" t="s">
        <v>294</v>
      </c>
      <c r="G157" s="24">
        <v>6.2</v>
      </c>
      <c r="H157" s="75" t="str">
        <f t="shared" si="97"/>
        <v>P, S, T &amp; D Plant - Customer</v>
      </c>
      <c r="I157" s="23">
        <f>'Plt. Class.'!J$157</f>
        <v>13406.215487281972</v>
      </c>
      <c r="J157" s="75">
        <f t="shared" si="98"/>
        <v>11287.907207567627</v>
      </c>
      <c r="K157" s="75">
        <f t="shared" si="99"/>
        <v>2053.558511852902</v>
      </c>
      <c r="L157" s="75">
        <f t="shared" si="100"/>
        <v>2.8660559417237121</v>
      </c>
      <c r="M157" s="75">
        <f t="shared" si="101"/>
        <v>38.627715135451368</v>
      </c>
      <c r="N157" s="75">
        <f t="shared" si="102"/>
        <v>23.255996784272401</v>
      </c>
      <c r="O157" s="75">
        <f t="shared" si="103"/>
        <v>0</v>
      </c>
      <c r="P157" s="75">
        <f t="shared" si="104"/>
        <v>0</v>
      </c>
      <c r="Q157" s="75">
        <f t="shared" si="105"/>
        <v>0</v>
      </c>
      <c r="R157" s="75">
        <f t="shared" si="106"/>
        <v>0</v>
      </c>
      <c r="S157" s="75">
        <f t="shared" si="107"/>
        <v>0</v>
      </c>
      <c r="T157" s="75">
        <f t="shared" si="108"/>
        <v>0</v>
      </c>
      <c r="U157" s="75">
        <f t="shared" si="109"/>
        <v>0</v>
      </c>
      <c r="V157" s="75">
        <f t="shared" si="110"/>
        <v>0</v>
      </c>
      <c r="W157" s="75">
        <f t="shared" si="111"/>
        <v>0</v>
      </c>
      <c r="X157" s="75">
        <f t="shared" si="112"/>
        <v>0</v>
      </c>
      <c r="Y157" s="23">
        <f t="shared" si="113"/>
        <v>0</v>
      </c>
    </row>
    <row r="158" spans="1:25">
      <c r="A158" s="25">
        <f t="shared" si="95"/>
        <v>147</v>
      </c>
      <c r="C158" s="90">
        <v>39100</v>
      </c>
      <c r="E158" s="89" t="s">
        <v>295</v>
      </c>
      <c r="G158" s="24">
        <v>6.2</v>
      </c>
      <c r="H158" s="75" t="str">
        <f t="shared" si="97"/>
        <v>P, S, T &amp; D Plant - Customer</v>
      </c>
      <c r="I158" s="23">
        <f>'Plt. Class.'!J$158</f>
        <v>9296.0197818006072</v>
      </c>
      <c r="J158" s="75">
        <f t="shared" si="98"/>
        <v>7827.1611250933838</v>
      </c>
      <c r="K158" s="75">
        <f t="shared" si="99"/>
        <v>1423.9604433763998</v>
      </c>
      <c r="L158" s="75">
        <f t="shared" si="100"/>
        <v>1.9873552499052425</v>
      </c>
      <c r="M158" s="75">
        <f t="shared" si="101"/>
        <v>26.784889767404202</v>
      </c>
      <c r="N158" s="75">
        <f t="shared" si="102"/>
        <v>16.125968313516822</v>
      </c>
      <c r="O158" s="75">
        <f t="shared" si="103"/>
        <v>0</v>
      </c>
      <c r="P158" s="75">
        <f t="shared" si="104"/>
        <v>0</v>
      </c>
      <c r="Q158" s="75">
        <f t="shared" si="105"/>
        <v>0</v>
      </c>
      <c r="R158" s="75">
        <f t="shared" si="106"/>
        <v>0</v>
      </c>
      <c r="S158" s="75">
        <f t="shared" si="107"/>
        <v>0</v>
      </c>
      <c r="T158" s="75">
        <f t="shared" si="108"/>
        <v>0</v>
      </c>
      <c r="U158" s="75">
        <f t="shared" si="109"/>
        <v>0</v>
      </c>
      <c r="V158" s="75">
        <f t="shared" si="110"/>
        <v>0</v>
      </c>
      <c r="W158" s="75">
        <f t="shared" si="111"/>
        <v>0</v>
      </c>
      <c r="X158" s="75">
        <f t="shared" si="112"/>
        <v>0</v>
      </c>
      <c r="Y158" s="23">
        <f t="shared" si="113"/>
        <v>0</v>
      </c>
    </row>
    <row r="159" spans="1:25">
      <c r="A159" s="25">
        <f t="shared" si="95"/>
        <v>148</v>
      </c>
      <c r="C159" s="90">
        <v>39102</v>
      </c>
      <c r="E159" s="89" t="s">
        <v>296</v>
      </c>
      <c r="G159" s="24">
        <v>6.2</v>
      </c>
      <c r="H159" s="75" t="str">
        <f t="shared" si="97"/>
        <v>P, S, T &amp; D Plant - Customer</v>
      </c>
      <c r="I159" s="23">
        <f>'Plt. Class.'!J$159</f>
        <v>0</v>
      </c>
      <c r="J159" s="75">
        <f t="shared" si="98"/>
        <v>0</v>
      </c>
      <c r="K159" s="75">
        <f t="shared" si="99"/>
        <v>0</v>
      </c>
      <c r="L159" s="75">
        <f t="shared" si="100"/>
        <v>0</v>
      </c>
      <c r="M159" s="75">
        <f t="shared" si="101"/>
        <v>0</v>
      </c>
      <c r="N159" s="75">
        <f t="shared" si="102"/>
        <v>0</v>
      </c>
      <c r="O159" s="75">
        <f t="shared" si="103"/>
        <v>0</v>
      </c>
      <c r="P159" s="75">
        <f t="shared" si="104"/>
        <v>0</v>
      </c>
      <c r="Q159" s="75">
        <f t="shared" si="105"/>
        <v>0</v>
      </c>
      <c r="R159" s="75">
        <f t="shared" si="106"/>
        <v>0</v>
      </c>
      <c r="S159" s="75">
        <f t="shared" si="107"/>
        <v>0</v>
      </c>
      <c r="T159" s="75">
        <f t="shared" si="108"/>
        <v>0</v>
      </c>
      <c r="U159" s="75">
        <f t="shared" si="109"/>
        <v>0</v>
      </c>
      <c r="V159" s="75">
        <f t="shared" si="110"/>
        <v>0</v>
      </c>
      <c r="W159" s="75">
        <f t="shared" si="111"/>
        <v>0</v>
      </c>
      <c r="X159" s="75">
        <f t="shared" si="112"/>
        <v>0</v>
      </c>
      <c r="Y159" s="23">
        <f t="shared" si="113"/>
        <v>0</v>
      </c>
    </row>
    <row r="160" spans="1:25">
      <c r="A160" s="25">
        <f t="shared" si="95"/>
        <v>149</v>
      </c>
      <c r="C160" s="90">
        <v>39103</v>
      </c>
      <c r="E160" s="89" t="s">
        <v>297</v>
      </c>
      <c r="G160" s="24">
        <v>6.2</v>
      </c>
      <c r="H160" s="75" t="str">
        <f t="shared" si="97"/>
        <v>P, S, T &amp; D Plant - Customer</v>
      </c>
      <c r="I160" s="23">
        <f>'Plt. Class.'!J$160</f>
        <v>0</v>
      </c>
      <c r="J160" s="75">
        <f t="shared" si="98"/>
        <v>0</v>
      </c>
      <c r="K160" s="75">
        <f t="shared" si="99"/>
        <v>0</v>
      </c>
      <c r="L160" s="75">
        <f t="shared" si="100"/>
        <v>0</v>
      </c>
      <c r="M160" s="75">
        <f t="shared" si="101"/>
        <v>0</v>
      </c>
      <c r="N160" s="75">
        <f t="shared" si="102"/>
        <v>0</v>
      </c>
      <c r="O160" s="75">
        <f t="shared" si="103"/>
        <v>0</v>
      </c>
      <c r="P160" s="75">
        <f t="shared" si="104"/>
        <v>0</v>
      </c>
      <c r="Q160" s="75">
        <f t="shared" si="105"/>
        <v>0</v>
      </c>
      <c r="R160" s="75">
        <f t="shared" si="106"/>
        <v>0</v>
      </c>
      <c r="S160" s="75">
        <f t="shared" si="107"/>
        <v>0</v>
      </c>
      <c r="T160" s="75">
        <f t="shared" si="108"/>
        <v>0</v>
      </c>
      <c r="U160" s="75">
        <f t="shared" si="109"/>
        <v>0</v>
      </c>
      <c r="V160" s="75">
        <f t="shared" si="110"/>
        <v>0</v>
      </c>
      <c r="W160" s="75">
        <f t="shared" si="111"/>
        <v>0</v>
      </c>
      <c r="X160" s="75">
        <f t="shared" si="112"/>
        <v>0</v>
      </c>
      <c r="Y160" s="23">
        <f t="shared" si="113"/>
        <v>0</v>
      </c>
    </row>
    <row r="161" spans="1:25">
      <c r="A161" s="25">
        <f t="shared" si="95"/>
        <v>150</v>
      </c>
      <c r="C161" s="90">
        <v>39200</v>
      </c>
      <c r="E161" s="89" t="s">
        <v>298</v>
      </c>
      <c r="G161" s="24">
        <v>6.2</v>
      </c>
      <c r="H161" s="75" t="str">
        <f t="shared" si="97"/>
        <v>P, S, T &amp; D Plant - Customer</v>
      </c>
      <c r="I161" s="23">
        <f>'Plt. Class.'!J$161</f>
        <v>1418.7410445982355</v>
      </c>
      <c r="J161" s="75">
        <f t="shared" si="98"/>
        <v>1194.5666007073344</v>
      </c>
      <c r="K161" s="75">
        <f t="shared" si="99"/>
        <v>217.32216306784667</v>
      </c>
      <c r="L161" s="75">
        <f t="shared" si="100"/>
        <v>0.30330641816816523</v>
      </c>
      <c r="M161" s="75">
        <f t="shared" si="101"/>
        <v>4.0878594688935781</v>
      </c>
      <c r="N161" s="75">
        <f t="shared" si="102"/>
        <v>2.4611149359931117</v>
      </c>
      <c r="O161" s="75">
        <f t="shared" si="103"/>
        <v>0</v>
      </c>
      <c r="P161" s="75">
        <f t="shared" si="104"/>
        <v>0</v>
      </c>
      <c r="Q161" s="75">
        <f t="shared" si="105"/>
        <v>0</v>
      </c>
      <c r="R161" s="75">
        <f t="shared" si="106"/>
        <v>0</v>
      </c>
      <c r="S161" s="75">
        <f t="shared" si="107"/>
        <v>0</v>
      </c>
      <c r="T161" s="75">
        <f t="shared" si="108"/>
        <v>0</v>
      </c>
      <c r="U161" s="75">
        <f t="shared" si="109"/>
        <v>0</v>
      </c>
      <c r="V161" s="75">
        <f t="shared" si="110"/>
        <v>0</v>
      </c>
      <c r="W161" s="75">
        <f t="shared" si="111"/>
        <v>0</v>
      </c>
      <c r="X161" s="75">
        <f t="shared" si="112"/>
        <v>0</v>
      </c>
      <c r="Y161" s="23">
        <f t="shared" si="113"/>
        <v>0</v>
      </c>
    </row>
    <row r="162" spans="1:25">
      <c r="A162" s="25">
        <f t="shared" si="95"/>
        <v>151</v>
      </c>
      <c r="C162" s="90">
        <v>39201</v>
      </c>
      <c r="E162" s="89" t="s">
        <v>299</v>
      </c>
      <c r="G162" s="24">
        <v>6.2</v>
      </c>
      <c r="H162" s="75" t="str">
        <f t="shared" si="97"/>
        <v>P, S, T &amp; D Plant - Customer</v>
      </c>
      <c r="I162" s="23">
        <f>'Plt. Class.'!J$162</f>
        <v>0</v>
      </c>
      <c r="J162" s="75">
        <f t="shared" si="98"/>
        <v>0</v>
      </c>
      <c r="K162" s="75">
        <f t="shared" si="99"/>
        <v>0</v>
      </c>
      <c r="L162" s="75">
        <f t="shared" si="100"/>
        <v>0</v>
      </c>
      <c r="M162" s="75">
        <f t="shared" si="101"/>
        <v>0</v>
      </c>
      <c r="N162" s="75">
        <f t="shared" si="102"/>
        <v>0</v>
      </c>
      <c r="O162" s="75">
        <f t="shared" si="103"/>
        <v>0</v>
      </c>
      <c r="P162" s="75">
        <f t="shared" si="104"/>
        <v>0</v>
      </c>
      <c r="Q162" s="75">
        <f t="shared" si="105"/>
        <v>0</v>
      </c>
      <c r="R162" s="75">
        <f t="shared" si="106"/>
        <v>0</v>
      </c>
      <c r="S162" s="75">
        <f t="shared" si="107"/>
        <v>0</v>
      </c>
      <c r="T162" s="75">
        <f t="shared" si="108"/>
        <v>0</v>
      </c>
      <c r="U162" s="75">
        <f t="shared" si="109"/>
        <v>0</v>
      </c>
      <c r="V162" s="75">
        <f t="shared" si="110"/>
        <v>0</v>
      </c>
      <c r="W162" s="75">
        <f t="shared" si="111"/>
        <v>0</v>
      </c>
      <c r="X162" s="75">
        <f t="shared" si="112"/>
        <v>0</v>
      </c>
      <c r="Y162" s="23">
        <f t="shared" si="113"/>
        <v>0</v>
      </c>
    </row>
    <row r="163" spans="1:25">
      <c r="A163" s="25">
        <f t="shared" si="95"/>
        <v>152</v>
      </c>
      <c r="C163" s="90">
        <v>39202</v>
      </c>
      <c r="E163" s="89" t="s">
        <v>300</v>
      </c>
      <c r="G163" s="24">
        <v>6.2</v>
      </c>
      <c r="H163" s="75" t="str">
        <f t="shared" si="97"/>
        <v>P, S, T &amp; D Plant - Customer</v>
      </c>
      <c r="I163" s="23">
        <f>'Plt. Class.'!J$163</f>
        <v>0</v>
      </c>
      <c r="J163" s="75">
        <f t="shared" si="98"/>
        <v>0</v>
      </c>
      <c r="K163" s="75">
        <f t="shared" si="99"/>
        <v>0</v>
      </c>
      <c r="L163" s="75">
        <f t="shared" si="100"/>
        <v>0</v>
      </c>
      <c r="M163" s="75">
        <f t="shared" si="101"/>
        <v>0</v>
      </c>
      <c r="N163" s="75">
        <f t="shared" si="102"/>
        <v>0</v>
      </c>
      <c r="O163" s="75">
        <f t="shared" si="103"/>
        <v>0</v>
      </c>
      <c r="P163" s="75">
        <f t="shared" si="104"/>
        <v>0</v>
      </c>
      <c r="Q163" s="75">
        <f t="shared" si="105"/>
        <v>0</v>
      </c>
      <c r="R163" s="75">
        <f t="shared" si="106"/>
        <v>0</v>
      </c>
      <c r="S163" s="75">
        <f t="shared" si="107"/>
        <v>0</v>
      </c>
      <c r="T163" s="75">
        <f t="shared" si="108"/>
        <v>0</v>
      </c>
      <c r="U163" s="75">
        <f t="shared" si="109"/>
        <v>0</v>
      </c>
      <c r="V163" s="75">
        <f t="shared" si="110"/>
        <v>0</v>
      </c>
      <c r="W163" s="75">
        <f t="shared" si="111"/>
        <v>0</v>
      </c>
      <c r="X163" s="75">
        <f t="shared" si="112"/>
        <v>0</v>
      </c>
      <c r="Y163" s="23">
        <f t="shared" si="113"/>
        <v>0</v>
      </c>
    </row>
    <row r="164" spans="1:25">
      <c r="A164" s="25">
        <f t="shared" si="95"/>
        <v>153</v>
      </c>
      <c r="C164" s="90">
        <v>39300</v>
      </c>
      <c r="E164" s="89" t="s">
        <v>186</v>
      </c>
      <c r="G164" s="24">
        <v>6.2</v>
      </c>
      <c r="H164" s="75" t="str">
        <f t="shared" si="97"/>
        <v>P, S, T &amp; D Plant - Customer</v>
      </c>
      <c r="I164" s="23">
        <f>'Plt. Class.'!J$164</f>
        <v>0</v>
      </c>
      <c r="J164" s="75">
        <f t="shared" si="98"/>
        <v>0</v>
      </c>
      <c r="K164" s="75">
        <f t="shared" si="99"/>
        <v>0</v>
      </c>
      <c r="L164" s="75">
        <f t="shared" si="100"/>
        <v>0</v>
      </c>
      <c r="M164" s="75">
        <f t="shared" si="101"/>
        <v>0</v>
      </c>
      <c r="N164" s="75">
        <f t="shared" si="102"/>
        <v>0</v>
      </c>
      <c r="O164" s="75">
        <f t="shared" si="103"/>
        <v>0</v>
      </c>
      <c r="P164" s="75">
        <f t="shared" si="104"/>
        <v>0</v>
      </c>
      <c r="Q164" s="75">
        <f t="shared" si="105"/>
        <v>0</v>
      </c>
      <c r="R164" s="75">
        <f t="shared" si="106"/>
        <v>0</v>
      </c>
      <c r="S164" s="75">
        <f t="shared" si="107"/>
        <v>0</v>
      </c>
      <c r="T164" s="75">
        <f t="shared" si="108"/>
        <v>0</v>
      </c>
      <c r="U164" s="75">
        <f t="shared" si="109"/>
        <v>0</v>
      </c>
      <c r="V164" s="75">
        <f t="shared" si="110"/>
        <v>0</v>
      </c>
      <c r="W164" s="75">
        <f t="shared" si="111"/>
        <v>0</v>
      </c>
      <c r="X164" s="75">
        <f t="shared" si="112"/>
        <v>0</v>
      </c>
      <c r="Y164" s="23">
        <f t="shared" si="113"/>
        <v>0</v>
      </c>
    </row>
    <row r="165" spans="1:25">
      <c r="A165" s="25">
        <f t="shared" si="95"/>
        <v>154</v>
      </c>
      <c r="C165" s="90">
        <v>39400</v>
      </c>
      <c r="E165" s="89" t="s">
        <v>301</v>
      </c>
      <c r="G165" s="24">
        <v>6.2</v>
      </c>
      <c r="H165" s="75" t="str">
        <f t="shared" si="97"/>
        <v>P, S, T &amp; D Plant - Customer</v>
      </c>
      <c r="I165" s="23">
        <f>'Plt. Class.'!J$165</f>
        <v>38052.545324384162</v>
      </c>
      <c r="J165" s="75">
        <f t="shared" si="98"/>
        <v>32039.884860935876</v>
      </c>
      <c r="K165" s="75">
        <f t="shared" si="99"/>
        <v>5828.873064340135</v>
      </c>
      <c r="L165" s="75">
        <f t="shared" si="100"/>
        <v>8.1350865744418588</v>
      </c>
      <c r="M165" s="75">
        <f t="shared" si="101"/>
        <v>109.64189575824676</v>
      </c>
      <c r="N165" s="75">
        <f t="shared" si="102"/>
        <v>66.010416775471072</v>
      </c>
      <c r="O165" s="75">
        <f t="shared" si="103"/>
        <v>0</v>
      </c>
      <c r="P165" s="75">
        <f t="shared" si="104"/>
        <v>0</v>
      </c>
      <c r="Q165" s="75">
        <f t="shared" si="105"/>
        <v>0</v>
      </c>
      <c r="R165" s="75">
        <f t="shared" si="106"/>
        <v>0</v>
      </c>
      <c r="S165" s="75">
        <f t="shared" si="107"/>
        <v>0</v>
      </c>
      <c r="T165" s="75">
        <f t="shared" si="108"/>
        <v>0</v>
      </c>
      <c r="U165" s="75">
        <f t="shared" si="109"/>
        <v>0</v>
      </c>
      <c r="V165" s="75">
        <f t="shared" si="110"/>
        <v>0</v>
      </c>
      <c r="W165" s="75">
        <f t="shared" si="111"/>
        <v>0</v>
      </c>
      <c r="X165" s="75">
        <f t="shared" si="112"/>
        <v>0</v>
      </c>
      <c r="Y165" s="23">
        <f t="shared" si="113"/>
        <v>0</v>
      </c>
    </row>
    <row r="166" spans="1:25">
      <c r="A166" s="25">
        <f t="shared" si="95"/>
        <v>155</v>
      </c>
      <c r="C166" s="90">
        <v>39600</v>
      </c>
      <c r="E166" s="89" t="s">
        <v>302</v>
      </c>
      <c r="G166" s="24">
        <v>6.2</v>
      </c>
      <c r="H166" s="75" t="str">
        <f t="shared" si="97"/>
        <v>P, S, T &amp; D Plant - Customer</v>
      </c>
      <c r="I166" s="23">
        <f>'Plt. Class.'!J$166</f>
        <v>3272.1605196609144</v>
      </c>
      <c r="J166" s="75">
        <f t="shared" si="98"/>
        <v>2755.1283469401533</v>
      </c>
      <c r="K166" s="75">
        <f t="shared" si="99"/>
        <v>501.22818730411427</v>
      </c>
      <c r="L166" s="75">
        <f t="shared" si="100"/>
        <v>0.69954082929255412</v>
      </c>
      <c r="M166" s="75">
        <f t="shared" si="101"/>
        <v>9.4281704296667499</v>
      </c>
      <c r="N166" s="75">
        <f t="shared" si="102"/>
        <v>5.6762741576881526</v>
      </c>
      <c r="O166" s="75">
        <f t="shared" si="103"/>
        <v>0</v>
      </c>
      <c r="P166" s="75">
        <f t="shared" si="104"/>
        <v>0</v>
      </c>
      <c r="Q166" s="75">
        <f t="shared" si="105"/>
        <v>0</v>
      </c>
      <c r="R166" s="75">
        <f t="shared" si="106"/>
        <v>0</v>
      </c>
      <c r="S166" s="75">
        <f t="shared" si="107"/>
        <v>0</v>
      </c>
      <c r="T166" s="75">
        <f t="shared" si="108"/>
        <v>0</v>
      </c>
      <c r="U166" s="75">
        <f t="shared" si="109"/>
        <v>0</v>
      </c>
      <c r="V166" s="75">
        <f t="shared" si="110"/>
        <v>0</v>
      </c>
      <c r="W166" s="75">
        <f t="shared" si="111"/>
        <v>0</v>
      </c>
      <c r="X166" s="75">
        <f t="shared" si="112"/>
        <v>0</v>
      </c>
      <c r="Y166" s="23">
        <f t="shared" si="113"/>
        <v>0</v>
      </c>
    </row>
    <row r="167" spans="1:25">
      <c r="A167" s="25">
        <f t="shared" si="95"/>
        <v>156</v>
      </c>
      <c r="C167" s="90">
        <v>39603</v>
      </c>
      <c r="E167" s="89" t="s">
        <v>303</v>
      </c>
      <c r="G167" s="24">
        <v>6.2</v>
      </c>
      <c r="H167" s="75" t="str">
        <f t="shared" si="97"/>
        <v>P, S, T &amp; D Plant - Customer</v>
      </c>
      <c r="I167" s="23">
        <f>'Plt. Class.'!J$167</f>
        <v>0</v>
      </c>
      <c r="J167" s="75">
        <f t="shared" si="98"/>
        <v>0</v>
      </c>
      <c r="K167" s="75">
        <f t="shared" si="99"/>
        <v>0</v>
      </c>
      <c r="L167" s="75">
        <f t="shared" si="100"/>
        <v>0</v>
      </c>
      <c r="M167" s="75">
        <f t="shared" si="101"/>
        <v>0</v>
      </c>
      <c r="N167" s="75">
        <f t="shared" si="102"/>
        <v>0</v>
      </c>
      <c r="O167" s="75">
        <f t="shared" si="103"/>
        <v>0</v>
      </c>
      <c r="P167" s="75">
        <f t="shared" si="104"/>
        <v>0</v>
      </c>
      <c r="Q167" s="75">
        <f t="shared" si="105"/>
        <v>0</v>
      </c>
      <c r="R167" s="75">
        <f t="shared" si="106"/>
        <v>0</v>
      </c>
      <c r="S167" s="75">
        <f t="shared" si="107"/>
        <v>0</v>
      </c>
      <c r="T167" s="75">
        <f t="shared" si="108"/>
        <v>0</v>
      </c>
      <c r="U167" s="75">
        <f t="shared" si="109"/>
        <v>0</v>
      </c>
      <c r="V167" s="75">
        <f t="shared" si="110"/>
        <v>0</v>
      </c>
      <c r="W167" s="75">
        <f t="shared" si="111"/>
        <v>0</v>
      </c>
      <c r="X167" s="75">
        <f t="shared" si="112"/>
        <v>0</v>
      </c>
      <c r="Y167" s="23">
        <f t="shared" si="113"/>
        <v>0</v>
      </c>
    </row>
    <row r="168" spans="1:25">
      <c r="A168" s="25">
        <f t="shared" si="95"/>
        <v>157</v>
      </c>
      <c r="C168" s="90">
        <v>39604</v>
      </c>
      <c r="E168" s="89" t="s">
        <v>304</v>
      </c>
      <c r="G168" s="24">
        <v>6.2</v>
      </c>
      <c r="H168" s="75" t="str">
        <f t="shared" si="97"/>
        <v>P, S, T &amp; D Plant - Customer</v>
      </c>
      <c r="I168" s="23">
        <f>'Plt. Class.'!J$168</f>
        <v>0</v>
      </c>
      <c r="J168" s="75">
        <f t="shared" si="98"/>
        <v>0</v>
      </c>
      <c r="K168" s="75">
        <f t="shared" si="99"/>
        <v>0</v>
      </c>
      <c r="L168" s="75">
        <f t="shared" si="100"/>
        <v>0</v>
      </c>
      <c r="M168" s="75">
        <f t="shared" si="101"/>
        <v>0</v>
      </c>
      <c r="N168" s="75">
        <f t="shared" si="102"/>
        <v>0</v>
      </c>
      <c r="O168" s="75">
        <f t="shared" si="103"/>
        <v>0</v>
      </c>
      <c r="P168" s="75">
        <f t="shared" si="104"/>
        <v>0</v>
      </c>
      <c r="Q168" s="75">
        <f t="shared" si="105"/>
        <v>0</v>
      </c>
      <c r="R168" s="75">
        <f t="shared" si="106"/>
        <v>0</v>
      </c>
      <c r="S168" s="75">
        <f t="shared" si="107"/>
        <v>0</v>
      </c>
      <c r="T168" s="75">
        <f t="shared" si="108"/>
        <v>0</v>
      </c>
      <c r="U168" s="75">
        <f t="shared" si="109"/>
        <v>0</v>
      </c>
      <c r="V168" s="75">
        <f t="shared" si="110"/>
        <v>0</v>
      </c>
      <c r="W168" s="75">
        <f t="shared" si="111"/>
        <v>0</v>
      </c>
      <c r="X168" s="75">
        <f t="shared" si="112"/>
        <v>0</v>
      </c>
      <c r="Y168" s="23">
        <f t="shared" si="113"/>
        <v>0</v>
      </c>
    </row>
    <row r="169" spans="1:25">
      <c r="A169" s="25">
        <f t="shared" si="95"/>
        <v>158</v>
      </c>
      <c r="C169" s="90">
        <v>39605</v>
      </c>
      <c r="E169" s="23" t="s">
        <v>305</v>
      </c>
      <c r="G169" s="24">
        <v>6.2</v>
      </c>
      <c r="H169" s="75" t="str">
        <f t="shared" si="97"/>
        <v>P, S, T &amp; D Plant - Customer</v>
      </c>
      <c r="I169" s="23">
        <f>'Plt. Class.'!J$169</f>
        <v>0</v>
      </c>
      <c r="J169" s="75">
        <f t="shared" si="98"/>
        <v>0</v>
      </c>
      <c r="K169" s="75">
        <f t="shared" si="99"/>
        <v>0</v>
      </c>
      <c r="L169" s="75">
        <f t="shared" si="100"/>
        <v>0</v>
      </c>
      <c r="M169" s="75">
        <f t="shared" si="101"/>
        <v>0</v>
      </c>
      <c r="N169" s="75">
        <f t="shared" si="102"/>
        <v>0</v>
      </c>
      <c r="O169" s="75">
        <f t="shared" si="103"/>
        <v>0</v>
      </c>
      <c r="P169" s="75">
        <f t="shared" si="104"/>
        <v>0</v>
      </c>
      <c r="Q169" s="75">
        <f t="shared" si="105"/>
        <v>0</v>
      </c>
      <c r="R169" s="75">
        <f t="shared" si="106"/>
        <v>0</v>
      </c>
      <c r="S169" s="75">
        <f t="shared" si="107"/>
        <v>0</v>
      </c>
      <c r="T169" s="75">
        <f t="shared" si="108"/>
        <v>0</v>
      </c>
      <c r="U169" s="75">
        <f t="shared" si="109"/>
        <v>0</v>
      </c>
      <c r="V169" s="75">
        <f t="shared" si="110"/>
        <v>0</v>
      </c>
      <c r="W169" s="75">
        <f t="shared" si="111"/>
        <v>0</v>
      </c>
      <c r="X169" s="75">
        <f t="shared" si="112"/>
        <v>0</v>
      </c>
      <c r="Y169" s="23">
        <f t="shared" si="113"/>
        <v>0</v>
      </c>
    </row>
    <row r="170" spans="1:25">
      <c r="A170" s="25">
        <f t="shared" si="95"/>
        <v>159</v>
      </c>
      <c r="C170" s="90">
        <v>39700</v>
      </c>
      <c r="E170" s="89" t="s">
        <v>306</v>
      </c>
      <c r="G170" s="24">
        <v>6.2</v>
      </c>
      <c r="H170" s="75" t="str">
        <f t="shared" si="97"/>
        <v>P, S, T &amp; D Plant - Customer</v>
      </c>
      <c r="I170" s="23">
        <f>'Plt. Class.'!J$170</f>
        <v>0</v>
      </c>
      <c r="J170" s="75">
        <f t="shared" si="98"/>
        <v>0</v>
      </c>
      <c r="K170" s="75">
        <f t="shared" si="99"/>
        <v>0</v>
      </c>
      <c r="L170" s="75">
        <f t="shared" si="100"/>
        <v>0</v>
      </c>
      <c r="M170" s="75">
        <f t="shared" si="101"/>
        <v>0</v>
      </c>
      <c r="N170" s="75">
        <f t="shared" si="102"/>
        <v>0</v>
      </c>
      <c r="O170" s="75">
        <f t="shared" si="103"/>
        <v>0</v>
      </c>
      <c r="P170" s="75">
        <f t="shared" si="104"/>
        <v>0</v>
      </c>
      <c r="Q170" s="75">
        <f t="shared" si="105"/>
        <v>0</v>
      </c>
      <c r="R170" s="75">
        <f t="shared" si="106"/>
        <v>0</v>
      </c>
      <c r="S170" s="75">
        <f t="shared" si="107"/>
        <v>0</v>
      </c>
      <c r="T170" s="75">
        <f t="shared" si="108"/>
        <v>0</v>
      </c>
      <c r="U170" s="75">
        <f t="shared" si="109"/>
        <v>0</v>
      </c>
      <c r="V170" s="75">
        <f t="shared" si="110"/>
        <v>0</v>
      </c>
      <c r="W170" s="75">
        <f t="shared" si="111"/>
        <v>0</v>
      </c>
      <c r="X170" s="75">
        <f t="shared" si="112"/>
        <v>0</v>
      </c>
      <c r="Y170" s="23">
        <f t="shared" si="113"/>
        <v>0</v>
      </c>
    </row>
    <row r="171" spans="1:25">
      <c r="A171" s="25">
        <f t="shared" si="95"/>
        <v>160</v>
      </c>
      <c r="C171" s="90">
        <v>39701</v>
      </c>
      <c r="E171" s="89" t="s">
        <v>307</v>
      </c>
      <c r="G171" s="24">
        <v>6.2</v>
      </c>
      <c r="H171" s="75" t="str">
        <f t="shared" si="97"/>
        <v>P, S, T &amp; D Plant - Customer</v>
      </c>
      <c r="I171" s="23">
        <f>'Plt. Class.'!J$171</f>
        <v>0</v>
      </c>
      <c r="J171" s="75">
        <f t="shared" si="98"/>
        <v>0</v>
      </c>
      <c r="K171" s="75">
        <f t="shared" si="99"/>
        <v>0</v>
      </c>
      <c r="L171" s="75">
        <f t="shared" si="100"/>
        <v>0</v>
      </c>
      <c r="M171" s="75">
        <f t="shared" si="101"/>
        <v>0</v>
      </c>
      <c r="N171" s="75">
        <f t="shared" si="102"/>
        <v>0</v>
      </c>
      <c r="O171" s="75">
        <f t="shared" si="103"/>
        <v>0</v>
      </c>
      <c r="P171" s="75">
        <f t="shared" si="104"/>
        <v>0</v>
      </c>
      <c r="Q171" s="75">
        <f t="shared" si="105"/>
        <v>0</v>
      </c>
      <c r="R171" s="75">
        <f t="shared" si="106"/>
        <v>0</v>
      </c>
      <c r="S171" s="75">
        <f t="shared" si="107"/>
        <v>0</v>
      </c>
      <c r="T171" s="75">
        <f t="shared" si="108"/>
        <v>0</v>
      </c>
      <c r="U171" s="75">
        <f t="shared" si="109"/>
        <v>0</v>
      </c>
      <c r="V171" s="75">
        <f t="shared" si="110"/>
        <v>0</v>
      </c>
      <c r="W171" s="75">
        <f t="shared" si="111"/>
        <v>0</v>
      </c>
      <c r="X171" s="75">
        <f t="shared" si="112"/>
        <v>0</v>
      </c>
      <c r="Y171" s="23">
        <f t="shared" si="113"/>
        <v>0</v>
      </c>
    </row>
    <row r="172" spans="1:25">
      <c r="A172" s="25">
        <f t="shared" si="95"/>
        <v>161</v>
      </c>
      <c r="C172" s="90">
        <v>39702</v>
      </c>
      <c r="E172" s="89" t="s">
        <v>308</v>
      </c>
      <c r="G172" s="24">
        <v>6.2</v>
      </c>
      <c r="H172" s="75" t="str">
        <f t="shared" si="97"/>
        <v>P, S, T &amp; D Plant - Customer</v>
      </c>
      <c r="I172" s="23">
        <f>'Plt. Class.'!J$172</f>
        <v>0</v>
      </c>
      <c r="J172" s="75">
        <f t="shared" si="98"/>
        <v>0</v>
      </c>
      <c r="K172" s="75">
        <f t="shared" si="99"/>
        <v>0</v>
      </c>
      <c r="L172" s="75">
        <f t="shared" si="100"/>
        <v>0</v>
      </c>
      <c r="M172" s="75">
        <f t="shared" si="101"/>
        <v>0</v>
      </c>
      <c r="N172" s="75">
        <f t="shared" si="102"/>
        <v>0</v>
      </c>
      <c r="O172" s="75">
        <f t="shared" si="103"/>
        <v>0</v>
      </c>
      <c r="P172" s="75">
        <f t="shared" si="104"/>
        <v>0</v>
      </c>
      <c r="Q172" s="75">
        <f t="shared" si="105"/>
        <v>0</v>
      </c>
      <c r="R172" s="75">
        <f t="shared" si="106"/>
        <v>0</v>
      </c>
      <c r="S172" s="75">
        <f t="shared" si="107"/>
        <v>0</v>
      </c>
      <c r="T172" s="75">
        <f t="shared" si="108"/>
        <v>0</v>
      </c>
      <c r="U172" s="75">
        <f t="shared" si="109"/>
        <v>0</v>
      </c>
      <c r="V172" s="75">
        <f t="shared" si="110"/>
        <v>0</v>
      </c>
      <c r="W172" s="75">
        <f t="shared" si="111"/>
        <v>0</v>
      </c>
      <c r="X172" s="75">
        <f t="shared" si="112"/>
        <v>0</v>
      </c>
      <c r="Y172" s="23">
        <f t="shared" si="113"/>
        <v>0</v>
      </c>
    </row>
    <row r="173" spans="1:25">
      <c r="A173" s="25">
        <f t="shared" si="95"/>
        <v>162</v>
      </c>
      <c r="C173" s="90">
        <v>39705</v>
      </c>
      <c r="E173" s="89" t="s">
        <v>309</v>
      </c>
      <c r="G173" s="24">
        <v>6.2</v>
      </c>
      <c r="H173" s="75" t="str">
        <f t="shared" si="97"/>
        <v>P, S, T &amp; D Plant - Customer</v>
      </c>
      <c r="I173" s="23">
        <f>'Plt. Class.'!J$173</f>
        <v>0</v>
      </c>
      <c r="J173" s="75">
        <f t="shared" si="98"/>
        <v>0</v>
      </c>
      <c r="K173" s="75">
        <f t="shared" si="99"/>
        <v>0</v>
      </c>
      <c r="L173" s="75">
        <f t="shared" si="100"/>
        <v>0</v>
      </c>
      <c r="M173" s="75">
        <f t="shared" si="101"/>
        <v>0</v>
      </c>
      <c r="N173" s="75">
        <f t="shared" si="102"/>
        <v>0</v>
      </c>
      <c r="O173" s="75">
        <f t="shared" si="103"/>
        <v>0</v>
      </c>
      <c r="P173" s="75">
        <f t="shared" si="104"/>
        <v>0</v>
      </c>
      <c r="Q173" s="75">
        <f t="shared" si="105"/>
        <v>0</v>
      </c>
      <c r="R173" s="75">
        <f t="shared" si="106"/>
        <v>0</v>
      </c>
      <c r="S173" s="75">
        <f t="shared" si="107"/>
        <v>0</v>
      </c>
      <c r="T173" s="75">
        <f t="shared" si="108"/>
        <v>0</v>
      </c>
      <c r="U173" s="75">
        <f t="shared" si="109"/>
        <v>0</v>
      </c>
      <c r="V173" s="75">
        <f t="shared" si="110"/>
        <v>0</v>
      </c>
      <c r="W173" s="75">
        <f t="shared" si="111"/>
        <v>0</v>
      </c>
      <c r="X173" s="75">
        <f t="shared" si="112"/>
        <v>0</v>
      </c>
      <c r="Y173" s="23">
        <f t="shared" si="113"/>
        <v>0</v>
      </c>
    </row>
    <row r="174" spans="1:25">
      <c r="A174" s="25">
        <f t="shared" si="95"/>
        <v>163</v>
      </c>
      <c r="C174" s="90">
        <v>39800</v>
      </c>
      <c r="E174" s="89" t="s">
        <v>310</v>
      </c>
      <c r="G174" s="24">
        <v>6.2</v>
      </c>
      <c r="H174" s="75" t="str">
        <f t="shared" si="97"/>
        <v>P, S, T &amp; D Plant - Customer</v>
      </c>
      <c r="I174" s="23">
        <f>'Plt. Class.'!J$174</f>
        <v>0</v>
      </c>
      <c r="J174" s="75">
        <f t="shared" si="98"/>
        <v>0</v>
      </c>
      <c r="K174" s="75">
        <f t="shared" si="99"/>
        <v>0</v>
      </c>
      <c r="L174" s="75">
        <f t="shared" si="100"/>
        <v>0</v>
      </c>
      <c r="M174" s="75">
        <f t="shared" si="101"/>
        <v>0</v>
      </c>
      <c r="N174" s="75">
        <f t="shared" si="102"/>
        <v>0</v>
      </c>
      <c r="O174" s="75">
        <f t="shared" si="103"/>
        <v>0</v>
      </c>
      <c r="P174" s="75">
        <f t="shared" si="104"/>
        <v>0</v>
      </c>
      <c r="Q174" s="75">
        <f t="shared" si="105"/>
        <v>0</v>
      </c>
      <c r="R174" s="75">
        <f t="shared" si="106"/>
        <v>0</v>
      </c>
      <c r="S174" s="75">
        <f t="shared" si="107"/>
        <v>0</v>
      </c>
      <c r="T174" s="75">
        <f t="shared" si="108"/>
        <v>0</v>
      </c>
      <c r="U174" s="75">
        <f t="shared" si="109"/>
        <v>0</v>
      </c>
      <c r="V174" s="75">
        <f t="shared" si="110"/>
        <v>0</v>
      </c>
      <c r="W174" s="75">
        <f t="shared" si="111"/>
        <v>0</v>
      </c>
      <c r="X174" s="75">
        <f t="shared" si="112"/>
        <v>0</v>
      </c>
      <c r="Y174" s="23">
        <f t="shared" si="113"/>
        <v>0</v>
      </c>
    </row>
    <row r="175" spans="1:25">
      <c r="A175" s="25">
        <f t="shared" si="95"/>
        <v>164</v>
      </c>
      <c r="C175" s="90">
        <v>39900</v>
      </c>
      <c r="E175" s="89" t="s">
        <v>311</v>
      </c>
      <c r="G175" s="24">
        <v>6.2</v>
      </c>
      <c r="H175" s="75" t="str">
        <f t="shared" si="97"/>
        <v>P, S, T &amp; D Plant - Customer</v>
      </c>
      <c r="I175" s="23">
        <f>'Plt. Class.'!J$175</f>
        <v>0</v>
      </c>
      <c r="J175" s="75">
        <f t="shared" si="98"/>
        <v>0</v>
      </c>
      <c r="K175" s="75">
        <f t="shared" si="99"/>
        <v>0</v>
      </c>
      <c r="L175" s="75">
        <f t="shared" si="100"/>
        <v>0</v>
      </c>
      <c r="M175" s="75">
        <f t="shared" si="101"/>
        <v>0</v>
      </c>
      <c r="N175" s="75">
        <f t="shared" si="102"/>
        <v>0</v>
      </c>
      <c r="O175" s="75">
        <f t="shared" si="103"/>
        <v>0</v>
      </c>
      <c r="P175" s="75">
        <f t="shared" si="104"/>
        <v>0</v>
      </c>
      <c r="Q175" s="75">
        <f t="shared" si="105"/>
        <v>0</v>
      </c>
      <c r="R175" s="75">
        <f t="shared" si="106"/>
        <v>0</v>
      </c>
      <c r="S175" s="75">
        <f t="shared" si="107"/>
        <v>0</v>
      </c>
      <c r="T175" s="75">
        <f t="shared" si="108"/>
        <v>0</v>
      </c>
      <c r="U175" s="75">
        <f t="shared" si="109"/>
        <v>0</v>
      </c>
      <c r="V175" s="75">
        <f t="shared" si="110"/>
        <v>0</v>
      </c>
      <c r="W175" s="75">
        <f t="shared" si="111"/>
        <v>0</v>
      </c>
      <c r="X175" s="75">
        <f t="shared" si="112"/>
        <v>0</v>
      </c>
      <c r="Y175" s="23">
        <f t="shared" si="113"/>
        <v>0</v>
      </c>
    </row>
    <row r="176" spans="1:25">
      <c r="A176" s="25">
        <f t="shared" si="95"/>
        <v>165</v>
      </c>
      <c r="C176" s="90">
        <v>39901</v>
      </c>
      <c r="E176" s="89" t="s">
        <v>312</v>
      </c>
      <c r="G176" s="24">
        <v>6.2</v>
      </c>
      <c r="H176" s="75" t="str">
        <f t="shared" si="97"/>
        <v>P, S, T &amp; D Plant - Customer</v>
      </c>
      <c r="I176" s="23">
        <f>'Plt. Class.'!J$176</f>
        <v>0</v>
      </c>
      <c r="J176" s="75">
        <f t="shared" si="98"/>
        <v>0</v>
      </c>
      <c r="K176" s="75">
        <f t="shared" si="99"/>
        <v>0</v>
      </c>
      <c r="L176" s="75">
        <f t="shared" si="100"/>
        <v>0</v>
      </c>
      <c r="M176" s="75">
        <f t="shared" si="101"/>
        <v>0</v>
      </c>
      <c r="N176" s="75">
        <f t="shared" si="102"/>
        <v>0</v>
      </c>
      <c r="O176" s="75">
        <f t="shared" si="103"/>
        <v>0</v>
      </c>
      <c r="P176" s="75">
        <f t="shared" si="104"/>
        <v>0</v>
      </c>
      <c r="Q176" s="75">
        <f t="shared" si="105"/>
        <v>0</v>
      </c>
      <c r="R176" s="75">
        <f t="shared" si="106"/>
        <v>0</v>
      </c>
      <c r="S176" s="75">
        <f t="shared" si="107"/>
        <v>0</v>
      </c>
      <c r="T176" s="75">
        <f t="shared" si="108"/>
        <v>0</v>
      </c>
      <c r="U176" s="75">
        <f t="shared" si="109"/>
        <v>0</v>
      </c>
      <c r="V176" s="75">
        <f t="shared" si="110"/>
        <v>0</v>
      </c>
      <c r="W176" s="75">
        <f t="shared" si="111"/>
        <v>0</v>
      </c>
      <c r="X176" s="75">
        <f t="shared" si="112"/>
        <v>0</v>
      </c>
      <c r="Y176" s="23">
        <f t="shared" si="113"/>
        <v>0</v>
      </c>
    </row>
    <row r="177" spans="1:25">
      <c r="A177" s="25">
        <f t="shared" si="95"/>
        <v>166</v>
      </c>
      <c r="C177" s="90">
        <v>39902</v>
      </c>
      <c r="E177" s="89" t="s">
        <v>313</v>
      </c>
      <c r="G177" s="24">
        <v>6.2</v>
      </c>
      <c r="H177" s="75" t="str">
        <f t="shared" si="97"/>
        <v>P, S, T &amp; D Plant - Customer</v>
      </c>
      <c r="I177" s="23">
        <f>'Plt. Class.'!J$177</f>
        <v>0</v>
      </c>
      <c r="J177" s="75">
        <f t="shared" si="98"/>
        <v>0</v>
      </c>
      <c r="K177" s="75">
        <f t="shared" si="99"/>
        <v>0</v>
      </c>
      <c r="L177" s="75">
        <f t="shared" si="100"/>
        <v>0</v>
      </c>
      <c r="M177" s="75">
        <f t="shared" si="101"/>
        <v>0</v>
      </c>
      <c r="N177" s="75">
        <f t="shared" si="102"/>
        <v>0</v>
      </c>
      <c r="O177" s="75">
        <f t="shared" si="103"/>
        <v>0</v>
      </c>
      <c r="P177" s="75">
        <f t="shared" si="104"/>
        <v>0</v>
      </c>
      <c r="Q177" s="75">
        <f t="shared" si="105"/>
        <v>0</v>
      </c>
      <c r="R177" s="75">
        <f t="shared" si="106"/>
        <v>0</v>
      </c>
      <c r="S177" s="75">
        <f t="shared" si="107"/>
        <v>0</v>
      </c>
      <c r="T177" s="75">
        <f t="shared" si="108"/>
        <v>0</v>
      </c>
      <c r="U177" s="75">
        <f t="shared" si="109"/>
        <v>0</v>
      </c>
      <c r="V177" s="75">
        <f t="shared" si="110"/>
        <v>0</v>
      </c>
      <c r="W177" s="75">
        <f t="shared" si="111"/>
        <v>0</v>
      </c>
      <c r="X177" s="75">
        <f t="shared" si="112"/>
        <v>0</v>
      </c>
      <c r="Y177" s="23">
        <f t="shared" si="113"/>
        <v>0</v>
      </c>
    </row>
    <row r="178" spans="1:25">
      <c r="A178" s="25">
        <f t="shared" si="95"/>
        <v>167</v>
      </c>
      <c r="C178" s="90">
        <v>39903</v>
      </c>
      <c r="E178" s="89" t="s">
        <v>314</v>
      </c>
      <c r="G178" s="24">
        <v>6.2</v>
      </c>
      <c r="H178" s="75" t="str">
        <f t="shared" si="97"/>
        <v>P, S, T &amp; D Plant - Customer</v>
      </c>
      <c r="I178" s="23">
        <f>'Plt. Class.'!J$178</f>
        <v>9758.0982051379378</v>
      </c>
      <c r="J178" s="75">
        <f t="shared" si="98"/>
        <v>8216.2268066199176</v>
      </c>
      <c r="K178" s="75">
        <f t="shared" si="99"/>
        <v>1494.7414240557077</v>
      </c>
      <c r="L178" s="75">
        <f t="shared" si="100"/>
        <v>2.086140967023145</v>
      </c>
      <c r="M178" s="75">
        <f t="shared" si="101"/>
        <v>28.116289648589589</v>
      </c>
      <c r="N178" s="75">
        <f t="shared" si="102"/>
        <v>16.92754384670209</v>
      </c>
      <c r="O178" s="75">
        <f t="shared" si="103"/>
        <v>0</v>
      </c>
      <c r="P178" s="75">
        <f t="shared" si="104"/>
        <v>0</v>
      </c>
      <c r="Q178" s="75">
        <f t="shared" si="105"/>
        <v>0</v>
      </c>
      <c r="R178" s="75">
        <f t="shared" si="106"/>
        <v>0</v>
      </c>
      <c r="S178" s="75">
        <f t="shared" si="107"/>
        <v>0</v>
      </c>
      <c r="T178" s="75">
        <f t="shared" si="108"/>
        <v>0</v>
      </c>
      <c r="U178" s="75">
        <f t="shared" si="109"/>
        <v>0</v>
      </c>
      <c r="V178" s="75">
        <f t="shared" si="110"/>
        <v>0</v>
      </c>
      <c r="W178" s="75">
        <f t="shared" si="111"/>
        <v>0</v>
      </c>
      <c r="X178" s="75">
        <f t="shared" si="112"/>
        <v>0</v>
      </c>
      <c r="Y178" s="23">
        <f t="shared" si="113"/>
        <v>0</v>
      </c>
    </row>
    <row r="179" spans="1:25">
      <c r="A179" s="25">
        <f t="shared" si="95"/>
        <v>168</v>
      </c>
      <c r="C179" s="90">
        <v>39904</v>
      </c>
      <c r="E179" s="89" t="s">
        <v>315</v>
      </c>
      <c r="G179" s="24">
        <v>6.2</v>
      </c>
      <c r="H179" s="75" t="str">
        <f t="shared" si="97"/>
        <v>P, S, T &amp; D Plant - Customer</v>
      </c>
      <c r="I179" s="23">
        <f>'Plt. Class.'!J$179</f>
        <v>0</v>
      </c>
      <c r="J179" s="75">
        <f t="shared" si="98"/>
        <v>0</v>
      </c>
      <c r="K179" s="75">
        <f t="shared" si="99"/>
        <v>0</v>
      </c>
      <c r="L179" s="75">
        <f t="shared" si="100"/>
        <v>0</v>
      </c>
      <c r="M179" s="75">
        <f t="shared" si="101"/>
        <v>0</v>
      </c>
      <c r="N179" s="75">
        <f t="shared" si="102"/>
        <v>0</v>
      </c>
      <c r="O179" s="75">
        <f t="shared" si="103"/>
        <v>0</v>
      </c>
      <c r="P179" s="75">
        <f t="shared" si="104"/>
        <v>0</v>
      </c>
      <c r="Q179" s="75">
        <f t="shared" si="105"/>
        <v>0</v>
      </c>
      <c r="R179" s="75">
        <f t="shared" si="106"/>
        <v>0</v>
      </c>
      <c r="S179" s="75">
        <f t="shared" si="107"/>
        <v>0</v>
      </c>
      <c r="T179" s="75">
        <f t="shared" si="108"/>
        <v>0</v>
      </c>
      <c r="U179" s="75">
        <f t="shared" si="109"/>
        <v>0</v>
      </c>
      <c r="V179" s="75">
        <f t="shared" si="110"/>
        <v>0</v>
      </c>
      <c r="W179" s="75">
        <f t="shared" si="111"/>
        <v>0</v>
      </c>
      <c r="X179" s="75">
        <f t="shared" si="112"/>
        <v>0</v>
      </c>
      <c r="Y179" s="23">
        <f t="shared" si="113"/>
        <v>0</v>
      </c>
    </row>
    <row r="180" spans="1:25">
      <c r="A180" s="25">
        <f t="shared" si="95"/>
        <v>169</v>
      </c>
      <c r="C180" s="90">
        <v>39905</v>
      </c>
      <c r="E180" s="89" t="s">
        <v>316</v>
      </c>
      <c r="G180" s="24">
        <v>6.2</v>
      </c>
      <c r="H180" s="75" t="str">
        <f t="shared" si="97"/>
        <v>P, S, T &amp; D Plant - Customer</v>
      </c>
      <c r="I180" s="23">
        <f>'Plt. Class.'!J$180</f>
        <v>0</v>
      </c>
      <c r="J180" s="75">
        <f t="shared" si="98"/>
        <v>0</v>
      </c>
      <c r="K180" s="75">
        <f t="shared" si="99"/>
        <v>0</v>
      </c>
      <c r="L180" s="75">
        <f t="shared" si="100"/>
        <v>0</v>
      </c>
      <c r="M180" s="75">
        <f t="shared" si="101"/>
        <v>0</v>
      </c>
      <c r="N180" s="75">
        <f t="shared" si="102"/>
        <v>0</v>
      </c>
      <c r="O180" s="75">
        <f t="shared" si="103"/>
        <v>0</v>
      </c>
      <c r="P180" s="75">
        <f t="shared" si="104"/>
        <v>0</v>
      </c>
      <c r="Q180" s="75">
        <f t="shared" si="105"/>
        <v>0</v>
      </c>
      <c r="R180" s="75">
        <f t="shared" si="106"/>
        <v>0</v>
      </c>
      <c r="S180" s="75">
        <f t="shared" si="107"/>
        <v>0</v>
      </c>
      <c r="T180" s="75">
        <f t="shared" si="108"/>
        <v>0</v>
      </c>
      <c r="U180" s="75">
        <f t="shared" si="109"/>
        <v>0</v>
      </c>
      <c r="V180" s="75">
        <f t="shared" si="110"/>
        <v>0</v>
      </c>
      <c r="W180" s="75">
        <f t="shared" si="111"/>
        <v>0</v>
      </c>
      <c r="X180" s="75">
        <f t="shared" si="112"/>
        <v>0</v>
      </c>
      <c r="Y180" s="23">
        <f t="shared" si="113"/>
        <v>0</v>
      </c>
    </row>
    <row r="181" spans="1:25">
      <c r="A181" s="25">
        <f t="shared" si="95"/>
        <v>170</v>
      </c>
      <c r="C181" s="90">
        <v>39906</v>
      </c>
      <c r="E181" s="89" t="s">
        <v>317</v>
      </c>
      <c r="G181" s="24">
        <v>6.2</v>
      </c>
      <c r="H181" s="75" t="str">
        <f t="shared" si="97"/>
        <v>P, S, T &amp; D Plant - Customer</v>
      </c>
      <c r="I181" s="23">
        <f>'Plt. Class.'!J$181</f>
        <v>0</v>
      </c>
      <c r="J181" s="75">
        <f t="shared" si="98"/>
        <v>0</v>
      </c>
      <c r="K181" s="75">
        <f t="shared" si="99"/>
        <v>0</v>
      </c>
      <c r="L181" s="75">
        <f t="shared" si="100"/>
        <v>0</v>
      </c>
      <c r="M181" s="75">
        <f t="shared" si="101"/>
        <v>0</v>
      </c>
      <c r="N181" s="75">
        <f t="shared" si="102"/>
        <v>0</v>
      </c>
      <c r="O181" s="75">
        <f t="shared" si="103"/>
        <v>0</v>
      </c>
      <c r="P181" s="75">
        <f t="shared" si="104"/>
        <v>0</v>
      </c>
      <c r="Q181" s="75">
        <f t="shared" si="105"/>
        <v>0</v>
      </c>
      <c r="R181" s="75">
        <f t="shared" si="106"/>
        <v>0</v>
      </c>
      <c r="S181" s="75">
        <f t="shared" si="107"/>
        <v>0</v>
      </c>
      <c r="T181" s="75">
        <f t="shared" si="108"/>
        <v>0</v>
      </c>
      <c r="U181" s="75">
        <f t="shared" si="109"/>
        <v>0</v>
      </c>
      <c r="V181" s="75">
        <f t="shared" si="110"/>
        <v>0</v>
      </c>
      <c r="W181" s="75">
        <f t="shared" si="111"/>
        <v>0</v>
      </c>
      <c r="X181" s="75">
        <f t="shared" si="112"/>
        <v>0</v>
      </c>
      <c r="Y181" s="23">
        <f t="shared" si="113"/>
        <v>0</v>
      </c>
    </row>
    <row r="182" spans="1:25">
      <c r="A182" s="25">
        <f t="shared" si="95"/>
        <v>171</v>
      </c>
      <c r="C182" s="90">
        <v>39907</v>
      </c>
      <c r="E182" s="89" t="s">
        <v>318</v>
      </c>
      <c r="G182" s="24">
        <v>6.2</v>
      </c>
      <c r="H182" s="75" t="str">
        <f t="shared" si="97"/>
        <v>P, S, T &amp; D Plant - Customer</v>
      </c>
      <c r="I182" s="23">
        <f>'Plt. Class.'!J$182</f>
        <v>15024.56877679591</v>
      </c>
      <c r="J182" s="75">
        <f t="shared" si="98"/>
        <v>12650.54543894808</v>
      </c>
      <c r="K182" s="75">
        <f t="shared" si="99"/>
        <v>2301.4571955656374</v>
      </c>
      <c r="L182" s="75">
        <f t="shared" si="100"/>
        <v>3.2120365852259538</v>
      </c>
      <c r="M182" s="75">
        <f t="shared" si="101"/>
        <v>43.290723119708318</v>
      </c>
      <c r="N182" s="75">
        <f t="shared" si="102"/>
        <v>26.063382577262022</v>
      </c>
      <c r="O182" s="75">
        <f t="shared" si="103"/>
        <v>0</v>
      </c>
      <c r="P182" s="75">
        <f t="shared" si="104"/>
        <v>0</v>
      </c>
      <c r="Q182" s="75">
        <f t="shared" si="105"/>
        <v>0</v>
      </c>
      <c r="R182" s="75">
        <f t="shared" si="106"/>
        <v>0</v>
      </c>
      <c r="S182" s="75">
        <f t="shared" si="107"/>
        <v>0</v>
      </c>
      <c r="T182" s="75">
        <f t="shared" si="108"/>
        <v>0</v>
      </c>
      <c r="U182" s="75">
        <f t="shared" si="109"/>
        <v>0</v>
      </c>
      <c r="V182" s="75">
        <f t="shared" si="110"/>
        <v>0</v>
      </c>
      <c r="W182" s="75">
        <f t="shared" si="111"/>
        <v>0</v>
      </c>
      <c r="X182" s="75">
        <f t="shared" si="112"/>
        <v>0</v>
      </c>
      <c r="Y182" s="23">
        <f t="shared" si="113"/>
        <v>0</v>
      </c>
    </row>
    <row r="183" spans="1:25">
      <c r="A183" s="25">
        <f t="shared" si="95"/>
        <v>172</v>
      </c>
      <c r="C183" s="90">
        <v>39908</v>
      </c>
      <c r="E183" s="89" t="s">
        <v>319</v>
      </c>
      <c r="G183" s="24">
        <v>6.2</v>
      </c>
      <c r="H183" s="75" t="str">
        <f t="shared" si="97"/>
        <v>P, S, T &amp; D Plant - Customer</v>
      </c>
      <c r="I183" s="23">
        <f>'Plt. Class.'!J$183</f>
        <v>0</v>
      </c>
      <c r="J183" s="75">
        <f t="shared" si="98"/>
        <v>0</v>
      </c>
      <c r="K183" s="75">
        <f t="shared" si="99"/>
        <v>0</v>
      </c>
      <c r="L183" s="75">
        <f t="shared" si="100"/>
        <v>0</v>
      </c>
      <c r="M183" s="75">
        <f t="shared" si="101"/>
        <v>0</v>
      </c>
      <c r="N183" s="75">
        <f t="shared" si="102"/>
        <v>0</v>
      </c>
      <c r="O183" s="75">
        <f t="shared" si="103"/>
        <v>0</v>
      </c>
      <c r="P183" s="75">
        <f t="shared" si="104"/>
        <v>0</v>
      </c>
      <c r="Q183" s="75">
        <f t="shared" si="105"/>
        <v>0</v>
      </c>
      <c r="R183" s="75">
        <f t="shared" si="106"/>
        <v>0</v>
      </c>
      <c r="S183" s="75">
        <f t="shared" si="107"/>
        <v>0</v>
      </c>
      <c r="T183" s="75">
        <f t="shared" si="108"/>
        <v>0</v>
      </c>
      <c r="U183" s="75">
        <f t="shared" si="109"/>
        <v>0</v>
      </c>
      <c r="V183" s="75">
        <f t="shared" si="110"/>
        <v>0</v>
      </c>
      <c r="W183" s="75">
        <f t="shared" si="111"/>
        <v>0</v>
      </c>
      <c r="X183" s="75">
        <f t="shared" si="112"/>
        <v>0</v>
      </c>
      <c r="Y183" s="23">
        <f t="shared" si="113"/>
        <v>0</v>
      </c>
    </row>
    <row r="184" spans="1:25">
      <c r="A184" s="25">
        <f t="shared" si="95"/>
        <v>173</v>
      </c>
      <c r="C184" s="90">
        <v>39909</v>
      </c>
      <c r="E184" s="89" t="s">
        <v>320</v>
      </c>
      <c r="G184" s="24">
        <v>6.2</v>
      </c>
      <c r="H184" s="75" t="str">
        <f t="shared" si="97"/>
        <v>P, S, T &amp; D Plant - Customer</v>
      </c>
      <c r="I184" s="23">
        <f>'Plt. Class.'!J$184</f>
        <v>0</v>
      </c>
      <c r="J184" s="75">
        <f t="shared" si="98"/>
        <v>0</v>
      </c>
      <c r="K184" s="75">
        <f t="shared" si="99"/>
        <v>0</v>
      </c>
      <c r="L184" s="75">
        <f t="shared" si="100"/>
        <v>0</v>
      </c>
      <c r="M184" s="75">
        <f t="shared" si="101"/>
        <v>0</v>
      </c>
      <c r="N184" s="75">
        <f t="shared" si="102"/>
        <v>0</v>
      </c>
      <c r="O184" s="75">
        <f t="shared" si="103"/>
        <v>0</v>
      </c>
      <c r="P184" s="75">
        <f t="shared" si="104"/>
        <v>0</v>
      </c>
      <c r="Q184" s="75">
        <f t="shared" si="105"/>
        <v>0</v>
      </c>
      <c r="R184" s="75">
        <f t="shared" si="106"/>
        <v>0</v>
      </c>
      <c r="S184" s="75">
        <f t="shared" si="107"/>
        <v>0</v>
      </c>
      <c r="T184" s="75">
        <f t="shared" si="108"/>
        <v>0</v>
      </c>
      <c r="U184" s="75">
        <f t="shared" si="109"/>
        <v>0</v>
      </c>
      <c r="V184" s="75">
        <f t="shared" si="110"/>
        <v>0</v>
      </c>
      <c r="W184" s="75">
        <f t="shared" si="111"/>
        <v>0</v>
      </c>
      <c r="X184" s="75">
        <f t="shared" si="112"/>
        <v>0</v>
      </c>
      <c r="Y184" s="23">
        <f t="shared" si="113"/>
        <v>0</v>
      </c>
    </row>
    <row r="185" spans="1:25">
      <c r="A185" s="25">
        <f t="shared" si="95"/>
        <v>174</v>
      </c>
      <c r="C185" s="90">
        <v>39924</v>
      </c>
      <c r="E185" s="89" t="s">
        <v>321</v>
      </c>
      <c r="G185" s="24">
        <v>6.2</v>
      </c>
      <c r="H185" s="75" t="str">
        <f t="shared" si="97"/>
        <v>P, S, T &amp; D Plant - Customer</v>
      </c>
      <c r="I185" s="23">
        <f>'Plt. Class.'!J$185</f>
        <v>0</v>
      </c>
      <c r="J185" s="75">
        <f t="shared" si="98"/>
        <v>0</v>
      </c>
      <c r="K185" s="75">
        <f t="shared" si="99"/>
        <v>0</v>
      </c>
      <c r="L185" s="75">
        <f t="shared" si="100"/>
        <v>0</v>
      </c>
      <c r="M185" s="75">
        <f t="shared" si="101"/>
        <v>0</v>
      </c>
      <c r="N185" s="75">
        <f t="shared" si="102"/>
        <v>0</v>
      </c>
      <c r="O185" s="75">
        <f t="shared" si="103"/>
        <v>0</v>
      </c>
      <c r="P185" s="75">
        <f t="shared" si="104"/>
        <v>0</v>
      </c>
      <c r="Q185" s="75">
        <f t="shared" si="105"/>
        <v>0</v>
      </c>
      <c r="R185" s="75">
        <f t="shared" si="106"/>
        <v>0</v>
      </c>
      <c r="S185" s="75">
        <f t="shared" si="107"/>
        <v>0</v>
      </c>
      <c r="T185" s="75">
        <f t="shared" si="108"/>
        <v>0</v>
      </c>
      <c r="U185" s="75">
        <f t="shared" si="109"/>
        <v>0</v>
      </c>
      <c r="V185" s="75">
        <f t="shared" si="110"/>
        <v>0</v>
      </c>
      <c r="W185" s="75">
        <f t="shared" si="111"/>
        <v>0</v>
      </c>
      <c r="X185" s="75">
        <f t="shared" si="112"/>
        <v>0</v>
      </c>
      <c r="Y185" s="23">
        <f t="shared" si="113"/>
        <v>0</v>
      </c>
    </row>
    <row r="186" spans="1:25">
      <c r="A186" s="25">
        <f t="shared" si="95"/>
        <v>175</v>
      </c>
      <c r="G186" s="24"/>
      <c r="H186" s="75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</row>
    <row r="187" spans="1:25">
      <c r="A187" s="25">
        <f t="shared" si="95"/>
        <v>176</v>
      </c>
      <c r="D187" s="25" t="s">
        <v>149</v>
      </c>
      <c r="G187" s="24"/>
      <c r="H187" s="75"/>
      <c r="I187" s="23">
        <f>'Plt. Class.'!J$187</f>
        <v>157450.13563569877</v>
      </c>
      <c r="J187" s="23">
        <f>SUM(J152:J185)</f>
        <v>132571.5316571446</v>
      </c>
      <c r="K187" s="23">
        <f t="shared" ref="K187:X187" si="114">SUM(K152:K185)</f>
        <v>24118.146283253343</v>
      </c>
      <c r="L187" s="23">
        <f t="shared" si="114"/>
        <v>33.660573126845151</v>
      </c>
      <c r="M187" s="23">
        <f t="shared" si="114"/>
        <v>453.66561451616855</v>
      </c>
      <c r="N187" s="23">
        <f t="shared" si="114"/>
        <v>273.13150765782916</v>
      </c>
      <c r="O187" s="23">
        <f t="shared" si="114"/>
        <v>0</v>
      </c>
      <c r="P187" s="23">
        <f t="shared" si="114"/>
        <v>0</v>
      </c>
      <c r="Q187" s="23">
        <f t="shared" si="114"/>
        <v>0</v>
      </c>
      <c r="R187" s="23">
        <f t="shared" si="114"/>
        <v>0</v>
      </c>
      <c r="S187" s="23">
        <f t="shared" si="114"/>
        <v>0</v>
      </c>
      <c r="T187" s="23">
        <f t="shared" si="114"/>
        <v>0</v>
      </c>
      <c r="U187" s="23">
        <f t="shared" si="114"/>
        <v>0</v>
      </c>
      <c r="V187" s="23">
        <f t="shared" si="114"/>
        <v>0</v>
      </c>
      <c r="W187" s="23">
        <f t="shared" si="114"/>
        <v>0</v>
      </c>
      <c r="X187" s="23">
        <f t="shared" si="114"/>
        <v>0</v>
      </c>
      <c r="Y187" s="23">
        <f t="shared" si="113"/>
        <v>0</v>
      </c>
    </row>
    <row r="188" spans="1:25">
      <c r="A188" s="25">
        <f t="shared" si="95"/>
        <v>177</v>
      </c>
      <c r="G188" s="24"/>
      <c r="H188" s="75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</row>
    <row r="189" spans="1:25">
      <c r="A189" s="25">
        <f t="shared" si="95"/>
        <v>178</v>
      </c>
      <c r="D189" s="25" t="s">
        <v>348</v>
      </c>
      <c r="G189" s="24">
        <v>6.2</v>
      </c>
      <c r="H189" s="75" t="str">
        <f>VLOOKUP($G189,alloc,3)</f>
        <v>P, S, T &amp; D Plant - Customer</v>
      </c>
      <c r="I189" s="23">
        <f>'Plt. Class.'!J$189</f>
        <v>0</v>
      </c>
      <c r="J189" s="75">
        <f>$I189*VLOOKUP($G189,alloc,6)</f>
        <v>0</v>
      </c>
      <c r="K189" s="75">
        <f>$I189*VLOOKUP($G189,alloc,7)</f>
        <v>0</v>
      </c>
      <c r="L189" s="75">
        <f>$I189*VLOOKUP($G189,alloc,8)</f>
        <v>0</v>
      </c>
      <c r="M189" s="75">
        <f>$I189*VLOOKUP($G189,alloc,9)</f>
        <v>0</v>
      </c>
      <c r="N189" s="75">
        <f>$I189*VLOOKUP($G189,alloc,10)</f>
        <v>0</v>
      </c>
      <c r="O189" s="75">
        <f>$I189*VLOOKUP($G189,alloc,11)</f>
        <v>0</v>
      </c>
      <c r="P189" s="75">
        <f>$I189*VLOOKUP($G189,alloc,12)</f>
        <v>0</v>
      </c>
      <c r="Q189" s="75">
        <f>$I189*VLOOKUP($G189,alloc,13)</f>
        <v>0</v>
      </c>
      <c r="R189" s="75">
        <f>$I189*VLOOKUP($G189,alloc,14)</f>
        <v>0</v>
      </c>
      <c r="S189" s="75">
        <f>$I189*VLOOKUP($G189,alloc,15)</f>
        <v>0</v>
      </c>
      <c r="T189" s="75">
        <f>$I189*VLOOKUP($G189,alloc,16)</f>
        <v>0</v>
      </c>
      <c r="U189" s="75">
        <f>$I189*VLOOKUP($G189,alloc,17)</f>
        <v>0</v>
      </c>
      <c r="V189" s="75">
        <f>$I189*VLOOKUP($G189,alloc,18)</f>
        <v>0</v>
      </c>
      <c r="W189" s="75">
        <f>$I189*VLOOKUP($G189,alloc,19)</f>
        <v>0</v>
      </c>
      <c r="X189" s="75">
        <f>$I189*VLOOKUP($G189,alloc,20)</f>
        <v>0</v>
      </c>
      <c r="Y189" s="23">
        <f>SUM(J189:X189)-I189</f>
        <v>0</v>
      </c>
    </row>
    <row r="190" spans="1:25">
      <c r="A190" s="25">
        <f t="shared" si="95"/>
        <v>179</v>
      </c>
      <c r="G190" s="24"/>
      <c r="H190" s="75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</row>
    <row r="191" spans="1:25">
      <c r="A191" s="25">
        <f t="shared" si="95"/>
        <v>180</v>
      </c>
      <c r="D191" s="25" t="s">
        <v>350</v>
      </c>
      <c r="G191" s="24"/>
      <c r="H191" s="75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25">
        <f t="shared" si="95"/>
        <v>181</v>
      </c>
      <c r="G192" s="24"/>
      <c r="H192" s="75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</row>
    <row r="193" spans="1:25">
      <c r="A193" s="25">
        <f t="shared" si="95"/>
        <v>182</v>
      </c>
      <c r="D193" s="25" t="s">
        <v>148</v>
      </c>
      <c r="G193" s="24"/>
      <c r="H193" s="75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</row>
    <row r="194" spans="1:25">
      <c r="A194" s="25">
        <f t="shared" si="95"/>
        <v>183</v>
      </c>
      <c r="G194" s="24"/>
      <c r="H194" s="75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</row>
    <row r="195" spans="1:25">
      <c r="A195" s="25">
        <f t="shared" si="95"/>
        <v>184</v>
      </c>
      <c r="C195" s="90">
        <v>37400</v>
      </c>
      <c r="E195" s="89" t="s">
        <v>115</v>
      </c>
      <c r="G195" s="24">
        <v>6.2</v>
      </c>
      <c r="H195" s="75" t="str">
        <f t="shared" ref="H195:H228" si="115">VLOOKUP($G195,alloc,3)</f>
        <v>P, S, T &amp; D Plant - Customer</v>
      </c>
      <c r="I195" s="23">
        <f>'Plt. Class.'!J$195</f>
        <v>0</v>
      </c>
      <c r="J195" s="75">
        <f t="shared" ref="J195:J228" si="116">$I195*VLOOKUP($G195,alloc,6)</f>
        <v>0</v>
      </c>
      <c r="K195" s="75">
        <f t="shared" ref="K195:K228" si="117">$I195*VLOOKUP($G195,alloc,7)</f>
        <v>0</v>
      </c>
      <c r="L195" s="75">
        <f t="shared" ref="L195:L228" si="118">$I195*VLOOKUP($G195,alloc,8)</f>
        <v>0</v>
      </c>
      <c r="M195" s="75">
        <f t="shared" ref="M195:M228" si="119">$I195*VLOOKUP($G195,alloc,9)</f>
        <v>0</v>
      </c>
      <c r="N195" s="75">
        <f t="shared" ref="N195:N228" si="120">$I195*VLOOKUP($G195,alloc,10)</f>
        <v>0</v>
      </c>
      <c r="O195" s="75">
        <f t="shared" ref="O195:O228" si="121">$I195*VLOOKUP($G195,alloc,11)</f>
        <v>0</v>
      </c>
      <c r="P195" s="75">
        <f t="shared" ref="P195:P228" si="122">$I195*VLOOKUP($G195,alloc,12)</f>
        <v>0</v>
      </c>
      <c r="Q195" s="75">
        <f t="shared" ref="Q195:Q228" si="123">$I195*VLOOKUP($G195,alloc,13)</f>
        <v>0</v>
      </c>
      <c r="R195" s="75">
        <f t="shared" ref="R195:R228" si="124">$I195*VLOOKUP($G195,alloc,14)</f>
        <v>0</v>
      </c>
      <c r="S195" s="75">
        <f t="shared" ref="S195:S228" si="125">$I195*VLOOKUP($G195,alloc,15)</f>
        <v>0</v>
      </c>
      <c r="T195" s="75">
        <f t="shared" ref="T195:T228" si="126">$I195*VLOOKUP($G195,alloc,16)</f>
        <v>0</v>
      </c>
      <c r="U195" s="75">
        <f t="shared" ref="U195:U228" si="127">$I195*VLOOKUP($G195,alloc,17)</f>
        <v>0</v>
      </c>
      <c r="V195" s="75">
        <f t="shared" ref="V195:V228" si="128">$I195*VLOOKUP($G195,alloc,18)</f>
        <v>0</v>
      </c>
      <c r="W195" s="75">
        <f t="shared" ref="W195:W228" si="129">$I195*VLOOKUP($G195,alloc,19)</f>
        <v>0</v>
      </c>
      <c r="X195" s="75">
        <f t="shared" ref="X195:X228" si="130">$I195*VLOOKUP($G195,alloc,20)</f>
        <v>0</v>
      </c>
      <c r="Y195" s="23">
        <f t="shared" ref="Y195:Y230" si="131">SUM(J195:X195)-I195</f>
        <v>0</v>
      </c>
    </row>
    <row r="196" spans="1:25">
      <c r="A196" s="25">
        <f t="shared" si="95"/>
        <v>185</v>
      </c>
      <c r="C196" s="90">
        <v>39001</v>
      </c>
      <c r="E196" s="89" t="s">
        <v>291</v>
      </c>
      <c r="G196" s="24">
        <v>6.2</v>
      </c>
      <c r="H196" s="75" t="str">
        <f t="shared" si="115"/>
        <v>P, S, T &amp; D Plant - Customer</v>
      </c>
      <c r="I196" s="23">
        <f>'Plt. Class.'!J$196</f>
        <v>0</v>
      </c>
      <c r="J196" s="75">
        <f t="shared" si="116"/>
        <v>0</v>
      </c>
      <c r="K196" s="75">
        <f t="shared" si="117"/>
        <v>0</v>
      </c>
      <c r="L196" s="75">
        <f t="shared" si="118"/>
        <v>0</v>
      </c>
      <c r="M196" s="75">
        <f t="shared" si="119"/>
        <v>0</v>
      </c>
      <c r="N196" s="75">
        <f t="shared" si="120"/>
        <v>0</v>
      </c>
      <c r="O196" s="75">
        <f t="shared" si="121"/>
        <v>0</v>
      </c>
      <c r="P196" s="75">
        <f t="shared" si="122"/>
        <v>0</v>
      </c>
      <c r="Q196" s="75">
        <f t="shared" si="123"/>
        <v>0</v>
      </c>
      <c r="R196" s="75">
        <f t="shared" si="124"/>
        <v>0</v>
      </c>
      <c r="S196" s="75">
        <f t="shared" si="125"/>
        <v>0</v>
      </c>
      <c r="T196" s="75">
        <f t="shared" si="126"/>
        <v>0</v>
      </c>
      <c r="U196" s="75">
        <f t="shared" si="127"/>
        <v>0</v>
      </c>
      <c r="V196" s="75">
        <f t="shared" si="128"/>
        <v>0</v>
      </c>
      <c r="W196" s="75">
        <f t="shared" si="129"/>
        <v>0</v>
      </c>
      <c r="X196" s="75">
        <f t="shared" si="130"/>
        <v>0</v>
      </c>
      <c r="Y196" s="23">
        <f t="shared" si="131"/>
        <v>0</v>
      </c>
    </row>
    <row r="197" spans="1:25">
      <c r="A197" s="25">
        <f t="shared" si="95"/>
        <v>186</v>
      </c>
      <c r="C197" s="90">
        <v>36602</v>
      </c>
      <c r="E197" s="89" t="s">
        <v>139</v>
      </c>
      <c r="G197" s="24">
        <v>6.2</v>
      </c>
      <c r="H197" s="75" t="str">
        <f t="shared" si="115"/>
        <v>P, S, T &amp; D Plant - Customer</v>
      </c>
      <c r="I197" s="23">
        <f>'Plt. Class.'!J$197</f>
        <v>333834.28221227205</v>
      </c>
      <c r="J197" s="75">
        <f t="shared" si="116"/>
        <v>281085.32224414276</v>
      </c>
      <c r="K197" s="75">
        <f t="shared" si="117"/>
        <v>51136.596486582792</v>
      </c>
      <c r="L197" s="75">
        <f t="shared" si="118"/>
        <v>71.368965312636163</v>
      </c>
      <c r="M197" s="75">
        <f t="shared" si="119"/>
        <v>961.88634055426166</v>
      </c>
      <c r="N197" s="75">
        <f t="shared" si="120"/>
        <v>579.10817567967626</v>
      </c>
      <c r="O197" s="75">
        <f t="shared" si="121"/>
        <v>0</v>
      </c>
      <c r="P197" s="75">
        <f t="shared" si="122"/>
        <v>0</v>
      </c>
      <c r="Q197" s="75">
        <f t="shared" si="123"/>
        <v>0</v>
      </c>
      <c r="R197" s="75">
        <f t="shared" si="124"/>
        <v>0</v>
      </c>
      <c r="S197" s="75">
        <f t="shared" si="125"/>
        <v>0</v>
      </c>
      <c r="T197" s="75">
        <f t="shared" si="126"/>
        <v>0</v>
      </c>
      <c r="U197" s="75">
        <f t="shared" si="127"/>
        <v>0</v>
      </c>
      <c r="V197" s="75">
        <f t="shared" si="128"/>
        <v>0</v>
      </c>
      <c r="W197" s="75">
        <f t="shared" si="129"/>
        <v>0</v>
      </c>
      <c r="X197" s="75">
        <f t="shared" si="130"/>
        <v>0</v>
      </c>
      <c r="Y197" s="23">
        <f t="shared" si="131"/>
        <v>0</v>
      </c>
    </row>
    <row r="198" spans="1:25">
      <c r="A198" s="25">
        <f t="shared" si="95"/>
        <v>187</v>
      </c>
      <c r="C198" s="90">
        <v>37503</v>
      </c>
      <c r="E198" s="89" t="s">
        <v>278</v>
      </c>
      <c r="G198" s="24">
        <v>6.2</v>
      </c>
      <c r="H198" s="75" t="str">
        <f t="shared" si="115"/>
        <v>P, S, T &amp; D Plant - Customer</v>
      </c>
      <c r="I198" s="23">
        <f>'Plt. Class.'!J$198</f>
        <v>0</v>
      </c>
      <c r="J198" s="75">
        <f t="shared" si="116"/>
        <v>0</v>
      </c>
      <c r="K198" s="75">
        <f t="shared" si="117"/>
        <v>0</v>
      </c>
      <c r="L198" s="75">
        <f t="shared" si="118"/>
        <v>0</v>
      </c>
      <c r="M198" s="75">
        <f t="shared" si="119"/>
        <v>0</v>
      </c>
      <c r="N198" s="75">
        <f t="shared" si="120"/>
        <v>0</v>
      </c>
      <c r="O198" s="75">
        <f t="shared" si="121"/>
        <v>0</v>
      </c>
      <c r="P198" s="75">
        <f t="shared" si="122"/>
        <v>0</v>
      </c>
      <c r="Q198" s="75">
        <f t="shared" si="123"/>
        <v>0</v>
      </c>
      <c r="R198" s="75">
        <f t="shared" si="124"/>
        <v>0</v>
      </c>
      <c r="S198" s="75">
        <f t="shared" si="125"/>
        <v>0</v>
      </c>
      <c r="T198" s="75">
        <f t="shared" si="126"/>
        <v>0</v>
      </c>
      <c r="U198" s="75">
        <f t="shared" si="127"/>
        <v>0</v>
      </c>
      <c r="V198" s="75">
        <f t="shared" si="128"/>
        <v>0</v>
      </c>
      <c r="W198" s="75">
        <f t="shared" si="129"/>
        <v>0</v>
      </c>
      <c r="X198" s="75">
        <f t="shared" si="130"/>
        <v>0</v>
      </c>
      <c r="Y198" s="23">
        <f t="shared" si="131"/>
        <v>0</v>
      </c>
    </row>
    <row r="199" spans="1:25">
      <c r="A199" s="25">
        <f t="shared" si="95"/>
        <v>188</v>
      </c>
      <c r="C199" s="90">
        <v>39004</v>
      </c>
      <c r="E199" s="89" t="s">
        <v>293</v>
      </c>
      <c r="G199" s="24">
        <v>6.2</v>
      </c>
      <c r="H199" s="75" t="str">
        <f t="shared" si="115"/>
        <v>P, S, T &amp; D Plant - Customer</v>
      </c>
      <c r="I199" s="23">
        <f>'Plt. Class.'!J$199</f>
        <v>0</v>
      </c>
      <c r="J199" s="75">
        <f t="shared" si="116"/>
        <v>0</v>
      </c>
      <c r="K199" s="75">
        <f t="shared" si="117"/>
        <v>0</v>
      </c>
      <c r="L199" s="75">
        <f t="shared" si="118"/>
        <v>0</v>
      </c>
      <c r="M199" s="75">
        <f t="shared" si="119"/>
        <v>0</v>
      </c>
      <c r="N199" s="75">
        <f t="shared" si="120"/>
        <v>0</v>
      </c>
      <c r="O199" s="75">
        <f t="shared" si="121"/>
        <v>0</v>
      </c>
      <c r="P199" s="75">
        <f t="shared" si="122"/>
        <v>0</v>
      </c>
      <c r="Q199" s="75">
        <f t="shared" si="123"/>
        <v>0</v>
      </c>
      <c r="R199" s="75">
        <f t="shared" si="124"/>
        <v>0</v>
      </c>
      <c r="S199" s="75">
        <f t="shared" si="125"/>
        <v>0</v>
      </c>
      <c r="T199" s="75">
        <f t="shared" si="126"/>
        <v>0</v>
      </c>
      <c r="U199" s="75">
        <f t="shared" si="127"/>
        <v>0</v>
      </c>
      <c r="V199" s="75">
        <f t="shared" si="128"/>
        <v>0</v>
      </c>
      <c r="W199" s="75">
        <f t="shared" si="129"/>
        <v>0</v>
      </c>
      <c r="X199" s="75">
        <f t="shared" si="130"/>
        <v>0</v>
      </c>
      <c r="Y199" s="23">
        <f t="shared" si="131"/>
        <v>0</v>
      </c>
    </row>
    <row r="200" spans="1:25">
      <c r="A200" s="25">
        <f t="shared" si="95"/>
        <v>189</v>
      </c>
      <c r="C200" s="90">
        <v>39009</v>
      </c>
      <c r="E200" s="89" t="s">
        <v>294</v>
      </c>
      <c r="G200" s="24">
        <v>6.2</v>
      </c>
      <c r="H200" s="75" t="str">
        <f t="shared" si="115"/>
        <v>P, S, T &amp; D Plant - Customer</v>
      </c>
      <c r="I200" s="23">
        <f>'Plt. Class.'!J$200</f>
        <v>443786.66263600794</v>
      </c>
      <c r="J200" s="75">
        <f t="shared" si="116"/>
        <v>373664.19125096477</v>
      </c>
      <c r="K200" s="75">
        <f t="shared" si="117"/>
        <v>67979.056383774063</v>
      </c>
      <c r="L200" s="75">
        <f t="shared" si="118"/>
        <v>94.875201917520457</v>
      </c>
      <c r="M200" s="75">
        <f t="shared" si="119"/>
        <v>1278.6953037923981</v>
      </c>
      <c r="N200" s="75">
        <f t="shared" si="120"/>
        <v>769.84449555930871</v>
      </c>
      <c r="O200" s="75">
        <f t="shared" si="121"/>
        <v>0</v>
      </c>
      <c r="P200" s="75">
        <f t="shared" si="122"/>
        <v>0</v>
      </c>
      <c r="Q200" s="75">
        <f t="shared" si="123"/>
        <v>0</v>
      </c>
      <c r="R200" s="75">
        <f t="shared" si="124"/>
        <v>0</v>
      </c>
      <c r="S200" s="75">
        <f t="shared" si="125"/>
        <v>0</v>
      </c>
      <c r="T200" s="75">
        <f t="shared" si="126"/>
        <v>0</v>
      </c>
      <c r="U200" s="75">
        <f t="shared" si="127"/>
        <v>0</v>
      </c>
      <c r="V200" s="75">
        <f t="shared" si="128"/>
        <v>0</v>
      </c>
      <c r="W200" s="75">
        <f t="shared" si="129"/>
        <v>0</v>
      </c>
      <c r="X200" s="75">
        <f t="shared" si="130"/>
        <v>0</v>
      </c>
      <c r="Y200" s="23">
        <f t="shared" si="131"/>
        <v>0</v>
      </c>
    </row>
    <row r="201" spans="1:25">
      <c r="A201" s="25">
        <f t="shared" si="95"/>
        <v>190</v>
      </c>
      <c r="C201" s="90">
        <v>39100</v>
      </c>
      <c r="E201" s="89" t="s">
        <v>295</v>
      </c>
      <c r="G201" s="24">
        <v>6.2</v>
      </c>
      <c r="H201" s="75" t="str">
        <f t="shared" si="115"/>
        <v>P, S, T &amp; D Plant - Customer</v>
      </c>
      <c r="I201" s="23">
        <f>'Plt. Class.'!J$201</f>
        <v>265408.87495420233</v>
      </c>
      <c r="J201" s="75">
        <f t="shared" si="116"/>
        <v>223471.77362545571</v>
      </c>
      <c r="K201" s="75">
        <f t="shared" si="117"/>
        <v>40655.221065225975</v>
      </c>
      <c r="L201" s="75">
        <f t="shared" si="118"/>
        <v>56.740597954010646</v>
      </c>
      <c r="M201" s="75">
        <f t="shared" si="119"/>
        <v>764.73024216844942</v>
      </c>
      <c r="N201" s="75">
        <f t="shared" si="120"/>
        <v>460.40942339825773</v>
      </c>
      <c r="O201" s="75">
        <f t="shared" si="121"/>
        <v>0</v>
      </c>
      <c r="P201" s="75">
        <f t="shared" si="122"/>
        <v>0</v>
      </c>
      <c r="Q201" s="75">
        <f t="shared" si="123"/>
        <v>0</v>
      </c>
      <c r="R201" s="75">
        <f t="shared" si="124"/>
        <v>0</v>
      </c>
      <c r="S201" s="75">
        <f t="shared" si="125"/>
        <v>0</v>
      </c>
      <c r="T201" s="75">
        <f t="shared" si="126"/>
        <v>0</v>
      </c>
      <c r="U201" s="75">
        <f t="shared" si="127"/>
        <v>0</v>
      </c>
      <c r="V201" s="75">
        <f t="shared" si="128"/>
        <v>0</v>
      </c>
      <c r="W201" s="75">
        <f t="shared" si="129"/>
        <v>0</v>
      </c>
      <c r="X201" s="75">
        <f t="shared" si="130"/>
        <v>0</v>
      </c>
      <c r="Y201" s="23">
        <f t="shared" si="131"/>
        <v>0</v>
      </c>
    </row>
    <row r="202" spans="1:25">
      <c r="A202" s="25">
        <f t="shared" si="95"/>
        <v>191</v>
      </c>
      <c r="C202" s="90">
        <v>39102</v>
      </c>
      <c r="E202" s="89" t="s">
        <v>296</v>
      </c>
      <c r="G202" s="24">
        <v>6.2</v>
      </c>
      <c r="H202" s="75" t="str">
        <f t="shared" si="115"/>
        <v>P, S, T &amp; D Plant - Customer</v>
      </c>
      <c r="I202" s="23">
        <f>'Plt. Class.'!J$202</f>
        <v>0</v>
      </c>
      <c r="J202" s="75">
        <f t="shared" si="116"/>
        <v>0</v>
      </c>
      <c r="K202" s="75">
        <f t="shared" si="117"/>
        <v>0</v>
      </c>
      <c r="L202" s="75">
        <f t="shared" si="118"/>
        <v>0</v>
      </c>
      <c r="M202" s="75">
        <f t="shared" si="119"/>
        <v>0</v>
      </c>
      <c r="N202" s="75">
        <f t="shared" si="120"/>
        <v>0</v>
      </c>
      <c r="O202" s="75">
        <f t="shared" si="121"/>
        <v>0</v>
      </c>
      <c r="P202" s="75">
        <f t="shared" si="122"/>
        <v>0</v>
      </c>
      <c r="Q202" s="75">
        <f t="shared" si="123"/>
        <v>0</v>
      </c>
      <c r="R202" s="75">
        <f t="shared" si="124"/>
        <v>0</v>
      </c>
      <c r="S202" s="75">
        <f t="shared" si="125"/>
        <v>0</v>
      </c>
      <c r="T202" s="75">
        <f t="shared" si="126"/>
        <v>0</v>
      </c>
      <c r="U202" s="75">
        <f t="shared" si="127"/>
        <v>0</v>
      </c>
      <c r="V202" s="75">
        <f t="shared" si="128"/>
        <v>0</v>
      </c>
      <c r="W202" s="75">
        <f t="shared" si="129"/>
        <v>0</v>
      </c>
      <c r="X202" s="75">
        <f t="shared" si="130"/>
        <v>0</v>
      </c>
      <c r="Y202" s="23">
        <f t="shared" si="131"/>
        <v>0</v>
      </c>
    </row>
    <row r="203" spans="1:25">
      <c r="A203" s="25">
        <f t="shared" si="95"/>
        <v>192</v>
      </c>
      <c r="C203" s="90">
        <v>39103</v>
      </c>
      <c r="E203" s="89" t="s">
        <v>297</v>
      </c>
      <c r="G203" s="24">
        <v>6.2</v>
      </c>
      <c r="H203" s="75" t="str">
        <f t="shared" si="115"/>
        <v>P, S, T &amp; D Plant - Customer</v>
      </c>
      <c r="I203" s="23">
        <f>'Plt. Class.'!J$203</f>
        <v>0</v>
      </c>
      <c r="J203" s="75">
        <f t="shared" si="116"/>
        <v>0</v>
      </c>
      <c r="K203" s="75">
        <f t="shared" si="117"/>
        <v>0</v>
      </c>
      <c r="L203" s="75">
        <f t="shared" si="118"/>
        <v>0</v>
      </c>
      <c r="M203" s="75">
        <f t="shared" si="119"/>
        <v>0</v>
      </c>
      <c r="N203" s="75">
        <f t="shared" si="120"/>
        <v>0</v>
      </c>
      <c r="O203" s="75">
        <f t="shared" si="121"/>
        <v>0</v>
      </c>
      <c r="P203" s="75">
        <f t="shared" si="122"/>
        <v>0</v>
      </c>
      <c r="Q203" s="75">
        <f t="shared" si="123"/>
        <v>0</v>
      </c>
      <c r="R203" s="75">
        <f t="shared" si="124"/>
        <v>0</v>
      </c>
      <c r="S203" s="75">
        <f t="shared" si="125"/>
        <v>0</v>
      </c>
      <c r="T203" s="75">
        <f t="shared" si="126"/>
        <v>0</v>
      </c>
      <c r="U203" s="75">
        <f t="shared" si="127"/>
        <v>0</v>
      </c>
      <c r="V203" s="75">
        <f t="shared" si="128"/>
        <v>0</v>
      </c>
      <c r="W203" s="75">
        <f t="shared" si="129"/>
        <v>0</v>
      </c>
      <c r="X203" s="75">
        <f t="shared" si="130"/>
        <v>0</v>
      </c>
      <c r="Y203" s="23">
        <f t="shared" si="131"/>
        <v>0</v>
      </c>
    </row>
    <row r="204" spans="1:25">
      <c r="A204" s="25">
        <f t="shared" si="95"/>
        <v>193</v>
      </c>
      <c r="C204" s="90">
        <v>39200</v>
      </c>
      <c r="E204" s="89" t="s">
        <v>298</v>
      </c>
      <c r="G204" s="24">
        <v>6.2</v>
      </c>
      <c r="H204" s="75" t="str">
        <f t="shared" si="115"/>
        <v>P, S, T &amp; D Plant - Customer</v>
      </c>
      <c r="I204" s="23">
        <f>'Plt. Class.'!J$204</f>
        <v>9940.8354979985434</v>
      </c>
      <c r="J204" s="75">
        <f t="shared" si="116"/>
        <v>8370.0898865569416</v>
      </c>
      <c r="K204" s="75">
        <f t="shared" si="117"/>
        <v>1522.7330465641517</v>
      </c>
      <c r="L204" s="75">
        <f t="shared" si="118"/>
        <v>2.1252075704560447</v>
      </c>
      <c r="M204" s="75">
        <f t="shared" si="119"/>
        <v>28.642815878153733</v>
      </c>
      <c r="N204" s="75">
        <f t="shared" si="120"/>
        <v>17.244541428843334</v>
      </c>
      <c r="O204" s="75">
        <f t="shared" si="121"/>
        <v>0</v>
      </c>
      <c r="P204" s="75">
        <f t="shared" si="122"/>
        <v>0</v>
      </c>
      <c r="Q204" s="75">
        <f t="shared" si="123"/>
        <v>0</v>
      </c>
      <c r="R204" s="75">
        <f t="shared" si="124"/>
        <v>0</v>
      </c>
      <c r="S204" s="75">
        <f t="shared" si="125"/>
        <v>0</v>
      </c>
      <c r="T204" s="75">
        <f t="shared" si="126"/>
        <v>0</v>
      </c>
      <c r="U204" s="75">
        <f t="shared" si="127"/>
        <v>0</v>
      </c>
      <c r="V204" s="75">
        <f t="shared" si="128"/>
        <v>0</v>
      </c>
      <c r="W204" s="75">
        <f t="shared" si="129"/>
        <v>0</v>
      </c>
      <c r="X204" s="75">
        <f t="shared" si="130"/>
        <v>0</v>
      </c>
      <c r="Y204" s="23">
        <f t="shared" si="131"/>
        <v>0</v>
      </c>
    </row>
    <row r="205" spans="1:25">
      <c r="A205" s="25">
        <f t="shared" si="95"/>
        <v>194</v>
      </c>
      <c r="C205" s="90">
        <v>39201</v>
      </c>
      <c r="E205" s="89" t="s">
        <v>299</v>
      </c>
      <c r="G205" s="24">
        <v>6.2</v>
      </c>
      <c r="H205" s="75" t="str">
        <f t="shared" si="115"/>
        <v>P, S, T &amp; D Plant - Customer</v>
      </c>
      <c r="I205" s="23">
        <f>'Plt. Class.'!J$205</f>
        <v>0</v>
      </c>
      <c r="J205" s="75">
        <f t="shared" si="116"/>
        <v>0</v>
      </c>
      <c r="K205" s="75">
        <f t="shared" si="117"/>
        <v>0</v>
      </c>
      <c r="L205" s="75">
        <f t="shared" si="118"/>
        <v>0</v>
      </c>
      <c r="M205" s="75">
        <f t="shared" si="119"/>
        <v>0</v>
      </c>
      <c r="N205" s="75">
        <f t="shared" si="120"/>
        <v>0</v>
      </c>
      <c r="O205" s="75">
        <f t="shared" si="121"/>
        <v>0</v>
      </c>
      <c r="P205" s="75">
        <f t="shared" si="122"/>
        <v>0</v>
      </c>
      <c r="Q205" s="75">
        <f t="shared" si="123"/>
        <v>0</v>
      </c>
      <c r="R205" s="75">
        <f t="shared" si="124"/>
        <v>0</v>
      </c>
      <c r="S205" s="75">
        <f t="shared" si="125"/>
        <v>0</v>
      </c>
      <c r="T205" s="75">
        <f t="shared" si="126"/>
        <v>0</v>
      </c>
      <c r="U205" s="75">
        <f t="shared" si="127"/>
        <v>0</v>
      </c>
      <c r="V205" s="75">
        <f t="shared" si="128"/>
        <v>0</v>
      </c>
      <c r="W205" s="75">
        <f t="shared" si="129"/>
        <v>0</v>
      </c>
      <c r="X205" s="75">
        <f t="shared" si="130"/>
        <v>0</v>
      </c>
      <c r="Y205" s="23">
        <f t="shared" si="131"/>
        <v>0</v>
      </c>
    </row>
    <row r="206" spans="1:25">
      <c r="A206" s="25">
        <f t="shared" si="95"/>
        <v>195</v>
      </c>
      <c r="C206" s="90">
        <v>39202</v>
      </c>
      <c r="E206" s="89" t="s">
        <v>300</v>
      </c>
      <c r="G206" s="24">
        <v>6.2</v>
      </c>
      <c r="H206" s="75" t="str">
        <f t="shared" si="115"/>
        <v>P, S, T &amp; D Plant - Customer</v>
      </c>
      <c r="I206" s="23">
        <f>'Plt. Class.'!J$206</f>
        <v>0</v>
      </c>
      <c r="J206" s="75">
        <f t="shared" si="116"/>
        <v>0</v>
      </c>
      <c r="K206" s="75">
        <f t="shared" si="117"/>
        <v>0</v>
      </c>
      <c r="L206" s="75">
        <f t="shared" si="118"/>
        <v>0</v>
      </c>
      <c r="M206" s="75">
        <f t="shared" si="119"/>
        <v>0</v>
      </c>
      <c r="N206" s="75">
        <f t="shared" si="120"/>
        <v>0</v>
      </c>
      <c r="O206" s="75">
        <f t="shared" si="121"/>
        <v>0</v>
      </c>
      <c r="P206" s="75">
        <f t="shared" si="122"/>
        <v>0</v>
      </c>
      <c r="Q206" s="75">
        <f t="shared" si="123"/>
        <v>0</v>
      </c>
      <c r="R206" s="75">
        <f t="shared" si="124"/>
        <v>0</v>
      </c>
      <c r="S206" s="75">
        <f t="shared" si="125"/>
        <v>0</v>
      </c>
      <c r="T206" s="75">
        <f t="shared" si="126"/>
        <v>0</v>
      </c>
      <c r="U206" s="75">
        <f t="shared" si="127"/>
        <v>0</v>
      </c>
      <c r="V206" s="75">
        <f t="shared" si="128"/>
        <v>0</v>
      </c>
      <c r="W206" s="75">
        <f t="shared" si="129"/>
        <v>0</v>
      </c>
      <c r="X206" s="75">
        <f t="shared" si="130"/>
        <v>0</v>
      </c>
      <c r="Y206" s="23">
        <f t="shared" si="131"/>
        <v>0</v>
      </c>
    </row>
    <row r="207" spans="1:25">
      <c r="A207" s="25">
        <f t="shared" si="95"/>
        <v>196</v>
      </c>
      <c r="C207" s="90">
        <v>39300</v>
      </c>
      <c r="E207" s="89" t="s">
        <v>186</v>
      </c>
      <c r="G207" s="24">
        <v>6.2</v>
      </c>
      <c r="H207" s="75" t="str">
        <f t="shared" si="115"/>
        <v>P, S, T &amp; D Plant - Customer</v>
      </c>
      <c r="I207" s="23">
        <f>'Plt. Class.'!J$207</f>
        <v>0</v>
      </c>
      <c r="J207" s="75">
        <f t="shared" si="116"/>
        <v>0</v>
      </c>
      <c r="K207" s="75">
        <f t="shared" si="117"/>
        <v>0</v>
      </c>
      <c r="L207" s="75">
        <f t="shared" si="118"/>
        <v>0</v>
      </c>
      <c r="M207" s="75">
        <f t="shared" si="119"/>
        <v>0</v>
      </c>
      <c r="N207" s="75">
        <f t="shared" si="120"/>
        <v>0</v>
      </c>
      <c r="O207" s="75">
        <f t="shared" si="121"/>
        <v>0</v>
      </c>
      <c r="P207" s="75">
        <f t="shared" si="122"/>
        <v>0</v>
      </c>
      <c r="Q207" s="75">
        <f t="shared" si="123"/>
        <v>0</v>
      </c>
      <c r="R207" s="75">
        <f t="shared" si="124"/>
        <v>0</v>
      </c>
      <c r="S207" s="75">
        <f t="shared" si="125"/>
        <v>0</v>
      </c>
      <c r="T207" s="75">
        <f t="shared" si="126"/>
        <v>0</v>
      </c>
      <c r="U207" s="75">
        <f t="shared" si="127"/>
        <v>0</v>
      </c>
      <c r="V207" s="75">
        <f t="shared" si="128"/>
        <v>0</v>
      </c>
      <c r="W207" s="75">
        <f t="shared" si="129"/>
        <v>0</v>
      </c>
      <c r="X207" s="75">
        <f t="shared" si="130"/>
        <v>0</v>
      </c>
      <c r="Y207" s="23">
        <f t="shared" si="131"/>
        <v>0</v>
      </c>
    </row>
    <row r="208" spans="1:25">
      <c r="A208" s="25">
        <f t="shared" ref="A208:A271" si="132">A207+1</f>
        <v>197</v>
      </c>
      <c r="C208" s="90">
        <v>39400</v>
      </c>
      <c r="E208" s="89" t="s">
        <v>301</v>
      </c>
      <c r="G208" s="24">
        <v>6.2</v>
      </c>
      <c r="H208" s="75" t="str">
        <f t="shared" si="115"/>
        <v>P, S, T &amp; D Plant - Customer</v>
      </c>
      <c r="I208" s="23">
        <f>'Plt. Class.'!J$208</f>
        <v>949.77475567947272</v>
      </c>
      <c r="J208" s="75">
        <f t="shared" si="116"/>
        <v>799.70140121727309</v>
      </c>
      <c r="K208" s="75">
        <f t="shared" si="117"/>
        <v>145.48610200387185</v>
      </c>
      <c r="L208" s="75">
        <f t="shared" si="118"/>
        <v>0.20304817451253951</v>
      </c>
      <c r="M208" s="75">
        <f t="shared" si="119"/>
        <v>2.7366133820565479</v>
      </c>
      <c r="N208" s="75">
        <f t="shared" si="120"/>
        <v>1.6475909017588917</v>
      </c>
      <c r="O208" s="75">
        <f t="shared" si="121"/>
        <v>0</v>
      </c>
      <c r="P208" s="75">
        <f t="shared" si="122"/>
        <v>0</v>
      </c>
      <c r="Q208" s="75">
        <f t="shared" si="123"/>
        <v>0</v>
      </c>
      <c r="R208" s="75">
        <f t="shared" si="124"/>
        <v>0</v>
      </c>
      <c r="S208" s="75">
        <f t="shared" si="125"/>
        <v>0</v>
      </c>
      <c r="T208" s="75">
        <f t="shared" si="126"/>
        <v>0</v>
      </c>
      <c r="U208" s="75">
        <f t="shared" si="127"/>
        <v>0</v>
      </c>
      <c r="V208" s="75">
        <f t="shared" si="128"/>
        <v>0</v>
      </c>
      <c r="W208" s="75">
        <f t="shared" si="129"/>
        <v>0</v>
      </c>
      <c r="X208" s="75">
        <f t="shared" si="130"/>
        <v>0</v>
      </c>
      <c r="Y208" s="23">
        <f t="shared" si="131"/>
        <v>0</v>
      </c>
    </row>
    <row r="209" spans="1:25">
      <c r="A209" s="25">
        <f t="shared" si="132"/>
        <v>198</v>
      </c>
      <c r="C209" s="90">
        <v>39600</v>
      </c>
      <c r="E209" s="89" t="s">
        <v>302</v>
      </c>
      <c r="G209" s="24">
        <v>6.2</v>
      </c>
      <c r="H209" s="75" t="str">
        <f t="shared" si="115"/>
        <v>P, S, T &amp; D Plant - Customer</v>
      </c>
      <c r="I209" s="23">
        <f>'Plt. Class.'!J$209</f>
        <v>0</v>
      </c>
      <c r="J209" s="75">
        <f t="shared" si="116"/>
        <v>0</v>
      </c>
      <c r="K209" s="75">
        <f t="shared" si="117"/>
        <v>0</v>
      </c>
      <c r="L209" s="75">
        <f t="shared" si="118"/>
        <v>0</v>
      </c>
      <c r="M209" s="75">
        <f t="shared" si="119"/>
        <v>0</v>
      </c>
      <c r="N209" s="75">
        <f t="shared" si="120"/>
        <v>0</v>
      </c>
      <c r="O209" s="75">
        <f t="shared" si="121"/>
        <v>0</v>
      </c>
      <c r="P209" s="75">
        <f t="shared" si="122"/>
        <v>0</v>
      </c>
      <c r="Q209" s="75">
        <f t="shared" si="123"/>
        <v>0</v>
      </c>
      <c r="R209" s="75">
        <f t="shared" si="124"/>
        <v>0</v>
      </c>
      <c r="S209" s="75">
        <f t="shared" si="125"/>
        <v>0</v>
      </c>
      <c r="T209" s="75">
        <f t="shared" si="126"/>
        <v>0</v>
      </c>
      <c r="U209" s="75">
        <f t="shared" si="127"/>
        <v>0</v>
      </c>
      <c r="V209" s="75">
        <f t="shared" si="128"/>
        <v>0</v>
      </c>
      <c r="W209" s="75">
        <f t="shared" si="129"/>
        <v>0</v>
      </c>
      <c r="X209" s="75">
        <f t="shared" si="130"/>
        <v>0</v>
      </c>
      <c r="Y209" s="23">
        <f t="shared" si="131"/>
        <v>0</v>
      </c>
    </row>
    <row r="210" spans="1:25">
      <c r="A210" s="25">
        <f t="shared" si="132"/>
        <v>199</v>
      </c>
      <c r="C210" s="90">
        <v>39603</v>
      </c>
      <c r="E210" s="89" t="s">
        <v>303</v>
      </c>
      <c r="G210" s="24">
        <v>6.2</v>
      </c>
      <c r="H210" s="75" t="str">
        <f t="shared" si="115"/>
        <v>P, S, T &amp; D Plant - Customer</v>
      </c>
      <c r="I210" s="23">
        <f>'Plt. Class.'!J$210</f>
        <v>0</v>
      </c>
      <c r="J210" s="75">
        <f t="shared" si="116"/>
        <v>0</v>
      </c>
      <c r="K210" s="75">
        <f t="shared" si="117"/>
        <v>0</v>
      </c>
      <c r="L210" s="75">
        <f t="shared" si="118"/>
        <v>0</v>
      </c>
      <c r="M210" s="75">
        <f t="shared" si="119"/>
        <v>0</v>
      </c>
      <c r="N210" s="75">
        <f t="shared" si="120"/>
        <v>0</v>
      </c>
      <c r="O210" s="75">
        <f t="shared" si="121"/>
        <v>0</v>
      </c>
      <c r="P210" s="75">
        <f t="shared" si="122"/>
        <v>0</v>
      </c>
      <c r="Q210" s="75">
        <f t="shared" si="123"/>
        <v>0</v>
      </c>
      <c r="R210" s="75">
        <f t="shared" si="124"/>
        <v>0</v>
      </c>
      <c r="S210" s="75">
        <f t="shared" si="125"/>
        <v>0</v>
      </c>
      <c r="T210" s="75">
        <f t="shared" si="126"/>
        <v>0</v>
      </c>
      <c r="U210" s="75">
        <f t="shared" si="127"/>
        <v>0</v>
      </c>
      <c r="V210" s="75">
        <f t="shared" si="128"/>
        <v>0</v>
      </c>
      <c r="W210" s="75">
        <f t="shared" si="129"/>
        <v>0</v>
      </c>
      <c r="X210" s="75">
        <f t="shared" si="130"/>
        <v>0</v>
      </c>
      <c r="Y210" s="23">
        <f t="shared" si="131"/>
        <v>0</v>
      </c>
    </row>
    <row r="211" spans="1:25">
      <c r="A211" s="25">
        <f t="shared" si="132"/>
        <v>200</v>
      </c>
      <c r="C211" s="90">
        <v>39604</v>
      </c>
      <c r="E211" s="89" t="s">
        <v>304</v>
      </c>
      <c r="G211" s="24">
        <v>6.2</v>
      </c>
      <c r="H211" s="75" t="str">
        <f t="shared" si="115"/>
        <v>P, S, T &amp; D Plant - Customer</v>
      </c>
      <c r="I211" s="23">
        <f>'Plt. Class.'!J$211</f>
        <v>0</v>
      </c>
      <c r="J211" s="75">
        <f t="shared" si="116"/>
        <v>0</v>
      </c>
      <c r="K211" s="75">
        <f t="shared" si="117"/>
        <v>0</v>
      </c>
      <c r="L211" s="75">
        <f t="shared" si="118"/>
        <v>0</v>
      </c>
      <c r="M211" s="75">
        <f t="shared" si="119"/>
        <v>0</v>
      </c>
      <c r="N211" s="75">
        <f t="shared" si="120"/>
        <v>0</v>
      </c>
      <c r="O211" s="75">
        <f t="shared" si="121"/>
        <v>0</v>
      </c>
      <c r="P211" s="75">
        <f t="shared" si="122"/>
        <v>0</v>
      </c>
      <c r="Q211" s="75">
        <f t="shared" si="123"/>
        <v>0</v>
      </c>
      <c r="R211" s="75">
        <f t="shared" si="124"/>
        <v>0</v>
      </c>
      <c r="S211" s="75">
        <f t="shared" si="125"/>
        <v>0</v>
      </c>
      <c r="T211" s="75">
        <f t="shared" si="126"/>
        <v>0</v>
      </c>
      <c r="U211" s="75">
        <f t="shared" si="127"/>
        <v>0</v>
      </c>
      <c r="V211" s="75">
        <f t="shared" si="128"/>
        <v>0</v>
      </c>
      <c r="W211" s="75">
        <f t="shared" si="129"/>
        <v>0</v>
      </c>
      <c r="X211" s="75">
        <f t="shared" si="130"/>
        <v>0</v>
      </c>
      <c r="Y211" s="23">
        <f t="shared" si="131"/>
        <v>0</v>
      </c>
    </row>
    <row r="212" spans="1:25">
      <c r="A212" s="25">
        <f t="shared" si="132"/>
        <v>201</v>
      </c>
      <c r="C212" s="90">
        <v>39605</v>
      </c>
      <c r="E212" s="23" t="s">
        <v>305</v>
      </c>
      <c r="G212" s="24">
        <v>6.2</v>
      </c>
      <c r="H212" s="75" t="str">
        <f t="shared" si="115"/>
        <v>P, S, T &amp; D Plant - Customer</v>
      </c>
      <c r="I212" s="23">
        <f>'Plt. Class.'!J$212</f>
        <v>0</v>
      </c>
      <c r="J212" s="75">
        <f t="shared" si="116"/>
        <v>0</v>
      </c>
      <c r="K212" s="75">
        <f t="shared" si="117"/>
        <v>0</v>
      </c>
      <c r="L212" s="75">
        <f t="shared" si="118"/>
        <v>0</v>
      </c>
      <c r="M212" s="75">
        <f t="shared" si="119"/>
        <v>0</v>
      </c>
      <c r="N212" s="75">
        <f t="shared" si="120"/>
        <v>0</v>
      </c>
      <c r="O212" s="75">
        <f t="shared" si="121"/>
        <v>0</v>
      </c>
      <c r="P212" s="75">
        <f t="shared" si="122"/>
        <v>0</v>
      </c>
      <c r="Q212" s="75">
        <f t="shared" si="123"/>
        <v>0</v>
      </c>
      <c r="R212" s="75">
        <f t="shared" si="124"/>
        <v>0</v>
      </c>
      <c r="S212" s="75">
        <f t="shared" si="125"/>
        <v>0</v>
      </c>
      <c r="T212" s="75">
        <f t="shared" si="126"/>
        <v>0</v>
      </c>
      <c r="U212" s="75">
        <f t="shared" si="127"/>
        <v>0</v>
      </c>
      <c r="V212" s="75">
        <f t="shared" si="128"/>
        <v>0</v>
      </c>
      <c r="W212" s="75">
        <f t="shared" si="129"/>
        <v>0</v>
      </c>
      <c r="X212" s="75">
        <f t="shared" si="130"/>
        <v>0</v>
      </c>
      <c r="Y212" s="23">
        <f t="shared" si="131"/>
        <v>0</v>
      </c>
    </row>
    <row r="213" spans="1:25">
      <c r="A213" s="25">
        <f t="shared" si="132"/>
        <v>202</v>
      </c>
      <c r="C213" s="90">
        <v>39700</v>
      </c>
      <c r="E213" s="89" t="s">
        <v>306</v>
      </c>
      <c r="G213" s="24">
        <v>6.2</v>
      </c>
      <c r="H213" s="75" t="str">
        <f t="shared" si="115"/>
        <v>P, S, T &amp; D Plant - Customer</v>
      </c>
      <c r="I213" s="23">
        <f>'Plt. Class.'!J$213</f>
        <v>24319.0208467517</v>
      </c>
      <c r="J213" s="75">
        <f t="shared" si="116"/>
        <v>20476.386565429679</v>
      </c>
      <c r="K213" s="75">
        <f t="shared" si="117"/>
        <v>3725.1774974937584</v>
      </c>
      <c r="L213" s="75">
        <f t="shared" si="118"/>
        <v>5.1990566808997869</v>
      </c>
      <c r="M213" s="75">
        <f t="shared" si="119"/>
        <v>70.071095793782675</v>
      </c>
      <c r="N213" s="75">
        <f t="shared" si="120"/>
        <v>42.186631353586833</v>
      </c>
      <c r="O213" s="75">
        <f t="shared" si="121"/>
        <v>0</v>
      </c>
      <c r="P213" s="75">
        <f t="shared" si="122"/>
        <v>0</v>
      </c>
      <c r="Q213" s="75">
        <f t="shared" si="123"/>
        <v>0</v>
      </c>
      <c r="R213" s="75">
        <f t="shared" si="124"/>
        <v>0</v>
      </c>
      <c r="S213" s="75">
        <f t="shared" si="125"/>
        <v>0</v>
      </c>
      <c r="T213" s="75">
        <f t="shared" si="126"/>
        <v>0</v>
      </c>
      <c r="U213" s="75">
        <f t="shared" si="127"/>
        <v>0</v>
      </c>
      <c r="V213" s="75">
        <f t="shared" si="128"/>
        <v>0</v>
      </c>
      <c r="W213" s="75">
        <f t="shared" si="129"/>
        <v>0</v>
      </c>
      <c r="X213" s="75">
        <f t="shared" si="130"/>
        <v>0</v>
      </c>
      <c r="Y213" s="23">
        <f t="shared" si="131"/>
        <v>0</v>
      </c>
    </row>
    <row r="214" spans="1:25">
      <c r="A214" s="25">
        <f t="shared" si="132"/>
        <v>203</v>
      </c>
      <c r="C214" s="90">
        <v>39701</v>
      </c>
      <c r="E214" s="89" t="s">
        <v>307</v>
      </c>
      <c r="G214" s="24">
        <v>6.2</v>
      </c>
      <c r="H214" s="75" t="str">
        <f t="shared" si="115"/>
        <v>P, S, T &amp; D Plant - Customer</v>
      </c>
      <c r="I214" s="23">
        <f>'Plt. Class.'!J$214</f>
        <v>0</v>
      </c>
      <c r="J214" s="75">
        <f t="shared" si="116"/>
        <v>0</v>
      </c>
      <c r="K214" s="75">
        <f t="shared" si="117"/>
        <v>0</v>
      </c>
      <c r="L214" s="75">
        <f t="shared" si="118"/>
        <v>0</v>
      </c>
      <c r="M214" s="75">
        <f t="shared" si="119"/>
        <v>0</v>
      </c>
      <c r="N214" s="75">
        <f t="shared" si="120"/>
        <v>0</v>
      </c>
      <c r="O214" s="75">
        <f t="shared" si="121"/>
        <v>0</v>
      </c>
      <c r="P214" s="75">
        <f t="shared" si="122"/>
        <v>0</v>
      </c>
      <c r="Q214" s="75">
        <f t="shared" si="123"/>
        <v>0</v>
      </c>
      <c r="R214" s="75">
        <f t="shared" si="124"/>
        <v>0</v>
      </c>
      <c r="S214" s="75">
        <f t="shared" si="125"/>
        <v>0</v>
      </c>
      <c r="T214" s="75">
        <f t="shared" si="126"/>
        <v>0</v>
      </c>
      <c r="U214" s="75">
        <f t="shared" si="127"/>
        <v>0</v>
      </c>
      <c r="V214" s="75">
        <f t="shared" si="128"/>
        <v>0</v>
      </c>
      <c r="W214" s="75">
        <f t="shared" si="129"/>
        <v>0</v>
      </c>
      <c r="X214" s="75">
        <f t="shared" si="130"/>
        <v>0</v>
      </c>
      <c r="Y214" s="23">
        <f t="shared" si="131"/>
        <v>0</v>
      </c>
    </row>
    <row r="215" spans="1:25">
      <c r="A215" s="25">
        <f t="shared" si="132"/>
        <v>204</v>
      </c>
      <c r="C215" s="90">
        <v>39702</v>
      </c>
      <c r="E215" s="89" t="s">
        <v>308</v>
      </c>
      <c r="G215" s="24">
        <v>6.2</v>
      </c>
      <c r="H215" s="75" t="str">
        <f t="shared" si="115"/>
        <v>P, S, T &amp; D Plant - Customer</v>
      </c>
      <c r="I215" s="23">
        <f>'Plt. Class.'!J$215</f>
        <v>0</v>
      </c>
      <c r="J215" s="75">
        <f t="shared" si="116"/>
        <v>0</v>
      </c>
      <c r="K215" s="75">
        <f t="shared" si="117"/>
        <v>0</v>
      </c>
      <c r="L215" s="75">
        <f t="shared" si="118"/>
        <v>0</v>
      </c>
      <c r="M215" s="75">
        <f t="shared" si="119"/>
        <v>0</v>
      </c>
      <c r="N215" s="75">
        <f t="shared" si="120"/>
        <v>0</v>
      </c>
      <c r="O215" s="75">
        <f t="shared" si="121"/>
        <v>0</v>
      </c>
      <c r="P215" s="75">
        <f t="shared" si="122"/>
        <v>0</v>
      </c>
      <c r="Q215" s="75">
        <f t="shared" si="123"/>
        <v>0</v>
      </c>
      <c r="R215" s="75">
        <f t="shared" si="124"/>
        <v>0</v>
      </c>
      <c r="S215" s="75">
        <f t="shared" si="125"/>
        <v>0</v>
      </c>
      <c r="T215" s="75">
        <f t="shared" si="126"/>
        <v>0</v>
      </c>
      <c r="U215" s="75">
        <f t="shared" si="127"/>
        <v>0</v>
      </c>
      <c r="V215" s="75">
        <f t="shared" si="128"/>
        <v>0</v>
      </c>
      <c r="W215" s="75">
        <f t="shared" si="129"/>
        <v>0</v>
      </c>
      <c r="X215" s="75">
        <f t="shared" si="130"/>
        <v>0</v>
      </c>
      <c r="Y215" s="23">
        <f t="shared" si="131"/>
        <v>0</v>
      </c>
    </row>
    <row r="216" spans="1:25">
      <c r="A216" s="25">
        <f t="shared" si="132"/>
        <v>205</v>
      </c>
      <c r="C216" s="90">
        <v>39705</v>
      </c>
      <c r="E216" s="89" t="s">
        <v>309</v>
      </c>
      <c r="G216" s="24">
        <v>6.2</v>
      </c>
      <c r="H216" s="75" t="str">
        <f t="shared" si="115"/>
        <v>P, S, T &amp; D Plant - Customer</v>
      </c>
      <c r="I216" s="23">
        <f>'Plt. Class.'!J$216</f>
        <v>0</v>
      </c>
      <c r="J216" s="75">
        <f t="shared" si="116"/>
        <v>0</v>
      </c>
      <c r="K216" s="75">
        <f t="shared" si="117"/>
        <v>0</v>
      </c>
      <c r="L216" s="75">
        <f t="shared" si="118"/>
        <v>0</v>
      </c>
      <c r="M216" s="75">
        <f t="shared" si="119"/>
        <v>0</v>
      </c>
      <c r="N216" s="75">
        <f t="shared" si="120"/>
        <v>0</v>
      </c>
      <c r="O216" s="75">
        <f t="shared" si="121"/>
        <v>0</v>
      </c>
      <c r="P216" s="75">
        <f t="shared" si="122"/>
        <v>0</v>
      </c>
      <c r="Q216" s="75">
        <f t="shared" si="123"/>
        <v>0</v>
      </c>
      <c r="R216" s="75">
        <f t="shared" si="124"/>
        <v>0</v>
      </c>
      <c r="S216" s="75">
        <f t="shared" si="125"/>
        <v>0</v>
      </c>
      <c r="T216" s="75">
        <f t="shared" si="126"/>
        <v>0</v>
      </c>
      <c r="U216" s="75">
        <f t="shared" si="127"/>
        <v>0</v>
      </c>
      <c r="V216" s="75">
        <f t="shared" si="128"/>
        <v>0</v>
      </c>
      <c r="W216" s="75">
        <f t="shared" si="129"/>
        <v>0</v>
      </c>
      <c r="X216" s="75">
        <f t="shared" si="130"/>
        <v>0</v>
      </c>
      <c r="Y216" s="23">
        <f t="shared" si="131"/>
        <v>0</v>
      </c>
    </row>
    <row r="217" spans="1:25">
      <c r="A217" s="25">
        <f t="shared" si="132"/>
        <v>206</v>
      </c>
      <c r="C217" s="90">
        <v>39800</v>
      </c>
      <c r="E217" s="89" t="s">
        <v>310</v>
      </c>
      <c r="G217" s="24">
        <v>6.2</v>
      </c>
      <c r="H217" s="75" t="str">
        <f t="shared" si="115"/>
        <v>P, S, T &amp; D Plant - Customer</v>
      </c>
      <c r="I217" s="23">
        <f>'Plt. Class.'!J$217</f>
        <v>3810.6493288368997</v>
      </c>
      <c r="J217" s="75">
        <f t="shared" si="116"/>
        <v>3208.5308538637887</v>
      </c>
      <c r="K217" s="75">
        <f t="shared" si="117"/>
        <v>583.71367910229776</v>
      </c>
      <c r="L217" s="75">
        <f t="shared" si="118"/>
        <v>0.81466198727742112</v>
      </c>
      <c r="M217" s="75">
        <f t="shared" si="119"/>
        <v>10.979733758199789</v>
      </c>
      <c r="N217" s="75">
        <f t="shared" si="120"/>
        <v>6.6104001253367874</v>
      </c>
      <c r="O217" s="75">
        <f t="shared" si="121"/>
        <v>0</v>
      </c>
      <c r="P217" s="75">
        <f t="shared" si="122"/>
        <v>0</v>
      </c>
      <c r="Q217" s="75">
        <f t="shared" si="123"/>
        <v>0</v>
      </c>
      <c r="R217" s="75">
        <f t="shared" si="124"/>
        <v>0</v>
      </c>
      <c r="S217" s="75">
        <f t="shared" si="125"/>
        <v>0</v>
      </c>
      <c r="T217" s="75">
        <f t="shared" si="126"/>
        <v>0</v>
      </c>
      <c r="U217" s="75">
        <f t="shared" si="127"/>
        <v>0</v>
      </c>
      <c r="V217" s="75">
        <f t="shared" si="128"/>
        <v>0</v>
      </c>
      <c r="W217" s="75">
        <f t="shared" si="129"/>
        <v>0</v>
      </c>
      <c r="X217" s="75">
        <f t="shared" si="130"/>
        <v>0</v>
      </c>
      <c r="Y217" s="23">
        <f t="shared" si="131"/>
        <v>0</v>
      </c>
    </row>
    <row r="218" spans="1:25">
      <c r="A218" s="25">
        <f t="shared" si="132"/>
        <v>207</v>
      </c>
      <c r="C218" s="90">
        <v>39900</v>
      </c>
      <c r="E218" s="89" t="s">
        <v>311</v>
      </c>
      <c r="G218" s="24">
        <v>6.2</v>
      </c>
      <c r="H218" s="75" t="str">
        <f t="shared" si="115"/>
        <v>P, S, T &amp; D Plant - Customer</v>
      </c>
      <c r="I218" s="23">
        <f>'Plt. Class.'!J$218</f>
        <v>0</v>
      </c>
      <c r="J218" s="75">
        <f t="shared" si="116"/>
        <v>0</v>
      </c>
      <c r="K218" s="75">
        <f t="shared" si="117"/>
        <v>0</v>
      </c>
      <c r="L218" s="75">
        <f t="shared" si="118"/>
        <v>0</v>
      </c>
      <c r="M218" s="75">
        <f t="shared" si="119"/>
        <v>0</v>
      </c>
      <c r="N218" s="75">
        <f t="shared" si="120"/>
        <v>0</v>
      </c>
      <c r="O218" s="75">
        <f t="shared" si="121"/>
        <v>0</v>
      </c>
      <c r="P218" s="75">
        <f t="shared" si="122"/>
        <v>0</v>
      </c>
      <c r="Q218" s="75">
        <f t="shared" si="123"/>
        <v>0</v>
      </c>
      <c r="R218" s="75">
        <f t="shared" si="124"/>
        <v>0</v>
      </c>
      <c r="S218" s="75">
        <f t="shared" si="125"/>
        <v>0</v>
      </c>
      <c r="T218" s="75">
        <f t="shared" si="126"/>
        <v>0</v>
      </c>
      <c r="U218" s="75">
        <f t="shared" si="127"/>
        <v>0</v>
      </c>
      <c r="V218" s="75">
        <f t="shared" si="128"/>
        <v>0</v>
      </c>
      <c r="W218" s="75">
        <f t="shared" si="129"/>
        <v>0</v>
      </c>
      <c r="X218" s="75">
        <f t="shared" si="130"/>
        <v>0</v>
      </c>
      <c r="Y218" s="23">
        <f t="shared" si="131"/>
        <v>0</v>
      </c>
    </row>
    <row r="219" spans="1:25">
      <c r="A219" s="25">
        <f t="shared" si="132"/>
        <v>208</v>
      </c>
      <c r="C219" s="90">
        <v>39901</v>
      </c>
      <c r="E219" s="89" t="s">
        <v>312</v>
      </c>
      <c r="G219" s="24">
        <v>6.2</v>
      </c>
      <c r="H219" s="75" t="str">
        <f t="shared" si="115"/>
        <v>P, S, T &amp; D Plant - Customer</v>
      </c>
      <c r="I219" s="23">
        <f>'Plt. Class.'!J$219</f>
        <v>1815744.0899229737</v>
      </c>
      <c r="J219" s="75">
        <f t="shared" si="116"/>
        <v>1528839.4266960484</v>
      </c>
      <c r="K219" s="75">
        <f t="shared" si="117"/>
        <v>278134.92441213195</v>
      </c>
      <c r="L219" s="75">
        <f t="shared" si="118"/>
        <v>388.17995596970195</v>
      </c>
      <c r="M219" s="75">
        <f t="shared" si="119"/>
        <v>5231.7557875271832</v>
      </c>
      <c r="N219" s="75">
        <f t="shared" si="120"/>
        <v>3149.8030712970099</v>
      </c>
      <c r="O219" s="75">
        <f t="shared" si="121"/>
        <v>0</v>
      </c>
      <c r="P219" s="75">
        <f t="shared" si="122"/>
        <v>0</v>
      </c>
      <c r="Q219" s="75">
        <f t="shared" si="123"/>
        <v>0</v>
      </c>
      <c r="R219" s="75">
        <f t="shared" si="124"/>
        <v>0</v>
      </c>
      <c r="S219" s="75">
        <f t="shared" si="125"/>
        <v>0</v>
      </c>
      <c r="T219" s="75">
        <f t="shared" si="126"/>
        <v>0</v>
      </c>
      <c r="U219" s="75">
        <f t="shared" si="127"/>
        <v>0</v>
      </c>
      <c r="V219" s="75">
        <f t="shared" si="128"/>
        <v>0</v>
      </c>
      <c r="W219" s="75">
        <f t="shared" si="129"/>
        <v>0</v>
      </c>
      <c r="X219" s="75">
        <f t="shared" si="130"/>
        <v>0</v>
      </c>
      <c r="Y219" s="23">
        <f t="shared" si="131"/>
        <v>0</v>
      </c>
    </row>
    <row r="220" spans="1:25">
      <c r="A220" s="25">
        <f t="shared" si="132"/>
        <v>209</v>
      </c>
      <c r="C220" s="90">
        <v>39902</v>
      </c>
      <c r="E220" s="89" t="s">
        <v>313</v>
      </c>
      <c r="G220" s="24">
        <v>6.2</v>
      </c>
      <c r="H220" s="75" t="str">
        <f t="shared" si="115"/>
        <v>P, S, T &amp; D Plant - Customer</v>
      </c>
      <c r="I220" s="23">
        <f>'Plt. Class.'!J$220</f>
        <v>1461319.7567450248</v>
      </c>
      <c r="J220" s="75">
        <f t="shared" si="116"/>
        <v>1230417.4754144165</v>
      </c>
      <c r="K220" s="75">
        <f t="shared" si="117"/>
        <v>223844.35248332511</v>
      </c>
      <c r="L220" s="75">
        <f t="shared" si="118"/>
        <v>312.4091340729646</v>
      </c>
      <c r="M220" s="75">
        <f t="shared" si="119"/>
        <v>4210.5427395899833</v>
      </c>
      <c r="N220" s="75">
        <f t="shared" si="120"/>
        <v>2534.9769736206267</v>
      </c>
      <c r="O220" s="75">
        <f t="shared" si="121"/>
        <v>0</v>
      </c>
      <c r="P220" s="75">
        <f t="shared" si="122"/>
        <v>0</v>
      </c>
      <c r="Q220" s="75">
        <f t="shared" si="123"/>
        <v>0</v>
      </c>
      <c r="R220" s="75">
        <f t="shared" si="124"/>
        <v>0</v>
      </c>
      <c r="S220" s="75">
        <f t="shared" si="125"/>
        <v>0</v>
      </c>
      <c r="T220" s="75">
        <f t="shared" si="126"/>
        <v>0</v>
      </c>
      <c r="U220" s="75">
        <f t="shared" si="127"/>
        <v>0</v>
      </c>
      <c r="V220" s="75">
        <f t="shared" si="128"/>
        <v>0</v>
      </c>
      <c r="W220" s="75">
        <f t="shared" si="129"/>
        <v>0</v>
      </c>
      <c r="X220" s="75">
        <f t="shared" si="130"/>
        <v>0</v>
      </c>
      <c r="Y220" s="23">
        <f t="shared" si="131"/>
        <v>0</v>
      </c>
    </row>
    <row r="221" spans="1:25">
      <c r="A221" s="25">
        <f t="shared" si="132"/>
        <v>210</v>
      </c>
      <c r="C221" s="90">
        <v>39903</v>
      </c>
      <c r="E221" s="89" t="s">
        <v>314</v>
      </c>
      <c r="G221" s="24">
        <v>6.2</v>
      </c>
      <c r="H221" s="75" t="str">
        <f t="shared" si="115"/>
        <v>P, S, T &amp; D Plant - Customer</v>
      </c>
      <c r="I221" s="23">
        <f>'Plt. Class.'!J$221</f>
        <v>201763.39303465636</v>
      </c>
      <c r="J221" s="75">
        <f t="shared" si="116"/>
        <v>169882.87713410042</v>
      </c>
      <c r="K221" s="75">
        <f t="shared" si="117"/>
        <v>30906.032618952369</v>
      </c>
      <c r="L221" s="75">
        <f t="shared" si="118"/>
        <v>43.134109844638424</v>
      </c>
      <c r="M221" s="75">
        <f t="shared" si="119"/>
        <v>581.34668044821456</v>
      </c>
      <c r="N221" s="75">
        <f t="shared" si="120"/>
        <v>350.00249131078033</v>
      </c>
      <c r="O221" s="75">
        <f t="shared" si="121"/>
        <v>0</v>
      </c>
      <c r="P221" s="75">
        <f t="shared" si="122"/>
        <v>0</v>
      </c>
      <c r="Q221" s="75">
        <f t="shared" si="123"/>
        <v>0</v>
      </c>
      <c r="R221" s="75">
        <f t="shared" si="124"/>
        <v>0</v>
      </c>
      <c r="S221" s="75">
        <f t="shared" si="125"/>
        <v>0</v>
      </c>
      <c r="T221" s="75">
        <f t="shared" si="126"/>
        <v>0</v>
      </c>
      <c r="U221" s="75">
        <f t="shared" si="127"/>
        <v>0</v>
      </c>
      <c r="V221" s="75">
        <f t="shared" si="128"/>
        <v>0</v>
      </c>
      <c r="W221" s="75">
        <f t="shared" si="129"/>
        <v>0</v>
      </c>
      <c r="X221" s="75">
        <f t="shared" si="130"/>
        <v>0</v>
      </c>
      <c r="Y221" s="23">
        <f t="shared" si="131"/>
        <v>0</v>
      </c>
    </row>
    <row r="222" spans="1:25">
      <c r="A222" s="25">
        <f t="shared" si="132"/>
        <v>211</v>
      </c>
      <c r="C222" s="90">
        <v>39904</v>
      </c>
      <c r="E222" s="89" t="s">
        <v>315</v>
      </c>
      <c r="G222" s="24">
        <v>6.2</v>
      </c>
      <c r="H222" s="75" t="str">
        <f t="shared" si="115"/>
        <v>P, S, T &amp; D Plant - Customer</v>
      </c>
      <c r="I222" s="23">
        <f>'Plt. Class.'!J$222</f>
        <v>0</v>
      </c>
      <c r="J222" s="75">
        <f t="shared" si="116"/>
        <v>0</v>
      </c>
      <c r="K222" s="75">
        <f t="shared" si="117"/>
        <v>0</v>
      </c>
      <c r="L222" s="75">
        <f t="shared" si="118"/>
        <v>0</v>
      </c>
      <c r="M222" s="75">
        <f t="shared" si="119"/>
        <v>0</v>
      </c>
      <c r="N222" s="75">
        <f t="shared" si="120"/>
        <v>0</v>
      </c>
      <c r="O222" s="75">
        <f t="shared" si="121"/>
        <v>0</v>
      </c>
      <c r="P222" s="75">
        <f t="shared" si="122"/>
        <v>0</v>
      </c>
      <c r="Q222" s="75">
        <f t="shared" si="123"/>
        <v>0</v>
      </c>
      <c r="R222" s="75">
        <f t="shared" si="124"/>
        <v>0</v>
      </c>
      <c r="S222" s="75">
        <f t="shared" si="125"/>
        <v>0</v>
      </c>
      <c r="T222" s="75">
        <f t="shared" si="126"/>
        <v>0</v>
      </c>
      <c r="U222" s="75">
        <f t="shared" si="127"/>
        <v>0</v>
      </c>
      <c r="V222" s="75">
        <f t="shared" si="128"/>
        <v>0</v>
      </c>
      <c r="W222" s="75">
        <f t="shared" si="129"/>
        <v>0</v>
      </c>
      <c r="X222" s="75">
        <f t="shared" si="130"/>
        <v>0</v>
      </c>
      <c r="Y222" s="23">
        <f t="shared" si="131"/>
        <v>0</v>
      </c>
    </row>
    <row r="223" spans="1:25">
      <c r="A223" s="25">
        <f t="shared" si="132"/>
        <v>212</v>
      </c>
      <c r="C223" s="90">
        <v>39905</v>
      </c>
      <c r="E223" s="89" t="s">
        <v>316</v>
      </c>
      <c r="G223" s="24">
        <v>6.2</v>
      </c>
      <c r="H223" s="75" t="str">
        <f t="shared" si="115"/>
        <v>P, S, T &amp; D Plant - Customer</v>
      </c>
      <c r="I223" s="23">
        <f>'Plt. Class.'!J$223</f>
        <v>0</v>
      </c>
      <c r="J223" s="75">
        <f t="shared" si="116"/>
        <v>0</v>
      </c>
      <c r="K223" s="75">
        <f t="shared" si="117"/>
        <v>0</v>
      </c>
      <c r="L223" s="75">
        <f t="shared" si="118"/>
        <v>0</v>
      </c>
      <c r="M223" s="75">
        <f t="shared" si="119"/>
        <v>0</v>
      </c>
      <c r="N223" s="75">
        <f t="shared" si="120"/>
        <v>0</v>
      </c>
      <c r="O223" s="75">
        <f t="shared" si="121"/>
        <v>0</v>
      </c>
      <c r="P223" s="75">
        <f t="shared" si="122"/>
        <v>0</v>
      </c>
      <c r="Q223" s="75">
        <f t="shared" si="123"/>
        <v>0</v>
      </c>
      <c r="R223" s="75">
        <f t="shared" si="124"/>
        <v>0</v>
      </c>
      <c r="S223" s="75">
        <f t="shared" si="125"/>
        <v>0</v>
      </c>
      <c r="T223" s="75">
        <f t="shared" si="126"/>
        <v>0</v>
      </c>
      <c r="U223" s="75">
        <f t="shared" si="127"/>
        <v>0</v>
      </c>
      <c r="V223" s="75">
        <f t="shared" si="128"/>
        <v>0</v>
      </c>
      <c r="W223" s="75">
        <f t="shared" si="129"/>
        <v>0</v>
      </c>
      <c r="X223" s="75">
        <f t="shared" si="130"/>
        <v>0</v>
      </c>
      <c r="Y223" s="23">
        <f t="shared" si="131"/>
        <v>0</v>
      </c>
    </row>
    <row r="224" spans="1:25">
      <c r="A224" s="25">
        <f t="shared" si="132"/>
        <v>213</v>
      </c>
      <c r="C224" s="90">
        <v>39906</v>
      </c>
      <c r="E224" s="89" t="s">
        <v>317</v>
      </c>
      <c r="G224" s="24">
        <v>6.2</v>
      </c>
      <c r="H224" s="75" t="str">
        <f t="shared" si="115"/>
        <v>P, S, T &amp; D Plant - Customer</v>
      </c>
      <c r="I224" s="23">
        <f>'Plt. Class.'!J$224</f>
        <v>148433.03655606133</v>
      </c>
      <c r="J224" s="75">
        <f t="shared" si="116"/>
        <v>124979.21913695948</v>
      </c>
      <c r="K224" s="75">
        <f t="shared" si="117"/>
        <v>22736.910797013621</v>
      </c>
      <c r="L224" s="75">
        <f t="shared" si="118"/>
        <v>31.732847109101876</v>
      </c>
      <c r="M224" s="75">
        <f t="shared" si="119"/>
        <v>427.68438700816631</v>
      </c>
      <c r="N224" s="75">
        <f t="shared" si="120"/>
        <v>257.48938797099805</v>
      </c>
      <c r="O224" s="75">
        <f t="shared" si="121"/>
        <v>0</v>
      </c>
      <c r="P224" s="75">
        <f t="shared" si="122"/>
        <v>0</v>
      </c>
      <c r="Q224" s="75">
        <f t="shared" si="123"/>
        <v>0</v>
      </c>
      <c r="R224" s="75">
        <f t="shared" si="124"/>
        <v>0</v>
      </c>
      <c r="S224" s="75">
        <f t="shared" si="125"/>
        <v>0</v>
      </c>
      <c r="T224" s="75">
        <f t="shared" si="126"/>
        <v>0</v>
      </c>
      <c r="U224" s="75">
        <f t="shared" si="127"/>
        <v>0</v>
      </c>
      <c r="V224" s="75">
        <f t="shared" si="128"/>
        <v>0</v>
      </c>
      <c r="W224" s="75">
        <f t="shared" si="129"/>
        <v>0</v>
      </c>
      <c r="X224" s="75">
        <f t="shared" si="130"/>
        <v>0</v>
      </c>
      <c r="Y224" s="23">
        <f t="shared" si="131"/>
        <v>0</v>
      </c>
    </row>
    <row r="225" spans="1:25">
      <c r="A225" s="25">
        <f t="shared" si="132"/>
        <v>214</v>
      </c>
      <c r="C225" s="90">
        <v>39907</v>
      </c>
      <c r="E225" s="89" t="s">
        <v>318</v>
      </c>
      <c r="G225" s="24">
        <v>6.2</v>
      </c>
      <c r="H225" s="75" t="str">
        <f t="shared" si="115"/>
        <v>P, S, T &amp; D Plant - Customer</v>
      </c>
      <c r="I225" s="23">
        <f>'Plt. Class.'!J$225</f>
        <v>2607.4510539998478</v>
      </c>
      <c r="J225" s="75">
        <f t="shared" si="116"/>
        <v>2195.4492357478866</v>
      </c>
      <c r="K225" s="75">
        <f t="shared" si="117"/>
        <v>399.40826784866272</v>
      </c>
      <c r="L225" s="75">
        <f t="shared" si="118"/>
        <v>0.55743551139838832</v>
      </c>
      <c r="M225" s="75">
        <f t="shared" si="119"/>
        <v>7.5129238851253817</v>
      </c>
      <c r="N225" s="75">
        <f t="shared" si="120"/>
        <v>4.5231910067754928</v>
      </c>
      <c r="O225" s="75">
        <f t="shared" si="121"/>
        <v>0</v>
      </c>
      <c r="P225" s="75">
        <f t="shared" si="122"/>
        <v>0</v>
      </c>
      <c r="Q225" s="75">
        <f t="shared" si="123"/>
        <v>0</v>
      </c>
      <c r="R225" s="75">
        <f t="shared" si="124"/>
        <v>0</v>
      </c>
      <c r="S225" s="75">
        <f t="shared" si="125"/>
        <v>0</v>
      </c>
      <c r="T225" s="75">
        <f t="shared" si="126"/>
        <v>0</v>
      </c>
      <c r="U225" s="75">
        <f t="shared" si="127"/>
        <v>0</v>
      </c>
      <c r="V225" s="75">
        <f t="shared" si="128"/>
        <v>0</v>
      </c>
      <c r="W225" s="75">
        <f t="shared" si="129"/>
        <v>0</v>
      </c>
      <c r="X225" s="75">
        <f t="shared" si="130"/>
        <v>0</v>
      </c>
      <c r="Y225" s="23">
        <f t="shared" si="131"/>
        <v>0</v>
      </c>
    </row>
    <row r="226" spans="1:25">
      <c r="A226" s="25">
        <f t="shared" si="132"/>
        <v>215</v>
      </c>
      <c r="C226" s="90">
        <v>39908</v>
      </c>
      <c r="E226" s="89" t="s">
        <v>319</v>
      </c>
      <c r="G226" s="24">
        <v>6.2</v>
      </c>
      <c r="H226" s="75" t="str">
        <f t="shared" si="115"/>
        <v>P, S, T &amp; D Plant - Customer</v>
      </c>
      <c r="I226" s="23">
        <f>'Plt. Class.'!J$226</f>
        <v>3413018.7407278134</v>
      </c>
      <c r="J226" s="75">
        <f t="shared" si="116"/>
        <v>2873729.6427595872</v>
      </c>
      <c r="K226" s="75">
        <f t="shared" si="117"/>
        <v>522804.7910153406</v>
      </c>
      <c r="L226" s="75">
        <f t="shared" si="118"/>
        <v>729.65428985958749</v>
      </c>
      <c r="M226" s="75">
        <f t="shared" si="119"/>
        <v>9834.0292824518874</v>
      </c>
      <c r="N226" s="75">
        <f t="shared" si="120"/>
        <v>5920.623380574938</v>
      </c>
      <c r="O226" s="75">
        <f t="shared" si="121"/>
        <v>0</v>
      </c>
      <c r="P226" s="75">
        <f t="shared" si="122"/>
        <v>0</v>
      </c>
      <c r="Q226" s="75">
        <f t="shared" si="123"/>
        <v>0</v>
      </c>
      <c r="R226" s="75">
        <f t="shared" si="124"/>
        <v>0</v>
      </c>
      <c r="S226" s="75">
        <f t="shared" si="125"/>
        <v>0</v>
      </c>
      <c r="T226" s="75">
        <f t="shared" si="126"/>
        <v>0</v>
      </c>
      <c r="U226" s="75">
        <f t="shared" si="127"/>
        <v>0</v>
      </c>
      <c r="V226" s="75">
        <f t="shared" si="128"/>
        <v>0</v>
      </c>
      <c r="W226" s="75">
        <f t="shared" si="129"/>
        <v>0</v>
      </c>
      <c r="X226" s="75">
        <f t="shared" si="130"/>
        <v>0</v>
      </c>
      <c r="Y226" s="23">
        <f t="shared" si="131"/>
        <v>0</v>
      </c>
    </row>
    <row r="227" spans="1:25">
      <c r="A227" s="25">
        <f t="shared" si="132"/>
        <v>216</v>
      </c>
      <c r="C227" s="90">
        <v>39909</v>
      </c>
      <c r="E227" s="89" t="s">
        <v>320</v>
      </c>
      <c r="G227" s="24">
        <v>6.2</v>
      </c>
      <c r="H227" s="75" t="str">
        <f t="shared" si="115"/>
        <v>P, S, T &amp; D Plant - Customer</v>
      </c>
      <c r="I227" s="23">
        <f>'Plt. Class.'!J$227</f>
        <v>1143251.5913942175</v>
      </c>
      <c r="J227" s="75">
        <f t="shared" si="116"/>
        <v>962607.07511410723</v>
      </c>
      <c r="K227" s="75">
        <f t="shared" si="117"/>
        <v>175122.803219461</v>
      </c>
      <c r="L227" s="75">
        <f t="shared" si="118"/>
        <v>244.41073765440433</v>
      </c>
      <c r="M227" s="75">
        <f t="shared" si="119"/>
        <v>3294.0837660278939</v>
      </c>
      <c r="N227" s="75">
        <f t="shared" si="120"/>
        <v>1983.2185569671663</v>
      </c>
      <c r="O227" s="75">
        <f t="shared" si="121"/>
        <v>0</v>
      </c>
      <c r="P227" s="75">
        <f t="shared" si="122"/>
        <v>0</v>
      </c>
      <c r="Q227" s="75">
        <f t="shared" si="123"/>
        <v>0</v>
      </c>
      <c r="R227" s="75">
        <f t="shared" si="124"/>
        <v>0</v>
      </c>
      <c r="S227" s="75">
        <f t="shared" si="125"/>
        <v>0</v>
      </c>
      <c r="T227" s="75">
        <f t="shared" si="126"/>
        <v>0</v>
      </c>
      <c r="U227" s="75">
        <f t="shared" si="127"/>
        <v>0</v>
      </c>
      <c r="V227" s="75">
        <f t="shared" si="128"/>
        <v>0</v>
      </c>
      <c r="W227" s="75">
        <f t="shared" si="129"/>
        <v>0</v>
      </c>
      <c r="X227" s="75">
        <f t="shared" si="130"/>
        <v>0</v>
      </c>
      <c r="Y227" s="23">
        <f t="shared" si="131"/>
        <v>0</v>
      </c>
    </row>
    <row r="228" spans="1:25">
      <c r="A228" s="25">
        <f t="shared" si="132"/>
        <v>217</v>
      </c>
      <c r="C228" s="90">
        <v>39931</v>
      </c>
      <c r="E228" s="89" t="s">
        <v>475</v>
      </c>
      <c r="G228" s="24">
        <v>6.2</v>
      </c>
      <c r="H228" s="75" t="str">
        <f t="shared" si="115"/>
        <v>P, S, T &amp; D Plant - Customer</v>
      </c>
      <c r="I228" s="23">
        <f>'Plt. Class.'!J$228</f>
        <v>552224.13353534287</v>
      </c>
      <c r="J228" s="75">
        <f t="shared" si="116"/>
        <v>464967.52070260647</v>
      </c>
      <c r="K228" s="75">
        <f t="shared" si="117"/>
        <v>84589.463070163838</v>
      </c>
      <c r="L228" s="75">
        <f t="shared" si="118"/>
        <v>118.05757266721973</v>
      </c>
      <c r="M228" s="75">
        <f t="shared" si="119"/>
        <v>1591.1393145486013</v>
      </c>
      <c r="N228" s="75">
        <f t="shared" si="120"/>
        <v>957.9528753568685</v>
      </c>
      <c r="O228" s="75">
        <f t="shared" si="121"/>
        <v>0</v>
      </c>
      <c r="P228" s="75">
        <f t="shared" si="122"/>
        <v>0</v>
      </c>
      <c r="Q228" s="75">
        <f t="shared" si="123"/>
        <v>0</v>
      </c>
      <c r="R228" s="75">
        <f t="shared" si="124"/>
        <v>0</v>
      </c>
      <c r="S228" s="75">
        <f t="shared" si="125"/>
        <v>0</v>
      </c>
      <c r="T228" s="75">
        <f t="shared" si="126"/>
        <v>0</v>
      </c>
      <c r="U228" s="75">
        <f t="shared" si="127"/>
        <v>0</v>
      </c>
      <c r="V228" s="75">
        <f t="shared" si="128"/>
        <v>0</v>
      </c>
      <c r="W228" s="75">
        <f t="shared" si="129"/>
        <v>0</v>
      </c>
      <c r="X228" s="75">
        <f t="shared" si="130"/>
        <v>0</v>
      </c>
      <c r="Y228" s="23">
        <f t="shared" si="131"/>
        <v>0</v>
      </c>
    </row>
    <row r="229" spans="1:25">
      <c r="A229" s="25">
        <f t="shared" si="132"/>
        <v>218</v>
      </c>
      <c r="G229" s="24"/>
      <c r="H229" s="75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</row>
    <row r="230" spans="1:25">
      <c r="A230" s="25">
        <f t="shared" si="132"/>
        <v>219</v>
      </c>
      <c r="D230" s="25" t="s">
        <v>149</v>
      </c>
      <c r="G230" s="24"/>
      <c r="H230" s="75"/>
      <c r="I230" s="23">
        <f>'Plt. Class.'!J$230</f>
        <v>9820412.2932018396</v>
      </c>
      <c r="J230" s="23">
        <f>SUM(J195:J228)</f>
        <v>8268694.6820212044</v>
      </c>
      <c r="K230" s="23">
        <f t="shared" ref="K230:X230" si="133">SUM(K195:K228)</f>
        <v>1504286.6701449838</v>
      </c>
      <c r="L230" s="23">
        <f t="shared" si="133"/>
        <v>2099.4628222863298</v>
      </c>
      <c r="M230" s="23">
        <f t="shared" si="133"/>
        <v>28295.837026814355</v>
      </c>
      <c r="N230" s="23">
        <f t="shared" si="133"/>
        <v>17035.641186551929</v>
      </c>
      <c r="O230" s="23">
        <f t="shared" si="133"/>
        <v>0</v>
      </c>
      <c r="P230" s="23">
        <f t="shared" si="133"/>
        <v>0</v>
      </c>
      <c r="Q230" s="23">
        <f t="shared" si="133"/>
        <v>0</v>
      </c>
      <c r="R230" s="23">
        <f t="shared" si="133"/>
        <v>0</v>
      </c>
      <c r="S230" s="23">
        <f t="shared" si="133"/>
        <v>0</v>
      </c>
      <c r="T230" s="23">
        <f t="shared" si="133"/>
        <v>0</v>
      </c>
      <c r="U230" s="23">
        <f t="shared" si="133"/>
        <v>0</v>
      </c>
      <c r="V230" s="23">
        <f t="shared" si="133"/>
        <v>0</v>
      </c>
      <c r="W230" s="23">
        <f t="shared" si="133"/>
        <v>0</v>
      </c>
      <c r="X230" s="23">
        <f t="shared" si="133"/>
        <v>0</v>
      </c>
      <c r="Y230" s="23">
        <f t="shared" si="131"/>
        <v>0</v>
      </c>
    </row>
    <row r="231" spans="1:25">
      <c r="A231" s="25">
        <f t="shared" si="132"/>
        <v>220</v>
      </c>
      <c r="G231" s="24"/>
      <c r="H231" s="75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</row>
    <row r="232" spans="1:25">
      <c r="A232" s="25">
        <f t="shared" si="132"/>
        <v>221</v>
      </c>
      <c r="D232" s="25" t="s">
        <v>348</v>
      </c>
      <c r="G232" s="24">
        <v>6.2</v>
      </c>
      <c r="H232" s="75" t="str">
        <f>VLOOKUP($G232,alloc,3)</f>
        <v>P, S, T &amp; D Plant - Customer</v>
      </c>
      <c r="I232" s="23">
        <f>'Plt. Class.'!J$232</f>
        <v>0</v>
      </c>
      <c r="J232" s="75">
        <f>$I232*VLOOKUP($G232,alloc,6)</f>
        <v>0</v>
      </c>
      <c r="K232" s="75">
        <f>$I232*VLOOKUP($G232,alloc,7)</f>
        <v>0</v>
      </c>
      <c r="L232" s="75">
        <f>$I232*VLOOKUP($G232,alloc,8)</f>
        <v>0</v>
      </c>
      <c r="M232" s="75">
        <f>$I232*VLOOKUP($G232,alloc,9)</f>
        <v>0</v>
      </c>
      <c r="N232" s="75">
        <f>$I232*VLOOKUP($G232,alloc,10)</f>
        <v>0</v>
      </c>
      <c r="O232" s="75">
        <f>$I232*VLOOKUP($G232,alloc,11)</f>
        <v>0</v>
      </c>
      <c r="P232" s="75">
        <f>$I232*VLOOKUP($G232,alloc,12)</f>
        <v>0</v>
      </c>
      <c r="Q232" s="75">
        <f>$I232*VLOOKUP($G232,alloc,13)</f>
        <v>0</v>
      </c>
      <c r="R232" s="75">
        <f>$I232*VLOOKUP($G232,alloc,14)</f>
        <v>0</v>
      </c>
      <c r="S232" s="75">
        <f>$I232*VLOOKUP($G232,alloc,15)</f>
        <v>0</v>
      </c>
      <c r="T232" s="75">
        <f>$I232*VLOOKUP($G232,alloc,16)</f>
        <v>0</v>
      </c>
      <c r="U232" s="75">
        <f>$I232*VLOOKUP($G232,alloc,17)</f>
        <v>0</v>
      </c>
      <c r="V232" s="75">
        <f>$I232*VLOOKUP($G232,alloc,18)</f>
        <v>0</v>
      </c>
      <c r="W232" s="75">
        <f>$I232*VLOOKUP($G232,alloc,19)</f>
        <v>0</v>
      </c>
      <c r="X232" s="75">
        <f>$I232*VLOOKUP($G232,alloc,20)</f>
        <v>0</v>
      </c>
      <c r="Y232" s="23">
        <f>SUM(J232:X232)-I232</f>
        <v>0</v>
      </c>
    </row>
    <row r="233" spans="1:25">
      <c r="A233" s="25">
        <f t="shared" si="132"/>
        <v>222</v>
      </c>
      <c r="G233" s="24"/>
      <c r="H233" s="75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</row>
    <row r="234" spans="1:25">
      <c r="A234" s="25">
        <f t="shared" si="132"/>
        <v>223</v>
      </c>
      <c r="D234" s="25" t="s">
        <v>352</v>
      </c>
      <c r="G234" s="24"/>
      <c r="H234" s="75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</row>
    <row r="235" spans="1:25">
      <c r="A235" s="25">
        <f t="shared" si="132"/>
        <v>224</v>
      </c>
      <c r="G235" s="24"/>
      <c r="H235" s="75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</row>
    <row r="236" spans="1:25">
      <c r="A236" s="25">
        <f t="shared" si="132"/>
        <v>225</v>
      </c>
      <c r="D236" s="25" t="s">
        <v>148</v>
      </c>
      <c r="G236" s="24"/>
      <c r="H236" s="75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</row>
    <row r="237" spans="1:25">
      <c r="A237" s="25">
        <f t="shared" si="132"/>
        <v>226</v>
      </c>
      <c r="G237" s="24"/>
      <c r="H237" s="75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</row>
    <row r="238" spans="1:25">
      <c r="A238" s="25">
        <f t="shared" si="132"/>
        <v>227</v>
      </c>
      <c r="C238" s="90">
        <v>37400</v>
      </c>
      <c r="E238" s="89" t="s">
        <v>115</v>
      </c>
      <c r="G238" s="24">
        <v>6.2</v>
      </c>
      <c r="H238" s="75" t="str">
        <f t="shared" ref="H238:H271" si="134">VLOOKUP($G238,alloc,3)</f>
        <v>P, S, T &amp; D Plant - Customer</v>
      </c>
      <c r="I238" s="23">
        <f>'Plt. Class.'!J$238</f>
        <v>145927.69408991889</v>
      </c>
      <c r="J238" s="75">
        <f t="shared" ref="J238:J271" si="135">$I238*VLOOKUP($G238,alloc,6)</f>
        <v>122869.7443707346</v>
      </c>
      <c r="K238" s="75">
        <f t="shared" ref="K238:K271" si="136">$I238*VLOOKUP($G238,alloc,7)</f>
        <v>22353.143480179569</v>
      </c>
      <c r="L238" s="75">
        <f t="shared" ref="L238:L271" si="137">$I238*VLOOKUP($G238,alloc,8)</f>
        <v>31.197240944338066</v>
      </c>
      <c r="M238" s="75">
        <f t="shared" ref="M238:M271" si="138">$I238*VLOOKUP($G238,alloc,9)</f>
        <v>420.46567154065002</v>
      </c>
      <c r="N238" s="75">
        <f t="shared" ref="N238:N271" si="139">$I238*VLOOKUP($G238,alloc,10)</f>
        <v>253.1433265197717</v>
      </c>
      <c r="O238" s="75">
        <f t="shared" ref="O238:O271" si="140">$I238*VLOOKUP($G238,alloc,11)</f>
        <v>0</v>
      </c>
      <c r="P238" s="75">
        <f t="shared" ref="P238:P271" si="141">$I238*VLOOKUP($G238,alloc,12)</f>
        <v>0</v>
      </c>
      <c r="Q238" s="75">
        <f t="shared" ref="Q238:Q271" si="142">$I238*VLOOKUP($G238,alloc,13)</f>
        <v>0</v>
      </c>
      <c r="R238" s="75">
        <f t="shared" ref="R238:R271" si="143">$I238*VLOOKUP($G238,alloc,14)</f>
        <v>0</v>
      </c>
      <c r="S238" s="75">
        <f t="shared" ref="S238:S271" si="144">$I238*VLOOKUP($G238,alloc,15)</f>
        <v>0</v>
      </c>
      <c r="T238" s="75">
        <f t="shared" ref="T238:T271" si="145">$I238*VLOOKUP($G238,alloc,16)</f>
        <v>0</v>
      </c>
      <c r="U238" s="75">
        <f t="shared" ref="U238:U271" si="146">$I238*VLOOKUP($G238,alloc,17)</f>
        <v>0</v>
      </c>
      <c r="V238" s="75">
        <f t="shared" ref="V238:V271" si="147">$I238*VLOOKUP($G238,alloc,18)</f>
        <v>0</v>
      </c>
      <c r="W238" s="75">
        <f t="shared" ref="W238:W271" si="148">$I238*VLOOKUP($G238,alloc,19)</f>
        <v>0</v>
      </c>
      <c r="X238" s="75">
        <f t="shared" ref="X238:X271" si="149">$I238*VLOOKUP($G238,alloc,20)</f>
        <v>0</v>
      </c>
      <c r="Y238" s="23">
        <f t="shared" ref="Y238:Y271" si="150">SUM(J238:X238)-I238</f>
        <v>0</v>
      </c>
    </row>
    <row r="239" spans="1:25">
      <c r="A239" s="25">
        <f t="shared" si="132"/>
        <v>228</v>
      </c>
      <c r="C239" s="90">
        <v>39001</v>
      </c>
      <c r="E239" s="89" t="s">
        <v>291</v>
      </c>
      <c r="G239" s="24">
        <v>6.2</v>
      </c>
      <c r="H239" s="75" t="str">
        <f t="shared" si="134"/>
        <v>P, S, T &amp; D Plant - Customer</v>
      </c>
      <c r="I239" s="23">
        <f>'Plt. Class.'!J$239</f>
        <v>0</v>
      </c>
      <c r="J239" s="75">
        <f t="shared" si="135"/>
        <v>0</v>
      </c>
      <c r="K239" s="75">
        <f t="shared" si="136"/>
        <v>0</v>
      </c>
      <c r="L239" s="75">
        <f t="shared" si="137"/>
        <v>0</v>
      </c>
      <c r="M239" s="75">
        <f t="shared" si="138"/>
        <v>0</v>
      </c>
      <c r="N239" s="75">
        <f t="shared" si="139"/>
        <v>0</v>
      </c>
      <c r="O239" s="75">
        <f t="shared" si="140"/>
        <v>0</v>
      </c>
      <c r="P239" s="75">
        <f t="shared" si="141"/>
        <v>0</v>
      </c>
      <c r="Q239" s="75">
        <f t="shared" si="142"/>
        <v>0</v>
      </c>
      <c r="R239" s="75">
        <f t="shared" si="143"/>
        <v>0</v>
      </c>
      <c r="S239" s="75">
        <f t="shared" si="144"/>
        <v>0</v>
      </c>
      <c r="T239" s="75">
        <f t="shared" si="145"/>
        <v>0</v>
      </c>
      <c r="U239" s="75">
        <f t="shared" si="146"/>
        <v>0</v>
      </c>
      <c r="V239" s="75">
        <f t="shared" si="147"/>
        <v>0</v>
      </c>
      <c r="W239" s="75">
        <f t="shared" si="148"/>
        <v>0</v>
      </c>
      <c r="X239" s="75">
        <f t="shared" si="149"/>
        <v>0</v>
      </c>
      <c r="Y239" s="23">
        <f t="shared" si="150"/>
        <v>0</v>
      </c>
    </row>
    <row r="240" spans="1:25">
      <c r="A240" s="25">
        <f t="shared" si="132"/>
        <v>229</v>
      </c>
      <c r="C240" s="90">
        <v>36602</v>
      </c>
      <c r="E240" s="89" t="s">
        <v>139</v>
      </c>
      <c r="G240" s="24">
        <v>6.2</v>
      </c>
      <c r="H240" s="75" t="str">
        <f t="shared" si="134"/>
        <v>P, S, T &amp; D Plant - Customer</v>
      </c>
      <c r="I240" s="23">
        <f>'Plt. Class.'!J$240</f>
        <v>765429.2534812839</v>
      </c>
      <c r="J240" s="75">
        <f t="shared" si="135"/>
        <v>644484.22416087973</v>
      </c>
      <c r="K240" s="75">
        <f t="shared" si="136"/>
        <v>117248.13465805231</v>
      </c>
      <c r="L240" s="75">
        <f t="shared" si="137"/>
        <v>163.63775906707815</v>
      </c>
      <c r="M240" s="75">
        <f t="shared" si="138"/>
        <v>2205.4533725692568</v>
      </c>
      <c r="N240" s="75">
        <f t="shared" si="139"/>
        <v>1327.8035307157197</v>
      </c>
      <c r="O240" s="75">
        <f t="shared" si="140"/>
        <v>0</v>
      </c>
      <c r="P240" s="75">
        <f t="shared" si="141"/>
        <v>0</v>
      </c>
      <c r="Q240" s="75">
        <f t="shared" si="142"/>
        <v>0</v>
      </c>
      <c r="R240" s="75">
        <f t="shared" si="143"/>
        <v>0</v>
      </c>
      <c r="S240" s="75">
        <f t="shared" si="144"/>
        <v>0</v>
      </c>
      <c r="T240" s="75">
        <f t="shared" si="145"/>
        <v>0</v>
      </c>
      <c r="U240" s="75">
        <f t="shared" si="146"/>
        <v>0</v>
      </c>
      <c r="V240" s="75">
        <f t="shared" si="147"/>
        <v>0</v>
      </c>
      <c r="W240" s="75">
        <f t="shared" si="148"/>
        <v>0</v>
      </c>
      <c r="X240" s="75">
        <f t="shared" si="149"/>
        <v>0</v>
      </c>
      <c r="Y240" s="23">
        <f t="shared" si="150"/>
        <v>0</v>
      </c>
    </row>
    <row r="241" spans="1:25">
      <c r="A241" s="25">
        <f t="shared" si="132"/>
        <v>230</v>
      </c>
      <c r="C241" s="90">
        <v>37503</v>
      </c>
      <c r="E241" s="89" t="s">
        <v>278</v>
      </c>
      <c r="G241" s="24">
        <v>6.2</v>
      </c>
      <c r="H241" s="75" t="str">
        <f t="shared" si="134"/>
        <v>P, S, T &amp; D Plant - Customer</v>
      </c>
      <c r="I241" s="23">
        <f>'Plt. Class.'!J$241</f>
        <v>0</v>
      </c>
      <c r="J241" s="75">
        <f t="shared" si="135"/>
        <v>0</v>
      </c>
      <c r="K241" s="75">
        <f t="shared" si="136"/>
        <v>0</v>
      </c>
      <c r="L241" s="75">
        <f t="shared" si="137"/>
        <v>0</v>
      </c>
      <c r="M241" s="75">
        <f t="shared" si="138"/>
        <v>0</v>
      </c>
      <c r="N241" s="75">
        <f t="shared" si="139"/>
        <v>0</v>
      </c>
      <c r="O241" s="75">
        <f t="shared" si="140"/>
        <v>0</v>
      </c>
      <c r="P241" s="75">
        <f t="shared" si="141"/>
        <v>0</v>
      </c>
      <c r="Q241" s="75">
        <f t="shared" si="142"/>
        <v>0</v>
      </c>
      <c r="R241" s="75">
        <f t="shared" si="143"/>
        <v>0</v>
      </c>
      <c r="S241" s="75">
        <f t="shared" si="144"/>
        <v>0</v>
      </c>
      <c r="T241" s="75">
        <f t="shared" si="145"/>
        <v>0</v>
      </c>
      <c r="U241" s="75">
        <f t="shared" si="146"/>
        <v>0</v>
      </c>
      <c r="V241" s="75">
        <f t="shared" si="147"/>
        <v>0</v>
      </c>
      <c r="W241" s="75">
        <f t="shared" si="148"/>
        <v>0</v>
      </c>
      <c r="X241" s="75">
        <f t="shared" si="149"/>
        <v>0</v>
      </c>
      <c r="Y241" s="23">
        <f t="shared" si="150"/>
        <v>0</v>
      </c>
    </row>
    <row r="242" spans="1:25">
      <c r="A242" s="25">
        <f t="shared" si="132"/>
        <v>231</v>
      </c>
      <c r="C242" s="90">
        <v>39004</v>
      </c>
      <c r="E242" s="89" t="s">
        <v>293</v>
      </c>
      <c r="G242" s="24">
        <v>6.2</v>
      </c>
      <c r="H242" s="75" t="str">
        <f t="shared" si="134"/>
        <v>P, S, T &amp; D Plant - Customer</v>
      </c>
      <c r="I242" s="23">
        <f>'Plt. Class.'!J$242</f>
        <v>0</v>
      </c>
      <c r="J242" s="75">
        <f t="shared" si="135"/>
        <v>0</v>
      </c>
      <c r="K242" s="75">
        <f t="shared" si="136"/>
        <v>0</v>
      </c>
      <c r="L242" s="75">
        <f t="shared" si="137"/>
        <v>0</v>
      </c>
      <c r="M242" s="75">
        <f t="shared" si="138"/>
        <v>0</v>
      </c>
      <c r="N242" s="75">
        <f t="shared" si="139"/>
        <v>0</v>
      </c>
      <c r="O242" s="75">
        <f t="shared" si="140"/>
        <v>0</v>
      </c>
      <c r="P242" s="75">
        <f t="shared" si="141"/>
        <v>0</v>
      </c>
      <c r="Q242" s="75">
        <f t="shared" si="142"/>
        <v>0</v>
      </c>
      <c r="R242" s="75">
        <f t="shared" si="143"/>
        <v>0</v>
      </c>
      <c r="S242" s="75">
        <f t="shared" si="144"/>
        <v>0</v>
      </c>
      <c r="T242" s="75">
        <f t="shared" si="145"/>
        <v>0</v>
      </c>
      <c r="U242" s="75">
        <f t="shared" si="146"/>
        <v>0</v>
      </c>
      <c r="V242" s="75">
        <f t="shared" si="147"/>
        <v>0</v>
      </c>
      <c r="W242" s="75">
        <f t="shared" si="148"/>
        <v>0</v>
      </c>
      <c r="X242" s="75">
        <f t="shared" si="149"/>
        <v>0</v>
      </c>
      <c r="Y242" s="23">
        <f t="shared" si="150"/>
        <v>0</v>
      </c>
    </row>
    <row r="243" spans="1:25">
      <c r="A243" s="25">
        <f t="shared" si="132"/>
        <v>232</v>
      </c>
      <c r="C243" s="90">
        <v>39009</v>
      </c>
      <c r="E243" s="89" t="s">
        <v>294</v>
      </c>
      <c r="G243" s="24">
        <v>6.2</v>
      </c>
      <c r="H243" s="75" t="str">
        <f t="shared" si="134"/>
        <v>P, S, T &amp; D Plant - Customer</v>
      </c>
      <c r="I243" s="23">
        <f>'Plt. Class.'!J$243</f>
        <v>118088.19043040955</v>
      </c>
      <c r="J243" s="75">
        <f t="shared" si="135"/>
        <v>99429.144425776307</v>
      </c>
      <c r="K243" s="75">
        <f t="shared" si="136"/>
        <v>18088.699889818014</v>
      </c>
      <c r="L243" s="75">
        <f t="shared" si="137"/>
        <v>25.245555701499068</v>
      </c>
      <c r="M243" s="75">
        <f t="shared" si="138"/>
        <v>340.25090713588145</v>
      </c>
      <c r="N243" s="75">
        <f t="shared" si="139"/>
        <v>204.84965197787812</v>
      </c>
      <c r="O243" s="75">
        <f t="shared" si="140"/>
        <v>0</v>
      </c>
      <c r="P243" s="75">
        <f t="shared" si="141"/>
        <v>0</v>
      </c>
      <c r="Q243" s="75">
        <f t="shared" si="142"/>
        <v>0</v>
      </c>
      <c r="R243" s="75">
        <f t="shared" si="143"/>
        <v>0</v>
      </c>
      <c r="S243" s="75">
        <f t="shared" si="144"/>
        <v>0</v>
      </c>
      <c r="T243" s="75">
        <f t="shared" si="145"/>
        <v>0</v>
      </c>
      <c r="U243" s="75">
        <f t="shared" si="146"/>
        <v>0</v>
      </c>
      <c r="V243" s="75">
        <f t="shared" si="147"/>
        <v>0</v>
      </c>
      <c r="W243" s="75">
        <f t="shared" si="148"/>
        <v>0</v>
      </c>
      <c r="X243" s="75">
        <f t="shared" si="149"/>
        <v>0</v>
      </c>
      <c r="Y243" s="23">
        <f t="shared" si="150"/>
        <v>0</v>
      </c>
    </row>
    <row r="244" spans="1:25">
      <c r="A244" s="25">
        <f t="shared" si="132"/>
        <v>233</v>
      </c>
      <c r="C244" s="90">
        <v>39100</v>
      </c>
      <c r="E244" s="89" t="s">
        <v>295</v>
      </c>
      <c r="G244" s="24">
        <v>6.2</v>
      </c>
      <c r="H244" s="75" t="str">
        <f t="shared" si="134"/>
        <v>P, S, T &amp; D Plant - Customer</v>
      </c>
      <c r="I244" s="23">
        <f>'Plt. Class.'!J$244</f>
        <v>121878.52192486446</v>
      </c>
      <c r="J244" s="75">
        <f t="shared" si="135"/>
        <v>102620.56785440288</v>
      </c>
      <c r="K244" s="75">
        <f t="shared" si="136"/>
        <v>18669.301291501142</v>
      </c>
      <c r="L244" s="75">
        <f t="shared" si="137"/>
        <v>26.055874028180497</v>
      </c>
      <c r="M244" s="75">
        <f t="shared" si="138"/>
        <v>351.17209853218787</v>
      </c>
      <c r="N244" s="75">
        <f t="shared" si="139"/>
        <v>211.42480640009313</v>
      </c>
      <c r="O244" s="75">
        <f t="shared" si="140"/>
        <v>0</v>
      </c>
      <c r="P244" s="75">
        <f t="shared" si="141"/>
        <v>0</v>
      </c>
      <c r="Q244" s="75">
        <f t="shared" si="142"/>
        <v>0</v>
      </c>
      <c r="R244" s="75">
        <f t="shared" si="143"/>
        <v>0</v>
      </c>
      <c r="S244" s="75">
        <f t="shared" si="144"/>
        <v>0</v>
      </c>
      <c r="T244" s="75">
        <f t="shared" si="145"/>
        <v>0</v>
      </c>
      <c r="U244" s="75">
        <f t="shared" si="146"/>
        <v>0</v>
      </c>
      <c r="V244" s="75">
        <f t="shared" si="147"/>
        <v>0</v>
      </c>
      <c r="W244" s="75">
        <f t="shared" si="148"/>
        <v>0</v>
      </c>
      <c r="X244" s="75">
        <f t="shared" si="149"/>
        <v>0</v>
      </c>
      <c r="Y244" s="23">
        <f t="shared" si="150"/>
        <v>0</v>
      </c>
    </row>
    <row r="245" spans="1:25">
      <c r="A245" s="25">
        <f t="shared" si="132"/>
        <v>234</v>
      </c>
      <c r="C245" s="90">
        <v>39102</v>
      </c>
      <c r="E245" s="89" t="s">
        <v>296</v>
      </c>
      <c r="G245" s="24">
        <v>6.2</v>
      </c>
      <c r="H245" s="75" t="str">
        <f t="shared" si="134"/>
        <v>P, S, T &amp; D Plant - Customer</v>
      </c>
      <c r="I245" s="23">
        <f>'Plt. Class.'!J$245</f>
        <v>0</v>
      </c>
      <c r="J245" s="75">
        <f t="shared" si="135"/>
        <v>0</v>
      </c>
      <c r="K245" s="75">
        <f t="shared" si="136"/>
        <v>0</v>
      </c>
      <c r="L245" s="75">
        <f t="shared" si="137"/>
        <v>0</v>
      </c>
      <c r="M245" s="75">
        <f t="shared" si="138"/>
        <v>0</v>
      </c>
      <c r="N245" s="75">
        <f t="shared" si="139"/>
        <v>0</v>
      </c>
      <c r="O245" s="75">
        <f t="shared" si="140"/>
        <v>0</v>
      </c>
      <c r="P245" s="75">
        <f t="shared" si="141"/>
        <v>0</v>
      </c>
      <c r="Q245" s="75">
        <f t="shared" si="142"/>
        <v>0</v>
      </c>
      <c r="R245" s="75">
        <f t="shared" si="143"/>
        <v>0</v>
      </c>
      <c r="S245" s="75">
        <f t="shared" si="144"/>
        <v>0</v>
      </c>
      <c r="T245" s="75">
        <f t="shared" si="145"/>
        <v>0</v>
      </c>
      <c r="U245" s="75">
        <f t="shared" si="146"/>
        <v>0</v>
      </c>
      <c r="V245" s="75">
        <f t="shared" si="147"/>
        <v>0</v>
      </c>
      <c r="W245" s="75">
        <f t="shared" si="148"/>
        <v>0</v>
      </c>
      <c r="X245" s="75">
        <f t="shared" si="149"/>
        <v>0</v>
      </c>
      <c r="Y245" s="23">
        <f t="shared" si="150"/>
        <v>0</v>
      </c>
    </row>
    <row r="246" spans="1:25">
      <c r="A246" s="25">
        <f t="shared" si="132"/>
        <v>235</v>
      </c>
      <c r="C246" s="90">
        <v>39103</v>
      </c>
      <c r="E246" s="89" t="s">
        <v>297</v>
      </c>
      <c r="G246" s="24">
        <v>6.2</v>
      </c>
      <c r="H246" s="75" t="str">
        <f t="shared" si="134"/>
        <v>P, S, T &amp; D Plant - Customer</v>
      </c>
      <c r="I246" s="23">
        <f>'Plt. Class.'!J$246</f>
        <v>0</v>
      </c>
      <c r="J246" s="75">
        <f t="shared" si="135"/>
        <v>0</v>
      </c>
      <c r="K246" s="75">
        <f t="shared" si="136"/>
        <v>0</v>
      </c>
      <c r="L246" s="75">
        <f t="shared" si="137"/>
        <v>0</v>
      </c>
      <c r="M246" s="75">
        <f t="shared" si="138"/>
        <v>0</v>
      </c>
      <c r="N246" s="75">
        <f t="shared" si="139"/>
        <v>0</v>
      </c>
      <c r="O246" s="75">
        <f t="shared" si="140"/>
        <v>0</v>
      </c>
      <c r="P246" s="75">
        <f t="shared" si="141"/>
        <v>0</v>
      </c>
      <c r="Q246" s="75">
        <f t="shared" si="142"/>
        <v>0</v>
      </c>
      <c r="R246" s="75">
        <f t="shared" si="143"/>
        <v>0</v>
      </c>
      <c r="S246" s="75">
        <f t="shared" si="144"/>
        <v>0</v>
      </c>
      <c r="T246" s="75">
        <f t="shared" si="145"/>
        <v>0</v>
      </c>
      <c r="U246" s="75">
        <f t="shared" si="146"/>
        <v>0</v>
      </c>
      <c r="V246" s="75">
        <f t="shared" si="147"/>
        <v>0</v>
      </c>
      <c r="W246" s="75">
        <f t="shared" si="148"/>
        <v>0</v>
      </c>
      <c r="X246" s="75">
        <f t="shared" si="149"/>
        <v>0</v>
      </c>
      <c r="Y246" s="23">
        <f t="shared" si="150"/>
        <v>0</v>
      </c>
    </row>
    <row r="247" spans="1:25">
      <c r="A247" s="25">
        <f t="shared" si="132"/>
        <v>236</v>
      </c>
      <c r="C247" s="90">
        <v>39200</v>
      </c>
      <c r="E247" s="89" t="s">
        <v>298</v>
      </c>
      <c r="G247" s="24">
        <v>6.2</v>
      </c>
      <c r="H247" s="75" t="str">
        <f t="shared" si="134"/>
        <v>P, S, T &amp; D Plant - Customer</v>
      </c>
      <c r="I247" s="23">
        <f>'Plt. Class.'!J$247</f>
        <v>1545.5299574531684</v>
      </c>
      <c r="J247" s="75">
        <f t="shared" si="135"/>
        <v>1301.3216714886876</v>
      </c>
      <c r="K247" s="75">
        <f t="shared" si="136"/>
        <v>236.743635999475</v>
      </c>
      <c r="L247" s="75">
        <f t="shared" si="137"/>
        <v>0.33041206311153504</v>
      </c>
      <c r="M247" s="75">
        <f t="shared" si="138"/>
        <v>4.4531800183611052</v>
      </c>
      <c r="N247" s="75">
        <f t="shared" si="139"/>
        <v>2.6810578835335983</v>
      </c>
      <c r="O247" s="75">
        <f t="shared" si="140"/>
        <v>0</v>
      </c>
      <c r="P247" s="75">
        <f t="shared" si="141"/>
        <v>0</v>
      </c>
      <c r="Q247" s="75">
        <f t="shared" si="142"/>
        <v>0</v>
      </c>
      <c r="R247" s="75">
        <f t="shared" si="143"/>
        <v>0</v>
      </c>
      <c r="S247" s="75">
        <f t="shared" si="144"/>
        <v>0</v>
      </c>
      <c r="T247" s="75">
        <f t="shared" si="145"/>
        <v>0</v>
      </c>
      <c r="U247" s="75">
        <f t="shared" si="146"/>
        <v>0</v>
      </c>
      <c r="V247" s="75">
        <f t="shared" si="147"/>
        <v>0</v>
      </c>
      <c r="W247" s="75">
        <f t="shared" si="148"/>
        <v>0</v>
      </c>
      <c r="X247" s="75">
        <f t="shared" si="149"/>
        <v>0</v>
      </c>
      <c r="Y247" s="23">
        <f t="shared" si="150"/>
        <v>0</v>
      </c>
    </row>
    <row r="248" spans="1:25">
      <c r="A248" s="25">
        <f t="shared" si="132"/>
        <v>237</v>
      </c>
      <c r="C248" s="90">
        <v>39201</v>
      </c>
      <c r="E248" s="89" t="s">
        <v>299</v>
      </c>
      <c r="G248" s="24">
        <v>6.2</v>
      </c>
      <c r="H248" s="75" t="str">
        <f t="shared" si="134"/>
        <v>P, S, T &amp; D Plant - Customer</v>
      </c>
      <c r="I248" s="23">
        <f>'Plt. Class.'!J$248</f>
        <v>0</v>
      </c>
      <c r="J248" s="75">
        <f t="shared" si="135"/>
        <v>0</v>
      </c>
      <c r="K248" s="75">
        <f t="shared" si="136"/>
        <v>0</v>
      </c>
      <c r="L248" s="75">
        <f t="shared" si="137"/>
        <v>0</v>
      </c>
      <c r="M248" s="75">
        <f t="shared" si="138"/>
        <v>0</v>
      </c>
      <c r="N248" s="75">
        <f t="shared" si="139"/>
        <v>0</v>
      </c>
      <c r="O248" s="75">
        <f t="shared" si="140"/>
        <v>0</v>
      </c>
      <c r="P248" s="75">
        <f t="shared" si="141"/>
        <v>0</v>
      </c>
      <c r="Q248" s="75">
        <f t="shared" si="142"/>
        <v>0</v>
      </c>
      <c r="R248" s="75">
        <f t="shared" si="143"/>
        <v>0</v>
      </c>
      <c r="S248" s="75">
        <f t="shared" si="144"/>
        <v>0</v>
      </c>
      <c r="T248" s="75">
        <f t="shared" si="145"/>
        <v>0</v>
      </c>
      <c r="U248" s="75">
        <f t="shared" si="146"/>
        <v>0</v>
      </c>
      <c r="V248" s="75">
        <f t="shared" si="147"/>
        <v>0</v>
      </c>
      <c r="W248" s="75">
        <f t="shared" si="148"/>
        <v>0</v>
      </c>
      <c r="X248" s="75">
        <f t="shared" si="149"/>
        <v>0</v>
      </c>
      <c r="Y248" s="23">
        <f t="shared" si="150"/>
        <v>0</v>
      </c>
    </row>
    <row r="249" spans="1:25">
      <c r="A249" s="25">
        <f t="shared" si="132"/>
        <v>238</v>
      </c>
      <c r="C249" s="90">
        <v>39202</v>
      </c>
      <c r="E249" s="89" t="s">
        <v>300</v>
      </c>
      <c r="G249" s="24">
        <v>6.2</v>
      </c>
      <c r="H249" s="75" t="str">
        <f t="shared" si="134"/>
        <v>P, S, T &amp; D Plant - Customer</v>
      </c>
      <c r="I249" s="23">
        <f>'Plt. Class.'!J$249</f>
        <v>0</v>
      </c>
      <c r="J249" s="75">
        <f t="shared" si="135"/>
        <v>0</v>
      </c>
      <c r="K249" s="75">
        <f t="shared" si="136"/>
        <v>0</v>
      </c>
      <c r="L249" s="75">
        <f t="shared" si="137"/>
        <v>0</v>
      </c>
      <c r="M249" s="75">
        <f t="shared" si="138"/>
        <v>0</v>
      </c>
      <c r="N249" s="75">
        <f t="shared" si="139"/>
        <v>0</v>
      </c>
      <c r="O249" s="75">
        <f t="shared" si="140"/>
        <v>0</v>
      </c>
      <c r="P249" s="75">
        <f t="shared" si="141"/>
        <v>0</v>
      </c>
      <c r="Q249" s="75">
        <f t="shared" si="142"/>
        <v>0</v>
      </c>
      <c r="R249" s="75">
        <f t="shared" si="143"/>
        <v>0</v>
      </c>
      <c r="S249" s="75">
        <f t="shared" si="144"/>
        <v>0</v>
      </c>
      <c r="T249" s="75">
        <f t="shared" si="145"/>
        <v>0</v>
      </c>
      <c r="U249" s="75">
        <f t="shared" si="146"/>
        <v>0</v>
      </c>
      <c r="V249" s="75">
        <f t="shared" si="147"/>
        <v>0</v>
      </c>
      <c r="W249" s="75">
        <f t="shared" si="148"/>
        <v>0</v>
      </c>
      <c r="X249" s="75">
        <f t="shared" si="149"/>
        <v>0</v>
      </c>
      <c r="Y249" s="23">
        <f t="shared" si="150"/>
        <v>0</v>
      </c>
    </row>
    <row r="250" spans="1:25">
      <c r="A250" s="25">
        <f t="shared" si="132"/>
        <v>239</v>
      </c>
      <c r="C250" s="90">
        <v>39300</v>
      </c>
      <c r="E250" s="89" t="s">
        <v>186</v>
      </c>
      <c r="G250" s="24">
        <v>6.2</v>
      </c>
      <c r="H250" s="75" t="str">
        <f t="shared" si="134"/>
        <v>P, S, T &amp; D Plant - Customer</v>
      </c>
      <c r="I250" s="23">
        <f>'Plt. Class.'!J$250</f>
        <v>0</v>
      </c>
      <c r="J250" s="75">
        <f t="shared" si="135"/>
        <v>0</v>
      </c>
      <c r="K250" s="75">
        <f t="shared" si="136"/>
        <v>0</v>
      </c>
      <c r="L250" s="75">
        <f t="shared" si="137"/>
        <v>0</v>
      </c>
      <c r="M250" s="75">
        <f t="shared" si="138"/>
        <v>0</v>
      </c>
      <c r="N250" s="75">
        <f t="shared" si="139"/>
        <v>0</v>
      </c>
      <c r="O250" s="75">
        <f t="shared" si="140"/>
        <v>0</v>
      </c>
      <c r="P250" s="75">
        <f t="shared" si="141"/>
        <v>0</v>
      </c>
      <c r="Q250" s="75">
        <f t="shared" si="142"/>
        <v>0</v>
      </c>
      <c r="R250" s="75">
        <f t="shared" si="143"/>
        <v>0</v>
      </c>
      <c r="S250" s="75">
        <f t="shared" si="144"/>
        <v>0</v>
      </c>
      <c r="T250" s="75">
        <f t="shared" si="145"/>
        <v>0</v>
      </c>
      <c r="U250" s="75">
        <f t="shared" si="146"/>
        <v>0</v>
      </c>
      <c r="V250" s="75">
        <f t="shared" si="147"/>
        <v>0</v>
      </c>
      <c r="W250" s="75">
        <f t="shared" si="148"/>
        <v>0</v>
      </c>
      <c r="X250" s="75">
        <f t="shared" si="149"/>
        <v>0</v>
      </c>
      <c r="Y250" s="23">
        <f t="shared" si="150"/>
        <v>0</v>
      </c>
    </row>
    <row r="251" spans="1:25">
      <c r="A251" s="25">
        <f t="shared" si="132"/>
        <v>240</v>
      </c>
      <c r="C251" s="90">
        <v>39400</v>
      </c>
      <c r="E251" s="89" t="s">
        <v>301</v>
      </c>
      <c r="G251" s="24">
        <v>6.2</v>
      </c>
      <c r="H251" s="75" t="str">
        <f t="shared" si="134"/>
        <v>P, S, T &amp; D Plant - Customer</v>
      </c>
      <c r="I251" s="23">
        <f>'Plt. Class.'!J$251</f>
        <v>14686.796140890054</v>
      </c>
      <c r="J251" s="75">
        <f t="shared" si="135"/>
        <v>12366.144059977418</v>
      </c>
      <c r="K251" s="75">
        <f t="shared" si="136"/>
        <v>2249.7173236984809</v>
      </c>
      <c r="L251" s="75">
        <f t="shared" si="137"/>
        <v>3.1398256565706566</v>
      </c>
      <c r="M251" s="75">
        <f t="shared" si="138"/>
        <v>42.317489087128465</v>
      </c>
      <c r="N251" s="75">
        <f t="shared" si="139"/>
        <v>25.477442470459039</v>
      </c>
      <c r="O251" s="75">
        <f t="shared" si="140"/>
        <v>0</v>
      </c>
      <c r="P251" s="75">
        <f t="shared" si="141"/>
        <v>0</v>
      </c>
      <c r="Q251" s="75">
        <f t="shared" si="142"/>
        <v>0</v>
      </c>
      <c r="R251" s="75">
        <f t="shared" si="143"/>
        <v>0</v>
      </c>
      <c r="S251" s="75">
        <f t="shared" si="144"/>
        <v>0</v>
      </c>
      <c r="T251" s="75">
        <f t="shared" si="145"/>
        <v>0</v>
      </c>
      <c r="U251" s="75">
        <f t="shared" si="146"/>
        <v>0</v>
      </c>
      <c r="V251" s="75">
        <f t="shared" si="147"/>
        <v>0</v>
      </c>
      <c r="W251" s="75">
        <f t="shared" si="148"/>
        <v>0</v>
      </c>
      <c r="X251" s="75">
        <f t="shared" si="149"/>
        <v>0</v>
      </c>
      <c r="Y251" s="23">
        <f t="shared" si="150"/>
        <v>0</v>
      </c>
    </row>
    <row r="252" spans="1:25">
      <c r="A252" s="25">
        <f t="shared" si="132"/>
        <v>241</v>
      </c>
      <c r="C252" s="90">
        <v>39600</v>
      </c>
      <c r="E252" s="89" t="s">
        <v>302</v>
      </c>
      <c r="G252" s="24">
        <v>6.2</v>
      </c>
      <c r="H252" s="75" t="str">
        <f t="shared" si="134"/>
        <v>P, S, T &amp; D Plant - Customer</v>
      </c>
      <c r="I252" s="23">
        <f>'Plt. Class.'!J$252</f>
        <v>0</v>
      </c>
      <c r="J252" s="75">
        <f t="shared" si="135"/>
        <v>0</v>
      </c>
      <c r="K252" s="75">
        <f t="shared" si="136"/>
        <v>0</v>
      </c>
      <c r="L252" s="75">
        <f t="shared" si="137"/>
        <v>0</v>
      </c>
      <c r="M252" s="75">
        <f t="shared" si="138"/>
        <v>0</v>
      </c>
      <c r="N252" s="75">
        <f t="shared" si="139"/>
        <v>0</v>
      </c>
      <c r="O252" s="75">
        <f t="shared" si="140"/>
        <v>0</v>
      </c>
      <c r="P252" s="75">
        <f t="shared" si="141"/>
        <v>0</v>
      </c>
      <c r="Q252" s="75">
        <f t="shared" si="142"/>
        <v>0</v>
      </c>
      <c r="R252" s="75">
        <f t="shared" si="143"/>
        <v>0</v>
      </c>
      <c r="S252" s="75">
        <f t="shared" si="144"/>
        <v>0</v>
      </c>
      <c r="T252" s="75">
        <f t="shared" si="145"/>
        <v>0</v>
      </c>
      <c r="U252" s="75">
        <f t="shared" si="146"/>
        <v>0</v>
      </c>
      <c r="V252" s="75">
        <f t="shared" si="147"/>
        <v>0</v>
      </c>
      <c r="W252" s="75">
        <f t="shared" si="148"/>
        <v>0</v>
      </c>
      <c r="X252" s="75">
        <f t="shared" si="149"/>
        <v>0</v>
      </c>
      <c r="Y252" s="23">
        <f t="shared" si="150"/>
        <v>0</v>
      </c>
    </row>
    <row r="253" spans="1:25">
      <c r="A253" s="25">
        <f t="shared" si="132"/>
        <v>242</v>
      </c>
      <c r="C253" s="90">
        <v>39603</v>
      </c>
      <c r="E253" s="89" t="s">
        <v>303</v>
      </c>
      <c r="G253" s="24">
        <v>6.2</v>
      </c>
      <c r="H253" s="75" t="str">
        <f t="shared" si="134"/>
        <v>P, S, T &amp; D Plant - Customer</v>
      </c>
      <c r="I253" s="23">
        <f>'Plt. Class.'!J$253</f>
        <v>0</v>
      </c>
      <c r="J253" s="75">
        <f t="shared" si="135"/>
        <v>0</v>
      </c>
      <c r="K253" s="75">
        <f t="shared" si="136"/>
        <v>0</v>
      </c>
      <c r="L253" s="75">
        <f t="shared" si="137"/>
        <v>0</v>
      </c>
      <c r="M253" s="75">
        <f t="shared" si="138"/>
        <v>0</v>
      </c>
      <c r="N253" s="75">
        <f t="shared" si="139"/>
        <v>0</v>
      </c>
      <c r="O253" s="75">
        <f t="shared" si="140"/>
        <v>0</v>
      </c>
      <c r="P253" s="75">
        <f t="shared" si="141"/>
        <v>0</v>
      </c>
      <c r="Q253" s="75">
        <f t="shared" si="142"/>
        <v>0</v>
      </c>
      <c r="R253" s="75">
        <f t="shared" si="143"/>
        <v>0</v>
      </c>
      <c r="S253" s="75">
        <f t="shared" si="144"/>
        <v>0</v>
      </c>
      <c r="T253" s="75">
        <f t="shared" si="145"/>
        <v>0</v>
      </c>
      <c r="U253" s="75">
        <f t="shared" si="146"/>
        <v>0</v>
      </c>
      <c r="V253" s="75">
        <f t="shared" si="147"/>
        <v>0</v>
      </c>
      <c r="W253" s="75">
        <f t="shared" si="148"/>
        <v>0</v>
      </c>
      <c r="X253" s="75">
        <f t="shared" si="149"/>
        <v>0</v>
      </c>
      <c r="Y253" s="23">
        <f t="shared" si="150"/>
        <v>0</v>
      </c>
    </row>
    <row r="254" spans="1:25">
      <c r="A254" s="25">
        <f t="shared" si="132"/>
        <v>243</v>
      </c>
      <c r="C254" s="90">
        <v>39604</v>
      </c>
      <c r="E254" s="89" t="s">
        <v>304</v>
      </c>
      <c r="G254" s="24">
        <v>6.2</v>
      </c>
      <c r="H254" s="75" t="str">
        <f t="shared" si="134"/>
        <v>P, S, T &amp; D Plant - Customer</v>
      </c>
      <c r="I254" s="23">
        <f>'Plt. Class.'!J$254</f>
        <v>0</v>
      </c>
      <c r="J254" s="75">
        <f t="shared" si="135"/>
        <v>0</v>
      </c>
      <c r="K254" s="75">
        <f t="shared" si="136"/>
        <v>0</v>
      </c>
      <c r="L254" s="75">
        <f t="shared" si="137"/>
        <v>0</v>
      </c>
      <c r="M254" s="75">
        <f t="shared" si="138"/>
        <v>0</v>
      </c>
      <c r="N254" s="75">
        <f t="shared" si="139"/>
        <v>0</v>
      </c>
      <c r="O254" s="75">
        <f t="shared" si="140"/>
        <v>0</v>
      </c>
      <c r="P254" s="75">
        <f t="shared" si="141"/>
        <v>0</v>
      </c>
      <c r="Q254" s="75">
        <f t="shared" si="142"/>
        <v>0</v>
      </c>
      <c r="R254" s="75">
        <f t="shared" si="143"/>
        <v>0</v>
      </c>
      <c r="S254" s="75">
        <f t="shared" si="144"/>
        <v>0</v>
      </c>
      <c r="T254" s="75">
        <f t="shared" si="145"/>
        <v>0</v>
      </c>
      <c r="U254" s="75">
        <f t="shared" si="146"/>
        <v>0</v>
      </c>
      <c r="V254" s="75">
        <f t="shared" si="147"/>
        <v>0</v>
      </c>
      <c r="W254" s="75">
        <f t="shared" si="148"/>
        <v>0</v>
      </c>
      <c r="X254" s="75">
        <f t="shared" si="149"/>
        <v>0</v>
      </c>
      <c r="Y254" s="23">
        <f t="shared" si="150"/>
        <v>0</v>
      </c>
    </row>
    <row r="255" spans="1:25">
      <c r="A255" s="25">
        <f t="shared" si="132"/>
        <v>244</v>
      </c>
      <c r="C255" s="90">
        <v>39605</v>
      </c>
      <c r="E255" s="23" t="s">
        <v>305</v>
      </c>
      <c r="G255" s="24">
        <v>6.2</v>
      </c>
      <c r="H255" s="75" t="str">
        <f t="shared" si="134"/>
        <v>P, S, T &amp; D Plant - Customer</v>
      </c>
      <c r="I255" s="23">
        <f>'Plt. Class.'!J$255</f>
        <v>0</v>
      </c>
      <c r="J255" s="75">
        <f t="shared" si="135"/>
        <v>0</v>
      </c>
      <c r="K255" s="75">
        <f t="shared" si="136"/>
        <v>0</v>
      </c>
      <c r="L255" s="75">
        <f t="shared" si="137"/>
        <v>0</v>
      </c>
      <c r="M255" s="75">
        <f t="shared" si="138"/>
        <v>0</v>
      </c>
      <c r="N255" s="75">
        <f t="shared" si="139"/>
        <v>0</v>
      </c>
      <c r="O255" s="75">
        <f t="shared" si="140"/>
        <v>0</v>
      </c>
      <c r="P255" s="75">
        <f t="shared" si="141"/>
        <v>0</v>
      </c>
      <c r="Q255" s="75">
        <f t="shared" si="142"/>
        <v>0</v>
      </c>
      <c r="R255" s="75">
        <f t="shared" si="143"/>
        <v>0</v>
      </c>
      <c r="S255" s="75">
        <f t="shared" si="144"/>
        <v>0</v>
      </c>
      <c r="T255" s="75">
        <f t="shared" si="145"/>
        <v>0</v>
      </c>
      <c r="U255" s="75">
        <f t="shared" si="146"/>
        <v>0</v>
      </c>
      <c r="V255" s="75">
        <f t="shared" si="147"/>
        <v>0</v>
      </c>
      <c r="W255" s="75">
        <f t="shared" si="148"/>
        <v>0</v>
      </c>
      <c r="X255" s="75">
        <f t="shared" si="149"/>
        <v>0</v>
      </c>
      <c r="Y255" s="23">
        <f t="shared" si="150"/>
        <v>0</v>
      </c>
    </row>
    <row r="256" spans="1:25">
      <c r="A256" s="25">
        <f t="shared" si="132"/>
        <v>245</v>
      </c>
      <c r="C256" s="90">
        <v>39700</v>
      </c>
      <c r="E256" s="89" t="s">
        <v>306</v>
      </c>
      <c r="G256" s="24">
        <v>6.2</v>
      </c>
      <c r="H256" s="75" t="str">
        <f t="shared" si="134"/>
        <v>P, S, T &amp; D Plant - Customer</v>
      </c>
      <c r="I256" s="23">
        <f>'Plt. Class.'!J$256</f>
        <v>73166.894899822117</v>
      </c>
      <c r="J256" s="75">
        <f t="shared" si="135"/>
        <v>61605.836567266117</v>
      </c>
      <c r="K256" s="75">
        <f t="shared" si="136"/>
        <v>11207.674526037263</v>
      </c>
      <c r="L256" s="75">
        <f t="shared" si="137"/>
        <v>15.642029181467752</v>
      </c>
      <c r="M256" s="75">
        <f t="shared" si="138"/>
        <v>210.8178834076646</v>
      </c>
      <c r="N256" s="75">
        <f t="shared" si="139"/>
        <v>126.92389392962403</v>
      </c>
      <c r="O256" s="75">
        <f t="shared" si="140"/>
        <v>0</v>
      </c>
      <c r="P256" s="75">
        <f t="shared" si="141"/>
        <v>0</v>
      </c>
      <c r="Q256" s="75">
        <f t="shared" si="142"/>
        <v>0</v>
      </c>
      <c r="R256" s="75">
        <f t="shared" si="143"/>
        <v>0</v>
      </c>
      <c r="S256" s="75">
        <f t="shared" si="144"/>
        <v>0</v>
      </c>
      <c r="T256" s="75">
        <f t="shared" si="145"/>
        <v>0</v>
      </c>
      <c r="U256" s="75">
        <f t="shared" si="146"/>
        <v>0</v>
      </c>
      <c r="V256" s="75">
        <f t="shared" si="147"/>
        <v>0</v>
      </c>
      <c r="W256" s="75">
        <f t="shared" si="148"/>
        <v>0</v>
      </c>
      <c r="X256" s="75">
        <f t="shared" si="149"/>
        <v>0</v>
      </c>
      <c r="Y256" s="23">
        <f t="shared" si="150"/>
        <v>0</v>
      </c>
    </row>
    <row r="257" spans="1:25">
      <c r="A257" s="25">
        <f t="shared" si="132"/>
        <v>246</v>
      </c>
      <c r="C257" s="90">
        <v>39701</v>
      </c>
      <c r="E257" s="89" t="s">
        <v>307</v>
      </c>
      <c r="G257" s="24">
        <v>6.2</v>
      </c>
      <c r="H257" s="75" t="str">
        <f t="shared" si="134"/>
        <v>P, S, T &amp; D Plant - Customer</v>
      </c>
      <c r="I257" s="23">
        <f>'Plt. Class.'!J$257</f>
        <v>0</v>
      </c>
      <c r="J257" s="75">
        <f t="shared" si="135"/>
        <v>0</v>
      </c>
      <c r="K257" s="75">
        <f t="shared" si="136"/>
        <v>0</v>
      </c>
      <c r="L257" s="75">
        <f t="shared" si="137"/>
        <v>0</v>
      </c>
      <c r="M257" s="75">
        <f t="shared" si="138"/>
        <v>0</v>
      </c>
      <c r="N257" s="75">
        <f t="shared" si="139"/>
        <v>0</v>
      </c>
      <c r="O257" s="75">
        <f t="shared" si="140"/>
        <v>0</v>
      </c>
      <c r="P257" s="75">
        <f t="shared" si="141"/>
        <v>0</v>
      </c>
      <c r="Q257" s="75">
        <f t="shared" si="142"/>
        <v>0</v>
      </c>
      <c r="R257" s="75">
        <f t="shared" si="143"/>
        <v>0</v>
      </c>
      <c r="S257" s="75">
        <f t="shared" si="144"/>
        <v>0</v>
      </c>
      <c r="T257" s="75">
        <f t="shared" si="145"/>
        <v>0</v>
      </c>
      <c r="U257" s="75">
        <f t="shared" si="146"/>
        <v>0</v>
      </c>
      <c r="V257" s="75">
        <f t="shared" si="147"/>
        <v>0</v>
      </c>
      <c r="W257" s="75">
        <f t="shared" si="148"/>
        <v>0</v>
      </c>
      <c r="X257" s="75">
        <f t="shared" si="149"/>
        <v>0</v>
      </c>
      <c r="Y257" s="23">
        <f t="shared" si="150"/>
        <v>0</v>
      </c>
    </row>
    <row r="258" spans="1:25">
      <c r="A258" s="25">
        <f t="shared" si="132"/>
        <v>247</v>
      </c>
      <c r="C258" s="90">
        <v>39702</v>
      </c>
      <c r="E258" s="89" t="s">
        <v>308</v>
      </c>
      <c r="G258" s="24">
        <v>6.2</v>
      </c>
      <c r="H258" s="75" t="str">
        <f t="shared" si="134"/>
        <v>P, S, T &amp; D Plant - Customer</v>
      </c>
      <c r="I258" s="23">
        <f>'Plt. Class.'!J$258</f>
        <v>0</v>
      </c>
      <c r="J258" s="75">
        <f t="shared" si="135"/>
        <v>0</v>
      </c>
      <c r="K258" s="75">
        <f t="shared" si="136"/>
        <v>0</v>
      </c>
      <c r="L258" s="75">
        <f t="shared" si="137"/>
        <v>0</v>
      </c>
      <c r="M258" s="75">
        <f t="shared" si="138"/>
        <v>0</v>
      </c>
      <c r="N258" s="75">
        <f t="shared" si="139"/>
        <v>0</v>
      </c>
      <c r="O258" s="75">
        <f t="shared" si="140"/>
        <v>0</v>
      </c>
      <c r="P258" s="75">
        <f t="shared" si="141"/>
        <v>0</v>
      </c>
      <c r="Q258" s="75">
        <f t="shared" si="142"/>
        <v>0</v>
      </c>
      <c r="R258" s="75">
        <f t="shared" si="143"/>
        <v>0</v>
      </c>
      <c r="S258" s="75">
        <f t="shared" si="144"/>
        <v>0</v>
      </c>
      <c r="T258" s="75">
        <f t="shared" si="145"/>
        <v>0</v>
      </c>
      <c r="U258" s="75">
        <f t="shared" si="146"/>
        <v>0</v>
      </c>
      <c r="V258" s="75">
        <f t="shared" si="147"/>
        <v>0</v>
      </c>
      <c r="W258" s="75">
        <f t="shared" si="148"/>
        <v>0</v>
      </c>
      <c r="X258" s="75">
        <f t="shared" si="149"/>
        <v>0</v>
      </c>
      <c r="Y258" s="23">
        <f t="shared" si="150"/>
        <v>0</v>
      </c>
    </row>
    <row r="259" spans="1:25">
      <c r="A259" s="25">
        <f t="shared" si="132"/>
        <v>248</v>
      </c>
      <c r="C259" s="90">
        <v>39705</v>
      </c>
      <c r="E259" s="89" t="s">
        <v>309</v>
      </c>
      <c r="G259" s="24">
        <v>6.2</v>
      </c>
      <c r="H259" s="75" t="str">
        <f t="shared" si="134"/>
        <v>P, S, T &amp; D Plant - Customer</v>
      </c>
      <c r="I259" s="23">
        <f>'Plt. Class.'!J$259</f>
        <v>0</v>
      </c>
      <c r="J259" s="75">
        <f t="shared" si="135"/>
        <v>0</v>
      </c>
      <c r="K259" s="75">
        <f t="shared" si="136"/>
        <v>0</v>
      </c>
      <c r="L259" s="75">
        <f t="shared" si="137"/>
        <v>0</v>
      </c>
      <c r="M259" s="75">
        <f t="shared" si="138"/>
        <v>0</v>
      </c>
      <c r="N259" s="75">
        <f t="shared" si="139"/>
        <v>0</v>
      </c>
      <c r="O259" s="75">
        <f t="shared" si="140"/>
        <v>0</v>
      </c>
      <c r="P259" s="75">
        <f t="shared" si="141"/>
        <v>0</v>
      </c>
      <c r="Q259" s="75">
        <f t="shared" si="142"/>
        <v>0</v>
      </c>
      <c r="R259" s="75">
        <f t="shared" si="143"/>
        <v>0</v>
      </c>
      <c r="S259" s="75">
        <f t="shared" si="144"/>
        <v>0</v>
      </c>
      <c r="T259" s="75">
        <f t="shared" si="145"/>
        <v>0</v>
      </c>
      <c r="U259" s="75">
        <f t="shared" si="146"/>
        <v>0</v>
      </c>
      <c r="V259" s="75">
        <f t="shared" si="147"/>
        <v>0</v>
      </c>
      <c r="W259" s="75">
        <f t="shared" si="148"/>
        <v>0</v>
      </c>
      <c r="X259" s="75">
        <f t="shared" si="149"/>
        <v>0</v>
      </c>
      <c r="Y259" s="23">
        <f t="shared" si="150"/>
        <v>0</v>
      </c>
    </row>
    <row r="260" spans="1:25">
      <c r="A260" s="25">
        <f t="shared" si="132"/>
        <v>249</v>
      </c>
      <c r="C260" s="90">
        <v>39800</v>
      </c>
      <c r="E260" s="89" t="s">
        <v>310</v>
      </c>
      <c r="G260" s="24">
        <v>6.2</v>
      </c>
      <c r="H260" s="75" t="str">
        <f t="shared" si="134"/>
        <v>P, S, T &amp; D Plant - Customer</v>
      </c>
      <c r="I260" s="23">
        <f>'Plt. Class.'!J$260</f>
        <v>20616.109258746677</v>
      </c>
      <c r="J260" s="75">
        <f t="shared" si="135"/>
        <v>17358.569874889381</v>
      </c>
      <c r="K260" s="75">
        <f t="shared" si="136"/>
        <v>3157.9670407171789</v>
      </c>
      <c r="L260" s="75">
        <f t="shared" si="137"/>
        <v>4.4074274721534898</v>
      </c>
      <c r="M260" s="75">
        <f t="shared" si="138"/>
        <v>59.401789893925077</v>
      </c>
      <c r="N260" s="75">
        <f t="shared" si="139"/>
        <v>35.763125774045456</v>
      </c>
      <c r="O260" s="75">
        <f t="shared" si="140"/>
        <v>0</v>
      </c>
      <c r="P260" s="75">
        <f t="shared" si="141"/>
        <v>0</v>
      </c>
      <c r="Q260" s="75">
        <f t="shared" si="142"/>
        <v>0</v>
      </c>
      <c r="R260" s="75">
        <f t="shared" si="143"/>
        <v>0</v>
      </c>
      <c r="S260" s="75">
        <f t="shared" si="144"/>
        <v>0</v>
      </c>
      <c r="T260" s="75">
        <f t="shared" si="145"/>
        <v>0</v>
      </c>
      <c r="U260" s="75">
        <f t="shared" si="146"/>
        <v>0</v>
      </c>
      <c r="V260" s="75">
        <f t="shared" si="147"/>
        <v>0</v>
      </c>
      <c r="W260" s="75">
        <f t="shared" si="148"/>
        <v>0</v>
      </c>
      <c r="X260" s="75">
        <f t="shared" si="149"/>
        <v>0</v>
      </c>
      <c r="Y260" s="23">
        <f t="shared" si="150"/>
        <v>0</v>
      </c>
    </row>
    <row r="261" spans="1:25">
      <c r="A261" s="25">
        <f t="shared" si="132"/>
        <v>250</v>
      </c>
      <c r="C261" s="90">
        <v>39900</v>
      </c>
      <c r="E261" s="89" t="s">
        <v>311</v>
      </c>
      <c r="G261" s="24">
        <v>6.2</v>
      </c>
      <c r="H261" s="75" t="str">
        <f t="shared" si="134"/>
        <v>P, S, T &amp; D Plant - Customer</v>
      </c>
      <c r="I261" s="23">
        <f>'Plt. Class.'!J$261</f>
        <v>5688.5009966944199</v>
      </c>
      <c r="J261" s="75">
        <f t="shared" si="135"/>
        <v>4789.664276376704</v>
      </c>
      <c r="K261" s="75">
        <f t="shared" si="136"/>
        <v>871.3622164679922</v>
      </c>
      <c r="L261" s="75">
        <f t="shared" si="137"/>
        <v>1.2161196496165487</v>
      </c>
      <c r="M261" s="75">
        <f t="shared" si="138"/>
        <v>16.390441900363104</v>
      </c>
      <c r="N261" s="75">
        <f t="shared" si="139"/>
        <v>9.8679422997457085</v>
      </c>
      <c r="O261" s="75">
        <f t="shared" si="140"/>
        <v>0</v>
      </c>
      <c r="P261" s="75">
        <f t="shared" si="141"/>
        <v>0</v>
      </c>
      <c r="Q261" s="75">
        <f t="shared" si="142"/>
        <v>0</v>
      </c>
      <c r="R261" s="75">
        <f t="shared" si="143"/>
        <v>0</v>
      </c>
      <c r="S261" s="75">
        <f t="shared" si="144"/>
        <v>0</v>
      </c>
      <c r="T261" s="75">
        <f t="shared" si="145"/>
        <v>0</v>
      </c>
      <c r="U261" s="75">
        <f t="shared" si="146"/>
        <v>0</v>
      </c>
      <c r="V261" s="75">
        <f t="shared" si="147"/>
        <v>0</v>
      </c>
      <c r="W261" s="75">
        <f t="shared" si="148"/>
        <v>0</v>
      </c>
      <c r="X261" s="75">
        <f t="shared" si="149"/>
        <v>0</v>
      </c>
      <c r="Y261" s="23">
        <f t="shared" si="150"/>
        <v>0</v>
      </c>
    </row>
    <row r="262" spans="1:25">
      <c r="A262" s="25">
        <f t="shared" si="132"/>
        <v>251</v>
      </c>
      <c r="C262" s="90">
        <v>39901</v>
      </c>
      <c r="E262" s="89" t="s">
        <v>312</v>
      </c>
      <c r="G262" s="24">
        <v>6.2</v>
      </c>
      <c r="H262" s="75" t="str">
        <f t="shared" si="134"/>
        <v>P, S, T &amp; D Plant - Customer</v>
      </c>
      <c r="I262" s="23">
        <f>'Plt. Class.'!J$262</f>
        <v>210457.66517258534</v>
      </c>
      <c r="J262" s="75">
        <f t="shared" si="135"/>
        <v>177203.37240910067</v>
      </c>
      <c r="K262" s="75">
        <f t="shared" si="136"/>
        <v>32237.81760854524</v>
      </c>
      <c r="L262" s="75">
        <f t="shared" si="137"/>
        <v>44.992820108061643</v>
      </c>
      <c r="M262" s="75">
        <f t="shared" si="138"/>
        <v>606.39773738315739</v>
      </c>
      <c r="N262" s="75">
        <f t="shared" si="139"/>
        <v>365.08459744827161</v>
      </c>
      <c r="O262" s="75">
        <f t="shared" si="140"/>
        <v>0</v>
      </c>
      <c r="P262" s="75">
        <f t="shared" si="141"/>
        <v>0</v>
      </c>
      <c r="Q262" s="75">
        <f t="shared" si="142"/>
        <v>0</v>
      </c>
      <c r="R262" s="75">
        <f t="shared" si="143"/>
        <v>0</v>
      </c>
      <c r="S262" s="75">
        <f t="shared" si="144"/>
        <v>0</v>
      </c>
      <c r="T262" s="75">
        <f t="shared" si="145"/>
        <v>0</v>
      </c>
      <c r="U262" s="75">
        <f t="shared" si="146"/>
        <v>0</v>
      </c>
      <c r="V262" s="75">
        <f t="shared" si="147"/>
        <v>0</v>
      </c>
      <c r="W262" s="75">
        <f t="shared" si="148"/>
        <v>0</v>
      </c>
      <c r="X262" s="75">
        <f t="shared" si="149"/>
        <v>0</v>
      </c>
      <c r="Y262" s="23">
        <f t="shared" si="150"/>
        <v>0</v>
      </c>
    </row>
    <row r="263" spans="1:25">
      <c r="A263" s="25">
        <f t="shared" si="132"/>
        <v>252</v>
      </c>
      <c r="C263" s="90">
        <v>39902</v>
      </c>
      <c r="E263" s="89" t="s">
        <v>313</v>
      </c>
      <c r="G263" s="24">
        <v>6.2</v>
      </c>
      <c r="H263" s="75" t="str">
        <f t="shared" si="134"/>
        <v>P, S, T &amp; D Plant - Customer</v>
      </c>
      <c r="I263" s="23">
        <f>'Plt. Class.'!J$263</f>
        <v>67962.023481341981</v>
      </c>
      <c r="J263" s="75">
        <f t="shared" si="135"/>
        <v>57223.38384189699</v>
      </c>
      <c r="K263" s="75">
        <f t="shared" si="136"/>
        <v>10410.394487188149</v>
      </c>
      <c r="L263" s="75">
        <f t="shared" si="137"/>
        <v>14.529302575738148</v>
      </c>
      <c r="M263" s="75">
        <f t="shared" si="138"/>
        <v>195.82093735227446</v>
      </c>
      <c r="N263" s="75">
        <f t="shared" si="139"/>
        <v>117.89491232884667</v>
      </c>
      <c r="O263" s="75">
        <f t="shared" si="140"/>
        <v>0</v>
      </c>
      <c r="P263" s="75">
        <f t="shared" si="141"/>
        <v>0</v>
      </c>
      <c r="Q263" s="75">
        <f t="shared" si="142"/>
        <v>0</v>
      </c>
      <c r="R263" s="75">
        <f t="shared" si="143"/>
        <v>0</v>
      </c>
      <c r="S263" s="75">
        <f t="shared" si="144"/>
        <v>0</v>
      </c>
      <c r="T263" s="75">
        <f t="shared" si="145"/>
        <v>0</v>
      </c>
      <c r="U263" s="75">
        <f t="shared" si="146"/>
        <v>0</v>
      </c>
      <c r="V263" s="75">
        <f t="shared" si="147"/>
        <v>0</v>
      </c>
      <c r="W263" s="75">
        <f t="shared" si="148"/>
        <v>0</v>
      </c>
      <c r="X263" s="75">
        <f t="shared" si="149"/>
        <v>0</v>
      </c>
      <c r="Y263" s="23">
        <f t="shared" si="150"/>
        <v>0</v>
      </c>
    </row>
    <row r="264" spans="1:25">
      <c r="A264" s="25">
        <f t="shared" si="132"/>
        <v>253</v>
      </c>
      <c r="C264" s="90">
        <v>39903</v>
      </c>
      <c r="E264" s="89" t="s">
        <v>314</v>
      </c>
      <c r="G264" s="24">
        <v>6.2</v>
      </c>
      <c r="H264" s="75" t="str">
        <f t="shared" si="134"/>
        <v>P, S, T &amp; D Plant - Customer</v>
      </c>
      <c r="I264" s="23">
        <f>'Plt. Class.'!J$264</f>
        <v>24554.670909214383</v>
      </c>
      <c r="J264" s="75">
        <f t="shared" si="135"/>
        <v>20674.801699145806</v>
      </c>
      <c r="K264" s="75">
        <f t="shared" si="136"/>
        <v>3761.2742760400965</v>
      </c>
      <c r="L264" s="75">
        <f t="shared" si="137"/>
        <v>5.2494352730035354</v>
      </c>
      <c r="M264" s="75">
        <f t="shared" si="138"/>
        <v>70.750081111682064</v>
      </c>
      <c r="N264" s="75">
        <f t="shared" si="139"/>
        <v>42.595417643800111</v>
      </c>
      <c r="O264" s="75">
        <f t="shared" si="140"/>
        <v>0</v>
      </c>
      <c r="P264" s="75">
        <f t="shared" si="141"/>
        <v>0</v>
      </c>
      <c r="Q264" s="75">
        <f t="shared" si="142"/>
        <v>0</v>
      </c>
      <c r="R264" s="75">
        <f t="shared" si="143"/>
        <v>0</v>
      </c>
      <c r="S264" s="75">
        <f t="shared" si="144"/>
        <v>0</v>
      </c>
      <c r="T264" s="75">
        <f t="shared" si="145"/>
        <v>0</v>
      </c>
      <c r="U264" s="75">
        <f t="shared" si="146"/>
        <v>0</v>
      </c>
      <c r="V264" s="75">
        <f t="shared" si="147"/>
        <v>0</v>
      </c>
      <c r="W264" s="75">
        <f t="shared" si="148"/>
        <v>0</v>
      </c>
      <c r="X264" s="75">
        <f t="shared" si="149"/>
        <v>0</v>
      </c>
      <c r="Y264" s="23">
        <f t="shared" si="150"/>
        <v>0</v>
      </c>
    </row>
    <row r="265" spans="1:25">
      <c r="A265" s="25">
        <f t="shared" si="132"/>
        <v>254</v>
      </c>
      <c r="C265" s="90">
        <v>39904</v>
      </c>
      <c r="E265" s="89" t="s">
        <v>315</v>
      </c>
      <c r="G265" s="24">
        <v>6.2</v>
      </c>
      <c r="H265" s="75" t="str">
        <f t="shared" si="134"/>
        <v>P, S, T &amp; D Plant - Customer</v>
      </c>
      <c r="I265" s="23">
        <f>'Plt. Class.'!J$265</f>
        <v>0</v>
      </c>
      <c r="J265" s="75">
        <f t="shared" si="135"/>
        <v>0</v>
      </c>
      <c r="K265" s="75">
        <f t="shared" si="136"/>
        <v>0</v>
      </c>
      <c r="L265" s="75">
        <f t="shared" si="137"/>
        <v>0</v>
      </c>
      <c r="M265" s="75">
        <f t="shared" si="138"/>
        <v>0</v>
      </c>
      <c r="N265" s="75">
        <f t="shared" si="139"/>
        <v>0</v>
      </c>
      <c r="O265" s="75">
        <f t="shared" si="140"/>
        <v>0</v>
      </c>
      <c r="P265" s="75">
        <f t="shared" si="141"/>
        <v>0</v>
      </c>
      <c r="Q265" s="75">
        <f t="shared" si="142"/>
        <v>0</v>
      </c>
      <c r="R265" s="75">
        <f t="shared" si="143"/>
        <v>0</v>
      </c>
      <c r="S265" s="75">
        <f t="shared" si="144"/>
        <v>0</v>
      </c>
      <c r="T265" s="75">
        <f t="shared" si="145"/>
        <v>0</v>
      </c>
      <c r="U265" s="75">
        <f t="shared" si="146"/>
        <v>0</v>
      </c>
      <c r="V265" s="75">
        <f t="shared" si="147"/>
        <v>0</v>
      </c>
      <c r="W265" s="75">
        <f t="shared" si="148"/>
        <v>0</v>
      </c>
      <c r="X265" s="75">
        <f t="shared" si="149"/>
        <v>0</v>
      </c>
      <c r="Y265" s="23">
        <f t="shared" si="150"/>
        <v>0</v>
      </c>
    </row>
    <row r="266" spans="1:25">
      <c r="A266" s="25">
        <f t="shared" si="132"/>
        <v>255</v>
      </c>
      <c r="C266" s="90">
        <v>39905</v>
      </c>
      <c r="E266" s="89" t="s">
        <v>316</v>
      </c>
      <c r="G266" s="24">
        <v>6.2</v>
      </c>
      <c r="H266" s="75" t="str">
        <f t="shared" si="134"/>
        <v>P, S, T &amp; D Plant - Customer</v>
      </c>
      <c r="I266" s="23">
        <f>'Plt. Class.'!J$266</f>
        <v>0</v>
      </c>
      <c r="J266" s="75">
        <f t="shared" si="135"/>
        <v>0</v>
      </c>
      <c r="K266" s="75">
        <f t="shared" si="136"/>
        <v>0</v>
      </c>
      <c r="L266" s="75">
        <f t="shared" si="137"/>
        <v>0</v>
      </c>
      <c r="M266" s="75">
        <f t="shared" si="138"/>
        <v>0</v>
      </c>
      <c r="N266" s="75">
        <f t="shared" si="139"/>
        <v>0</v>
      </c>
      <c r="O266" s="75">
        <f t="shared" si="140"/>
        <v>0</v>
      </c>
      <c r="P266" s="75">
        <f t="shared" si="141"/>
        <v>0</v>
      </c>
      <c r="Q266" s="75">
        <f t="shared" si="142"/>
        <v>0</v>
      </c>
      <c r="R266" s="75">
        <f t="shared" si="143"/>
        <v>0</v>
      </c>
      <c r="S266" s="75">
        <f t="shared" si="144"/>
        <v>0</v>
      </c>
      <c r="T266" s="75">
        <f t="shared" si="145"/>
        <v>0</v>
      </c>
      <c r="U266" s="75">
        <f t="shared" si="146"/>
        <v>0</v>
      </c>
      <c r="V266" s="75">
        <f t="shared" si="147"/>
        <v>0</v>
      </c>
      <c r="W266" s="75">
        <f t="shared" si="148"/>
        <v>0</v>
      </c>
      <c r="X266" s="75">
        <f t="shared" si="149"/>
        <v>0</v>
      </c>
      <c r="Y266" s="23">
        <f t="shared" si="150"/>
        <v>0</v>
      </c>
    </row>
    <row r="267" spans="1:25">
      <c r="A267" s="25">
        <f t="shared" si="132"/>
        <v>256</v>
      </c>
      <c r="C267" s="90">
        <v>39906</v>
      </c>
      <c r="E267" s="89" t="s">
        <v>317</v>
      </c>
      <c r="G267" s="24">
        <v>6.2</v>
      </c>
      <c r="H267" s="75" t="str">
        <f t="shared" si="134"/>
        <v>P, S, T &amp; D Plant - Customer</v>
      </c>
      <c r="I267" s="23">
        <f>'Plt. Class.'!J$267</f>
        <v>64737.216788089703</v>
      </c>
      <c r="J267" s="75">
        <f t="shared" si="135"/>
        <v>54508.126970909987</v>
      </c>
      <c r="K267" s="75">
        <f t="shared" si="136"/>
        <v>9916.4199393158724</v>
      </c>
      <c r="L267" s="75">
        <f t="shared" si="137"/>
        <v>13.839885313060691</v>
      </c>
      <c r="M267" s="75">
        <f t="shared" si="138"/>
        <v>186.52920886767578</v>
      </c>
      <c r="N267" s="75">
        <f t="shared" si="139"/>
        <v>112.30078368312101</v>
      </c>
      <c r="O267" s="75">
        <f t="shared" si="140"/>
        <v>0</v>
      </c>
      <c r="P267" s="75">
        <f t="shared" si="141"/>
        <v>0</v>
      </c>
      <c r="Q267" s="75">
        <f t="shared" si="142"/>
        <v>0</v>
      </c>
      <c r="R267" s="75">
        <f t="shared" si="143"/>
        <v>0</v>
      </c>
      <c r="S267" s="75">
        <f t="shared" si="144"/>
        <v>0</v>
      </c>
      <c r="T267" s="75">
        <f t="shared" si="145"/>
        <v>0</v>
      </c>
      <c r="U267" s="75">
        <f t="shared" si="146"/>
        <v>0</v>
      </c>
      <c r="V267" s="75">
        <f t="shared" si="147"/>
        <v>0</v>
      </c>
      <c r="W267" s="75">
        <f t="shared" si="148"/>
        <v>0</v>
      </c>
      <c r="X267" s="75">
        <f t="shared" si="149"/>
        <v>0</v>
      </c>
      <c r="Y267" s="23">
        <f t="shared" si="150"/>
        <v>0</v>
      </c>
    </row>
    <row r="268" spans="1:25">
      <c r="A268" s="25">
        <f t="shared" si="132"/>
        <v>257</v>
      </c>
      <c r="C268" s="90">
        <v>39907</v>
      </c>
      <c r="E268" s="89" t="s">
        <v>318</v>
      </c>
      <c r="G268" s="24">
        <v>6.2</v>
      </c>
      <c r="H268" s="75" t="str">
        <f t="shared" si="134"/>
        <v>P, S, T &amp; D Plant - Customer</v>
      </c>
      <c r="I268" s="23">
        <f>'Plt. Class.'!J$268</f>
        <v>67.989182979283484</v>
      </c>
      <c r="J268" s="75">
        <f t="shared" si="135"/>
        <v>57.246251883430311</v>
      </c>
      <c r="K268" s="75">
        <f t="shared" si="136"/>
        <v>10.414554767785484</v>
      </c>
      <c r="L268" s="75">
        <f t="shared" si="137"/>
        <v>1.4535108885544471E-2</v>
      </c>
      <c r="M268" s="75">
        <f t="shared" si="138"/>
        <v>0.19589919279660187</v>
      </c>
      <c r="N268" s="75">
        <f t="shared" si="139"/>
        <v>0.11794202638556084</v>
      </c>
      <c r="O268" s="75">
        <f t="shared" si="140"/>
        <v>0</v>
      </c>
      <c r="P268" s="75">
        <f t="shared" si="141"/>
        <v>0</v>
      </c>
      <c r="Q268" s="75">
        <f t="shared" si="142"/>
        <v>0</v>
      </c>
      <c r="R268" s="75">
        <f t="shared" si="143"/>
        <v>0</v>
      </c>
      <c r="S268" s="75">
        <f t="shared" si="144"/>
        <v>0</v>
      </c>
      <c r="T268" s="75">
        <f t="shared" si="145"/>
        <v>0</v>
      </c>
      <c r="U268" s="75">
        <f t="shared" si="146"/>
        <v>0</v>
      </c>
      <c r="V268" s="75">
        <f t="shared" si="147"/>
        <v>0</v>
      </c>
      <c r="W268" s="75">
        <f t="shared" si="148"/>
        <v>0</v>
      </c>
      <c r="X268" s="75">
        <f t="shared" si="149"/>
        <v>0</v>
      </c>
      <c r="Y268" s="23">
        <f t="shared" si="150"/>
        <v>0</v>
      </c>
    </row>
    <row r="269" spans="1:25">
      <c r="A269" s="25">
        <f t="shared" si="132"/>
        <v>258</v>
      </c>
      <c r="C269" s="90">
        <v>39908</v>
      </c>
      <c r="E269" s="89" t="s">
        <v>319</v>
      </c>
      <c r="G269" s="24">
        <v>6.2</v>
      </c>
      <c r="H269" s="75" t="str">
        <f t="shared" si="134"/>
        <v>P, S, T &amp; D Plant - Customer</v>
      </c>
      <c r="I269" s="23">
        <f>'Plt. Class.'!J$269</f>
        <v>4007297.6313676327</v>
      </c>
      <c r="J269" s="75">
        <f t="shared" si="135"/>
        <v>3374106.8729572012</v>
      </c>
      <c r="K269" s="75">
        <f t="shared" si="136"/>
        <v>613836.18428554724</v>
      </c>
      <c r="L269" s="75">
        <f t="shared" si="137"/>
        <v>856.70256438382091</v>
      </c>
      <c r="M269" s="75">
        <f t="shared" si="138"/>
        <v>11546.34218092978</v>
      </c>
      <c r="N269" s="75">
        <f t="shared" si="139"/>
        <v>6951.5293795715743</v>
      </c>
      <c r="O269" s="75">
        <f t="shared" si="140"/>
        <v>0</v>
      </c>
      <c r="P269" s="75">
        <f t="shared" si="141"/>
        <v>0</v>
      </c>
      <c r="Q269" s="75">
        <f t="shared" si="142"/>
        <v>0</v>
      </c>
      <c r="R269" s="75">
        <f t="shared" si="143"/>
        <v>0</v>
      </c>
      <c r="S269" s="75">
        <f t="shared" si="144"/>
        <v>0</v>
      </c>
      <c r="T269" s="75">
        <f t="shared" si="145"/>
        <v>0</v>
      </c>
      <c r="U269" s="75">
        <f t="shared" si="146"/>
        <v>0</v>
      </c>
      <c r="V269" s="75">
        <f t="shared" si="147"/>
        <v>0</v>
      </c>
      <c r="W269" s="75">
        <f t="shared" si="148"/>
        <v>0</v>
      </c>
      <c r="X269" s="75">
        <f t="shared" si="149"/>
        <v>0</v>
      </c>
      <c r="Y269" s="23">
        <f t="shared" si="150"/>
        <v>0</v>
      </c>
    </row>
    <row r="270" spans="1:25">
      <c r="A270" s="25">
        <f t="shared" si="132"/>
        <v>259</v>
      </c>
      <c r="C270" s="90">
        <v>39909</v>
      </c>
      <c r="E270" s="89" t="s">
        <v>320</v>
      </c>
      <c r="G270" s="24">
        <v>6.2</v>
      </c>
      <c r="H270" s="75" t="str">
        <f t="shared" si="134"/>
        <v>P, S, T &amp; D Plant - Customer</v>
      </c>
      <c r="I270" s="23">
        <f>'Plt. Class.'!J$270</f>
        <v>0</v>
      </c>
      <c r="J270" s="75">
        <f t="shared" si="135"/>
        <v>0</v>
      </c>
      <c r="K270" s="75">
        <f t="shared" si="136"/>
        <v>0</v>
      </c>
      <c r="L270" s="75">
        <f t="shared" si="137"/>
        <v>0</v>
      </c>
      <c r="M270" s="75">
        <f t="shared" si="138"/>
        <v>0</v>
      </c>
      <c r="N270" s="75">
        <f t="shared" si="139"/>
        <v>0</v>
      </c>
      <c r="O270" s="75">
        <f t="shared" si="140"/>
        <v>0</v>
      </c>
      <c r="P270" s="75">
        <f t="shared" si="141"/>
        <v>0</v>
      </c>
      <c r="Q270" s="75">
        <f t="shared" si="142"/>
        <v>0</v>
      </c>
      <c r="R270" s="75">
        <f t="shared" si="143"/>
        <v>0</v>
      </c>
      <c r="S270" s="75">
        <f t="shared" si="144"/>
        <v>0</v>
      </c>
      <c r="T270" s="75">
        <f t="shared" si="145"/>
        <v>0</v>
      </c>
      <c r="U270" s="75">
        <f t="shared" si="146"/>
        <v>0</v>
      </c>
      <c r="V270" s="75">
        <f t="shared" si="147"/>
        <v>0</v>
      </c>
      <c r="W270" s="75">
        <f t="shared" si="148"/>
        <v>0</v>
      </c>
      <c r="X270" s="75">
        <f t="shared" si="149"/>
        <v>0</v>
      </c>
      <c r="Y270" s="23">
        <f t="shared" si="150"/>
        <v>0</v>
      </c>
    </row>
    <row r="271" spans="1:25">
      <c r="A271" s="25">
        <f t="shared" si="132"/>
        <v>260</v>
      </c>
      <c r="C271" s="90">
        <v>39924</v>
      </c>
      <c r="E271" s="89" t="s">
        <v>321</v>
      </c>
      <c r="G271" s="24">
        <v>6.2</v>
      </c>
      <c r="H271" s="75" t="str">
        <f t="shared" si="134"/>
        <v>P, S, T &amp; D Plant - Customer</v>
      </c>
      <c r="I271" s="23">
        <f>'Plt. Class.'!J$271</f>
        <v>0</v>
      </c>
      <c r="J271" s="75">
        <f t="shared" si="135"/>
        <v>0</v>
      </c>
      <c r="K271" s="75">
        <f t="shared" si="136"/>
        <v>0</v>
      </c>
      <c r="L271" s="75">
        <f t="shared" si="137"/>
        <v>0</v>
      </c>
      <c r="M271" s="75">
        <f t="shared" si="138"/>
        <v>0</v>
      </c>
      <c r="N271" s="75">
        <f t="shared" si="139"/>
        <v>0</v>
      </c>
      <c r="O271" s="75">
        <f t="shared" si="140"/>
        <v>0</v>
      </c>
      <c r="P271" s="75">
        <f t="shared" si="141"/>
        <v>0</v>
      </c>
      <c r="Q271" s="75">
        <f t="shared" si="142"/>
        <v>0</v>
      </c>
      <c r="R271" s="75">
        <f t="shared" si="143"/>
        <v>0</v>
      </c>
      <c r="S271" s="75">
        <f t="shared" si="144"/>
        <v>0</v>
      </c>
      <c r="T271" s="75">
        <f t="shared" si="145"/>
        <v>0</v>
      </c>
      <c r="U271" s="75">
        <f t="shared" si="146"/>
        <v>0</v>
      </c>
      <c r="V271" s="75">
        <f t="shared" si="147"/>
        <v>0</v>
      </c>
      <c r="W271" s="75">
        <f t="shared" si="148"/>
        <v>0</v>
      </c>
      <c r="X271" s="75">
        <f t="shared" si="149"/>
        <v>0</v>
      </c>
      <c r="Y271" s="23">
        <f t="shared" si="150"/>
        <v>0</v>
      </c>
    </row>
    <row r="272" spans="1:25">
      <c r="A272" s="25">
        <f t="shared" ref="A272:A279" si="151">A271+1</f>
        <v>261</v>
      </c>
      <c r="G272" s="24"/>
      <c r="H272" s="75"/>
      <c r="I272" s="2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23"/>
    </row>
    <row r="273" spans="1:25">
      <c r="A273" s="25">
        <f t="shared" si="151"/>
        <v>262</v>
      </c>
      <c r="D273" s="25" t="s">
        <v>149</v>
      </c>
      <c r="G273" s="24"/>
      <c r="H273" s="75"/>
      <c r="I273" s="23">
        <f>'Plt. Class.'!J$273</f>
        <v>5642104.6880819267</v>
      </c>
      <c r="J273" s="23">
        <f>SUM(J238:J271)</f>
        <v>4750599.0213919301</v>
      </c>
      <c r="K273" s="23">
        <f t="shared" ref="K273:X273" si="152">SUM(K238:K271)</f>
        <v>864255.24921387574</v>
      </c>
      <c r="L273" s="23">
        <f t="shared" si="152"/>
        <v>1206.2007865265862</v>
      </c>
      <c r="M273" s="23">
        <f t="shared" si="152"/>
        <v>16256.758878922785</v>
      </c>
      <c r="N273" s="23">
        <f t="shared" si="152"/>
        <v>9787.4578106728695</v>
      </c>
      <c r="O273" s="23">
        <f t="shared" si="152"/>
        <v>0</v>
      </c>
      <c r="P273" s="23">
        <f t="shared" si="152"/>
        <v>0</v>
      </c>
      <c r="Q273" s="23">
        <f t="shared" si="152"/>
        <v>0</v>
      </c>
      <c r="R273" s="23">
        <f t="shared" si="152"/>
        <v>0</v>
      </c>
      <c r="S273" s="23">
        <f t="shared" si="152"/>
        <v>0</v>
      </c>
      <c r="T273" s="23">
        <f t="shared" si="152"/>
        <v>0</v>
      </c>
      <c r="U273" s="23">
        <f t="shared" si="152"/>
        <v>0</v>
      </c>
      <c r="V273" s="23">
        <f t="shared" si="152"/>
        <v>0</v>
      </c>
      <c r="W273" s="23">
        <f t="shared" si="152"/>
        <v>0</v>
      </c>
      <c r="X273" s="23">
        <f t="shared" si="152"/>
        <v>0</v>
      </c>
      <c r="Y273" s="23">
        <f>SUM(J273:X273)-I273</f>
        <v>0</v>
      </c>
    </row>
    <row r="274" spans="1:25">
      <c r="A274" s="25">
        <f t="shared" si="151"/>
        <v>263</v>
      </c>
      <c r="G274" s="24"/>
      <c r="H274" s="75"/>
      <c r="I274" s="23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23"/>
    </row>
    <row r="275" spans="1:25">
      <c r="A275" s="25">
        <f t="shared" si="151"/>
        <v>264</v>
      </c>
      <c r="D275" s="25" t="s">
        <v>348</v>
      </c>
      <c r="G275" s="24">
        <v>6.2</v>
      </c>
      <c r="H275" s="75" t="str">
        <f>VLOOKUP($G275,alloc,3)</f>
        <v>P, S, T &amp; D Plant - Customer</v>
      </c>
      <c r="I275" s="23">
        <f>'Plt. Class.'!J$275</f>
        <v>0</v>
      </c>
      <c r="J275" s="75">
        <f>$I275*VLOOKUP($G275,alloc,6)</f>
        <v>0</v>
      </c>
      <c r="K275" s="75">
        <f>$I275*VLOOKUP($G275,alloc,7)</f>
        <v>0</v>
      </c>
      <c r="L275" s="75">
        <f>$I275*VLOOKUP($G275,alloc,8)</f>
        <v>0</v>
      </c>
      <c r="M275" s="75">
        <f>$I275*VLOOKUP($G275,alloc,9)</f>
        <v>0</v>
      </c>
      <c r="N275" s="75">
        <f>$I275*VLOOKUP($G275,alloc,10)</f>
        <v>0</v>
      </c>
      <c r="O275" s="75">
        <f>$I275*VLOOKUP($G275,alloc,11)</f>
        <v>0</v>
      </c>
      <c r="P275" s="75">
        <f>$I275*VLOOKUP($G275,alloc,12)</f>
        <v>0</v>
      </c>
      <c r="Q275" s="75">
        <f>$I275*VLOOKUP($G275,alloc,13)</f>
        <v>0</v>
      </c>
      <c r="R275" s="75">
        <f>$I275*VLOOKUP($G275,alloc,14)</f>
        <v>0</v>
      </c>
      <c r="S275" s="75">
        <f>$I275*VLOOKUP($G275,alloc,15)</f>
        <v>0</v>
      </c>
      <c r="T275" s="75">
        <f>$I275*VLOOKUP($G275,alloc,16)</f>
        <v>0</v>
      </c>
      <c r="U275" s="75">
        <f>$I275*VLOOKUP($G275,alloc,17)</f>
        <v>0</v>
      </c>
      <c r="V275" s="75">
        <f>$I275*VLOOKUP($G275,alloc,18)</f>
        <v>0</v>
      </c>
      <c r="W275" s="75">
        <f>$I275*VLOOKUP($G275,alloc,19)</f>
        <v>0</v>
      </c>
      <c r="X275" s="75">
        <f>$I275*VLOOKUP($G275,alloc,20)</f>
        <v>0</v>
      </c>
      <c r="Y275" s="23">
        <f>SUM(J275:X275)-I275</f>
        <v>0</v>
      </c>
    </row>
    <row r="276" spans="1:25">
      <c r="A276" s="25">
        <f t="shared" si="151"/>
        <v>265</v>
      </c>
      <c r="G276" s="24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</row>
    <row r="277" spans="1:25">
      <c r="A277" s="25">
        <f t="shared" si="151"/>
        <v>266</v>
      </c>
      <c r="D277" s="25" t="s">
        <v>122</v>
      </c>
      <c r="G277" s="24"/>
      <c r="I277" s="23">
        <f>'Plt. Class.'!J$277</f>
        <v>656861239.99214411</v>
      </c>
      <c r="J277" s="23">
        <f t="shared" ref="J277:X277" si="153">J136+J148+J187+J230+J273</f>
        <v>553070979.0778091</v>
      </c>
      <c r="K277" s="23">
        <f t="shared" si="153"/>
        <v>100617731.51205707</v>
      </c>
      <c r="L277" s="23">
        <f t="shared" si="153"/>
        <v>140427.48019032285</v>
      </c>
      <c r="M277" s="23">
        <f t="shared" si="153"/>
        <v>1892633.2256859848</v>
      </c>
      <c r="N277" s="23">
        <f t="shared" si="153"/>
        <v>1139468.6964014769</v>
      </c>
      <c r="O277" s="23">
        <f t="shared" si="153"/>
        <v>0</v>
      </c>
      <c r="P277" s="23">
        <f t="shared" si="153"/>
        <v>0</v>
      </c>
      <c r="Q277" s="23">
        <f t="shared" si="153"/>
        <v>0</v>
      </c>
      <c r="R277" s="23">
        <f t="shared" si="153"/>
        <v>0</v>
      </c>
      <c r="S277" s="23">
        <f t="shared" si="153"/>
        <v>0</v>
      </c>
      <c r="T277" s="23">
        <f t="shared" si="153"/>
        <v>0</v>
      </c>
      <c r="U277" s="23">
        <f t="shared" si="153"/>
        <v>0</v>
      </c>
      <c r="V277" s="23">
        <f t="shared" si="153"/>
        <v>0</v>
      </c>
      <c r="W277" s="23">
        <f t="shared" si="153"/>
        <v>0</v>
      </c>
      <c r="X277" s="23">
        <f t="shared" si="153"/>
        <v>0</v>
      </c>
      <c r="Y277" s="23">
        <f>SUM(J277:X277)-I277</f>
        <v>0</v>
      </c>
    </row>
    <row r="278" spans="1:25">
      <c r="A278" s="25">
        <f t="shared" si="151"/>
        <v>267</v>
      </c>
      <c r="G278" s="24"/>
      <c r="I278" s="23"/>
      <c r="Y278" s="23"/>
    </row>
    <row r="279" spans="1:25">
      <c r="A279" s="25">
        <f t="shared" si="151"/>
        <v>268</v>
      </c>
      <c r="D279" s="25" t="s">
        <v>370</v>
      </c>
      <c r="G279" s="24"/>
      <c r="I279" s="23">
        <f>'Plt. Class.'!J$279</f>
        <v>0</v>
      </c>
      <c r="J279" s="23">
        <f t="shared" ref="J279:X279" si="154">J138+J150+J189+J232+J275</f>
        <v>0</v>
      </c>
      <c r="K279" s="23">
        <f t="shared" si="154"/>
        <v>0</v>
      </c>
      <c r="L279" s="23">
        <f t="shared" si="154"/>
        <v>0</v>
      </c>
      <c r="M279" s="23">
        <f t="shared" si="154"/>
        <v>0</v>
      </c>
      <c r="N279" s="23">
        <f t="shared" si="154"/>
        <v>0</v>
      </c>
      <c r="O279" s="23">
        <f t="shared" si="154"/>
        <v>0</v>
      </c>
      <c r="P279" s="23">
        <f t="shared" si="154"/>
        <v>0</v>
      </c>
      <c r="Q279" s="23">
        <f t="shared" si="154"/>
        <v>0</v>
      </c>
      <c r="R279" s="23">
        <f t="shared" si="154"/>
        <v>0</v>
      </c>
      <c r="S279" s="23">
        <f t="shared" si="154"/>
        <v>0</v>
      </c>
      <c r="T279" s="23">
        <f t="shared" si="154"/>
        <v>0</v>
      </c>
      <c r="U279" s="23">
        <f t="shared" si="154"/>
        <v>0</v>
      </c>
      <c r="V279" s="23">
        <f t="shared" si="154"/>
        <v>0</v>
      </c>
      <c r="W279" s="23">
        <f t="shared" si="154"/>
        <v>0</v>
      </c>
      <c r="X279" s="23">
        <f t="shared" si="154"/>
        <v>0</v>
      </c>
      <c r="Y279" s="23">
        <f>SUM(J279:X279)-I279</f>
        <v>0</v>
      </c>
    </row>
    <row r="280" spans="1:25">
      <c r="G280" s="24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</row>
    <row r="281" spans="1:25">
      <c r="F281" s="26" t="s">
        <v>19</v>
      </c>
      <c r="G281" s="24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</row>
    <row r="282" spans="1:25">
      <c r="N282" s="74"/>
      <c r="O282" s="74"/>
      <c r="Q282" s="26"/>
      <c r="R282" s="26"/>
      <c r="S282" s="26"/>
      <c r="T282" s="26"/>
      <c r="U282" s="26"/>
      <c r="V282" s="26"/>
    </row>
    <row r="283" spans="1:25">
      <c r="G283" s="73" t="s">
        <v>38</v>
      </c>
      <c r="H283" s="77" t="s">
        <v>38</v>
      </c>
      <c r="I283" s="26" t="s">
        <v>1</v>
      </c>
      <c r="J283" s="2" t="s">
        <v>56</v>
      </c>
      <c r="K283" s="2" t="s">
        <v>535</v>
      </c>
      <c r="L283" s="2" t="s">
        <v>535</v>
      </c>
      <c r="M283" s="40" t="s">
        <v>536</v>
      </c>
      <c r="N283" s="40" t="s">
        <v>536</v>
      </c>
      <c r="O283" s="26"/>
      <c r="P283" s="26"/>
      <c r="Q283" s="26"/>
      <c r="R283" s="26"/>
      <c r="S283" s="26"/>
      <c r="T283" s="74"/>
      <c r="U283" s="74"/>
      <c r="V283" s="74"/>
      <c r="W283" s="26"/>
      <c r="X283" s="26"/>
      <c r="Y283" s="26"/>
    </row>
    <row r="284" spans="1:25">
      <c r="A284" s="74" t="s">
        <v>290</v>
      </c>
      <c r="C284" s="74" t="s">
        <v>288</v>
      </c>
      <c r="G284" s="73" t="s">
        <v>39</v>
      </c>
      <c r="H284" s="77" t="s">
        <v>21</v>
      </c>
      <c r="I284" s="26" t="s">
        <v>2</v>
      </c>
      <c r="J284" s="2" t="s">
        <v>460</v>
      </c>
      <c r="K284" s="40" t="s">
        <v>537</v>
      </c>
      <c r="L284" s="40" t="s">
        <v>538</v>
      </c>
      <c r="M284" s="40" t="s">
        <v>537</v>
      </c>
      <c r="N284" s="40" t="s">
        <v>538</v>
      </c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</row>
    <row r="285" spans="1:25">
      <c r="A285" s="74" t="s">
        <v>289</v>
      </c>
      <c r="C285" s="74" t="s">
        <v>289</v>
      </c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</row>
    <row r="286" spans="1:25">
      <c r="A286" s="25">
        <f>+A279+1</f>
        <v>269</v>
      </c>
      <c r="D286" s="25" t="s">
        <v>322</v>
      </c>
      <c r="G286" s="24"/>
      <c r="H286" s="75"/>
      <c r="I286" s="2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23"/>
    </row>
    <row r="287" spans="1:25">
      <c r="A287" s="25">
        <f t="shared" ref="A287:A351" si="155">A286+1</f>
        <v>270</v>
      </c>
      <c r="G287" s="24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</row>
    <row r="288" spans="1:25">
      <c r="A288" s="25">
        <f t="shared" si="155"/>
        <v>271</v>
      </c>
      <c r="C288" s="25">
        <v>30100</v>
      </c>
      <c r="E288" s="89" t="s">
        <v>323</v>
      </c>
      <c r="G288" s="24">
        <v>6.4</v>
      </c>
      <c r="H288" s="75" t="str">
        <f>VLOOKUP($G288,alloc,3)</f>
        <v>P, S, T &amp; D Plant - Demand</v>
      </c>
      <c r="I288" s="23">
        <f>'Plt. Class.'!K$14</f>
        <v>2401.6412621099753</v>
      </c>
      <c r="J288" s="75">
        <f>$I288*VLOOKUP($G288,alloc,6)</f>
        <v>1296.7740823864112</v>
      </c>
      <c r="K288" s="75">
        <f>$I288*VLOOKUP($G288,alloc,7)</f>
        <v>800.29542665554482</v>
      </c>
      <c r="L288" s="75">
        <f>$I288*VLOOKUP($G288,alloc,8)</f>
        <v>0</v>
      </c>
      <c r="M288" s="75">
        <f>$I288*VLOOKUP($G288,alloc,9)</f>
        <v>304.57175306801923</v>
      </c>
      <c r="N288" s="75">
        <f>$I288*VLOOKUP($G288,alloc,10)</f>
        <v>0</v>
      </c>
      <c r="O288" s="75">
        <f>$I288*VLOOKUP($G288,alloc,11)</f>
        <v>0</v>
      </c>
      <c r="P288" s="75">
        <f>$I288*VLOOKUP($G288,alloc,12)</f>
        <v>0</v>
      </c>
      <c r="Q288" s="75">
        <f>$I288*VLOOKUP($G288,alloc,13)</f>
        <v>0</v>
      </c>
      <c r="R288" s="75">
        <f>$I288*VLOOKUP($G288,alloc,14)</f>
        <v>0</v>
      </c>
      <c r="S288" s="75">
        <f>$I288*VLOOKUP($G288,alloc,15)</f>
        <v>0</v>
      </c>
      <c r="T288" s="75">
        <f>$I288*VLOOKUP($G288,alloc,16)</f>
        <v>0</v>
      </c>
      <c r="U288" s="75">
        <f>$I288*VLOOKUP($G288,alloc,17)</f>
        <v>0</v>
      </c>
      <c r="V288" s="75">
        <f>$I288*VLOOKUP($G288,alloc,18)</f>
        <v>0</v>
      </c>
      <c r="W288" s="75">
        <f>$I288*VLOOKUP($G288,alloc,19)</f>
        <v>0</v>
      </c>
      <c r="X288" s="75">
        <f>$I288*VLOOKUP($G288,alloc,20)</f>
        <v>0</v>
      </c>
      <c r="Y288" s="23">
        <f>SUM(J288:X288)-I288</f>
        <v>0</v>
      </c>
    </row>
    <row r="289" spans="1:25">
      <c r="A289" s="25">
        <f t="shared" si="155"/>
        <v>272</v>
      </c>
      <c r="C289" s="25">
        <v>30200</v>
      </c>
      <c r="E289" s="89" t="s">
        <v>185</v>
      </c>
      <c r="G289" s="24">
        <v>6.4</v>
      </c>
      <c r="H289" s="75" t="str">
        <f>VLOOKUP($G289,alloc,3)</f>
        <v>P, S, T &amp; D Plant - Demand</v>
      </c>
      <c r="I289" s="23">
        <f>'Plt. Class.'!K$15</f>
        <v>34556.163433930014</v>
      </c>
      <c r="J289" s="75">
        <f>$I289*VLOOKUP($G289,alloc,6)</f>
        <v>18658.713869889139</v>
      </c>
      <c r="K289" s="75">
        <f>$I289*VLOOKUP($G289,alloc,7)</f>
        <v>11515.100108930999</v>
      </c>
      <c r="L289" s="75">
        <f>$I289*VLOOKUP($G289,alloc,8)</f>
        <v>0</v>
      </c>
      <c r="M289" s="75">
        <f>$I289*VLOOKUP($G289,alloc,9)</f>
        <v>4382.3494551098775</v>
      </c>
      <c r="N289" s="75">
        <f>$I289*VLOOKUP($G289,alloc,10)</f>
        <v>0</v>
      </c>
      <c r="O289" s="75">
        <f>$I289*VLOOKUP($G289,alloc,11)</f>
        <v>0</v>
      </c>
      <c r="P289" s="75">
        <f>$I289*VLOOKUP($G289,alloc,12)</f>
        <v>0</v>
      </c>
      <c r="Q289" s="75">
        <f>$I289*VLOOKUP($G289,alloc,13)</f>
        <v>0</v>
      </c>
      <c r="R289" s="75">
        <f>$I289*VLOOKUP($G289,alloc,14)</f>
        <v>0</v>
      </c>
      <c r="S289" s="75">
        <f>$I289*VLOOKUP($G289,alloc,15)</f>
        <v>0</v>
      </c>
      <c r="T289" s="75">
        <f>$I289*VLOOKUP($G289,alloc,16)</f>
        <v>0</v>
      </c>
      <c r="U289" s="75">
        <f>$I289*VLOOKUP($G289,alloc,17)</f>
        <v>0</v>
      </c>
      <c r="V289" s="75">
        <f>$I289*VLOOKUP($G289,alloc,18)</f>
        <v>0</v>
      </c>
      <c r="W289" s="75">
        <f>$I289*VLOOKUP($G289,alloc,19)</f>
        <v>0</v>
      </c>
      <c r="X289" s="75">
        <f>$I289*VLOOKUP($G289,alloc,20)</f>
        <v>0</v>
      </c>
      <c r="Y289" s="23">
        <f>SUM(J289:X289)-I289</f>
        <v>0</v>
      </c>
    </row>
    <row r="290" spans="1:25">
      <c r="A290" s="25">
        <f t="shared" si="155"/>
        <v>273</v>
      </c>
      <c r="C290" s="25">
        <v>30300</v>
      </c>
      <c r="E290" s="89" t="s">
        <v>324</v>
      </c>
      <c r="G290" s="24">
        <v>99</v>
      </c>
      <c r="H290" s="75" t="str">
        <f>VLOOKUP($G290,alloc,3)</f>
        <v>-</v>
      </c>
      <c r="I290" s="23">
        <f>'Plt. Class.'!K$16</f>
        <v>0</v>
      </c>
      <c r="J290" s="75">
        <f>$I290*VLOOKUP($G290,alloc,6)</f>
        <v>0</v>
      </c>
      <c r="K290" s="75">
        <f>$I290*VLOOKUP($G290,alloc,7)</f>
        <v>0</v>
      </c>
      <c r="L290" s="75">
        <f>$I290*VLOOKUP($G290,alloc,8)</f>
        <v>0</v>
      </c>
      <c r="M290" s="75">
        <f>$I290*VLOOKUP($G290,alloc,9)</f>
        <v>0</v>
      </c>
      <c r="N290" s="75">
        <f>$I290*VLOOKUP($G290,alloc,10)</f>
        <v>0</v>
      </c>
      <c r="O290" s="75">
        <f>$I290*VLOOKUP($G290,alloc,11)</f>
        <v>0</v>
      </c>
      <c r="P290" s="75">
        <f>$I290*VLOOKUP($G290,alloc,12)</f>
        <v>0</v>
      </c>
      <c r="Q290" s="75">
        <f>$I290*VLOOKUP($G290,alloc,13)</f>
        <v>0</v>
      </c>
      <c r="R290" s="75">
        <f>$I290*VLOOKUP($G290,alloc,14)</f>
        <v>0</v>
      </c>
      <c r="S290" s="75">
        <f>$I290*VLOOKUP($G290,alloc,15)</f>
        <v>0</v>
      </c>
      <c r="T290" s="75">
        <f>$I290*VLOOKUP($G290,alloc,16)</f>
        <v>0</v>
      </c>
      <c r="U290" s="75">
        <f>$I290*VLOOKUP($G290,alloc,17)</f>
        <v>0</v>
      </c>
      <c r="V290" s="75">
        <f>$I290*VLOOKUP($G290,alloc,18)</f>
        <v>0</v>
      </c>
      <c r="W290" s="75">
        <f>$I290*VLOOKUP($G290,alloc,19)</f>
        <v>0</v>
      </c>
      <c r="X290" s="75">
        <f>$I290*VLOOKUP($G290,alloc,20)</f>
        <v>0</v>
      </c>
      <c r="Y290" s="23">
        <f>SUM(J290:X290)-I290</f>
        <v>0</v>
      </c>
    </row>
    <row r="291" spans="1:25">
      <c r="A291" s="25">
        <f t="shared" si="155"/>
        <v>274</v>
      </c>
      <c r="G291" s="24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</row>
    <row r="292" spans="1:25">
      <c r="A292" s="25">
        <f t="shared" si="155"/>
        <v>275</v>
      </c>
      <c r="D292" s="25" t="s">
        <v>325</v>
      </c>
      <c r="G292" s="24"/>
      <c r="H292" s="75"/>
      <c r="I292" s="23">
        <f>'Plt. Class.'!K$18</f>
        <v>36957.804696039988</v>
      </c>
      <c r="J292" s="23">
        <f t="shared" ref="J292:X292" si="156">SUM(J288:J290)</f>
        <v>19955.487952275551</v>
      </c>
      <c r="K292" s="23">
        <f t="shared" si="156"/>
        <v>12315.395535586544</v>
      </c>
      <c r="L292" s="23">
        <f t="shared" si="156"/>
        <v>0</v>
      </c>
      <c r="M292" s="23">
        <f t="shared" si="156"/>
        <v>4686.9212081778969</v>
      </c>
      <c r="N292" s="23">
        <f t="shared" si="156"/>
        <v>0</v>
      </c>
      <c r="O292" s="23">
        <f t="shared" si="156"/>
        <v>0</v>
      </c>
      <c r="P292" s="23">
        <f t="shared" si="156"/>
        <v>0</v>
      </c>
      <c r="Q292" s="23">
        <f t="shared" si="156"/>
        <v>0</v>
      </c>
      <c r="R292" s="23">
        <f t="shared" si="156"/>
        <v>0</v>
      </c>
      <c r="S292" s="23">
        <f t="shared" si="156"/>
        <v>0</v>
      </c>
      <c r="T292" s="23">
        <f t="shared" si="156"/>
        <v>0</v>
      </c>
      <c r="U292" s="23">
        <f t="shared" si="156"/>
        <v>0</v>
      </c>
      <c r="V292" s="23">
        <f t="shared" si="156"/>
        <v>0</v>
      </c>
      <c r="W292" s="23">
        <f t="shared" si="156"/>
        <v>0</v>
      </c>
      <c r="X292" s="23">
        <f t="shared" si="156"/>
        <v>0</v>
      </c>
      <c r="Y292" s="23">
        <f>SUM(J292:X292)-I292</f>
        <v>0</v>
      </c>
    </row>
    <row r="293" spans="1:25">
      <c r="A293" s="25">
        <f t="shared" si="155"/>
        <v>276</v>
      </c>
      <c r="G293" s="24"/>
      <c r="H293" s="75"/>
      <c r="I293" s="23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23"/>
    </row>
    <row r="294" spans="1:25">
      <c r="A294" s="25">
        <f t="shared" si="155"/>
        <v>277</v>
      </c>
      <c r="D294" s="25" t="s">
        <v>334</v>
      </c>
      <c r="G294" s="24"/>
      <c r="H294" s="75"/>
      <c r="I294" s="23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23"/>
    </row>
    <row r="295" spans="1:25">
      <c r="A295" s="25">
        <f t="shared" si="155"/>
        <v>278</v>
      </c>
      <c r="G295" s="24"/>
      <c r="H295" s="75"/>
      <c r="I295" s="23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23"/>
    </row>
    <row r="296" spans="1:25">
      <c r="A296" s="25">
        <f t="shared" si="155"/>
        <v>279</v>
      </c>
      <c r="C296" s="25">
        <v>32520</v>
      </c>
      <c r="E296" s="89" t="s">
        <v>326</v>
      </c>
      <c r="G296" s="24">
        <v>3</v>
      </c>
      <c r="H296" s="75" t="str">
        <f t="shared" ref="H296:H302" si="157">VLOOKUP($G296,alloc,3)</f>
        <v>Peak Day</v>
      </c>
      <c r="I296" s="23">
        <f>'Plt. Class.'!K$22</f>
        <v>0</v>
      </c>
      <c r="J296" s="75">
        <f t="shared" ref="J296:J302" si="158">$I296*VLOOKUP($G296,alloc,6)</f>
        <v>0</v>
      </c>
      <c r="K296" s="75">
        <f t="shared" ref="K296:K302" si="159">$I296*VLOOKUP($G296,alloc,7)</f>
        <v>0</v>
      </c>
      <c r="L296" s="75">
        <f t="shared" ref="L296:L302" si="160">$I296*VLOOKUP($G296,alloc,8)</f>
        <v>0</v>
      </c>
      <c r="M296" s="75">
        <f t="shared" ref="M296:M302" si="161">$I296*VLOOKUP($G296,alloc,9)</f>
        <v>0</v>
      </c>
      <c r="N296" s="75">
        <f t="shared" ref="N296:N302" si="162">$I296*VLOOKUP($G296,alloc,10)</f>
        <v>0</v>
      </c>
      <c r="O296" s="75">
        <f t="shared" ref="O296:O302" si="163">$I296*VLOOKUP($G296,alloc,11)</f>
        <v>0</v>
      </c>
      <c r="P296" s="75">
        <f t="shared" ref="P296:P302" si="164">$I296*VLOOKUP($G296,alloc,12)</f>
        <v>0</v>
      </c>
      <c r="Q296" s="75">
        <f t="shared" ref="Q296:Q302" si="165">$I296*VLOOKUP($G296,alloc,13)</f>
        <v>0</v>
      </c>
      <c r="R296" s="75">
        <f t="shared" ref="R296:R302" si="166">$I296*VLOOKUP($G296,alloc,14)</f>
        <v>0</v>
      </c>
      <c r="S296" s="75">
        <f t="shared" ref="S296:S302" si="167">$I296*VLOOKUP($G296,alloc,15)</f>
        <v>0</v>
      </c>
      <c r="T296" s="75">
        <f t="shared" ref="T296:T302" si="168">$I296*VLOOKUP($G296,alloc,16)</f>
        <v>0</v>
      </c>
      <c r="U296" s="75">
        <f t="shared" ref="U296:U302" si="169">$I296*VLOOKUP($G296,alloc,17)</f>
        <v>0</v>
      </c>
      <c r="V296" s="75">
        <f t="shared" ref="V296:V302" si="170">$I296*VLOOKUP($G296,alloc,18)</f>
        <v>0</v>
      </c>
      <c r="W296" s="75">
        <f t="shared" ref="W296:W302" si="171">$I296*VLOOKUP($G296,alloc,19)</f>
        <v>0</v>
      </c>
      <c r="X296" s="75">
        <f t="shared" ref="X296:X302" si="172">$I296*VLOOKUP($G296,alloc,20)</f>
        <v>0</v>
      </c>
      <c r="Y296" s="23">
        <f t="shared" ref="Y296:Y302" si="173">SUM(J296:X296)-I296</f>
        <v>0</v>
      </c>
    </row>
    <row r="297" spans="1:25">
      <c r="A297" s="25">
        <f t="shared" si="155"/>
        <v>280</v>
      </c>
      <c r="C297" s="25">
        <v>32540</v>
      </c>
      <c r="E297" s="89" t="s">
        <v>327</v>
      </c>
      <c r="G297" s="24">
        <v>3</v>
      </c>
      <c r="H297" s="75" t="str">
        <f t="shared" si="157"/>
        <v>Peak Day</v>
      </c>
      <c r="I297" s="23">
        <f>'Plt. Class.'!K$23</f>
        <v>0</v>
      </c>
      <c r="J297" s="75">
        <f t="shared" si="158"/>
        <v>0</v>
      </c>
      <c r="K297" s="75">
        <f t="shared" si="159"/>
        <v>0</v>
      </c>
      <c r="L297" s="75">
        <f t="shared" si="160"/>
        <v>0</v>
      </c>
      <c r="M297" s="75">
        <f t="shared" si="161"/>
        <v>0</v>
      </c>
      <c r="N297" s="75">
        <f t="shared" si="162"/>
        <v>0</v>
      </c>
      <c r="O297" s="75">
        <f t="shared" si="163"/>
        <v>0</v>
      </c>
      <c r="P297" s="75">
        <f t="shared" si="164"/>
        <v>0</v>
      </c>
      <c r="Q297" s="75">
        <f t="shared" si="165"/>
        <v>0</v>
      </c>
      <c r="R297" s="75">
        <f t="shared" si="166"/>
        <v>0</v>
      </c>
      <c r="S297" s="75">
        <f t="shared" si="167"/>
        <v>0</v>
      </c>
      <c r="T297" s="75">
        <f t="shared" si="168"/>
        <v>0</v>
      </c>
      <c r="U297" s="75">
        <f t="shared" si="169"/>
        <v>0</v>
      </c>
      <c r="V297" s="75">
        <f t="shared" si="170"/>
        <v>0</v>
      </c>
      <c r="W297" s="75">
        <f t="shared" si="171"/>
        <v>0</v>
      </c>
      <c r="X297" s="75">
        <f t="shared" si="172"/>
        <v>0</v>
      </c>
      <c r="Y297" s="23">
        <f t="shared" si="173"/>
        <v>0</v>
      </c>
    </row>
    <row r="298" spans="1:25">
      <c r="A298" s="25">
        <f t="shared" si="155"/>
        <v>281</v>
      </c>
      <c r="C298" s="25">
        <v>33100</v>
      </c>
      <c r="E298" s="89" t="s">
        <v>328</v>
      </c>
      <c r="G298" s="24">
        <v>3</v>
      </c>
      <c r="H298" s="75" t="str">
        <f t="shared" si="157"/>
        <v>Peak Day</v>
      </c>
      <c r="I298" s="23">
        <f>'Plt. Class.'!K$24</f>
        <v>0</v>
      </c>
      <c r="J298" s="75">
        <f t="shared" si="158"/>
        <v>0</v>
      </c>
      <c r="K298" s="75">
        <f t="shared" si="159"/>
        <v>0</v>
      </c>
      <c r="L298" s="75">
        <f t="shared" si="160"/>
        <v>0</v>
      </c>
      <c r="M298" s="75">
        <f t="shared" si="161"/>
        <v>0</v>
      </c>
      <c r="N298" s="75">
        <f t="shared" si="162"/>
        <v>0</v>
      </c>
      <c r="O298" s="75">
        <f t="shared" si="163"/>
        <v>0</v>
      </c>
      <c r="P298" s="75">
        <f t="shared" si="164"/>
        <v>0</v>
      </c>
      <c r="Q298" s="75">
        <f t="shared" si="165"/>
        <v>0</v>
      </c>
      <c r="R298" s="75">
        <f t="shared" si="166"/>
        <v>0</v>
      </c>
      <c r="S298" s="75">
        <f t="shared" si="167"/>
        <v>0</v>
      </c>
      <c r="T298" s="75">
        <f t="shared" si="168"/>
        <v>0</v>
      </c>
      <c r="U298" s="75">
        <f t="shared" si="169"/>
        <v>0</v>
      </c>
      <c r="V298" s="75">
        <f t="shared" si="170"/>
        <v>0</v>
      </c>
      <c r="W298" s="75">
        <f t="shared" si="171"/>
        <v>0</v>
      </c>
      <c r="X298" s="75">
        <f t="shared" si="172"/>
        <v>0</v>
      </c>
      <c r="Y298" s="23">
        <f t="shared" si="173"/>
        <v>0</v>
      </c>
    </row>
    <row r="299" spans="1:25">
      <c r="A299" s="25">
        <f t="shared" si="155"/>
        <v>282</v>
      </c>
      <c r="C299" s="25">
        <v>33201</v>
      </c>
      <c r="E299" s="89" t="s">
        <v>329</v>
      </c>
      <c r="G299" s="24">
        <v>3</v>
      </c>
      <c r="H299" s="75" t="str">
        <f t="shared" si="157"/>
        <v>Peak Day</v>
      </c>
      <c r="I299" s="23">
        <f>'Plt. Class.'!K$25</f>
        <v>0</v>
      </c>
      <c r="J299" s="75">
        <f t="shared" si="158"/>
        <v>0</v>
      </c>
      <c r="K299" s="75">
        <f t="shared" si="159"/>
        <v>0</v>
      </c>
      <c r="L299" s="75">
        <f t="shared" si="160"/>
        <v>0</v>
      </c>
      <c r="M299" s="75">
        <f t="shared" si="161"/>
        <v>0</v>
      </c>
      <c r="N299" s="75">
        <f t="shared" si="162"/>
        <v>0</v>
      </c>
      <c r="O299" s="75">
        <f t="shared" si="163"/>
        <v>0</v>
      </c>
      <c r="P299" s="75">
        <f t="shared" si="164"/>
        <v>0</v>
      </c>
      <c r="Q299" s="75">
        <f t="shared" si="165"/>
        <v>0</v>
      </c>
      <c r="R299" s="75">
        <f t="shared" si="166"/>
        <v>0</v>
      </c>
      <c r="S299" s="75">
        <f t="shared" si="167"/>
        <v>0</v>
      </c>
      <c r="T299" s="75">
        <f t="shared" si="168"/>
        <v>0</v>
      </c>
      <c r="U299" s="75">
        <f t="shared" si="169"/>
        <v>0</v>
      </c>
      <c r="V299" s="75">
        <f t="shared" si="170"/>
        <v>0</v>
      </c>
      <c r="W299" s="75">
        <f t="shared" si="171"/>
        <v>0</v>
      </c>
      <c r="X299" s="75">
        <f t="shared" si="172"/>
        <v>0</v>
      </c>
      <c r="Y299" s="23">
        <f t="shared" si="173"/>
        <v>0</v>
      </c>
    </row>
    <row r="300" spans="1:25">
      <c r="A300" s="25">
        <f t="shared" si="155"/>
        <v>283</v>
      </c>
      <c r="C300" s="25">
        <v>33202</v>
      </c>
      <c r="E300" s="89" t="s">
        <v>330</v>
      </c>
      <c r="G300" s="24">
        <v>3</v>
      </c>
      <c r="H300" s="75" t="str">
        <f t="shared" si="157"/>
        <v>Peak Day</v>
      </c>
      <c r="I300" s="23">
        <f>'Plt. Class.'!K$26</f>
        <v>0</v>
      </c>
      <c r="J300" s="75">
        <f t="shared" si="158"/>
        <v>0</v>
      </c>
      <c r="K300" s="75">
        <f t="shared" si="159"/>
        <v>0</v>
      </c>
      <c r="L300" s="75">
        <f t="shared" si="160"/>
        <v>0</v>
      </c>
      <c r="M300" s="75">
        <f t="shared" si="161"/>
        <v>0</v>
      </c>
      <c r="N300" s="75">
        <f t="shared" si="162"/>
        <v>0</v>
      </c>
      <c r="O300" s="75">
        <f t="shared" si="163"/>
        <v>0</v>
      </c>
      <c r="P300" s="75">
        <f t="shared" si="164"/>
        <v>0</v>
      </c>
      <c r="Q300" s="75">
        <f t="shared" si="165"/>
        <v>0</v>
      </c>
      <c r="R300" s="75">
        <f t="shared" si="166"/>
        <v>0</v>
      </c>
      <c r="S300" s="75">
        <f t="shared" si="167"/>
        <v>0</v>
      </c>
      <c r="T300" s="75">
        <f t="shared" si="168"/>
        <v>0</v>
      </c>
      <c r="U300" s="75">
        <f t="shared" si="169"/>
        <v>0</v>
      </c>
      <c r="V300" s="75">
        <f t="shared" si="170"/>
        <v>0</v>
      </c>
      <c r="W300" s="75">
        <f t="shared" si="171"/>
        <v>0</v>
      </c>
      <c r="X300" s="75">
        <f t="shared" si="172"/>
        <v>0</v>
      </c>
      <c r="Y300" s="23">
        <f t="shared" si="173"/>
        <v>0</v>
      </c>
    </row>
    <row r="301" spans="1:25">
      <c r="A301" s="25">
        <f t="shared" si="155"/>
        <v>284</v>
      </c>
      <c r="C301" s="25">
        <v>33400</v>
      </c>
      <c r="E301" s="89" t="s">
        <v>331</v>
      </c>
      <c r="G301" s="24">
        <v>3</v>
      </c>
      <c r="H301" s="75" t="str">
        <f t="shared" si="157"/>
        <v>Peak Day</v>
      </c>
      <c r="I301" s="23">
        <f>'Plt. Class.'!K$27</f>
        <v>0</v>
      </c>
      <c r="J301" s="75">
        <f t="shared" si="158"/>
        <v>0</v>
      </c>
      <c r="K301" s="75">
        <f t="shared" si="159"/>
        <v>0</v>
      </c>
      <c r="L301" s="75">
        <f t="shared" si="160"/>
        <v>0</v>
      </c>
      <c r="M301" s="75">
        <f t="shared" si="161"/>
        <v>0</v>
      </c>
      <c r="N301" s="75">
        <f t="shared" si="162"/>
        <v>0</v>
      </c>
      <c r="O301" s="75">
        <f t="shared" si="163"/>
        <v>0</v>
      </c>
      <c r="P301" s="75">
        <f t="shared" si="164"/>
        <v>0</v>
      </c>
      <c r="Q301" s="75">
        <f t="shared" si="165"/>
        <v>0</v>
      </c>
      <c r="R301" s="75">
        <f t="shared" si="166"/>
        <v>0</v>
      </c>
      <c r="S301" s="75">
        <f t="shared" si="167"/>
        <v>0</v>
      </c>
      <c r="T301" s="75">
        <f t="shared" si="168"/>
        <v>0</v>
      </c>
      <c r="U301" s="75">
        <f t="shared" si="169"/>
        <v>0</v>
      </c>
      <c r="V301" s="75">
        <f t="shared" si="170"/>
        <v>0</v>
      </c>
      <c r="W301" s="75">
        <f t="shared" si="171"/>
        <v>0</v>
      </c>
      <c r="X301" s="75">
        <f t="shared" si="172"/>
        <v>0</v>
      </c>
      <c r="Y301" s="23">
        <f t="shared" si="173"/>
        <v>0</v>
      </c>
    </row>
    <row r="302" spans="1:25">
      <c r="A302" s="25">
        <f t="shared" si="155"/>
        <v>285</v>
      </c>
      <c r="C302" s="25">
        <v>33600</v>
      </c>
      <c r="E302" s="89" t="s">
        <v>332</v>
      </c>
      <c r="G302" s="24">
        <v>3</v>
      </c>
      <c r="H302" s="75" t="str">
        <f t="shared" si="157"/>
        <v>Peak Day</v>
      </c>
      <c r="I302" s="23">
        <f>'Plt. Class.'!K$28</f>
        <v>0</v>
      </c>
      <c r="J302" s="75">
        <f t="shared" si="158"/>
        <v>0</v>
      </c>
      <c r="K302" s="75">
        <f t="shared" si="159"/>
        <v>0</v>
      </c>
      <c r="L302" s="75">
        <f t="shared" si="160"/>
        <v>0</v>
      </c>
      <c r="M302" s="75">
        <f t="shared" si="161"/>
        <v>0</v>
      </c>
      <c r="N302" s="75">
        <f t="shared" si="162"/>
        <v>0</v>
      </c>
      <c r="O302" s="75">
        <f t="shared" si="163"/>
        <v>0</v>
      </c>
      <c r="P302" s="75">
        <f t="shared" si="164"/>
        <v>0</v>
      </c>
      <c r="Q302" s="75">
        <f t="shared" si="165"/>
        <v>0</v>
      </c>
      <c r="R302" s="75">
        <f t="shared" si="166"/>
        <v>0</v>
      </c>
      <c r="S302" s="75">
        <f t="shared" si="167"/>
        <v>0</v>
      </c>
      <c r="T302" s="75">
        <f t="shared" si="168"/>
        <v>0</v>
      </c>
      <c r="U302" s="75">
        <f t="shared" si="169"/>
        <v>0</v>
      </c>
      <c r="V302" s="75">
        <f t="shared" si="170"/>
        <v>0</v>
      </c>
      <c r="W302" s="75">
        <f t="shared" si="171"/>
        <v>0</v>
      </c>
      <c r="X302" s="75">
        <f t="shared" si="172"/>
        <v>0</v>
      </c>
      <c r="Y302" s="23">
        <f t="shared" si="173"/>
        <v>0</v>
      </c>
    </row>
    <row r="303" spans="1:25">
      <c r="A303" s="25">
        <f t="shared" si="155"/>
        <v>286</v>
      </c>
      <c r="G303" s="24"/>
      <c r="H303" s="75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</row>
    <row r="304" spans="1:25">
      <c r="A304" s="25">
        <f t="shared" si="155"/>
        <v>287</v>
      </c>
      <c r="D304" s="25" t="s">
        <v>333</v>
      </c>
      <c r="G304" s="24"/>
      <c r="H304" s="75"/>
      <c r="I304" s="23">
        <f>'Plt. Class.'!K$30</f>
        <v>0</v>
      </c>
      <c r="J304" s="23">
        <f>SUM(J294:J302)</f>
        <v>0</v>
      </c>
      <c r="K304" s="23">
        <f t="shared" ref="K304:X304" si="174">SUM(K294:K302)</f>
        <v>0</v>
      </c>
      <c r="L304" s="23">
        <f t="shared" si="174"/>
        <v>0</v>
      </c>
      <c r="M304" s="23">
        <f t="shared" si="174"/>
        <v>0</v>
      </c>
      <c r="N304" s="23">
        <f t="shared" si="174"/>
        <v>0</v>
      </c>
      <c r="O304" s="23">
        <f t="shared" si="174"/>
        <v>0</v>
      </c>
      <c r="P304" s="23">
        <f t="shared" si="174"/>
        <v>0</v>
      </c>
      <c r="Q304" s="23">
        <f t="shared" si="174"/>
        <v>0</v>
      </c>
      <c r="R304" s="23">
        <f t="shared" si="174"/>
        <v>0</v>
      </c>
      <c r="S304" s="23">
        <f t="shared" si="174"/>
        <v>0</v>
      </c>
      <c r="T304" s="23">
        <f t="shared" si="174"/>
        <v>0</v>
      </c>
      <c r="U304" s="23">
        <f t="shared" si="174"/>
        <v>0</v>
      </c>
      <c r="V304" s="23">
        <f t="shared" si="174"/>
        <v>0</v>
      </c>
      <c r="W304" s="23">
        <f t="shared" si="174"/>
        <v>0</v>
      </c>
      <c r="X304" s="23">
        <f t="shared" si="174"/>
        <v>0</v>
      </c>
      <c r="Y304" s="23">
        <f>SUM(J304:X304)-I304</f>
        <v>0</v>
      </c>
    </row>
    <row r="305" spans="1:25">
      <c r="A305" s="25">
        <f t="shared" si="155"/>
        <v>288</v>
      </c>
      <c r="G305" s="24"/>
      <c r="H305" s="75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</row>
    <row r="306" spans="1:25">
      <c r="A306" s="25">
        <f t="shared" si="155"/>
        <v>289</v>
      </c>
      <c r="D306" s="25" t="s">
        <v>346</v>
      </c>
      <c r="G306" s="24"/>
      <c r="H306" s="75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</row>
    <row r="307" spans="1:25">
      <c r="A307" s="25">
        <f t="shared" si="155"/>
        <v>290</v>
      </c>
      <c r="G307" s="24"/>
      <c r="H307" s="75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</row>
    <row r="308" spans="1:25">
      <c r="A308" s="25">
        <f t="shared" si="155"/>
        <v>291</v>
      </c>
      <c r="C308" s="25">
        <v>35010</v>
      </c>
      <c r="E308" s="89" t="s">
        <v>274</v>
      </c>
      <c r="G308" s="24">
        <v>3</v>
      </c>
      <c r="H308" s="75" t="str">
        <f t="shared" ref="H308:H324" si="175">VLOOKUP($G308,alloc,3)</f>
        <v>Peak Day</v>
      </c>
      <c r="I308" s="23">
        <f>'Plt. Class.'!K$34</f>
        <v>130563.34499999999</v>
      </c>
      <c r="J308" s="75">
        <f t="shared" ref="J308:J324" si="176">$I308*VLOOKUP($G308,alloc,6)</f>
        <v>70498.106680981218</v>
      </c>
      <c r="K308" s="75">
        <f t="shared" ref="K308:K324" si="177">$I308*VLOOKUP($G308,alloc,7)</f>
        <v>43507.43366249065</v>
      </c>
      <c r="L308" s="75">
        <f t="shared" ref="L308:L324" si="178">$I308*VLOOKUP($G308,alloc,8)</f>
        <v>0</v>
      </c>
      <c r="M308" s="75">
        <f t="shared" ref="M308:M324" si="179">$I308*VLOOKUP($G308,alloc,9)</f>
        <v>16557.804656528111</v>
      </c>
      <c r="N308" s="75">
        <f t="shared" ref="N308:N324" si="180">$I308*VLOOKUP($G308,alloc,10)</f>
        <v>0</v>
      </c>
      <c r="O308" s="75">
        <f t="shared" ref="O308:O324" si="181">$I308*VLOOKUP($G308,alloc,11)</f>
        <v>0</v>
      </c>
      <c r="P308" s="75">
        <f t="shared" ref="P308:P324" si="182">$I308*VLOOKUP($G308,alloc,12)</f>
        <v>0</v>
      </c>
      <c r="Q308" s="75">
        <f t="shared" ref="Q308:Q324" si="183">$I308*VLOOKUP($G308,alloc,13)</f>
        <v>0</v>
      </c>
      <c r="R308" s="75">
        <f t="shared" ref="R308:R324" si="184">$I308*VLOOKUP($G308,alloc,14)</f>
        <v>0</v>
      </c>
      <c r="S308" s="75">
        <f t="shared" ref="S308:S324" si="185">$I308*VLOOKUP($G308,alloc,15)</f>
        <v>0</v>
      </c>
      <c r="T308" s="75">
        <f t="shared" ref="T308:T324" si="186">$I308*VLOOKUP($G308,alloc,16)</f>
        <v>0</v>
      </c>
      <c r="U308" s="75">
        <f t="shared" ref="U308:U324" si="187">$I308*VLOOKUP($G308,alloc,17)</f>
        <v>0</v>
      </c>
      <c r="V308" s="75">
        <f t="shared" ref="V308:V324" si="188">$I308*VLOOKUP($G308,alloc,18)</f>
        <v>0</v>
      </c>
      <c r="W308" s="75">
        <f t="shared" ref="W308:W324" si="189">$I308*VLOOKUP($G308,alloc,19)</f>
        <v>0</v>
      </c>
      <c r="X308" s="75">
        <f t="shared" ref="X308:X324" si="190">$I308*VLOOKUP($G308,alloc,20)</f>
        <v>0</v>
      </c>
      <c r="Y308" s="23">
        <f t="shared" ref="Y308:Y324" si="191">SUM(J308:X308)-I308</f>
        <v>0</v>
      </c>
    </row>
    <row r="309" spans="1:25">
      <c r="A309" s="25">
        <f t="shared" si="155"/>
        <v>292</v>
      </c>
      <c r="C309" s="25">
        <v>35020</v>
      </c>
      <c r="E309" s="89" t="s">
        <v>137</v>
      </c>
      <c r="G309" s="24">
        <v>3</v>
      </c>
      <c r="H309" s="75" t="str">
        <f t="shared" si="175"/>
        <v>Peak Day</v>
      </c>
      <c r="I309" s="23">
        <f>'Plt. Class.'!K$35</f>
        <v>2340.7900000000004</v>
      </c>
      <c r="J309" s="75">
        <f t="shared" si="176"/>
        <v>1263.9172436779563</v>
      </c>
      <c r="K309" s="75">
        <f t="shared" si="177"/>
        <v>780.01804903835387</v>
      </c>
      <c r="L309" s="75">
        <f t="shared" si="178"/>
        <v>0</v>
      </c>
      <c r="M309" s="75">
        <f t="shared" si="179"/>
        <v>296.85470728369017</v>
      </c>
      <c r="N309" s="75">
        <f t="shared" si="180"/>
        <v>0</v>
      </c>
      <c r="O309" s="75">
        <f t="shared" si="181"/>
        <v>0</v>
      </c>
      <c r="P309" s="75">
        <f t="shared" si="182"/>
        <v>0</v>
      </c>
      <c r="Q309" s="75">
        <f t="shared" si="183"/>
        <v>0</v>
      </c>
      <c r="R309" s="75">
        <f t="shared" si="184"/>
        <v>0</v>
      </c>
      <c r="S309" s="75">
        <f t="shared" si="185"/>
        <v>0</v>
      </c>
      <c r="T309" s="75">
        <f t="shared" si="186"/>
        <v>0</v>
      </c>
      <c r="U309" s="75">
        <f t="shared" si="187"/>
        <v>0</v>
      </c>
      <c r="V309" s="75">
        <f t="shared" si="188"/>
        <v>0</v>
      </c>
      <c r="W309" s="75">
        <f t="shared" si="189"/>
        <v>0</v>
      </c>
      <c r="X309" s="75">
        <f t="shared" si="190"/>
        <v>0</v>
      </c>
      <c r="Y309" s="23">
        <f t="shared" si="191"/>
        <v>0</v>
      </c>
    </row>
    <row r="310" spans="1:25">
      <c r="A310" s="25">
        <f t="shared" si="155"/>
        <v>293</v>
      </c>
      <c r="C310" s="25">
        <v>35100</v>
      </c>
      <c r="E310" s="89" t="s">
        <v>80</v>
      </c>
      <c r="G310" s="24">
        <v>3</v>
      </c>
      <c r="H310" s="75" t="str">
        <f t="shared" si="175"/>
        <v>Peak Day</v>
      </c>
      <c r="I310" s="23">
        <f>'Plt. Class.'!K$36</f>
        <v>8958.0949999999993</v>
      </c>
      <c r="J310" s="75">
        <f t="shared" si="176"/>
        <v>4836.9527984164661</v>
      </c>
      <c r="K310" s="75">
        <f t="shared" si="177"/>
        <v>2985.0929750213522</v>
      </c>
      <c r="L310" s="75">
        <f t="shared" si="178"/>
        <v>0</v>
      </c>
      <c r="M310" s="75">
        <f t="shared" si="179"/>
        <v>1136.049226562181</v>
      </c>
      <c r="N310" s="75">
        <f t="shared" si="180"/>
        <v>0</v>
      </c>
      <c r="O310" s="75">
        <f t="shared" si="181"/>
        <v>0</v>
      </c>
      <c r="P310" s="75">
        <f t="shared" si="182"/>
        <v>0</v>
      </c>
      <c r="Q310" s="75">
        <f t="shared" si="183"/>
        <v>0</v>
      </c>
      <c r="R310" s="75">
        <f t="shared" si="184"/>
        <v>0</v>
      </c>
      <c r="S310" s="75">
        <f t="shared" si="185"/>
        <v>0</v>
      </c>
      <c r="T310" s="75">
        <f t="shared" si="186"/>
        <v>0</v>
      </c>
      <c r="U310" s="75">
        <f t="shared" si="187"/>
        <v>0</v>
      </c>
      <c r="V310" s="75">
        <f t="shared" si="188"/>
        <v>0</v>
      </c>
      <c r="W310" s="75">
        <f t="shared" si="189"/>
        <v>0</v>
      </c>
      <c r="X310" s="75">
        <f t="shared" si="190"/>
        <v>0</v>
      </c>
      <c r="Y310" s="23">
        <f t="shared" si="191"/>
        <v>0</v>
      </c>
    </row>
    <row r="311" spans="1:25">
      <c r="A311" s="25">
        <f t="shared" si="155"/>
        <v>294</v>
      </c>
      <c r="C311" s="25">
        <v>35102</v>
      </c>
      <c r="E311" s="89" t="s">
        <v>335</v>
      </c>
      <c r="G311" s="24">
        <v>3</v>
      </c>
      <c r="H311" s="75" t="str">
        <f t="shared" si="175"/>
        <v>Peak Day</v>
      </c>
      <c r="I311" s="23">
        <f>'Plt. Class.'!K$37</f>
        <v>111754.06000000004</v>
      </c>
      <c r="J311" s="75">
        <f t="shared" si="176"/>
        <v>60341.971507491478</v>
      </c>
      <c r="K311" s="75">
        <f t="shared" si="177"/>
        <v>37239.642963834929</v>
      </c>
      <c r="L311" s="75">
        <f t="shared" si="178"/>
        <v>0</v>
      </c>
      <c r="M311" s="75">
        <f t="shared" si="179"/>
        <v>14172.445528673632</v>
      </c>
      <c r="N311" s="75">
        <f t="shared" si="180"/>
        <v>0</v>
      </c>
      <c r="O311" s="75">
        <f t="shared" si="181"/>
        <v>0</v>
      </c>
      <c r="P311" s="75">
        <f t="shared" si="182"/>
        <v>0</v>
      </c>
      <c r="Q311" s="75">
        <f t="shared" si="183"/>
        <v>0</v>
      </c>
      <c r="R311" s="75">
        <f t="shared" si="184"/>
        <v>0</v>
      </c>
      <c r="S311" s="75">
        <f t="shared" si="185"/>
        <v>0</v>
      </c>
      <c r="T311" s="75">
        <f t="shared" si="186"/>
        <v>0</v>
      </c>
      <c r="U311" s="75">
        <f t="shared" si="187"/>
        <v>0</v>
      </c>
      <c r="V311" s="75">
        <f t="shared" si="188"/>
        <v>0</v>
      </c>
      <c r="W311" s="75">
        <f t="shared" si="189"/>
        <v>0</v>
      </c>
      <c r="X311" s="75">
        <f t="shared" si="190"/>
        <v>0</v>
      </c>
      <c r="Y311" s="23">
        <f t="shared" si="191"/>
        <v>0</v>
      </c>
    </row>
    <row r="312" spans="1:25">
      <c r="A312" s="25">
        <f t="shared" si="155"/>
        <v>295</v>
      </c>
      <c r="C312" s="25">
        <v>35103</v>
      </c>
      <c r="E312" s="89" t="s">
        <v>336</v>
      </c>
      <c r="G312" s="24">
        <v>3</v>
      </c>
      <c r="H312" s="75" t="str">
        <f t="shared" si="175"/>
        <v>Peak Day</v>
      </c>
      <c r="I312" s="23">
        <f>'Plt. Class.'!K$38</f>
        <v>11569.19</v>
      </c>
      <c r="J312" s="75">
        <f t="shared" si="176"/>
        <v>6246.8221140668638</v>
      </c>
      <c r="K312" s="75">
        <f t="shared" si="177"/>
        <v>3855.1843662840461</v>
      </c>
      <c r="L312" s="75">
        <f t="shared" si="178"/>
        <v>0</v>
      </c>
      <c r="M312" s="75">
        <f t="shared" si="179"/>
        <v>1467.1835196490906</v>
      </c>
      <c r="N312" s="75">
        <f t="shared" si="180"/>
        <v>0</v>
      </c>
      <c r="O312" s="75">
        <f t="shared" si="181"/>
        <v>0</v>
      </c>
      <c r="P312" s="75">
        <f t="shared" si="182"/>
        <v>0</v>
      </c>
      <c r="Q312" s="75">
        <f t="shared" si="183"/>
        <v>0</v>
      </c>
      <c r="R312" s="75">
        <f t="shared" si="184"/>
        <v>0</v>
      </c>
      <c r="S312" s="75">
        <f t="shared" si="185"/>
        <v>0</v>
      </c>
      <c r="T312" s="75">
        <f t="shared" si="186"/>
        <v>0</v>
      </c>
      <c r="U312" s="75">
        <f t="shared" si="187"/>
        <v>0</v>
      </c>
      <c r="V312" s="75">
        <f t="shared" si="188"/>
        <v>0</v>
      </c>
      <c r="W312" s="75">
        <f t="shared" si="189"/>
        <v>0</v>
      </c>
      <c r="X312" s="75">
        <f t="shared" si="190"/>
        <v>0</v>
      </c>
      <c r="Y312" s="23">
        <f t="shared" si="191"/>
        <v>0</v>
      </c>
    </row>
    <row r="313" spans="1:25">
      <c r="A313" s="25">
        <f t="shared" si="155"/>
        <v>296</v>
      </c>
      <c r="C313" s="25">
        <v>35104</v>
      </c>
      <c r="E313" s="89" t="s">
        <v>337</v>
      </c>
      <c r="G313" s="24">
        <v>3</v>
      </c>
      <c r="H313" s="75" t="str">
        <f t="shared" si="175"/>
        <v>Peak Day</v>
      </c>
      <c r="I313" s="23">
        <f>'Plt. Class.'!K$39</f>
        <v>68721.264999999999</v>
      </c>
      <c r="J313" s="75">
        <f t="shared" si="176"/>
        <v>37106.272600644399</v>
      </c>
      <c r="K313" s="75">
        <f t="shared" si="177"/>
        <v>22899.887240097447</v>
      </c>
      <c r="L313" s="75">
        <f t="shared" si="178"/>
        <v>0</v>
      </c>
      <c r="M313" s="75">
        <f t="shared" si="179"/>
        <v>8715.1051592581553</v>
      </c>
      <c r="N313" s="75">
        <f t="shared" si="180"/>
        <v>0</v>
      </c>
      <c r="O313" s="75">
        <f t="shared" si="181"/>
        <v>0</v>
      </c>
      <c r="P313" s="75">
        <f t="shared" si="182"/>
        <v>0</v>
      </c>
      <c r="Q313" s="75">
        <f t="shared" si="183"/>
        <v>0</v>
      </c>
      <c r="R313" s="75">
        <f t="shared" si="184"/>
        <v>0</v>
      </c>
      <c r="S313" s="75">
        <f t="shared" si="185"/>
        <v>0</v>
      </c>
      <c r="T313" s="75">
        <f t="shared" si="186"/>
        <v>0</v>
      </c>
      <c r="U313" s="75">
        <f t="shared" si="187"/>
        <v>0</v>
      </c>
      <c r="V313" s="75">
        <f t="shared" si="188"/>
        <v>0</v>
      </c>
      <c r="W313" s="75">
        <f t="shared" si="189"/>
        <v>0</v>
      </c>
      <c r="X313" s="75">
        <f t="shared" si="190"/>
        <v>0</v>
      </c>
      <c r="Y313" s="23">
        <f t="shared" si="191"/>
        <v>0</v>
      </c>
    </row>
    <row r="314" spans="1:25">
      <c r="A314" s="25">
        <f t="shared" si="155"/>
        <v>297</v>
      </c>
      <c r="C314" s="25">
        <v>35200</v>
      </c>
      <c r="E314" s="89" t="s">
        <v>338</v>
      </c>
      <c r="G314" s="24">
        <v>3</v>
      </c>
      <c r="H314" s="75" t="str">
        <f t="shared" si="175"/>
        <v>Peak Day</v>
      </c>
      <c r="I314" s="23">
        <f>'Plt. Class.'!K$40</f>
        <v>6267305.5857692305</v>
      </c>
      <c r="J314" s="75">
        <f t="shared" si="176"/>
        <v>3384052.2222210895</v>
      </c>
      <c r="K314" s="75">
        <f t="shared" si="177"/>
        <v>2088445.1299513804</v>
      </c>
      <c r="L314" s="75">
        <f t="shared" si="178"/>
        <v>0</v>
      </c>
      <c r="M314" s="75">
        <f t="shared" si="179"/>
        <v>794808.23359676043</v>
      </c>
      <c r="N314" s="75">
        <f t="shared" si="180"/>
        <v>0</v>
      </c>
      <c r="O314" s="75">
        <f t="shared" si="181"/>
        <v>0</v>
      </c>
      <c r="P314" s="75">
        <f t="shared" si="182"/>
        <v>0</v>
      </c>
      <c r="Q314" s="75">
        <f t="shared" si="183"/>
        <v>0</v>
      </c>
      <c r="R314" s="75">
        <f t="shared" si="184"/>
        <v>0</v>
      </c>
      <c r="S314" s="75">
        <f t="shared" si="185"/>
        <v>0</v>
      </c>
      <c r="T314" s="75">
        <f t="shared" si="186"/>
        <v>0</v>
      </c>
      <c r="U314" s="75">
        <f t="shared" si="187"/>
        <v>0</v>
      </c>
      <c r="V314" s="75">
        <f t="shared" si="188"/>
        <v>0</v>
      </c>
      <c r="W314" s="75">
        <f t="shared" si="189"/>
        <v>0</v>
      </c>
      <c r="X314" s="75">
        <f t="shared" si="190"/>
        <v>0</v>
      </c>
      <c r="Y314" s="23">
        <f t="shared" si="191"/>
        <v>0</v>
      </c>
    </row>
    <row r="315" spans="1:25">
      <c r="A315" s="25">
        <f t="shared" si="155"/>
        <v>298</v>
      </c>
      <c r="C315" s="25">
        <v>35201</v>
      </c>
      <c r="E315" s="89" t="s">
        <v>339</v>
      </c>
      <c r="G315" s="24">
        <v>3</v>
      </c>
      <c r="H315" s="75" t="str">
        <f t="shared" si="175"/>
        <v>Peak Day</v>
      </c>
      <c r="I315" s="23">
        <f>'Plt. Class.'!K$41</f>
        <v>849999.26999999967</v>
      </c>
      <c r="J315" s="75">
        <f t="shared" si="176"/>
        <v>458959.89579017099</v>
      </c>
      <c r="K315" s="75">
        <f t="shared" si="177"/>
        <v>283244.02115073311</v>
      </c>
      <c r="L315" s="75">
        <f t="shared" si="178"/>
        <v>0</v>
      </c>
      <c r="M315" s="75">
        <f t="shared" si="179"/>
        <v>107795.35305909551</v>
      </c>
      <c r="N315" s="75">
        <f t="shared" si="180"/>
        <v>0</v>
      </c>
      <c r="O315" s="75">
        <f t="shared" si="181"/>
        <v>0</v>
      </c>
      <c r="P315" s="75">
        <f t="shared" si="182"/>
        <v>0</v>
      </c>
      <c r="Q315" s="75">
        <f t="shared" si="183"/>
        <v>0</v>
      </c>
      <c r="R315" s="75">
        <f t="shared" si="184"/>
        <v>0</v>
      </c>
      <c r="S315" s="75">
        <f t="shared" si="185"/>
        <v>0</v>
      </c>
      <c r="T315" s="75">
        <f t="shared" si="186"/>
        <v>0</v>
      </c>
      <c r="U315" s="75">
        <f t="shared" si="187"/>
        <v>0</v>
      </c>
      <c r="V315" s="75">
        <f t="shared" si="188"/>
        <v>0</v>
      </c>
      <c r="W315" s="75">
        <f t="shared" si="189"/>
        <v>0</v>
      </c>
      <c r="X315" s="75">
        <f t="shared" si="190"/>
        <v>0</v>
      </c>
      <c r="Y315" s="23">
        <f t="shared" si="191"/>
        <v>0</v>
      </c>
    </row>
    <row r="316" spans="1:25">
      <c r="A316" s="25">
        <f t="shared" si="155"/>
        <v>299</v>
      </c>
      <c r="C316" s="25">
        <v>35202</v>
      </c>
      <c r="E316" s="89" t="s">
        <v>340</v>
      </c>
      <c r="G316" s="24">
        <v>3</v>
      </c>
      <c r="H316" s="75" t="str">
        <f t="shared" si="175"/>
        <v>Peak Day</v>
      </c>
      <c r="I316" s="23">
        <f>'Plt. Class.'!K$42</f>
        <v>333679.53999999998</v>
      </c>
      <c r="J316" s="75">
        <f t="shared" si="176"/>
        <v>180171.3628597731</v>
      </c>
      <c r="K316" s="75">
        <f t="shared" si="177"/>
        <v>111191.54806489061</v>
      </c>
      <c r="L316" s="75">
        <f t="shared" si="178"/>
        <v>0</v>
      </c>
      <c r="M316" s="75">
        <f t="shared" si="179"/>
        <v>42316.629075336255</v>
      </c>
      <c r="N316" s="75">
        <f t="shared" si="180"/>
        <v>0</v>
      </c>
      <c r="O316" s="75">
        <f t="shared" si="181"/>
        <v>0</v>
      </c>
      <c r="P316" s="75">
        <f t="shared" si="182"/>
        <v>0</v>
      </c>
      <c r="Q316" s="75">
        <f t="shared" si="183"/>
        <v>0</v>
      </c>
      <c r="R316" s="75">
        <f t="shared" si="184"/>
        <v>0</v>
      </c>
      <c r="S316" s="75">
        <f t="shared" si="185"/>
        <v>0</v>
      </c>
      <c r="T316" s="75">
        <f t="shared" si="186"/>
        <v>0</v>
      </c>
      <c r="U316" s="75">
        <f t="shared" si="187"/>
        <v>0</v>
      </c>
      <c r="V316" s="75">
        <f t="shared" si="188"/>
        <v>0</v>
      </c>
      <c r="W316" s="75">
        <f t="shared" si="189"/>
        <v>0</v>
      </c>
      <c r="X316" s="75">
        <f t="shared" si="190"/>
        <v>0</v>
      </c>
      <c r="Y316" s="23">
        <f t="shared" si="191"/>
        <v>0</v>
      </c>
    </row>
    <row r="317" spans="1:25">
      <c r="A317" s="25">
        <f t="shared" si="155"/>
        <v>300</v>
      </c>
      <c r="C317" s="25">
        <v>35203</v>
      </c>
      <c r="E317" s="89" t="s">
        <v>341</v>
      </c>
      <c r="G317" s="24">
        <v>3</v>
      </c>
      <c r="H317" s="75" t="str">
        <f t="shared" si="175"/>
        <v>Peak Day</v>
      </c>
      <c r="I317" s="23">
        <f>'Plt. Class.'!K$43</f>
        <v>847416.48000000033</v>
      </c>
      <c r="J317" s="75">
        <f t="shared" si="176"/>
        <v>457565.30985217652</v>
      </c>
      <c r="K317" s="75">
        <f t="shared" si="177"/>
        <v>282383.3617934754</v>
      </c>
      <c r="L317" s="75">
        <f t="shared" si="178"/>
        <v>0</v>
      </c>
      <c r="M317" s="75">
        <f t="shared" si="179"/>
        <v>107467.80835434837</v>
      </c>
      <c r="N317" s="75">
        <f t="shared" si="180"/>
        <v>0</v>
      </c>
      <c r="O317" s="75">
        <f t="shared" si="181"/>
        <v>0</v>
      </c>
      <c r="P317" s="75">
        <f t="shared" si="182"/>
        <v>0</v>
      </c>
      <c r="Q317" s="75">
        <f t="shared" si="183"/>
        <v>0</v>
      </c>
      <c r="R317" s="75">
        <f t="shared" si="184"/>
        <v>0</v>
      </c>
      <c r="S317" s="75">
        <f t="shared" si="185"/>
        <v>0</v>
      </c>
      <c r="T317" s="75">
        <f t="shared" si="186"/>
        <v>0</v>
      </c>
      <c r="U317" s="75">
        <f t="shared" si="187"/>
        <v>0</v>
      </c>
      <c r="V317" s="75">
        <f t="shared" si="188"/>
        <v>0</v>
      </c>
      <c r="W317" s="75">
        <f t="shared" si="189"/>
        <v>0</v>
      </c>
      <c r="X317" s="75">
        <f t="shared" si="190"/>
        <v>0</v>
      </c>
      <c r="Y317" s="23">
        <f t="shared" si="191"/>
        <v>0</v>
      </c>
    </row>
    <row r="318" spans="1:25">
      <c r="A318" s="25">
        <f t="shared" si="155"/>
        <v>301</v>
      </c>
      <c r="C318" s="25">
        <v>35210</v>
      </c>
      <c r="E318" s="89" t="s">
        <v>342</v>
      </c>
      <c r="G318" s="24">
        <v>3</v>
      </c>
      <c r="H318" s="75" t="str">
        <f t="shared" si="175"/>
        <v>Peak Day</v>
      </c>
      <c r="I318" s="23">
        <f>'Plt. Class.'!K$44</f>
        <v>89265.045000000013</v>
      </c>
      <c r="J318" s="75">
        <f t="shared" si="176"/>
        <v>48198.95404251929</v>
      </c>
      <c r="K318" s="75">
        <f t="shared" si="177"/>
        <v>29745.661186275087</v>
      </c>
      <c r="L318" s="75">
        <f t="shared" si="178"/>
        <v>0</v>
      </c>
      <c r="M318" s="75">
        <f t="shared" si="179"/>
        <v>11320.42977120563</v>
      </c>
      <c r="N318" s="75">
        <f t="shared" si="180"/>
        <v>0</v>
      </c>
      <c r="O318" s="75">
        <f t="shared" si="181"/>
        <v>0</v>
      </c>
      <c r="P318" s="75">
        <f t="shared" si="182"/>
        <v>0</v>
      </c>
      <c r="Q318" s="75">
        <f t="shared" si="183"/>
        <v>0</v>
      </c>
      <c r="R318" s="75">
        <f t="shared" si="184"/>
        <v>0</v>
      </c>
      <c r="S318" s="75">
        <f t="shared" si="185"/>
        <v>0</v>
      </c>
      <c r="T318" s="75">
        <f t="shared" si="186"/>
        <v>0</v>
      </c>
      <c r="U318" s="75">
        <f t="shared" si="187"/>
        <v>0</v>
      </c>
      <c r="V318" s="75">
        <f t="shared" si="188"/>
        <v>0</v>
      </c>
      <c r="W318" s="75">
        <f t="shared" si="189"/>
        <v>0</v>
      </c>
      <c r="X318" s="75">
        <f t="shared" si="190"/>
        <v>0</v>
      </c>
      <c r="Y318" s="23">
        <f t="shared" si="191"/>
        <v>0</v>
      </c>
    </row>
    <row r="319" spans="1:25">
      <c r="A319" s="25">
        <f t="shared" si="155"/>
        <v>302</v>
      </c>
      <c r="C319" s="25">
        <v>35211</v>
      </c>
      <c r="E319" s="89" t="s">
        <v>343</v>
      </c>
      <c r="G319" s="24">
        <v>3</v>
      </c>
      <c r="H319" s="75" t="str">
        <f t="shared" si="175"/>
        <v>Peak Day</v>
      </c>
      <c r="I319" s="23">
        <f>'Plt. Class.'!K$45</f>
        <v>27307.135000000006</v>
      </c>
      <c r="J319" s="75">
        <f t="shared" si="176"/>
        <v>14744.577173493501</v>
      </c>
      <c r="K319" s="75">
        <f t="shared" si="177"/>
        <v>9099.5169013567847</v>
      </c>
      <c r="L319" s="75">
        <f t="shared" si="178"/>
        <v>0</v>
      </c>
      <c r="M319" s="75">
        <f t="shared" si="179"/>
        <v>3463.040925149719</v>
      </c>
      <c r="N319" s="75">
        <f t="shared" si="180"/>
        <v>0</v>
      </c>
      <c r="O319" s="75">
        <f t="shared" si="181"/>
        <v>0</v>
      </c>
      <c r="P319" s="75">
        <f t="shared" si="182"/>
        <v>0</v>
      </c>
      <c r="Q319" s="75">
        <f t="shared" si="183"/>
        <v>0</v>
      </c>
      <c r="R319" s="75">
        <f t="shared" si="184"/>
        <v>0</v>
      </c>
      <c r="S319" s="75">
        <f t="shared" si="185"/>
        <v>0</v>
      </c>
      <c r="T319" s="75">
        <f t="shared" si="186"/>
        <v>0</v>
      </c>
      <c r="U319" s="75">
        <f t="shared" si="187"/>
        <v>0</v>
      </c>
      <c r="V319" s="75">
        <f t="shared" si="188"/>
        <v>0</v>
      </c>
      <c r="W319" s="75">
        <f t="shared" si="189"/>
        <v>0</v>
      </c>
      <c r="X319" s="75">
        <f t="shared" si="190"/>
        <v>0</v>
      </c>
      <c r="Y319" s="23">
        <f t="shared" si="191"/>
        <v>0</v>
      </c>
    </row>
    <row r="320" spans="1:25">
      <c r="A320" s="25">
        <f t="shared" si="155"/>
        <v>303</v>
      </c>
      <c r="C320" s="25">
        <v>35301</v>
      </c>
      <c r="E320" s="23" t="s">
        <v>329</v>
      </c>
      <c r="G320" s="24">
        <v>3</v>
      </c>
      <c r="H320" s="75" t="str">
        <f t="shared" si="175"/>
        <v>Peak Day</v>
      </c>
      <c r="I320" s="23">
        <f>'Plt. Class.'!K$46</f>
        <v>87675.185000000027</v>
      </c>
      <c r="J320" s="75">
        <f t="shared" si="176"/>
        <v>47340.503917119822</v>
      </c>
      <c r="K320" s="75">
        <f t="shared" si="177"/>
        <v>29215.874449556242</v>
      </c>
      <c r="L320" s="75">
        <f t="shared" si="178"/>
        <v>0</v>
      </c>
      <c r="M320" s="75">
        <f t="shared" si="179"/>
        <v>11118.806633323957</v>
      </c>
      <c r="N320" s="75">
        <f t="shared" si="180"/>
        <v>0</v>
      </c>
      <c r="O320" s="75">
        <f t="shared" si="181"/>
        <v>0</v>
      </c>
      <c r="P320" s="75">
        <f t="shared" si="182"/>
        <v>0</v>
      </c>
      <c r="Q320" s="75">
        <f t="shared" si="183"/>
        <v>0</v>
      </c>
      <c r="R320" s="75">
        <f t="shared" si="184"/>
        <v>0</v>
      </c>
      <c r="S320" s="75">
        <f t="shared" si="185"/>
        <v>0</v>
      </c>
      <c r="T320" s="75">
        <f t="shared" si="186"/>
        <v>0</v>
      </c>
      <c r="U320" s="75">
        <f t="shared" si="187"/>
        <v>0</v>
      </c>
      <c r="V320" s="75">
        <f t="shared" si="188"/>
        <v>0</v>
      </c>
      <c r="W320" s="75">
        <f t="shared" si="189"/>
        <v>0</v>
      </c>
      <c r="X320" s="75">
        <f t="shared" si="190"/>
        <v>0</v>
      </c>
      <c r="Y320" s="23">
        <f t="shared" si="191"/>
        <v>0</v>
      </c>
    </row>
    <row r="321" spans="1:25">
      <c r="A321" s="25">
        <f t="shared" si="155"/>
        <v>304</v>
      </c>
      <c r="C321" s="25">
        <v>35302</v>
      </c>
      <c r="E321" s="89" t="s">
        <v>330</v>
      </c>
      <c r="G321" s="24">
        <v>3</v>
      </c>
      <c r="H321" s="75" t="str">
        <f t="shared" si="175"/>
        <v>Peak Day</v>
      </c>
      <c r="I321" s="23">
        <f>'Plt. Class.'!K$47</f>
        <v>104659.44999999997</v>
      </c>
      <c r="J321" s="75">
        <f t="shared" si="176"/>
        <v>56511.213551344132</v>
      </c>
      <c r="K321" s="75">
        <f t="shared" si="177"/>
        <v>34875.51638653066</v>
      </c>
      <c r="L321" s="75">
        <f t="shared" si="178"/>
        <v>0</v>
      </c>
      <c r="M321" s="75">
        <f t="shared" si="179"/>
        <v>13272.720062125176</v>
      </c>
      <c r="N321" s="75">
        <f t="shared" si="180"/>
        <v>0</v>
      </c>
      <c r="O321" s="75">
        <f t="shared" si="181"/>
        <v>0</v>
      </c>
      <c r="P321" s="75">
        <f t="shared" si="182"/>
        <v>0</v>
      </c>
      <c r="Q321" s="75">
        <f t="shared" si="183"/>
        <v>0</v>
      </c>
      <c r="R321" s="75">
        <f t="shared" si="184"/>
        <v>0</v>
      </c>
      <c r="S321" s="75">
        <f t="shared" si="185"/>
        <v>0</v>
      </c>
      <c r="T321" s="75">
        <f t="shared" si="186"/>
        <v>0</v>
      </c>
      <c r="U321" s="75">
        <f t="shared" si="187"/>
        <v>0</v>
      </c>
      <c r="V321" s="75">
        <f t="shared" si="188"/>
        <v>0</v>
      </c>
      <c r="W321" s="75">
        <f t="shared" si="189"/>
        <v>0</v>
      </c>
      <c r="X321" s="75">
        <f t="shared" si="190"/>
        <v>0</v>
      </c>
      <c r="Y321" s="23">
        <f t="shared" si="191"/>
        <v>0</v>
      </c>
    </row>
    <row r="322" spans="1:25">
      <c r="A322" s="25">
        <f t="shared" si="155"/>
        <v>305</v>
      </c>
      <c r="C322" s="25">
        <v>35400</v>
      </c>
      <c r="E322" s="89" t="s">
        <v>116</v>
      </c>
      <c r="G322" s="24">
        <v>3</v>
      </c>
      <c r="H322" s="75" t="str">
        <f t="shared" si="175"/>
        <v>Peak Day</v>
      </c>
      <c r="I322" s="23">
        <f>'Plt. Class.'!K$48</f>
        <v>9032952.5499999989</v>
      </c>
      <c r="J322" s="75">
        <f t="shared" si="176"/>
        <v>4877372.3782439958</v>
      </c>
      <c r="K322" s="75">
        <f t="shared" si="177"/>
        <v>3010037.6475920612</v>
      </c>
      <c r="L322" s="75">
        <f t="shared" si="178"/>
        <v>0</v>
      </c>
      <c r="M322" s="75">
        <f t="shared" si="179"/>
        <v>1145542.5241639412</v>
      </c>
      <c r="N322" s="75">
        <f t="shared" si="180"/>
        <v>0</v>
      </c>
      <c r="O322" s="75">
        <f t="shared" si="181"/>
        <v>0</v>
      </c>
      <c r="P322" s="75">
        <f t="shared" si="182"/>
        <v>0</v>
      </c>
      <c r="Q322" s="75">
        <f t="shared" si="183"/>
        <v>0</v>
      </c>
      <c r="R322" s="75">
        <f t="shared" si="184"/>
        <v>0</v>
      </c>
      <c r="S322" s="75">
        <f t="shared" si="185"/>
        <v>0</v>
      </c>
      <c r="T322" s="75">
        <f t="shared" si="186"/>
        <v>0</v>
      </c>
      <c r="U322" s="75">
        <f t="shared" si="187"/>
        <v>0</v>
      </c>
      <c r="V322" s="75">
        <f t="shared" si="188"/>
        <v>0</v>
      </c>
      <c r="W322" s="75">
        <f t="shared" si="189"/>
        <v>0</v>
      </c>
      <c r="X322" s="75">
        <f t="shared" si="190"/>
        <v>0</v>
      </c>
      <c r="Y322" s="23">
        <f t="shared" si="191"/>
        <v>0</v>
      </c>
    </row>
    <row r="323" spans="1:25">
      <c r="A323" s="25">
        <f t="shared" si="155"/>
        <v>306</v>
      </c>
      <c r="C323" s="25">
        <v>35500</v>
      </c>
      <c r="E323" s="89" t="s">
        <v>344</v>
      </c>
      <c r="G323" s="24">
        <v>3</v>
      </c>
      <c r="H323" s="75" t="str">
        <f t="shared" si="175"/>
        <v>Peak Day</v>
      </c>
      <c r="I323" s="23">
        <f>'Plt. Class.'!K$49</f>
        <v>136542.18999999997</v>
      </c>
      <c r="J323" s="75">
        <f t="shared" si="176"/>
        <v>73726.403663101664</v>
      </c>
      <c r="K323" s="75">
        <f t="shared" si="177"/>
        <v>45499.755490763455</v>
      </c>
      <c r="L323" s="75">
        <f t="shared" si="178"/>
        <v>0</v>
      </c>
      <c r="M323" s="75">
        <f t="shared" si="179"/>
        <v>17316.030846134847</v>
      </c>
      <c r="N323" s="75">
        <f t="shared" si="180"/>
        <v>0</v>
      </c>
      <c r="O323" s="75">
        <f t="shared" si="181"/>
        <v>0</v>
      </c>
      <c r="P323" s="75">
        <f t="shared" si="182"/>
        <v>0</v>
      </c>
      <c r="Q323" s="75">
        <f t="shared" si="183"/>
        <v>0</v>
      </c>
      <c r="R323" s="75">
        <f t="shared" si="184"/>
        <v>0</v>
      </c>
      <c r="S323" s="75">
        <f t="shared" si="185"/>
        <v>0</v>
      </c>
      <c r="T323" s="75">
        <f t="shared" si="186"/>
        <v>0</v>
      </c>
      <c r="U323" s="75">
        <f t="shared" si="187"/>
        <v>0</v>
      </c>
      <c r="V323" s="75">
        <f t="shared" si="188"/>
        <v>0</v>
      </c>
      <c r="W323" s="75">
        <f t="shared" si="189"/>
        <v>0</v>
      </c>
      <c r="X323" s="75">
        <f t="shared" si="190"/>
        <v>0</v>
      </c>
      <c r="Y323" s="23">
        <f t="shared" si="191"/>
        <v>0</v>
      </c>
    </row>
    <row r="324" spans="1:25">
      <c r="A324" s="25">
        <f t="shared" si="155"/>
        <v>307</v>
      </c>
      <c r="C324" s="25">
        <v>35600</v>
      </c>
      <c r="E324" s="89" t="s">
        <v>332</v>
      </c>
      <c r="G324" s="24">
        <v>3</v>
      </c>
      <c r="H324" s="75" t="str">
        <f t="shared" si="175"/>
        <v>Peak Day</v>
      </c>
      <c r="I324" s="23">
        <f>'Plt. Class.'!K$50</f>
        <v>663748.92999999982</v>
      </c>
      <c r="J324" s="75">
        <f t="shared" si="176"/>
        <v>358393.41337744624</v>
      </c>
      <c r="K324" s="75">
        <f t="shared" si="177"/>
        <v>221180.09109313294</v>
      </c>
      <c r="L324" s="75">
        <f t="shared" si="178"/>
        <v>0</v>
      </c>
      <c r="M324" s="75">
        <f t="shared" si="179"/>
        <v>84175.425529420609</v>
      </c>
      <c r="N324" s="75">
        <f t="shared" si="180"/>
        <v>0</v>
      </c>
      <c r="O324" s="75">
        <f t="shared" si="181"/>
        <v>0</v>
      </c>
      <c r="P324" s="75">
        <f t="shared" si="182"/>
        <v>0</v>
      </c>
      <c r="Q324" s="75">
        <f t="shared" si="183"/>
        <v>0</v>
      </c>
      <c r="R324" s="75">
        <f t="shared" si="184"/>
        <v>0</v>
      </c>
      <c r="S324" s="75">
        <f t="shared" si="185"/>
        <v>0</v>
      </c>
      <c r="T324" s="75">
        <f t="shared" si="186"/>
        <v>0</v>
      </c>
      <c r="U324" s="75">
        <f t="shared" si="187"/>
        <v>0</v>
      </c>
      <c r="V324" s="75">
        <f t="shared" si="188"/>
        <v>0</v>
      </c>
      <c r="W324" s="75">
        <f t="shared" si="189"/>
        <v>0</v>
      </c>
      <c r="X324" s="75">
        <f t="shared" si="190"/>
        <v>0</v>
      </c>
      <c r="Y324" s="23">
        <f t="shared" si="191"/>
        <v>0</v>
      </c>
    </row>
    <row r="325" spans="1:25">
      <c r="A325" s="25">
        <f t="shared" si="155"/>
        <v>308</v>
      </c>
      <c r="G325" s="24"/>
      <c r="H325" s="75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</row>
    <row r="326" spans="1:25">
      <c r="A326" s="25">
        <f t="shared" si="155"/>
        <v>309</v>
      </c>
      <c r="D326" s="25" t="s">
        <v>345</v>
      </c>
      <c r="G326" s="24"/>
      <c r="H326" s="75"/>
      <c r="I326" s="23">
        <f>'Plt. Class.'!K$52</f>
        <v>18774458.105769228</v>
      </c>
      <c r="J326" s="23">
        <f>SUM(J308:J324)</f>
        <v>10137330.27763751</v>
      </c>
      <c r="K326" s="23">
        <f t="shared" ref="K326:X326" si="192">SUM(K308:K324)</f>
        <v>6256185.3833169229</v>
      </c>
      <c r="L326" s="23">
        <f t="shared" si="192"/>
        <v>0</v>
      </c>
      <c r="M326" s="23">
        <f t="shared" si="192"/>
        <v>2380942.4448147966</v>
      </c>
      <c r="N326" s="23">
        <f t="shared" si="192"/>
        <v>0</v>
      </c>
      <c r="O326" s="23">
        <f t="shared" si="192"/>
        <v>0</v>
      </c>
      <c r="P326" s="23">
        <f t="shared" si="192"/>
        <v>0</v>
      </c>
      <c r="Q326" s="23">
        <f t="shared" si="192"/>
        <v>0</v>
      </c>
      <c r="R326" s="23">
        <f t="shared" si="192"/>
        <v>0</v>
      </c>
      <c r="S326" s="23">
        <f t="shared" si="192"/>
        <v>0</v>
      </c>
      <c r="T326" s="23">
        <f t="shared" si="192"/>
        <v>0</v>
      </c>
      <c r="U326" s="23">
        <f t="shared" si="192"/>
        <v>0</v>
      </c>
      <c r="V326" s="23">
        <f t="shared" si="192"/>
        <v>0</v>
      </c>
      <c r="W326" s="23">
        <f t="shared" si="192"/>
        <v>0</v>
      </c>
      <c r="X326" s="23">
        <f t="shared" si="192"/>
        <v>0</v>
      </c>
      <c r="Y326" s="23">
        <f>SUM(J326:X326)-I326</f>
        <v>0</v>
      </c>
    </row>
    <row r="327" spans="1:25">
      <c r="A327" s="25">
        <f t="shared" si="155"/>
        <v>310</v>
      </c>
      <c r="G327" s="24"/>
      <c r="H327" s="75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</row>
    <row r="328" spans="1:25">
      <c r="A328" s="25">
        <f t="shared" si="155"/>
        <v>311</v>
      </c>
      <c r="D328" s="25" t="s">
        <v>64</v>
      </c>
      <c r="G328" s="24"/>
      <c r="H328" s="75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</row>
    <row r="329" spans="1:25">
      <c r="A329" s="25">
        <f t="shared" si="155"/>
        <v>312</v>
      </c>
      <c r="G329" s="24"/>
      <c r="H329" s="75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</row>
    <row r="330" spans="1:25">
      <c r="A330" s="25">
        <f t="shared" si="155"/>
        <v>313</v>
      </c>
      <c r="C330" s="25">
        <v>36510</v>
      </c>
      <c r="E330" s="25" t="s">
        <v>115</v>
      </c>
      <c r="G330" s="24">
        <v>3</v>
      </c>
      <c r="H330" s="75" t="str">
        <f t="shared" ref="H330:H338" si="193">VLOOKUP($G330,alloc,3)</f>
        <v>Peak Day</v>
      </c>
      <c r="I330" s="23">
        <f>'Plt. Class.'!K$56</f>
        <v>26970.37</v>
      </c>
      <c r="J330" s="75">
        <f t="shared" ref="J330:J338" si="194">$I330*VLOOKUP($G330,alloc,6)</f>
        <v>14562.739806379315</v>
      </c>
      <c r="K330" s="75">
        <f t="shared" ref="K330:K338" si="195">$I330*VLOOKUP($G330,alloc,7)</f>
        <v>8987.297189941235</v>
      </c>
      <c r="L330" s="75">
        <f t="shared" ref="L330:L338" si="196">$I330*VLOOKUP($G330,alloc,8)</f>
        <v>0</v>
      </c>
      <c r="M330" s="75">
        <f t="shared" ref="M330:M338" si="197">$I330*VLOOKUP($G330,alloc,9)</f>
        <v>3420.3330036794487</v>
      </c>
      <c r="N330" s="75">
        <f t="shared" ref="N330:N338" si="198">$I330*VLOOKUP($G330,alloc,10)</f>
        <v>0</v>
      </c>
      <c r="O330" s="75">
        <f t="shared" ref="O330:O338" si="199">$I330*VLOOKUP($G330,alloc,11)</f>
        <v>0</v>
      </c>
      <c r="P330" s="75">
        <f t="shared" ref="P330:P338" si="200">$I330*VLOOKUP($G330,alloc,12)</f>
        <v>0</v>
      </c>
      <c r="Q330" s="75">
        <f t="shared" ref="Q330:Q338" si="201">$I330*VLOOKUP($G330,alloc,13)</f>
        <v>0</v>
      </c>
      <c r="R330" s="75">
        <f t="shared" ref="R330:R338" si="202">$I330*VLOOKUP($G330,alloc,14)</f>
        <v>0</v>
      </c>
      <c r="S330" s="75">
        <f t="shared" ref="S330:S338" si="203">$I330*VLOOKUP($G330,alloc,15)</f>
        <v>0</v>
      </c>
      <c r="T330" s="75">
        <f t="shared" ref="T330:T338" si="204">$I330*VLOOKUP($G330,alloc,16)</f>
        <v>0</v>
      </c>
      <c r="U330" s="75">
        <f t="shared" ref="U330:U338" si="205">$I330*VLOOKUP($G330,alloc,17)</f>
        <v>0</v>
      </c>
      <c r="V330" s="75">
        <f t="shared" ref="V330:V338" si="206">$I330*VLOOKUP($G330,alloc,18)</f>
        <v>0</v>
      </c>
      <c r="W330" s="75">
        <f t="shared" ref="W330:W338" si="207">$I330*VLOOKUP($G330,alloc,19)</f>
        <v>0</v>
      </c>
      <c r="X330" s="75">
        <f t="shared" ref="X330:X338" si="208">$I330*VLOOKUP($G330,alloc,20)</f>
        <v>0</v>
      </c>
      <c r="Y330" s="23">
        <f t="shared" ref="Y330:Y338" si="209">SUM(J330:X330)-I330</f>
        <v>0</v>
      </c>
    </row>
    <row r="331" spans="1:25">
      <c r="A331" s="25">
        <f t="shared" si="155"/>
        <v>314</v>
      </c>
      <c r="C331" s="25">
        <v>36520</v>
      </c>
      <c r="E331" s="25" t="s">
        <v>137</v>
      </c>
      <c r="G331" s="24">
        <v>3</v>
      </c>
      <c r="H331" s="75" t="str">
        <f t="shared" si="193"/>
        <v>Peak Day</v>
      </c>
      <c r="I331" s="23">
        <f>'Plt. Class.'!K$57</f>
        <v>867772</v>
      </c>
      <c r="J331" s="75">
        <f t="shared" si="194"/>
        <v>468556.33968912519</v>
      </c>
      <c r="K331" s="75">
        <f t="shared" si="195"/>
        <v>289166.40213351487</v>
      </c>
      <c r="L331" s="75">
        <f t="shared" si="196"/>
        <v>0</v>
      </c>
      <c r="M331" s="75">
        <f t="shared" si="197"/>
        <v>110049.25817735992</v>
      </c>
      <c r="N331" s="75">
        <f t="shared" si="198"/>
        <v>0</v>
      </c>
      <c r="O331" s="75">
        <f t="shared" si="199"/>
        <v>0</v>
      </c>
      <c r="P331" s="75">
        <f t="shared" si="200"/>
        <v>0</v>
      </c>
      <c r="Q331" s="75">
        <f t="shared" si="201"/>
        <v>0</v>
      </c>
      <c r="R331" s="75">
        <f t="shared" si="202"/>
        <v>0</v>
      </c>
      <c r="S331" s="75">
        <f t="shared" si="203"/>
        <v>0</v>
      </c>
      <c r="T331" s="75">
        <f t="shared" si="204"/>
        <v>0</v>
      </c>
      <c r="U331" s="75">
        <f t="shared" si="205"/>
        <v>0</v>
      </c>
      <c r="V331" s="75">
        <f t="shared" si="206"/>
        <v>0</v>
      </c>
      <c r="W331" s="75">
        <f t="shared" si="207"/>
        <v>0</v>
      </c>
      <c r="X331" s="75">
        <f t="shared" si="208"/>
        <v>0</v>
      </c>
      <c r="Y331" s="23">
        <f t="shared" si="209"/>
        <v>0</v>
      </c>
    </row>
    <row r="332" spans="1:25">
      <c r="A332" s="25">
        <f t="shared" si="155"/>
        <v>315</v>
      </c>
      <c r="C332" s="25">
        <v>36602</v>
      </c>
      <c r="E332" s="89" t="s">
        <v>139</v>
      </c>
      <c r="G332" s="24">
        <v>3</v>
      </c>
      <c r="H332" s="75" t="str">
        <f t="shared" si="193"/>
        <v>Peak Day</v>
      </c>
      <c r="I332" s="23">
        <f>'Plt. Class.'!K$58</f>
        <v>397833.21999999986</v>
      </c>
      <c r="J332" s="75">
        <f t="shared" si="194"/>
        <v>214811.35294747746</v>
      </c>
      <c r="K332" s="75">
        <f t="shared" si="195"/>
        <v>132569.38559505384</v>
      </c>
      <c r="L332" s="75">
        <f t="shared" si="196"/>
        <v>0</v>
      </c>
      <c r="M332" s="75">
        <f t="shared" si="197"/>
        <v>50452.481457468566</v>
      </c>
      <c r="N332" s="75">
        <f t="shared" si="198"/>
        <v>0</v>
      </c>
      <c r="O332" s="75">
        <f t="shared" si="199"/>
        <v>0</v>
      </c>
      <c r="P332" s="75">
        <f t="shared" si="200"/>
        <v>0</v>
      </c>
      <c r="Q332" s="75">
        <f t="shared" si="201"/>
        <v>0</v>
      </c>
      <c r="R332" s="75">
        <f t="shared" si="202"/>
        <v>0</v>
      </c>
      <c r="S332" s="75">
        <f t="shared" si="203"/>
        <v>0</v>
      </c>
      <c r="T332" s="75">
        <f t="shared" si="204"/>
        <v>0</v>
      </c>
      <c r="U332" s="75">
        <f t="shared" si="205"/>
        <v>0</v>
      </c>
      <c r="V332" s="75">
        <f t="shared" si="206"/>
        <v>0</v>
      </c>
      <c r="W332" s="75">
        <f t="shared" si="207"/>
        <v>0</v>
      </c>
      <c r="X332" s="75">
        <f t="shared" si="208"/>
        <v>0</v>
      </c>
      <c r="Y332" s="23">
        <f t="shared" si="209"/>
        <v>0</v>
      </c>
    </row>
    <row r="333" spans="1:25">
      <c r="A333" s="25">
        <f t="shared" si="155"/>
        <v>316</v>
      </c>
      <c r="C333" s="25">
        <v>36603</v>
      </c>
      <c r="E333" s="89" t="s">
        <v>270</v>
      </c>
      <c r="G333" s="24">
        <v>3</v>
      </c>
      <c r="H333" s="75" t="str">
        <f t="shared" si="193"/>
        <v>Peak Day</v>
      </c>
      <c r="I333" s="23">
        <f>'Plt. Class.'!K$59</f>
        <v>60826.290000000008</v>
      </c>
      <c r="J333" s="75">
        <f t="shared" si="194"/>
        <v>32843.354935708048</v>
      </c>
      <c r="K333" s="75">
        <f t="shared" si="195"/>
        <v>20269.056197284306</v>
      </c>
      <c r="L333" s="75">
        <f t="shared" si="196"/>
        <v>0</v>
      </c>
      <c r="M333" s="75">
        <f t="shared" si="197"/>
        <v>7713.8788670076547</v>
      </c>
      <c r="N333" s="75">
        <f t="shared" si="198"/>
        <v>0</v>
      </c>
      <c r="O333" s="75">
        <f t="shared" si="199"/>
        <v>0</v>
      </c>
      <c r="P333" s="75">
        <f t="shared" si="200"/>
        <v>0</v>
      </c>
      <c r="Q333" s="75">
        <f t="shared" si="201"/>
        <v>0</v>
      </c>
      <c r="R333" s="75">
        <f t="shared" si="202"/>
        <v>0</v>
      </c>
      <c r="S333" s="75">
        <f t="shared" si="203"/>
        <v>0</v>
      </c>
      <c r="T333" s="75">
        <f t="shared" si="204"/>
        <v>0</v>
      </c>
      <c r="U333" s="75">
        <f t="shared" si="205"/>
        <v>0</v>
      </c>
      <c r="V333" s="75">
        <f t="shared" si="206"/>
        <v>0</v>
      </c>
      <c r="W333" s="75">
        <f t="shared" si="207"/>
        <v>0</v>
      </c>
      <c r="X333" s="75">
        <f t="shared" si="208"/>
        <v>0</v>
      </c>
      <c r="Y333" s="23">
        <f t="shared" si="209"/>
        <v>0</v>
      </c>
    </row>
    <row r="334" spans="1:25">
      <c r="A334" s="25">
        <f t="shared" si="155"/>
        <v>317</v>
      </c>
      <c r="C334" s="25">
        <v>36700</v>
      </c>
      <c r="E334" s="89" t="s">
        <v>271</v>
      </c>
      <c r="G334" s="24">
        <v>3</v>
      </c>
      <c r="H334" s="75" t="str">
        <f t="shared" si="193"/>
        <v>Peak Day</v>
      </c>
      <c r="I334" s="23">
        <f>'Plt. Class.'!K$60</f>
        <v>47232.930000000008</v>
      </c>
      <c r="J334" s="75">
        <f t="shared" si="194"/>
        <v>25503.57558620545</v>
      </c>
      <c r="K334" s="75">
        <f t="shared" si="195"/>
        <v>15739.360604310996</v>
      </c>
      <c r="L334" s="75">
        <f t="shared" si="196"/>
        <v>0</v>
      </c>
      <c r="M334" s="75">
        <f t="shared" si="197"/>
        <v>5989.9938094835616</v>
      </c>
      <c r="N334" s="75">
        <f t="shared" si="198"/>
        <v>0</v>
      </c>
      <c r="O334" s="75">
        <f t="shared" si="199"/>
        <v>0</v>
      </c>
      <c r="P334" s="75">
        <f t="shared" si="200"/>
        <v>0</v>
      </c>
      <c r="Q334" s="75">
        <f t="shared" si="201"/>
        <v>0</v>
      </c>
      <c r="R334" s="75">
        <f t="shared" si="202"/>
        <v>0</v>
      </c>
      <c r="S334" s="75">
        <f t="shared" si="203"/>
        <v>0</v>
      </c>
      <c r="T334" s="75">
        <f t="shared" si="204"/>
        <v>0</v>
      </c>
      <c r="U334" s="75">
        <f t="shared" si="205"/>
        <v>0</v>
      </c>
      <c r="V334" s="75">
        <f t="shared" si="206"/>
        <v>0</v>
      </c>
      <c r="W334" s="75">
        <f t="shared" si="207"/>
        <v>0</v>
      </c>
      <c r="X334" s="75">
        <f t="shared" si="208"/>
        <v>0</v>
      </c>
      <c r="Y334" s="23">
        <f t="shared" si="209"/>
        <v>0</v>
      </c>
    </row>
    <row r="335" spans="1:25">
      <c r="A335" s="25">
        <f t="shared" si="155"/>
        <v>318</v>
      </c>
      <c r="C335" s="25">
        <v>36701</v>
      </c>
      <c r="E335" s="89" t="s">
        <v>272</v>
      </c>
      <c r="G335" s="24">
        <v>3</v>
      </c>
      <c r="H335" s="75" t="str">
        <f t="shared" si="193"/>
        <v>Peak Day</v>
      </c>
      <c r="I335" s="23">
        <f>'Plt. Class.'!K$61</f>
        <v>27826920.920000013</v>
      </c>
      <c r="J335" s="75">
        <f t="shared" si="194"/>
        <v>15025237.287091482</v>
      </c>
      <c r="K335" s="75">
        <f t="shared" si="195"/>
        <v>9272724.4078977443</v>
      </c>
      <c r="L335" s="75">
        <f t="shared" si="196"/>
        <v>0</v>
      </c>
      <c r="M335" s="75">
        <f t="shared" si="197"/>
        <v>3528959.2250107853</v>
      </c>
      <c r="N335" s="75">
        <f t="shared" si="198"/>
        <v>0</v>
      </c>
      <c r="O335" s="75">
        <f t="shared" si="199"/>
        <v>0</v>
      </c>
      <c r="P335" s="75">
        <f t="shared" si="200"/>
        <v>0</v>
      </c>
      <c r="Q335" s="75">
        <f t="shared" si="201"/>
        <v>0</v>
      </c>
      <c r="R335" s="75">
        <f t="shared" si="202"/>
        <v>0</v>
      </c>
      <c r="S335" s="75">
        <f t="shared" si="203"/>
        <v>0</v>
      </c>
      <c r="T335" s="75">
        <f t="shared" si="204"/>
        <v>0</v>
      </c>
      <c r="U335" s="75">
        <f t="shared" si="205"/>
        <v>0</v>
      </c>
      <c r="V335" s="75">
        <f t="shared" si="206"/>
        <v>0</v>
      </c>
      <c r="W335" s="75">
        <f t="shared" si="207"/>
        <v>0</v>
      </c>
      <c r="X335" s="75">
        <f t="shared" si="208"/>
        <v>0</v>
      </c>
      <c r="Y335" s="23">
        <f t="shared" si="209"/>
        <v>0</v>
      </c>
    </row>
    <row r="336" spans="1:25">
      <c r="A336" s="25">
        <f t="shared" si="155"/>
        <v>319</v>
      </c>
      <c r="C336" s="25">
        <v>36703</v>
      </c>
      <c r="E336" s="89" t="s">
        <v>627</v>
      </c>
      <c r="G336" s="24">
        <v>3</v>
      </c>
      <c r="H336" s="75" t="str">
        <f t="shared" si="193"/>
        <v>Peak Day</v>
      </c>
      <c r="I336" s="23">
        <f>'Plt. Class.'!K$62</f>
        <v>11134.109999999999</v>
      </c>
      <c r="J336" s="75">
        <f t="shared" si="194"/>
        <v>6011.8992400032321</v>
      </c>
      <c r="K336" s="75">
        <f t="shared" si="195"/>
        <v>3710.2032903329318</v>
      </c>
      <c r="L336" s="75">
        <f t="shared" si="196"/>
        <v>0</v>
      </c>
      <c r="M336" s="75">
        <f t="shared" si="197"/>
        <v>1412.0074696638342</v>
      </c>
      <c r="N336" s="75">
        <f t="shared" si="198"/>
        <v>0</v>
      </c>
      <c r="O336" s="75">
        <f t="shared" si="199"/>
        <v>0</v>
      </c>
      <c r="P336" s="75">
        <f t="shared" si="200"/>
        <v>0</v>
      </c>
      <c r="Q336" s="75">
        <f t="shared" si="201"/>
        <v>0</v>
      </c>
      <c r="R336" s="75">
        <f t="shared" si="202"/>
        <v>0</v>
      </c>
      <c r="S336" s="75">
        <f t="shared" si="203"/>
        <v>0</v>
      </c>
      <c r="T336" s="75">
        <f t="shared" si="204"/>
        <v>0</v>
      </c>
      <c r="U336" s="75">
        <f t="shared" si="205"/>
        <v>0</v>
      </c>
      <c r="V336" s="75">
        <f t="shared" si="206"/>
        <v>0</v>
      </c>
      <c r="W336" s="75">
        <f t="shared" si="207"/>
        <v>0</v>
      </c>
      <c r="X336" s="75">
        <f t="shared" si="208"/>
        <v>0</v>
      </c>
      <c r="Y336" s="23"/>
    </row>
    <row r="337" spans="1:25">
      <c r="A337" s="25">
        <f t="shared" si="155"/>
        <v>320</v>
      </c>
      <c r="C337" s="25">
        <v>36900</v>
      </c>
      <c r="E337" s="89" t="s">
        <v>273</v>
      </c>
      <c r="G337" s="24">
        <v>3</v>
      </c>
      <c r="H337" s="75" t="str">
        <f t="shared" si="193"/>
        <v>Peak Day</v>
      </c>
      <c r="I337" s="23">
        <f>'Plt. Class.'!K$63</f>
        <v>1999587.3900000004</v>
      </c>
      <c r="J337" s="75">
        <f t="shared" si="194"/>
        <v>1079683.7744787012</v>
      </c>
      <c r="K337" s="75">
        <f t="shared" si="195"/>
        <v>666319.59929318482</v>
      </c>
      <c r="L337" s="75">
        <f t="shared" si="196"/>
        <v>0</v>
      </c>
      <c r="M337" s="75">
        <f t="shared" si="197"/>
        <v>253584.01622811443</v>
      </c>
      <c r="N337" s="75">
        <f t="shared" si="198"/>
        <v>0</v>
      </c>
      <c r="O337" s="75">
        <f t="shared" si="199"/>
        <v>0</v>
      </c>
      <c r="P337" s="75">
        <f t="shared" si="200"/>
        <v>0</v>
      </c>
      <c r="Q337" s="75">
        <f t="shared" si="201"/>
        <v>0</v>
      </c>
      <c r="R337" s="75">
        <f t="shared" si="202"/>
        <v>0</v>
      </c>
      <c r="S337" s="75">
        <f t="shared" si="203"/>
        <v>0</v>
      </c>
      <c r="T337" s="75">
        <f t="shared" si="204"/>
        <v>0</v>
      </c>
      <c r="U337" s="75">
        <f t="shared" si="205"/>
        <v>0</v>
      </c>
      <c r="V337" s="75">
        <f t="shared" si="206"/>
        <v>0</v>
      </c>
      <c r="W337" s="75">
        <f t="shared" si="207"/>
        <v>0</v>
      </c>
      <c r="X337" s="75">
        <f t="shared" si="208"/>
        <v>0</v>
      </c>
      <c r="Y337" s="23">
        <f t="shared" si="209"/>
        <v>0</v>
      </c>
    </row>
    <row r="338" spans="1:25">
      <c r="A338" s="25">
        <f t="shared" si="155"/>
        <v>321</v>
      </c>
      <c r="C338" s="25">
        <v>36901</v>
      </c>
      <c r="E338" s="89" t="s">
        <v>273</v>
      </c>
      <c r="G338" s="24">
        <v>3</v>
      </c>
      <c r="H338" s="75" t="str">
        <f t="shared" si="193"/>
        <v>Peak Day</v>
      </c>
      <c r="I338" s="23">
        <f>'Plt. Class.'!K$64</f>
        <v>2269499.2899999996</v>
      </c>
      <c r="J338" s="75">
        <f t="shared" si="194"/>
        <v>1225423.5908158689</v>
      </c>
      <c r="K338" s="75">
        <f t="shared" si="195"/>
        <v>756261.94937594945</v>
      </c>
      <c r="L338" s="75">
        <f t="shared" si="196"/>
        <v>0</v>
      </c>
      <c r="M338" s="75">
        <f t="shared" si="197"/>
        <v>287813.74980818119</v>
      </c>
      <c r="N338" s="75">
        <f t="shared" si="198"/>
        <v>0</v>
      </c>
      <c r="O338" s="75">
        <f t="shared" si="199"/>
        <v>0</v>
      </c>
      <c r="P338" s="75">
        <f t="shared" si="200"/>
        <v>0</v>
      </c>
      <c r="Q338" s="75">
        <f t="shared" si="201"/>
        <v>0</v>
      </c>
      <c r="R338" s="75">
        <f t="shared" si="202"/>
        <v>0</v>
      </c>
      <c r="S338" s="75">
        <f t="shared" si="203"/>
        <v>0</v>
      </c>
      <c r="T338" s="75">
        <f t="shared" si="204"/>
        <v>0</v>
      </c>
      <c r="U338" s="75">
        <f t="shared" si="205"/>
        <v>0</v>
      </c>
      <c r="V338" s="75">
        <f t="shared" si="206"/>
        <v>0</v>
      </c>
      <c r="W338" s="75">
        <f t="shared" si="207"/>
        <v>0</v>
      </c>
      <c r="X338" s="75">
        <f t="shared" si="208"/>
        <v>0</v>
      </c>
      <c r="Y338" s="23">
        <f t="shared" si="209"/>
        <v>0</v>
      </c>
    </row>
    <row r="339" spans="1:25">
      <c r="A339" s="25">
        <f t="shared" si="155"/>
        <v>322</v>
      </c>
      <c r="G339" s="24"/>
      <c r="H339" s="75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</row>
    <row r="340" spans="1:25">
      <c r="A340" s="25">
        <f t="shared" si="155"/>
        <v>323</v>
      </c>
      <c r="D340" s="25" t="s">
        <v>65</v>
      </c>
      <c r="G340" s="24"/>
      <c r="H340" s="75"/>
      <c r="I340" s="23">
        <f>'Plt. Class.'!K$66</f>
        <v>33507776.520000011</v>
      </c>
      <c r="J340" s="23">
        <f>SUM(J330:J338)</f>
        <v>18092633.914590951</v>
      </c>
      <c r="K340" s="23">
        <f t="shared" ref="K340:X340" si="210">SUM(K330:K338)</f>
        <v>11165747.661577316</v>
      </c>
      <c r="L340" s="23">
        <f t="shared" si="210"/>
        <v>0</v>
      </c>
      <c r="M340" s="23">
        <f t="shared" si="210"/>
        <v>4249394.9438317437</v>
      </c>
      <c r="N340" s="23">
        <f t="shared" si="210"/>
        <v>0</v>
      </c>
      <c r="O340" s="23">
        <f t="shared" si="210"/>
        <v>0</v>
      </c>
      <c r="P340" s="23">
        <f t="shared" si="210"/>
        <v>0</v>
      </c>
      <c r="Q340" s="23">
        <f t="shared" si="210"/>
        <v>0</v>
      </c>
      <c r="R340" s="23">
        <f t="shared" si="210"/>
        <v>0</v>
      </c>
      <c r="S340" s="23">
        <f t="shared" si="210"/>
        <v>0</v>
      </c>
      <c r="T340" s="23">
        <f t="shared" si="210"/>
        <v>0</v>
      </c>
      <c r="U340" s="23">
        <f t="shared" si="210"/>
        <v>0</v>
      </c>
      <c r="V340" s="23">
        <f t="shared" si="210"/>
        <v>0</v>
      </c>
      <c r="W340" s="23">
        <f t="shared" si="210"/>
        <v>0</v>
      </c>
      <c r="X340" s="23">
        <f t="shared" si="210"/>
        <v>0</v>
      </c>
      <c r="Y340" s="23">
        <f>SUM(J340:X340)-I340</f>
        <v>0</v>
      </c>
    </row>
    <row r="341" spans="1:25">
      <c r="A341" s="25">
        <f t="shared" si="155"/>
        <v>324</v>
      </c>
      <c r="G341" s="24"/>
      <c r="H341" s="75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</row>
    <row r="342" spans="1:25">
      <c r="A342" s="25">
        <f t="shared" si="155"/>
        <v>325</v>
      </c>
      <c r="D342" s="25" t="s">
        <v>24</v>
      </c>
      <c r="G342" s="24"/>
      <c r="H342" s="75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</row>
    <row r="343" spans="1:25">
      <c r="A343" s="25">
        <f t="shared" si="155"/>
        <v>326</v>
      </c>
      <c r="G343" s="24"/>
      <c r="H343" s="75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</row>
    <row r="344" spans="1:25">
      <c r="A344" s="25">
        <f t="shared" si="155"/>
        <v>327</v>
      </c>
      <c r="C344" s="25">
        <v>37400</v>
      </c>
      <c r="E344" s="89" t="s">
        <v>115</v>
      </c>
      <c r="G344" s="24">
        <v>3</v>
      </c>
      <c r="H344" s="75" t="str">
        <f t="shared" ref="H344:H366" si="211">VLOOKUP($G344,alloc,3)</f>
        <v>Peak Day</v>
      </c>
      <c r="I344" s="23">
        <f>'Plt. Class.'!K$70</f>
        <v>250330.05140489843</v>
      </c>
      <c r="J344" s="75">
        <f t="shared" ref="J344:J366" si="212">$I344*VLOOKUP($G344,alloc,6)</f>
        <v>135166.53291471695</v>
      </c>
      <c r="K344" s="75">
        <f t="shared" ref="K344:K366" si="213">$I344*VLOOKUP($G344,alloc,7)</f>
        <v>83417.119140341369</v>
      </c>
      <c r="L344" s="75">
        <f t="shared" ref="L344:L366" si="214">$I344*VLOOKUP($G344,alloc,8)</f>
        <v>0</v>
      </c>
      <c r="M344" s="75">
        <f t="shared" ref="M344:M366" si="215">$I344*VLOOKUP($G344,alloc,9)</f>
        <v>31746.399349840107</v>
      </c>
      <c r="N344" s="75">
        <f t="shared" ref="N344:N366" si="216">$I344*VLOOKUP($G344,alloc,10)</f>
        <v>0</v>
      </c>
      <c r="O344" s="75">
        <f t="shared" ref="O344:O366" si="217">$I344*VLOOKUP($G344,alloc,11)</f>
        <v>0</v>
      </c>
      <c r="P344" s="75">
        <f t="shared" ref="P344:P366" si="218">$I344*VLOOKUP($G344,alloc,12)</f>
        <v>0</v>
      </c>
      <c r="Q344" s="75">
        <f t="shared" ref="Q344:Q366" si="219">$I344*VLOOKUP($G344,alloc,13)</f>
        <v>0</v>
      </c>
      <c r="R344" s="75">
        <f t="shared" ref="R344:R366" si="220">$I344*VLOOKUP($G344,alloc,14)</f>
        <v>0</v>
      </c>
      <c r="S344" s="75">
        <f t="shared" ref="S344:S366" si="221">$I344*VLOOKUP($G344,alloc,15)</f>
        <v>0</v>
      </c>
      <c r="T344" s="75">
        <f t="shared" ref="T344:T366" si="222">$I344*VLOOKUP($G344,alloc,16)</f>
        <v>0</v>
      </c>
      <c r="U344" s="75">
        <f t="shared" ref="U344:U366" si="223">$I344*VLOOKUP($G344,alloc,17)</f>
        <v>0</v>
      </c>
      <c r="V344" s="75">
        <f t="shared" ref="V344:V366" si="224">$I344*VLOOKUP($G344,alloc,18)</f>
        <v>0</v>
      </c>
      <c r="W344" s="75">
        <f t="shared" ref="W344:W366" si="225">$I344*VLOOKUP($G344,alloc,19)</f>
        <v>0</v>
      </c>
      <c r="X344" s="75">
        <f t="shared" ref="X344:X366" si="226">$I344*VLOOKUP($G344,alloc,20)</f>
        <v>0</v>
      </c>
      <c r="Y344" s="23">
        <f t="shared" ref="Y344:Y366" si="227">SUM(J344:X344)-I344</f>
        <v>0</v>
      </c>
    </row>
    <row r="345" spans="1:25">
      <c r="A345" s="25">
        <f t="shared" si="155"/>
        <v>328</v>
      </c>
      <c r="C345" s="25">
        <v>37401</v>
      </c>
      <c r="E345" s="89" t="s">
        <v>274</v>
      </c>
      <c r="G345" s="24">
        <v>3</v>
      </c>
      <c r="H345" s="75" t="str">
        <f t="shared" si="211"/>
        <v>Peak Day</v>
      </c>
      <c r="I345" s="23">
        <f>'Plt. Class.'!K$71</f>
        <v>174941.81377284174</v>
      </c>
      <c r="J345" s="75">
        <f t="shared" si="212"/>
        <v>94460.406558380899</v>
      </c>
      <c r="K345" s="75">
        <f t="shared" si="213"/>
        <v>58295.606301429434</v>
      </c>
      <c r="L345" s="75">
        <f t="shared" si="214"/>
        <v>0</v>
      </c>
      <c r="M345" s="75">
        <f t="shared" si="215"/>
        <v>22185.800913031395</v>
      </c>
      <c r="N345" s="75">
        <f t="shared" si="216"/>
        <v>0</v>
      </c>
      <c r="O345" s="75">
        <f t="shared" si="217"/>
        <v>0</v>
      </c>
      <c r="P345" s="75">
        <f t="shared" si="218"/>
        <v>0</v>
      </c>
      <c r="Q345" s="75">
        <f t="shared" si="219"/>
        <v>0</v>
      </c>
      <c r="R345" s="75">
        <f t="shared" si="220"/>
        <v>0</v>
      </c>
      <c r="S345" s="75">
        <f t="shared" si="221"/>
        <v>0</v>
      </c>
      <c r="T345" s="75">
        <f t="shared" si="222"/>
        <v>0</v>
      </c>
      <c r="U345" s="75">
        <f t="shared" si="223"/>
        <v>0</v>
      </c>
      <c r="V345" s="75">
        <f t="shared" si="224"/>
        <v>0</v>
      </c>
      <c r="W345" s="75">
        <f t="shared" si="225"/>
        <v>0</v>
      </c>
      <c r="X345" s="75">
        <f t="shared" si="226"/>
        <v>0</v>
      </c>
      <c r="Y345" s="23">
        <f t="shared" si="227"/>
        <v>0</v>
      </c>
    </row>
    <row r="346" spans="1:25">
      <c r="A346" s="25">
        <f t="shared" si="155"/>
        <v>329</v>
      </c>
      <c r="C346" s="25">
        <v>37402</v>
      </c>
      <c r="E346" s="89" t="s">
        <v>275</v>
      </c>
      <c r="G346" s="24">
        <v>3</v>
      </c>
      <c r="H346" s="75" t="str">
        <f t="shared" si="211"/>
        <v>Peak Day</v>
      </c>
      <c r="I346" s="23">
        <f>'Plt. Class.'!K$72</f>
        <v>1696822.8300380087</v>
      </c>
      <c r="J346" s="75">
        <f t="shared" si="212"/>
        <v>916205.05656272836</v>
      </c>
      <c r="K346" s="75">
        <f t="shared" si="213"/>
        <v>565429.80508716532</v>
      </c>
      <c r="L346" s="75">
        <f t="shared" si="214"/>
        <v>0</v>
      </c>
      <c r="M346" s="75">
        <f t="shared" si="215"/>
        <v>215187.968388115</v>
      </c>
      <c r="N346" s="75">
        <f t="shared" si="216"/>
        <v>0</v>
      </c>
      <c r="O346" s="75">
        <f t="shared" si="217"/>
        <v>0</v>
      </c>
      <c r="P346" s="75">
        <f t="shared" si="218"/>
        <v>0</v>
      </c>
      <c r="Q346" s="75">
        <f t="shared" si="219"/>
        <v>0</v>
      </c>
      <c r="R346" s="75">
        <f t="shared" si="220"/>
        <v>0</v>
      </c>
      <c r="S346" s="75">
        <f t="shared" si="221"/>
        <v>0</v>
      </c>
      <c r="T346" s="75">
        <f t="shared" si="222"/>
        <v>0</v>
      </c>
      <c r="U346" s="75">
        <f t="shared" si="223"/>
        <v>0</v>
      </c>
      <c r="V346" s="75">
        <f t="shared" si="224"/>
        <v>0</v>
      </c>
      <c r="W346" s="75">
        <f t="shared" si="225"/>
        <v>0</v>
      </c>
      <c r="X346" s="75">
        <f t="shared" si="226"/>
        <v>0</v>
      </c>
      <c r="Y346" s="23">
        <f t="shared" si="227"/>
        <v>0</v>
      </c>
    </row>
    <row r="347" spans="1:25">
      <c r="A347" s="25">
        <f t="shared" si="155"/>
        <v>330</v>
      </c>
      <c r="C347" s="25">
        <v>37403</v>
      </c>
      <c r="E347" s="89" t="s">
        <v>276</v>
      </c>
      <c r="G347" s="24">
        <v>3</v>
      </c>
      <c r="H347" s="75" t="str">
        <f t="shared" si="211"/>
        <v>Peak Day</v>
      </c>
      <c r="I347" s="23">
        <f>'Plt. Class.'!K$73</f>
        <v>1136.1941099635726</v>
      </c>
      <c r="J347" s="75">
        <f t="shared" si="212"/>
        <v>613.49173900618473</v>
      </c>
      <c r="K347" s="75">
        <f t="shared" si="213"/>
        <v>378.61231164805668</v>
      </c>
      <c r="L347" s="75">
        <f t="shared" si="214"/>
        <v>0</v>
      </c>
      <c r="M347" s="75">
        <f t="shared" si="215"/>
        <v>144.09005930933111</v>
      </c>
      <c r="N347" s="75">
        <f t="shared" si="216"/>
        <v>0</v>
      </c>
      <c r="O347" s="75">
        <f t="shared" si="217"/>
        <v>0</v>
      </c>
      <c r="P347" s="75">
        <f t="shared" si="218"/>
        <v>0</v>
      </c>
      <c r="Q347" s="75">
        <f t="shared" si="219"/>
        <v>0</v>
      </c>
      <c r="R347" s="75">
        <f t="shared" si="220"/>
        <v>0</v>
      </c>
      <c r="S347" s="75">
        <f t="shared" si="221"/>
        <v>0</v>
      </c>
      <c r="T347" s="75">
        <f t="shared" si="222"/>
        <v>0</v>
      </c>
      <c r="U347" s="75">
        <f t="shared" si="223"/>
        <v>0</v>
      </c>
      <c r="V347" s="75">
        <f t="shared" si="224"/>
        <v>0</v>
      </c>
      <c r="W347" s="75">
        <f t="shared" si="225"/>
        <v>0</v>
      </c>
      <c r="X347" s="75">
        <f t="shared" si="226"/>
        <v>0</v>
      </c>
      <c r="Y347" s="23">
        <f t="shared" si="227"/>
        <v>0</v>
      </c>
    </row>
    <row r="348" spans="1:25">
      <c r="A348" s="25">
        <f t="shared" si="155"/>
        <v>331</v>
      </c>
      <c r="C348" s="25">
        <v>37500</v>
      </c>
      <c r="E348" s="89" t="s">
        <v>139</v>
      </c>
      <c r="G348" s="24">
        <v>3</v>
      </c>
      <c r="H348" s="75" t="str">
        <f t="shared" si="211"/>
        <v>Peak Day</v>
      </c>
      <c r="I348" s="23">
        <f>'Plt. Class.'!K$74</f>
        <v>137200.67204844431</v>
      </c>
      <c r="J348" s="75">
        <f t="shared" si="212"/>
        <v>74081.953206495644</v>
      </c>
      <c r="K348" s="75">
        <f t="shared" si="213"/>
        <v>45719.180506571931</v>
      </c>
      <c r="L348" s="75">
        <f t="shared" si="214"/>
        <v>0</v>
      </c>
      <c r="M348" s="75">
        <f t="shared" si="215"/>
        <v>17399.538335376732</v>
      </c>
      <c r="N348" s="75">
        <f t="shared" si="216"/>
        <v>0</v>
      </c>
      <c r="O348" s="75">
        <f t="shared" si="217"/>
        <v>0</v>
      </c>
      <c r="P348" s="75">
        <f t="shared" si="218"/>
        <v>0</v>
      </c>
      <c r="Q348" s="75">
        <f t="shared" si="219"/>
        <v>0</v>
      </c>
      <c r="R348" s="75">
        <f t="shared" si="220"/>
        <v>0</v>
      </c>
      <c r="S348" s="75">
        <f t="shared" si="221"/>
        <v>0</v>
      </c>
      <c r="T348" s="75">
        <f t="shared" si="222"/>
        <v>0</v>
      </c>
      <c r="U348" s="75">
        <f t="shared" si="223"/>
        <v>0</v>
      </c>
      <c r="V348" s="75">
        <f t="shared" si="224"/>
        <v>0</v>
      </c>
      <c r="W348" s="75">
        <f t="shared" si="225"/>
        <v>0</v>
      </c>
      <c r="X348" s="75">
        <f t="shared" si="226"/>
        <v>0</v>
      </c>
      <c r="Y348" s="23">
        <f t="shared" si="227"/>
        <v>0</v>
      </c>
    </row>
    <row r="349" spans="1:25">
      <c r="A349" s="25">
        <f t="shared" si="155"/>
        <v>332</v>
      </c>
      <c r="C349" s="25">
        <v>37501</v>
      </c>
      <c r="E349" s="89" t="s">
        <v>277</v>
      </c>
      <c r="G349" s="24">
        <v>3</v>
      </c>
      <c r="H349" s="75" t="str">
        <f t="shared" si="211"/>
        <v>Peak Day</v>
      </c>
      <c r="I349" s="23">
        <f>'Plt. Class.'!K$75</f>
        <v>40738.955696373843</v>
      </c>
      <c r="J349" s="75">
        <f t="shared" si="212"/>
        <v>21997.132845782489</v>
      </c>
      <c r="K349" s="75">
        <f t="shared" si="213"/>
        <v>13575.382987002444</v>
      </c>
      <c r="L349" s="75">
        <f t="shared" si="214"/>
        <v>0</v>
      </c>
      <c r="M349" s="75">
        <f t="shared" si="215"/>
        <v>5166.4398635889065</v>
      </c>
      <c r="N349" s="75">
        <f t="shared" si="216"/>
        <v>0</v>
      </c>
      <c r="O349" s="75">
        <f t="shared" si="217"/>
        <v>0</v>
      </c>
      <c r="P349" s="75">
        <f t="shared" si="218"/>
        <v>0</v>
      </c>
      <c r="Q349" s="75">
        <f t="shared" si="219"/>
        <v>0</v>
      </c>
      <c r="R349" s="75">
        <f t="shared" si="220"/>
        <v>0</v>
      </c>
      <c r="S349" s="75">
        <f t="shared" si="221"/>
        <v>0</v>
      </c>
      <c r="T349" s="75">
        <f t="shared" si="222"/>
        <v>0</v>
      </c>
      <c r="U349" s="75">
        <f t="shared" si="223"/>
        <v>0</v>
      </c>
      <c r="V349" s="75">
        <f t="shared" si="224"/>
        <v>0</v>
      </c>
      <c r="W349" s="75">
        <f t="shared" si="225"/>
        <v>0</v>
      </c>
      <c r="X349" s="75">
        <f t="shared" si="226"/>
        <v>0</v>
      </c>
      <c r="Y349" s="23">
        <f t="shared" si="227"/>
        <v>0</v>
      </c>
    </row>
    <row r="350" spans="1:25">
      <c r="A350" s="25">
        <f t="shared" si="155"/>
        <v>333</v>
      </c>
      <c r="C350" s="25">
        <v>37502</v>
      </c>
      <c r="E350" s="89" t="s">
        <v>275</v>
      </c>
      <c r="G350" s="24">
        <v>3</v>
      </c>
      <c r="H350" s="75" t="str">
        <f t="shared" si="211"/>
        <v>Peak Day</v>
      </c>
      <c r="I350" s="23">
        <f>'Plt. Class.'!K$76</f>
        <v>18881.888357742442</v>
      </c>
      <c r="J350" s="75">
        <f t="shared" si="212"/>
        <v>10195.337594808896</v>
      </c>
      <c r="K350" s="75">
        <f t="shared" si="213"/>
        <v>6291.9842100172436</v>
      </c>
      <c r="L350" s="75">
        <f t="shared" si="214"/>
        <v>0</v>
      </c>
      <c r="M350" s="75">
        <f t="shared" si="215"/>
        <v>2394.5665529163011</v>
      </c>
      <c r="N350" s="75">
        <f t="shared" si="216"/>
        <v>0</v>
      </c>
      <c r="O350" s="75">
        <f t="shared" si="217"/>
        <v>0</v>
      </c>
      <c r="P350" s="75">
        <f t="shared" si="218"/>
        <v>0</v>
      </c>
      <c r="Q350" s="75">
        <f t="shared" si="219"/>
        <v>0</v>
      </c>
      <c r="R350" s="75">
        <f t="shared" si="220"/>
        <v>0</v>
      </c>
      <c r="S350" s="75">
        <f t="shared" si="221"/>
        <v>0</v>
      </c>
      <c r="T350" s="75">
        <f t="shared" si="222"/>
        <v>0</v>
      </c>
      <c r="U350" s="75">
        <f t="shared" si="223"/>
        <v>0</v>
      </c>
      <c r="V350" s="75">
        <f t="shared" si="224"/>
        <v>0</v>
      </c>
      <c r="W350" s="75">
        <f t="shared" si="225"/>
        <v>0</v>
      </c>
      <c r="X350" s="75">
        <f t="shared" si="226"/>
        <v>0</v>
      </c>
      <c r="Y350" s="23">
        <f t="shared" si="227"/>
        <v>0</v>
      </c>
    </row>
    <row r="351" spans="1:25">
      <c r="A351" s="25">
        <f t="shared" si="155"/>
        <v>334</v>
      </c>
      <c r="C351" s="25">
        <v>37503</v>
      </c>
      <c r="E351" s="89" t="s">
        <v>278</v>
      </c>
      <c r="G351" s="24">
        <v>3</v>
      </c>
      <c r="H351" s="75" t="str">
        <f t="shared" si="211"/>
        <v>Peak Day</v>
      </c>
      <c r="I351" s="23">
        <f>'Plt. Class.'!K$77</f>
        <v>1634.6006149427265</v>
      </c>
      <c r="J351" s="75">
        <f t="shared" si="212"/>
        <v>882.60796728997605</v>
      </c>
      <c r="K351" s="75">
        <f t="shared" si="213"/>
        <v>544.69558679955003</v>
      </c>
      <c r="L351" s="75">
        <f t="shared" si="214"/>
        <v>0</v>
      </c>
      <c r="M351" s="75">
        <f t="shared" si="215"/>
        <v>207.29706085320038</v>
      </c>
      <c r="N351" s="75">
        <f t="shared" si="216"/>
        <v>0</v>
      </c>
      <c r="O351" s="75">
        <f t="shared" si="217"/>
        <v>0</v>
      </c>
      <c r="P351" s="75">
        <f t="shared" si="218"/>
        <v>0</v>
      </c>
      <c r="Q351" s="75">
        <f t="shared" si="219"/>
        <v>0</v>
      </c>
      <c r="R351" s="75">
        <f t="shared" si="220"/>
        <v>0</v>
      </c>
      <c r="S351" s="75">
        <f t="shared" si="221"/>
        <v>0</v>
      </c>
      <c r="T351" s="75">
        <f t="shared" si="222"/>
        <v>0</v>
      </c>
      <c r="U351" s="75">
        <f t="shared" si="223"/>
        <v>0</v>
      </c>
      <c r="V351" s="75">
        <f t="shared" si="224"/>
        <v>0</v>
      </c>
      <c r="W351" s="75">
        <f t="shared" si="225"/>
        <v>0</v>
      </c>
      <c r="X351" s="75">
        <f t="shared" si="226"/>
        <v>0</v>
      </c>
      <c r="Y351" s="23">
        <f t="shared" si="227"/>
        <v>0</v>
      </c>
    </row>
    <row r="352" spans="1:25">
      <c r="A352" s="25">
        <f t="shared" ref="A352:A417" si="228">A351+1</f>
        <v>335</v>
      </c>
      <c r="C352" s="25">
        <v>37600</v>
      </c>
      <c r="E352" s="89" t="s">
        <v>271</v>
      </c>
      <c r="G352" s="24">
        <v>3</v>
      </c>
      <c r="H352" s="75" t="str">
        <f t="shared" si="211"/>
        <v>Peak Day</v>
      </c>
      <c r="I352" s="23">
        <f>'Plt. Class.'!K$78</f>
        <v>1395110.0183547316</v>
      </c>
      <c r="J352" s="75">
        <f t="shared" si="212"/>
        <v>753294.23358200234</v>
      </c>
      <c r="K352" s="75">
        <f t="shared" si="213"/>
        <v>464890.48343120038</v>
      </c>
      <c r="L352" s="75">
        <f t="shared" si="214"/>
        <v>0</v>
      </c>
      <c r="M352" s="75">
        <f t="shared" si="215"/>
        <v>176925.30134152889</v>
      </c>
      <c r="N352" s="75">
        <f t="shared" si="216"/>
        <v>0</v>
      </c>
      <c r="O352" s="75">
        <f t="shared" si="217"/>
        <v>0</v>
      </c>
      <c r="P352" s="75">
        <f t="shared" si="218"/>
        <v>0</v>
      </c>
      <c r="Q352" s="75">
        <f t="shared" si="219"/>
        <v>0</v>
      </c>
      <c r="R352" s="75">
        <f t="shared" si="220"/>
        <v>0</v>
      </c>
      <c r="S352" s="75">
        <f t="shared" si="221"/>
        <v>0</v>
      </c>
      <c r="T352" s="75">
        <f t="shared" si="222"/>
        <v>0</v>
      </c>
      <c r="U352" s="75">
        <f t="shared" si="223"/>
        <v>0</v>
      </c>
      <c r="V352" s="75">
        <f t="shared" si="224"/>
        <v>0</v>
      </c>
      <c r="W352" s="75">
        <f t="shared" si="225"/>
        <v>0</v>
      </c>
      <c r="X352" s="75">
        <f t="shared" si="226"/>
        <v>0</v>
      </c>
      <c r="Y352" s="23">
        <f t="shared" si="227"/>
        <v>0</v>
      </c>
    </row>
    <row r="353" spans="1:25">
      <c r="A353" s="25">
        <f t="shared" si="228"/>
        <v>336</v>
      </c>
      <c r="C353" s="25">
        <v>37601</v>
      </c>
      <c r="E353" s="89" t="s">
        <v>272</v>
      </c>
      <c r="G353" s="24">
        <v>3</v>
      </c>
      <c r="H353" s="75" t="str">
        <f t="shared" si="211"/>
        <v>Peak Day</v>
      </c>
      <c r="I353" s="23">
        <f>'Plt. Class.'!K$79</f>
        <v>94096392.196405709</v>
      </c>
      <c r="J353" s="75">
        <f t="shared" si="212"/>
        <v>50807655.819155514</v>
      </c>
      <c r="K353" s="75">
        <f t="shared" si="213"/>
        <v>31355603.989502754</v>
      </c>
      <c r="L353" s="75">
        <f t="shared" si="214"/>
        <v>0</v>
      </c>
      <c r="M353" s="75">
        <f t="shared" si="215"/>
        <v>11933132.387747435</v>
      </c>
      <c r="N353" s="75">
        <f t="shared" si="216"/>
        <v>0</v>
      </c>
      <c r="O353" s="75">
        <f t="shared" si="217"/>
        <v>0</v>
      </c>
      <c r="P353" s="75">
        <f t="shared" si="218"/>
        <v>0</v>
      </c>
      <c r="Q353" s="75">
        <f t="shared" si="219"/>
        <v>0</v>
      </c>
      <c r="R353" s="75">
        <f t="shared" si="220"/>
        <v>0</v>
      </c>
      <c r="S353" s="75">
        <f t="shared" si="221"/>
        <v>0</v>
      </c>
      <c r="T353" s="75">
        <f t="shared" si="222"/>
        <v>0</v>
      </c>
      <c r="U353" s="75">
        <f t="shared" si="223"/>
        <v>0</v>
      </c>
      <c r="V353" s="75">
        <f t="shared" si="224"/>
        <v>0</v>
      </c>
      <c r="W353" s="75">
        <f t="shared" si="225"/>
        <v>0</v>
      </c>
      <c r="X353" s="75">
        <f t="shared" si="226"/>
        <v>0</v>
      </c>
      <c r="Y353" s="23">
        <f t="shared" si="227"/>
        <v>0</v>
      </c>
    </row>
    <row r="354" spans="1:25">
      <c r="A354" s="25">
        <f t="shared" si="228"/>
        <v>337</v>
      </c>
      <c r="C354" s="25">
        <v>37602</v>
      </c>
      <c r="E354" s="89" t="s">
        <v>279</v>
      </c>
      <c r="G354" s="24">
        <v>3</v>
      </c>
      <c r="H354" s="75" t="str">
        <f t="shared" si="211"/>
        <v>Peak Day</v>
      </c>
      <c r="I354" s="23">
        <f>'Plt. Class.'!K$80</f>
        <v>90466216.489944801</v>
      </c>
      <c r="J354" s="75">
        <f t="shared" si="212"/>
        <v>48847530.531121671</v>
      </c>
      <c r="K354" s="75">
        <f t="shared" si="213"/>
        <v>30145925.815800685</v>
      </c>
      <c r="L354" s="75">
        <f t="shared" si="214"/>
        <v>0</v>
      </c>
      <c r="M354" s="75">
        <f t="shared" si="215"/>
        <v>11472760.143022442</v>
      </c>
      <c r="N354" s="75">
        <f t="shared" si="216"/>
        <v>0</v>
      </c>
      <c r="O354" s="75">
        <f t="shared" si="217"/>
        <v>0</v>
      </c>
      <c r="P354" s="75">
        <f t="shared" si="218"/>
        <v>0</v>
      </c>
      <c r="Q354" s="75">
        <f t="shared" si="219"/>
        <v>0</v>
      </c>
      <c r="R354" s="75">
        <f t="shared" si="220"/>
        <v>0</v>
      </c>
      <c r="S354" s="75">
        <f t="shared" si="221"/>
        <v>0</v>
      </c>
      <c r="T354" s="75">
        <f t="shared" si="222"/>
        <v>0</v>
      </c>
      <c r="U354" s="75">
        <f t="shared" si="223"/>
        <v>0</v>
      </c>
      <c r="V354" s="75">
        <f t="shared" si="224"/>
        <v>0</v>
      </c>
      <c r="W354" s="75">
        <f t="shared" si="225"/>
        <v>0</v>
      </c>
      <c r="X354" s="75">
        <f t="shared" si="226"/>
        <v>0</v>
      </c>
      <c r="Y354" s="23">
        <f t="shared" si="227"/>
        <v>0</v>
      </c>
    </row>
    <row r="355" spans="1:25">
      <c r="A355" s="25">
        <f t="shared" si="228"/>
        <v>338</v>
      </c>
      <c r="C355" s="25">
        <v>37603</v>
      </c>
      <c r="E355" s="89" t="s">
        <v>627</v>
      </c>
      <c r="G355" s="24">
        <v>3</v>
      </c>
      <c r="H355" s="75" t="str">
        <f t="shared" si="211"/>
        <v>Peak Day</v>
      </c>
      <c r="I355" s="23">
        <f>'Plt. Class.'!K$81</f>
        <v>1469115.5046154065</v>
      </c>
      <c r="J355" s="75">
        <f t="shared" si="212"/>
        <v>793253.73879675416</v>
      </c>
      <c r="K355" s="75">
        <f t="shared" si="213"/>
        <v>489551.22404064692</v>
      </c>
      <c r="L355" s="75">
        <f t="shared" si="214"/>
        <v>0</v>
      </c>
      <c r="M355" s="75">
        <f t="shared" si="215"/>
        <v>186310.54177800537</v>
      </c>
      <c r="N355" s="75">
        <f t="shared" si="216"/>
        <v>0</v>
      </c>
      <c r="O355" s="75">
        <f t="shared" si="217"/>
        <v>0</v>
      </c>
      <c r="P355" s="75">
        <f t="shared" si="218"/>
        <v>0</v>
      </c>
      <c r="Q355" s="75">
        <f t="shared" si="219"/>
        <v>0</v>
      </c>
      <c r="R355" s="75">
        <f t="shared" si="220"/>
        <v>0</v>
      </c>
      <c r="S355" s="75">
        <f t="shared" si="221"/>
        <v>0</v>
      </c>
      <c r="T355" s="75">
        <f t="shared" si="222"/>
        <v>0</v>
      </c>
      <c r="U355" s="75">
        <f t="shared" si="223"/>
        <v>0</v>
      </c>
      <c r="V355" s="75">
        <f t="shared" si="224"/>
        <v>0</v>
      </c>
      <c r="W355" s="75">
        <f t="shared" si="225"/>
        <v>0</v>
      </c>
      <c r="X355" s="75">
        <f t="shared" si="226"/>
        <v>0</v>
      </c>
      <c r="Y355" s="23">
        <f t="shared" ref="Y355:Y356" si="229">SUM(J355:X355)-I355</f>
        <v>0</v>
      </c>
    </row>
    <row r="356" spans="1:25">
      <c r="A356" s="25">
        <f t="shared" si="228"/>
        <v>339</v>
      </c>
      <c r="C356" s="25">
        <v>37604</v>
      </c>
      <c r="E356" s="89" t="s">
        <v>628</v>
      </c>
      <c r="G356" s="24">
        <v>3</v>
      </c>
      <c r="H356" s="75" t="str">
        <f t="shared" si="211"/>
        <v>Peak Day</v>
      </c>
      <c r="I356" s="23">
        <f>'Plt. Class.'!K$82</f>
        <v>2771165.8024441027</v>
      </c>
      <c r="J356" s="75">
        <f t="shared" si="212"/>
        <v>1496300.070830686</v>
      </c>
      <c r="K356" s="75">
        <f t="shared" si="213"/>
        <v>923431.55207611655</v>
      </c>
      <c r="L356" s="75">
        <f t="shared" si="214"/>
        <v>0</v>
      </c>
      <c r="M356" s="75">
        <f t="shared" si="215"/>
        <v>351434.1795372999</v>
      </c>
      <c r="N356" s="75">
        <f t="shared" si="216"/>
        <v>0</v>
      </c>
      <c r="O356" s="75">
        <f t="shared" si="217"/>
        <v>0</v>
      </c>
      <c r="P356" s="75">
        <f t="shared" si="218"/>
        <v>0</v>
      </c>
      <c r="Q356" s="75">
        <f t="shared" si="219"/>
        <v>0</v>
      </c>
      <c r="R356" s="75">
        <f t="shared" si="220"/>
        <v>0</v>
      </c>
      <c r="S356" s="75">
        <f t="shared" si="221"/>
        <v>0</v>
      </c>
      <c r="T356" s="75">
        <f t="shared" si="222"/>
        <v>0</v>
      </c>
      <c r="U356" s="75">
        <f t="shared" si="223"/>
        <v>0</v>
      </c>
      <c r="V356" s="75">
        <f t="shared" si="224"/>
        <v>0</v>
      </c>
      <c r="W356" s="75">
        <f t="shared" si="225"/>
        <v>0</v>
      </c>
      <c r="X356" s="75">
        <f t="shared" si="226"/>
        <v>0</v>
      </c>
      <c r="Y356" s="23">
        <f t="shared" si="229"/>
        <v>0</v>
      </c>
    </row>
    <row r="357" spans="1:25">
      <c r="A357" s="25">
        <f t="shared" si="228"/>
        <v>340</v>
      </c>
      <c r="C357" s="25">
        <v>37800</v>
      </c>
      <c r="E357" s="89" t="s">
        <v>280</v>
      </c>
      <c r="G357" s="24">
        <v>3</v>
      </c>
      <c r="H357" s="75" t="str">
        <f t="shared" si="211"/>
        <v>Peak Day</v>
      </c>
      <c r="I357" s="23">
        <f>'Plt. Class.'!K$83</f>
        <v>10446111.915122468</v>
      </c>
      <c r="J357" s="75">
        <f t="shared" si="212"/>
        <v>5640412.4158566315</v>
      </c>
      <c r="K357" s="75">
        <f t="shared" si="213"/>
        <v>3480942.6886094557</v>
      </c>
      <c r="L357" s="75">
        <f t="shared" si="214"/>
        <v>0</v>
      </c>
      <c r="M357" s="75">
        <f t="shared" si="215"/>
        <v>1324756.8106563799</v>
      </c>
      <c r="N357" s="75">
        <f t="shared" si="216"/>
        <v>0</v>
      </c>
      <c r="O357" s="75">
        <f t="shared" si="217"/>
        <v>0</v>
      </c>
      <c r="P357" s="75">
        <f t="shared" si="218"/>
        <v>0</v>
      </c>
      <c r="Q357" s="75">
        <f t="shared" si="219"/>
        <v>0</v>
      </c>
      <c r="R357" s="75">
        <f t="shared" si="220"/>
        <v>0</v>
      </c>
      <c r="S357" s="75">
        <f t="shared" si="221"/>
        <v>0</v>
      </c>
      <c r="T357" s="75">
        <f t="shared" si="222"/>
        <v>0</v>
      </c>
      <c r="U357" s="75">
        <f t="shared" si="223"/>
        <v>0</v>
      </c>
      <c r="V357" s="75">
        <f t="shared" si="224"/>
        <v>0</v>
      </c>
      <c r="W357" s="75">
        <f t="shared" si="225"/>
        <v>0</v>
      </c>
      <c r="X357" s="75">
        <f t="shared" si="226"/>
        <v>0</v>
      </c>
      <c r="Y357" s="23">
        <f t="shared" si="227"/>
        <v>0</v>
      </c>
    </row>
    <row r="358" spans="1:25">
      <c r="A358" s="25">
        <f t="shared" si="228"/>
        <v>341</v>
      </c>
      <c r="C358" s="25">
        <v>37900</v>
      </c>
      <c r="E358" s="89" t="s">
        <v>281</v>
      </c>
      <c r="G358" s="24">
        <v>3</v>
      </c>
      <c r="H358" s="75" t="str">
        <f t="shared" si="211"/>
        <v>Peak Day</v>
      </c>
      <c r="I358" s="23">
        <f>'Plt. Class.'!K$84</f>
        <v>3964086.8773407065</v>
      </c>
      <c r="J358" s="75">
        <f t="shared" si="212"/>
        <v>2140421.7207474494</v>
      </c>
      <c r="K358" s="75">
        <f t="shared" si="213"/>
        <v>1320946.907788327</v>
      </c>
      <c r="L358" s="75">
        <f t="shared" si="214"/>
        <v>0</v>
      </c>
      <c r="M358" s="75">
        <f t="shared" si="215"/>
        <v>502718.24880493019</v>
      </c>
      <c r="N358" s="75">
        <f t="shared" si="216"/>
        <v>0</v>
      </c>
      <c r="O358" s="75">
        <f t="shared" si="217"/>
        <v>0</v>
      </c>
      <c r="P358" s="75">
        <f t="shared" si="218"/>
        <v>0</v>
      </c>
      <c r="Q358" s="75">
        <f t="shared" si="219"/>
        <v>0</v>
      </c>
      <c r="R358" s="75">
        <f t="shared" si="220"/>
        <v>0</v>
      </c>
      <c r="S358" s="75">
        <f t="shared" si="221"/>
        <v>0</v>
      </c>
      <c r="T358" s="75">
        <f t="shared" si="222"/>
        <v>0</v>
      </c>
      <c r="U358" s="75">
        <f t="shared" si="223"/>
        <v>0</v>
      </c>
      <c r="V358" s="75">
        <f t="shared" si="224"/>
        <v>0</v>
      </c>
      <c r="W358" s="75">
        <f t="shared" si="225"/>
        <v>0</v>
      </c>
      <c r="X358" s="75">
        <f t="shared" si="226"/>
        <v>0</v>
      </c>
      <c r="Y358" s="23">
        <f t="shared" si="227"/>
        <v>0</v>
      </c>
    </row>
    <row r="359" spans="1:25">
      <c r="A359" s="25">
        <f t="shared" si="228"/>
        <v>342</v>
      </c>
      <c r="C359" s="25">
        <v>37905</v>
      </c>
      <c r="E359" s="89" t="s">
        <v>282</v>
      </c>
      <c r="G359" s="24">
        <v>3</v>
      </c>
      <c r="H359" s="75" t="str">
        <f t="shared" si="211"/>
        <v>Peak Day</v>
      </c>
      <c r="I359" s="23">
        <f>'Plt. Class.'!K$85</f>
        <v>701290.20308258443</v>
      </c>
      <c r="J359" s="75">
        <f t="shared" si="212"/>
        <v>378663.94700015557</v>
      </c>
      <c r="K359" s="75">
        <f t="shared" si="213"/>
        <v>233689.91495101585</v>
      </c>
      <c r="L359" s="75">
        <f t="shared" si="214"/>
        <v>0</v>
      </c>
      <c r="M359" s="75">
        <f t="shared" si="215"/>
        <v>88936.341131412977</v>
      </c>
      <c r="N359" s="75">
        <f t="shared" si="216"/>
        <v>0</v>
      </c>
      <c r="O359" s="75">
        <f t="shared" si="217"/>
        <v>0</v>
      </c>
      <c r="P359" s="75">
        <f t="shared" si="218"/>
        <v>0</v>
      </c>
      <c r="Q359" s="75">
        <f t="shared" si="219"/>
        <v>0</v>
      </c>
      <c r="R359" s="75">
        <f t="shared" si="220"/>
        <v>0</v>
      </c>
      <c r="S359" s="75">
        <f t="shared" si="221"/>
        <v>0</v>
      </c>
      <c r="T359" s="75">
        <f t="shared" si="222"/>
        <v>0</v>
      </c>
      <c r="U359" s="75">
        <f t="shared" si="223"/>
        <v>0</v>
      </c>
      <c r="V359" s="75">
        <f t="shared" si="224"/>
        <v>0</v>
      </c>
      <c r="W359" s="75">
        <f t="shared" si="225"/>
        <v>0</v>
      </c>
      <c r="X359" s="75">
        <f t="shared" si="226"/>
        <v>0</v>
      </c>
      <c r="Y359" s="23">
        <f t="shared" si="227"/>
        <v>0</v>
      </c>
    </row>
    <row r="360" spans="1:25">
      <c r="A360" s="25">
        <f t="shared" si="228"/>
        <v>343</v>
      </c>
      <c r="C360" s="25">
        <v>38000</v>
      </c>
      <c r="E360" s="89" t="s">
        <v>52</v>
      </c>
      <c r="G360" s="24">
        <v>99</v>
      </c>
      <c r="H360" s="75" t="str">
        <f t="shared" si="211"/>
        <v>-</v>
      </c>
      <c r="I360" s="23">
        <f>'Plt. Class.'!K$86</f>
        <v>0</v>
      </c>
      <c r="J360" s="75">
        <f t="shared" si="212"/>
        <v>0</v>
      </c>
      <c r="K360" s="75">
        <f t="shared" si="213"/>
        <v>0</v>
      </c>
      <c r="L360" s="75">
        <f t="shared" si="214"/>
        <v>0</v>
      </c>
      <c r="M360" s="75">
        <f t="shared" si="215"/>
        <v>0</v>
      </c>
      <c r="N360" s="75">
        <f t="shared" si="216"/>
        <v>0</v>
      </c>
      <c r="O360" s="75">
        <f t="shared" si="217"/>
        <v>0</v>
      </c>
      <c r="P360" s="75">
        <f t="shared" si="218"/>
        <v>0</v>
      </c>
      <c r="Q360" s="75">
        <f t="shared" si="219"/>
        <v>0</v>
      </c>
      <c r="R360" s="75">
        <f t="shared" si="220"/>
        <v>0</v>
      </c>
      <c r="S360" s="75">
        <f t="shared" si="221"/>
        <v>0</v>
      </c>
      <c r="T360" s="75">
        <f t="shared" si="222"/>
        <v>0</v>
      </c>
      <c r="U360" s="75">
        <f t="shared" si="223"/>
        <v>0</v>
      </c>
      <c r="V360" s="75">
        <f t="shared" si="224"/>
        <v>0</v>
      </c>
      <c r="W360" s="75">
        <f t="shared" si="225"/>
        <v>0</v>
      </c>
      <c r="X360" s="75">
        <f t="shared" si="226"/>
        <v>0</v>
      </c>
      <c r="Y360" s="23">
        <f t="shared" si="227"/>
        <v>0</v>
      </c>
    </row>
    <row r="361" spans="1:25">
      <c r="A361" s="25">
        <f t="shared" si="228"/>
        <v>344</v>
      </c>
      <c r="C361" s="25">
        <v>38100</v>
      </c>
      <c r="E361" s="89" t="s">
        <v>51</v>
      </c>
      <c r="G361" s="24">
        <v>99</v>
      </c>
      <c r="H361" s="75" t="str">
        <f t="shared" si="211"/>
        <v>-</v>
      </c>
      <c r="I361" s="23">
        <f>'Plt. Class.'!K$87</f>
        <v>0</v>
      </c>
      <c r="J361" s="75">
        <f t="shared" si="212"/>
        <v>0</v>
      </c>
      <c r="K361" s="75">
        <f t="shared" si="213"/>
        <v>0</v>
      </c>
      <c r="L361" s="75">
        <f t="shared" si="214"/>
        <v>0</v>
      </c>
      <c r="M361" s="75">
        <f t="shared" si="215"/>
        <v>0</v>
      </c>
      <c r="N361" s="75">
        <f t="shared" si="216"/>
        <v>0</v>
      </c>
      <c r="O361" s="75">
        <f t="shared" si="217"/>
        <v>0</v>
      </c>
      <c r="P361" s="75">
        <f t="shared" si="218"/>
        <v>0</v>
      </c>
      <c r="Q361" s="75">
        <f t="shared" si="219"/>
        <v>0</v>
      </c>
      <c r="R361" s="75">
        <f t="shared" si="220"/>
        <v>0</v>
      </c>
      <c r="S361" s="75">
        <f t="shared" si="221"/>
        <v>0</v>
      </c>
      <c r="T361" s="75">
        <f t="shared" si="222"/>
        <v>0</v>
      </c>
      <c r="U361" s="75">
        <f t="shared" si="223"/>
        <v>0</v>
      </c>
      <c r="V361" s="75">
        <f t="shared" si="224"/>
        <v>0</v>
      </c>
      <c r="W361" s="75">
        <f t="shared" si="225"/>
        <v>0</v>
      </c>
      <c r="X361" s="75">
        <f t="shared" si="226"/>
        <v>0</v>
      </c>
      <c r="Y361" s="23">
        <f t="shared" si="227"/>
        <v>0</v>
      </c>
    </row>
    <row r="362" spans="1:25">
      <c r="A362" s="25">
        <f t="shared" si="228"/>
        <v>345</v>
      </c>
      <c r="C362" s="25">
        <v>38200</v>
      </c>
      <c r="E362" s="89" t="s">
        <v>283</v>
      </c>
      <c r="G362" s="24">
        <v>99</v>
      </c>
      <c r="H362" s="75" t="str">
        <f t="shared" si="211"/>
        <v>-</v>
      </c>
      <c r="I362" s="23">
        <f>'Plt. Class.'!K$88</f>
        <v>0</v>
      </c>
      <c r="J362" s="75">
        <f t="shared" si="212"/>
        <v>0</v>
      </c>
      <c r="K362" s="75">
        <f t="shared" si="213"/>
        <v>0</v>
      </c>
      <c r="L362" s="75">
        <f t="shared" si="214"/>
        <v>0</v>
      </c>
      <c r="M362" s="75">
        <f t="shared" si="215"/>
        <v>0</v>
      </c>
      <c r="N362" s="75">
        <f t="shared" si="216"/>
        <v>0</v>
      </c>
      <c r="O362" s="75">
        <f t="shared" si="217"/>
        <v>0</v>
      </c>
      <c r="P362" s="75">
        <f t="shared" si="218"/>
        <v>0</v>
      </c>
      <c r="Q362" s="75">
        <f t="shared" si="219"/>
        <v>0</v>
      </c>
      <c r="R362" s="75">
        <f t="shared" si="220"/>
        <v>0</v>
      </c>
      <c r="S362" s="75">
        <f t="shared" si="221"/>
        <v>0</v>
      </c>
      <c r="T362" s="75">
        <f t="shared" si="222"/>
        <v>0</v>
      </c>
      <c r="U362" s="75">
        <f t="shared" si="223"/>
        <v>0</v>
      </c>
      <c r="V362" s="75">
        <f t="shared" si="224"/>
        <v>0</v>
      </c>
      <c r="W362" s="75">
        <f t="shared" si="225"/>
        <v>0</v>
      </c>
      <c r="X362" s="75">
        <f t="shared" si="226"/>
        <v>0</v>
      </c>
      <c r="Y362" s="23">
        <f t="shared" si="227"/>
        <v>0</v>
      </c>
    </row>
    <row r="363" spans="1:25">
      <c r="A363" s="25">
        <f t="shared" si="228"/>
        <v>346</v>
      </c>
      <c r="C363" s="25">
        <v>38300</v>
      </c>
      <c r="E363" s="89" t="s">
        <v>284</v>
      </c>
      <c r="G363" s="24">
        <v>99</v>
      </c>
      <c r="H363" s="75" t="str">
        <f t="shared" si="211"/>
        <v>-</v>
      </c>
      <c r="I363" s="23">
        <f>'Plt. Class.'!K$89</f>
        <v>0</v>
      </c>
      <c r="J363" s="75">
        <f t="shared" si="212"/>
        <v>0</v>
      </c>
      <c r="K363" s="75">
        <f t="shared" si="213"/>
        <v>0</v>
      </c>
      <c r="L363" s="75">
        <f t="shared" si="214"/>
        <v>0</v>
      </c>
      <c r="M363" s="75">
        <f t="shared" si="215"/>
        <v>0</v>
      </c>
      <c r="N363" s="75">
        <f t="shared" si="216"/>
        <v>0</v>
      </c>
      <c r="O363" s="75">
        <f t="shared" si="217"/>
        <v>0</v>
      </c>
      <c r="P363" s="75">
        <f t="shared" si="218"/>
        <v>0</v>
      </c>
      <c r="Q363" s="75">
        <f t="shared" si="219"/>
        <v>0</v>
      </c>
      <c r="R363" s="75">
        <f t="shared" si="220"/>
        <v>0</v>
      </c>
      <c r="S363" s="75">
        <f t="shared" si="221"/>
        <v>0</v>
      </c>
      <c r="T363" s="75">
        <f t="shared" si="222"/>
        <v>0</v>
      </c>
      <c r="U363" s="75">
        <f t="shared" si="223"/>
        <v>0</v>
      </c>
      <c r="V363" s="75">
        <f t="shared" si="224"/>
        <v>0</v>
      </c>
      <c r="W363" s="75">
        <f t="shared" si="225"/>
        <v>0</v>
      </c>
      <c r="X363" s="75">
        <f t="shared" si="226"/>
        <v>0</v>
      </c>
      <c r="Y363" s="23">
        <f t="shared" si="227"/>
        <v>0</v>
      </c>
    </row>
    <row r="364" spans="1:25">
      <c r="A364" s="25">
        <f t="shared" si="228"/>
        <v>347</v>
      </c>
      <c r="C364" s="25">
        <v>38400</v>
      </c>
      <c r="E364" s="89" t="s">
        <v>285</v>
      </c>
      <c r="G364" s="24">
        <v>99</v>
      </c>
      <c r="H364" s="75" t="str">
        <f t="shared" si="211"/>
        <v>-</v>
      </c>
      <c r="I364" s="23">
        <f>'Plt. Class.'!K$90</f>
        <v>0</v>
      </c>
      <c r="J364" s="75">
        <f t="shared" si="212"/>
        <v>0</v>
      </c>
      <c r="K364" s="75">
        <f t="shared" si="213"/>
        <v>0</v>
      </c>
      <c r="L364" s="75">
        <f t="shared" si="214"/>
        <v>0</v>
      </c>
      <c r="M364" s="75">
        <f t="shared" si="215"/>
        <v>0</v>
      </c>
      <c r="N364" s="75">
        <f t="shared" si="216"/>
        <v>0</v>
      </c>
      <c r="O364" s="75">
        <f t="shared" si="217"/>
        <v>0</v>
      </c>
      <c r="P364" s="75">
        <f t="shared" si="218"/>
        <v>0</v>
      </c>
      <c r="Q364" s="75">
        <f t="shared" si="219"/>
        <v>0</v>
      </c>
      <c r="R364" s="75">
        <f t="shared" si="220"/>
        <v>0</v>
      </c>
      <c r="S364" s="75">
        <f t="shared" si="221"/>
        <v>0</v>
      </c>
      <c r="T364" s="75">
        <f t="shared" si="222"/>
        <v>0</v>
      </c>
      <c r="U364" s="75">
        <f t="shared" si="223"/>
        <v>0</v>
      </c>
      <c r="V364" s="75">
        <f t="shared" si="224"/>
        <v>0</v>
      </c>
      <c r="W364" s="75">
        <f t="shared" si="225"/>
        <v>0</v>
      </c>
      <c r="X364" s="75">
        <f t="shared" si="226"/>
        <v>0</v>
      </c>
      <c r="Y364" s="23">
        <f t="shared" si="227"/>
        <v>0</v>
      </c>
    </row>
    <row r="365" spans="1:25">
      <c r="A365" s="25">
        <f t="shared" si="228"/>
        <v>348</v>
      </c>
      <c r="C365" s="25">
        <v>38500</v>
      </c>
      <c r="E365" s="89" t="s">
        <v>286</v>
      </c>
      <c r="G365" s="24">
        <v>99</v>
      </c>
      <c r="H365" s="75" t="str">
        <f t="shared" si="211"/>
        <v>-</v>
      </c>
      <c r="I365" s="23">
        <f>'Plt. Class.'!K$91</f>
        <v>0</v>
      </c>
      <c r="J365" s="75">
        <f t="shared" si="212"/>
        <v>0</v>
      </c>
      <c r="K365" s="75">
        <f t="shared" si="213"/>
        <v>0</v>
      </c>
      <c r="L365" s="75">
        <f t="shared" si="214"/>
        <v>0</v>
      </c>
      <c r="M365" s="75">
        <f t="shared" si="215"/>
        <v>0</v>
      </c>
      <c r="N365" s="75">
        <f t="shared" si="216"/>
        <v>0</v>
      </c>
      <c r="O365" s="75">
        <f t="shared" si="217"/>
        <v>0</v>
      </c>
      <c r="P365" s="75">
        <f t="shared" si="218"/>
        <v>0</v>
      </c>
      <c r="Q365" s="75">
        <f t="shared" si="219"/>
        <v>0</v>
      </c>
      <c r="R365" s="75">
        <f t="shared" si="220"/>
        <v>0</v>
      </c>
      <c r="S365" s="75">
        <f t="shared" si="221"/>
        <v>0</v>
      </c>
      <c r="T365" s="75">
        <f t="shared" si="222"/>
        <v>0</v>
      </c>
      <c r="U365" s="75">
        <f t="shared" si="223"/>
        <v>0</v>
      </c>
      <c r="V365" s="75">
        <f t="shared" si="224"/>
        <v>0</v>
      </c>
      <c r="W365" s="75">
        <f t="shared" si="225"/>
        <v>0</v>
      </c>
      <c r="X365" s="75">
        <f t="shared" si="226"/>
        <v>0</v>
      </c>
      <c r="Y365" s="23">
        <f t="shared" si="227"/>
        <v>0</v>
      </c>
    </row>
    <row r="366" spans="1:25">
      <c r="A366" s="25">
        <f t="shared" si="228"/>
        <v>349</v>
      </c>
      <c r="C366" s="25">
        <v>38600</v>
      </c>
      <c r="E366" s="89" t="s">
        <v>287</v>
      </c>
      <c r="G366" s="24">
        <v>99</v>
      </c>
      <c r="H366" s="75" t="str">
        <f t="shared" si="211"/>
        <v>-</v>
      </c>
      <c r="I366" s="23">
        <f>'Plt. Class.'!K$92</f>
        <v>0</v>
      </c>
      <c r="J366" s="75">
        <f t="shared" si="212"/>
        <v>0</v>
      </c>
      <c r="K366" s="75">
        <f t="shared" si="213"/>
        <v>0</v>
      </c>
      <c r="L366" s="75">
        <f t="shared" si="214"/>
        <v>0</v>
      </c>
      <c r="M366" s="75">
        <f t="shared" si="215"/>
        <v>0</v>
      </c>
      <c r="N366" s="75">
        <f t="shared" si="216"/>
        <v>0</v>
      </c>
      <c r="O366" s="75">
        <f t="shared" si="217"/>
        <v>0</v>
      </c>
      <c r="P366" s="75">
        <f t="shared" si="218"/>
        <v>0</v>
      </c>
      <c r="Q366" s="75">
        <f t="shared" si="219"/>
        <v>0</v>
      </c>
      <c r="R366" s="75">
        <f t="shared" si="220"/>
        <v>0</v>
      </c>
      <c r="S366" s="75">
        <f t="shared" si="221"/>
        <v>0</v>
      </c>
      <c r="T366" s="75">
        <f t="shared" si="222"/>
        <v>0</v>
      </c>
      <c r="U366" s="75">
        <f t="shared" si="223"/>
        <v>0</v>
      </c>
      <c r="V366" s="75">
        <f t="shared" si="224"/>
        <v>0</v>
      </c>
      <c r="W366" s="75">
        <f t="shared" si="225"/>
        <v>0</v>
      </c>
      <c r="X366" s="75">
        <f t="shared" si="226"/>
        <v>0</v>
      </c>
      <c r="Y366" s="23">
        <f t="shared" si="227"/>
        <v>0</v>
      </c>
    </row>
    <row r="367" spans="1:25">
      <c r="A367" s="25">
        <f t="shared" si="228"/>
        <v>350</v>
      </c>
      <c r="G367" s="24"/>
      <c r="H367" s="75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>
      <c r="A368" s="25">
        <f t="shared" si="228"/>
        <v>351</v>
      </c>
      <c r="D368" s="25" t="s">
        <v>66</v>
      </c>
      <c r="G368" s="24"/>
      <c r="H368" s="75"/>
      <c r="I368" s="23">
        <f>'Plt. Class.'!K$94</f>
        <v>207631176.01335374</v>
      </c>
      <c r="J368" s="23">
        <f>SUM(J344:J366)</f>
        <v>112111134.99648008</v>
      </c>
      <c r="K368" s="23">
        <f t="shared" ref="K368:X368" si="230">SUM(K344:K366)</f>
        <v>69188634.962331176</v>
      </c>
      <c r="L368" s="23">
        <f t="shared" si="230"/>
        <v>0</v>
      </c>
      <c r="M368" s="23">
        <f t="shared" si="230"/>
        <v>26331406.054542463</v>
      </c>
      <c r="N368" s="23">
        <f t="shared" si="230"/>
        <v>0</v>
      </c>
      <c r="O368" s="23">
        <f t="shared" si="230"/>
        <v>0</v>
      </c>
      <c r="P368" s="23">
        <f t="shared" si="230"/>
        <v>0</v>
      </c>
      <c r="Q368" s="23">
        <f t="shared" si="230"/>
        <v>0</v>
      </c>
      <c r="R368" s="23">
        <f t="shared" si="230"/>
        <v>0</v>
      </c>
      <c r="S368" s="23">
        <f t="shared" si="230"/>
        <v>0</v>
      </c>
      <c r="T368" s="23">
        <f t="shared" si="230"/>
        <v>0</v>
      </c>
      <c r="U368" s="23">
        <f t="shared" si="230"/>
        <v>0</v>
      </c>
      <c r="V368" s="23">
        <f t="shared" si="230"/>
        <v>0</v>
      </c>
      <c r="W368" s="23">
        <f t="shared" si="230"/>
        <v>0</v>
      </c>
      <c r="X368" s="23">
        <f t="shared" si="230"/>
        <v>0</v>
      </c>
      <c r="Y368" s="23">
        <f>SUM(J368:X368)-I368</f>
        <v>0</v>
      </c>
    </row>
    <row r="369" spans="1:25">
      <c r="A369" s="25">
        <f t="shared" si="228"/>
        <v>352</v>
      </c>
      <c r="G369" s="24"/>
      <c r="H369" s="75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>
      <c r="A370" s="25">
        <f t="shared" si="228"/>
        <v>353</v>
      </c>
      <c r="D370" s="25" t="s">
        <v>148</v>
      </c>
      <c r="G370" s="24"/>
      <c r="H370" s="75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>
      <c r="A371" s="25">
        <f t="shared" si="228"/>
        <v>354</v>
      </c>
      <c r="G371" s="24"/>
      <c r="H371" s="75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>
      <c r="A372" s="25">
        <f t="shared" si="228"/>
        <v>355</v>
      </c>
      <c r="C372" s="25">
        <v>38900</v>
      </c>
      <c r="E372" s="89" t="s">
        <v>115</v>
      </c>
      <c r="G372" s="24">
        <v>6.4</v>
      </c>
      <c r="H372" s="75" t="str">
        <f t="shared" ref="H372:H406" si="231">VLOOKUP($G372,alloc,3)</f>
        <v>P, S, T &amp; D Plant - Demand</v>
      </c>
      <c r="I372" s="23">
        <f>'Plt. Class.'!K$98</f>
        <v>349358.94998478342</v>
      </c>
      <c r="J372" s="75">
        <f t="shared" ref="J372:J406" si="232">$I372*VLOOKUP($G372,alloc,6)</f>
        <v>188637.51174560402</v>
      </c>
      <c r="K372" s="75">
        <f t="shared" ref="K372:K406" si="233">$I372*VLOOKUP($G372,alloc,7)</f>
        <v>116416.37506193148</v>
      </c>
      <c r="L372" s="75">
        <f t="shared" ref="L372:L406" si="234">$I372*VLOOKUP($G372,alloc,8)</f>
        <v>0</v>
      </c>
      <c r="M372" s="75">
        <f t="shared" ref="M372:M406" si="235">$I372*VLOOKUP($G372,alloc,9)</f>
        <v>44305.063177247946</v>
      </c>
      <c r="N372" s="75">
        <f t="shared" ref="N372:N406" si="236">$I372*VLOOKUP($G372,alloc,10)</f>
        <v>0</v>
      </c>
      <c r="O372" s="75">
        <f t="shared" ref="O372:O406" si="237">$I372*VLOOKUP($G372,alloc,11)</f>
        <v>0</v>
      </c>
      <c r="P372" s="75">
        <f t="shared" ref="P372:P406" si="238">$I372*VLOOKUP($G372,alloc,12)</f>
        <v>0</v>
      </c>
      <c r="Q372" s="75">
        <f t="shared" ref="Q372:Q406" si="239">$I372*VLOOKUP($G372,alloc,13)</f>
        <v>0</v>
      </c>
      <c r="R372" s="75">
        <f t="shared" ref="R372:R406" si="240">$I372*VLOOKUP($G372,alloc,14)</f>
        <v>0</v>
      </c>
      <c r="S372" s="75">
        <f t="shared" ref="S372:S406" si="241">$I372*VLOOKUP($G372,alloc,15)</f>
        <v>0</v>
      </c>
      <c r="T372" s="75">
        <f t="shared" ref="T372:T406" si="242">$I372*VLOOKUP($G372,alloc,16)</f>
        <v>0</v>
      </c>
      <c r="U372" s="75">
        <f t="shared" ref="U372:U406" si="243">$I372*VLOOKUP($G372,alloc,17)</f>
        <v>0</v>
      </c>
      <c r="V372" s="75">
        <f t="shared" ref="V372:V406" si="244">$I372*VLOOKUP($G372,alloc,18)</f>
        <v>0</v>
      </c>
      <c r="W372" s="75">
        <f t="shared" ref="W372:W406" si="245">$I372*VLOOKUP($G372,alloc,19)</f>
        <v>0</v>
      </c>
      <c r="X372" s="75">
        <f t="shared" ref="X372:X406" si="246">$I372*VLOOKUP($G372,alloc,20)</f>
        <v>0</v>
      </c>
      <c r="Y372" s="23">
        <f t="shared" ref="Y372:Y406" si="247">SUM(J372:X372)-I372</f>
        <v>0</v>
      </c>
    </row>
    <row r="373" spans="1:25">
      <c r="A373" s="25">
        <f t="shared" si="228"/>
        <v>356</v>
      </c>
      <c r="C373" s="25">
        <v>39000</v>
      </c>
      <c r="E373" s="89" t="s">
        <v>139</v>
      </c>
      <c r="G373" s="24">
        <v>6.4</v>
      </c>
      <c r="H373" s="75" t="str">
        <f t="shared" si="231"/>
        <v>P, S, T &amp; D Plant - Demand</v>
      </c>
      <c r="I373" s="23">
        <f>'Plt. Class.'!K$99</f>
        <v>2668986.2130516092</v>
      </c>
      <c r="J373" s="75">
        <f t="shared" si="232"/>
        <v>1441127.8661540146</v>
      </c>
      <c r="K373" s="75">
        <f t="shared" si="233"/>
        <v>889382.39603500545</v>
      </c>
      <c r="L373" s="75">
        <f t="shared" si="234"/>
        <v>0</v>
      </c>
      <c r="M373" s="75">
        <f t="shared" si="235"/>
        <v>338475.95086258912</v>
      </c>
      <c r="N373" s="75">
        <f t="shared" si="236"/>
        <v>0</v>
      </c>
      <c r="O373" s="75">
        <f t="shared" si="237"/>
        <v>0</v>
      </c>
      <c r="P373" s="75">
        <f t="shared" si="238"/>
        <v>0</v>
      </c>
      <c r="Q373" s="75">
        <f t="shared" si="239"/>
        <v>0</v>
      </c>
      <c r="R373" s="75">
        <f t="shared" si="240"/>
        <v>0</v>
      </c>
      <c r="S373" s="75">
        <f t="shared" si="241"/>
        <v>0</v>
      </c>
      <c r="T373" s="75">
        <f t="shared" si="242"/>
        <v>0</v>
      </c>
      <c r="U373" s="75">
        <f t="shared" si="243"/>
        <v>0</v>
      </c>
      <c r="V373" s="75">
        <f t="shared" si="244"/>
        <v>0</v>
      </c>
      <c r="W373" s="75">
        <f t="shared" si="245"/>
        <v>0</v>
      </c>
      <c r="X373" s="75">
        <f t="shared" si="246"/>
        <v>0</v>
      </c>
      <c r="Y373" s="23">
        <f t="shared" si="247"/>
        <v>0</v>
      </c>
    </row>
    <row r="374" spans="1:25">
      <c r="A374" s="25">
        <f t="shared" si="228"/>
        <v>357</v>
      </c>
      <c r="C374" s="25">
        <v>39001</v>
      </c>
      <c r="E374" s="89" t="s">
        <v>291</v>
      </c>
      <c r="G374" s="24">
        <v>6.4</v>
      </c>
      <c r="H374" s="75" t="str">
        <f t="shared" si="231"/>
        <v>P, S, T &amp; D Plant - Demand</v>
      </c>
      <c r="I374" s="23">
        <f>'Plt. Class.'!K$100</f>
        <v>0</v>
      </c>
      <c r="J374" s="75">
        <f t="shared" si="232"/>
        <v>0</v>
      </c>
      <c r="K374" s="75">
        <f t="shared" si="233"/>
        <v>0</v>
      </c>
      <c r="L374" s="75">
        <f t="shared" si="234"/>
        <v>0</v>
      </c>
      <c r="M374" s="75">
        <f t="shared" si="235"/>
        <v>0</v>
      </c>
      <c r="N374" s="75">
        <f t="shared" si="236"/>
        <v>0</v>
      </c>
      <c r="O374" s="75">
        <f t="shared" si="237"/>
        <v>0</v>
      </c>
      <c r="P374" s="75">
        <f t="shared" si="238"/>
        <v>0</v>
      </c>
      <c r="Q374" s="75">
        <f t="shared" si="239"/>
        <v>0</v>
      </c>
      <c r="R374" s="75">
        <f t="shared" si="240"/>
        <v>0</v>
      </c>
      <c r="S374" s="75">
        <f t="shared" si="241"/>
        <v>0</v>
      </c>
      <c r="T374" s="75">
        <f t="shared" si="242"/>
        <v>0</v>
      </c>
      <c r="U374" s="75">
        <f t="shared" si="243"/>
        <v>0</v>
      </c>
      <c r="V374" s="75">
        <f t="shared" si="244"/>
        <v>0</v>
      </c>
      <c r="W374" s="75">
        <f t="shared" si="245"/>
        <v>0</v>
      </c>
      <c r="X374" s="75">
        <f t="shared" si="246"/>
        <v>0</v>
      </c>
      <c r="Y374" s="23">
        <f t="shared" si="247"/>
        <v>0</v>
      </c>
    </row>
    <row r="375" spans="1:25">
      <c r="A375" s="25">
        <f t="shared" si="228"/>
        <v>358</v>
      </c>
      <c r="C375" s="25">
        <v>39002</v>
      </c>
      <c r="E375" s="89" t="s">
        <v>292</v>
      </c>
      <c r="G375" s="24">
        <v>6.4</v>
      </c>
      <c r="H375" s="75" t="str">
        <f t="shared" si="231"/>
        <v>P, S, T &amp; D Plant - Demand</v>
      </c>
      <c r="I375" s="23">
        <f>'Plt. Class.'!K$101</f>
        <v>49912.814217522216</v>
      </c>
      <c r="J375" s="75">
        <f t="shared" si="232"/>
        <v>26950.587865643898</v>
      </c>
      <c r="K375" s="75">
        <f t="shared" si="233"/>
        <v>16632.374526533986</v>
      </c>
      <c r="L375" s="75">
        <f t="shared" si="234"/>
        <v>0</v>
      </c>
      <c r="M375" s="75">
        <f t="shared" si="235"/>
        <v>6329.8518253443335</v>
      </c>
      <c r="N375" s="75">
        <f t="shared" si="236"/>
        <v>0</v>
      </c>
      <c r="O375" s="75">
        <f t="shared" si="237"/>
        <v>0</v>
      </c>
      <c r="P375" s="75">
        <f t="shared" si="238"/>
        <v>0</v>
      </c>
      <c r="Q375" s="75">
        <f t="shared" si="239"/>
        <v>0</v>
      </c>
      <c r="R375" s="75">
        <f t="shared" si="240"/>
        <v>0</v>
      </c>
      <c r="S375" s="75">
        <f t="shared" si="241"/>
        <v>0</v>
      </c>
      <c r="T375" s="75">
        <f t="shared" si="242"/>
        <v>0</v>
      </c>
      <c r="U375" s="75">
        <f t="shared" si="243"/>
        <v>0</v>
      </c>
      <c r="V375" s="75">
        <f t="shared" si="244"/>
        <v>0</v>
      </c>
      <c r="W375" s="75">
        <f t="shared" si="245"/>
        <v>0</v>
      </c>
      <c r="X375" s="75">
        <f t="shared" si="246"/>
        <v>0</v>
      </c>
      <c r="Y375" s="23">
        <f t="shared" si="247"/>
        <v>0</v>
      </c>
    </row>
    <row r="376" spans="1:25">
      <c r="A376" s="25">
        <f t="shared" si="228"/>
        <v>359</v>
      </c>
      <c r="C376" s="25">
        <v>39003</v>
      </c>
      <c r="E376" s="89" t="s">
        <v>278</v>
      </c>
      <c r="G376" s="24">
        <v>6.4</v>
      </c>
      <c r="H376" s="75" t="str">
        <f t="shared" si="231"/>
        <v>P, S, T &amp; D Plant - Demand</v>
      </c>
      <c r="I376" s="23">
        <f>'Plt. Class.'!K$102</f>
        <v>252752.95530042087</v>
      </c>
      <c r="J376" s="75">
        <f t="shared" si="232"/>
        <v>136474.78782580479</v>
      </c>
      <c r="K376" s="75">
        <f t="shared" si="233"/>
        <v>84224.49988342078</v>
      </c>
      <c r="L376" s="75">
        <f t="shared" si="234"/>
        <v>0</v>
      </c>
      <c r="M376" s="75">
        <f t="shared" si="235"/>
        <v>32053.667591195299</v>
      </c>
      <c r="N376" s="75">
        <f t="shared" si="236"/>
        <v>0</v>
      </c>
      <c r="O376" s="75">
        <f t="shared" si="237"/>
        <v>0</v>
      </c>
      <c r="P376" s="75">
        <f t="shared" si="238"/>
        <v>0</v>
      </c>
      <c r="Q376" s="75">
        <f t="shared" si="239"/>
        <v>0</v>
      </c>
      <c r="R376" s="75">
        <f t="shared" si="240"/>
        <v>0</v>
      </c>
      <c r="S376" s="75">
        <f t="shared" si="241"/>
        <v>0</v>
      </c>
      <c r="T376" s="75">
        <f t="shared" si="242"/>
        <v>0</v>
      </c>
      <c r="U376" s="75">
        <f t="shared" si="243"/>
        <v>0</v>
      </c>
      <c r="V376" s="75">
        <f t="shared" si="244"/>
        <v>0</v>
      </c>
      <c r="W376" s="75">
        <f t="shared" si="245"/>
        <v>0</v>
      </c>
      <c r="X376" s="75">
        <f t="shared" si="246"/>
        <v>0</v>
      </c>
      <c r="Y376" s="23">
        <f t="shared" si="247"/>
        <v>0</v>
      </c>
    </row>
    <row r="377" spans="1:25">
      <c r="A377" s="25">
        <f t="shared" si="228"/>
        <v>360</v>
      </c>
      <c r="C377" s="25">
        <v>39004</v>
      </c>
      <c r="E377" s="89" t="s">
        <v>293</v>
      </c>
      <c r="G377" s="24">
        <v>6.4</v>
      </c>
      <c r="H377" s="75" t="str">
        <f t="shared" si="231"/>
        <v>P, S, T &amp; D Plant - Demand</v>
      </c>
      <c r="I377" s="23">
        <f>'Plt. Class.'!K$103</f>
        <v>3735.1361298947122</v>
      </c>
      <c r="J377" s="75">
        <f t="shared" si="232"/>
        <v>2016.7990131786589</v>
      </c>
      <c r="K377" s="75">
        <f t="shared" si="233"/>
        <v>1244.6539830284394</v>
      </c>
      <c r="L377" s="75">
        <f t="shared" si="234"/>
        <v>0</v>
      </c>
      <c r="M377" s="75">
        <f t="shared" si="235"/>
        <v>473.68313368761397</v>
      </c>
      <c r="N377" s="75">
        <f t="shared" si="236"/>
        <v>0</v>
      </c>
      <c r="O377" s="75">
        <f t="shared" si="237"/>
        <v>0</v>
      </c>
      <c r="P377" s="75">
        <f t="shared" si="238"/>
        <v>0</v>
      </c>
      <c r="Q377" s="75">
        <f t="shared" si="239"/>
        <v>0</v>
      </c>
      <c r="R377" s="75">
        <f t="shared" si="240"/>
        <v>0</v>
      </c>
      <c r="S377" s="75">
        <f t="shared" si="241"/>
        <v>0</v>
      </c>
      <c r="T377" s="75">
        <f t="shared" si="242"/>
        <v>0</v>
      </c>
      <c r="U377" s="75">
        <f t="shared" si="243"/>
        <v>0</v>
      </c>
      <c r="V377" s="75">
        <f t="shared" si="244"/>
        <v>0</v>
      </c>
      <c r="W377" s="75">
        <f t="shared" si="245"/>
        <v>0</v>
      </c>
      <c r="X377" s="75">
        <f t="shared" si="246"/>
        <v>0</v>
      </c>
      <c r="Y377" s="23">
        <f t="shared" si="247"/>
        <v>0</v>
      </c>
    </row>
    <row r="378" spans="1:25">
      <c r="A378" s="25">
        <f t="shared" si="228"/>
        <v>361</v>
      </c>
      <c r="C378" s="25">
        <v>39009</v>
      </c>
      <c r="E378" s="89" t="s">
        <v>294</v>
      </c>
      <c r="G378" s="24">
        <v>6.4</v>
      </c>
      <c r="H378" s="75" t="str">
        <f t="shared" si="231"/>
        <v>P, S, T &amp; D Plant - Demand</v>
      </c>
      <c r="I378" s="23">
        <f>'Plt. Class.'!K$104</f>
        <v>365360.21084157564</v>
      </c>
      <c r="J378" s="75">
        <f t="shared" si="232"/>
        <v>197277.44506618756</v>
      </c>
      <c r="K378" s="75">
        <f t="shared" si="233"/>
        <v>121748.45195719712</v>
      </c>
      <c r="L378" s="75">
        <f t="shared" si="234"/>
        <v>0</v>
      </c>
      <c r="M378" s="75">
        <f t="shared" si="235"/>
        <v>46334.313818190967</v>
      </c>
      <c r="N378" s="75">
        <f t="shared" si="236"/>
        <v>0</v>
      </c>
      <c r="O378" s="75">
        <f t="shared" si="237"/>
        <v>0</v>
      </c>
      <c r="P378" s="75">
        <f t="shared" si="238"/>
        <v>0</v>
      </c>
      <c r="Q378" s="75">
        <f t="shared" si="239"/>
        <v>0</v>
      </c>
      <c r="R378" s="75">
        <f t="shared" si="240"/>
        <v>0</v>
      </c>
      <c r="S378" s="75">
        <f t="shared" si="241"/>
        <v>0</v>
      </c>
      <c r="T378" s="75">
        <f t="shared" si="242"/>
        <v>0</v>
      </c>
      <c r="U378" s="75">
        <f t="shared" si="243"/>
        <v>0</v>
      </c>
      <c r="V378" s="75">
        <f t="shared" si="244"/>
        <v>0</v>
      </c>
      <c r="W378" s="75">
        <f t="shared" si="245"/>
        <v>0</v>
      </c>
      <c r="X378" s="75">
        <f t="shared" si="246"/>
        <v>0</v>
      </c>
      <c r="Y378" s="23">
        <f t="shared" si="247"/>
        <v>0</v>
      </c>
    </row>
    <row r="379" spans="1:25">
      <c r="A379" s="25">
        <f t="shared" si="228"/>
        <v>362</v>
      </c>
      <c r="C379" s="25">
        <v>39100</v>
      </c>
      <c r="E379" s="89" t="s">
        <v>295</v>
      </c>
      <c r="G379" s="24">
        <v>6.4</v>
      </c>
      <c r="H379" s="75" t="str">
        <f t="shared" si="231"/>
        <v>P, S, T &amp; D Plant - Demand</v>
      </c>
      <c r="I379" s="23">
        <f>'Plt. Class.'!K$105</f>
        <v>523863.31839643553</v>
      </c>
      <c r="J379" s="75">
        <f t="shared" si="232"/>
        <v>282861.71824538312</v>
      </c>
      <c r="K379" s="75">
        <f t="shared" si="233"/>
        <v>174566.21208153898</v>
      </c>
      <c r="L379" s="75">
        <f t="shared" si="234"/>
        <v>0</v>
      </c>
      <c r="M379" s="75">
        <f t="shared" si="235"/>
        <v>66435.388069513458</v>
      </c>
      <c r="N379" s="75">
        <f t="shared" si="236"/>
        <v>0</v>
      </c>
      <c r="O379" s="75">
        <f t="shared" si="237"/>
        <v>0</v>
      </c>
      <c r="P379" s="75">
        <f t="shared" si="238"/>
        <v>0</v>
      </c>
      <c r="Q379" s="75">
        <f t="shared" si="239"/>
        <v>0</v>
      </c>
      <c r="R379" s="75">
        <f t="shared" si="240"/>
        <v>0</v>
      </c>
      <c r="S379" s="75">
        <f t="shared" si="241"/>
        <v>0</v>
      </c>
      <c r="T379" s="75">
        <f t="shared" si="242"/>
        <v>0</v>
      </c>
      <c r="U379" s="75">
        <f t="shared" si="243"/>
        <v>0</v>
      </c>
      <c r="V379" s="75">
        <f t="shared" si="244"/>
        <v>0</v>
      </c>
      <c r="W379" s="75">
        <f t="shared" si="245"/>
        <v>0</v>
      </c>
      <c r="X379" s="75">
        <f t="shared" si="246"/>
        <v>0</v>
      </c>
      <c r="Y379" s="23">
        <f t="shared" si="247"/>
        <v>0</v>
      </c>
    </row>
    <row r="380" spans="1:25">
      <c r="A380" s="25">
        <f t="shared" si="228"/>
        <v>363</v>
      </c>
      <c r="C380" s="25">
        <v>39102</v>
      </c>
      <c r="E380" s="89" t="s">
        <v>296</v>
      </c>
      <c r="G380" s="24">
        <v>6.4</v>
      </c>
      <c r="H380" s="75" t="str">
        <f t="shared" si="231"/>
        <v>P, S, T &amp; D Plant - Demand</v>
      </c>
      <c r="I380" s="23">
        <f>'Plt. Class.'!K$106</f>
        <v>0</v>
      </c>
      <c r="J380" s="75">
        <f t="shared" si="232"/>
        <v>0</v>
      </c>
      <c r="K380" s="75">
        <f t="shared" si="233"/>
        <v>0</v>
      </c>
      <c r="L380" s="75">
        <f t="shared" si="234"/>
        <v>0</v>
      </c>
      <c r="M380" s="75">
        <f t="shared" si="235"/>
        <v>0</v>
      </c>
      <c r="N380" s="75">
        <f t="shared" si="236"/>
        <v>0</v>
      </c>
      <c r="O380" s="75">
        <f t="shared" si="237"/>
        <v>0</v>
      </c>
      <c r="P380" s="75">
        <f t="shared" si="238"/>
        <v>0</v>
      </c>
      <c r="Q380" s="75">
        <f t="shared" si="239"/>
        <v>0</v>
      </c>
      <c r="R380" s="75">
        <f t="shared" si="240"/>
        <v>0</v>
      </c>
      <c r="S380" s="75">
        <f t="shared" si="241"/>
        <v>0</v>
      </c>
      <c r="T380" s="75">
        <f t="shared" si="242"/>
        <v>0</v>
      </c>
      <c r="U380" s="75">
        <f t="shared" si="243"/>
        <v>0</v>
      </c>
      <c r="V380" s="75">
        <f t="shared" si="244"/>
        <v>0</v>
      </c>
      <c r="W380" s="75">
        <f t="shared" si="245"/>
        <v>0</v>
      </c>
      <c r="X380" s="75">
        <f t="shared" si="246"/>
        <v>0</v>
      </c>
      <c r="Y380" s="23">
        <f t="shared" si="247"/>
        <v>0</v>
      </c>
    </row>
    <row r="381" spans="1:25">
      <c r="A381" s="25">
        <f t="shared" si="228"/>
        <v>364</v>
      </c>
      <c r="C381" s="25">
        <v>39103</v>
      </c>
      <c r="E381" s="89" t="s">
        <v>297</v>
      </c>
      <c r="G381" s="24">
        <v>6.4</v>
      </c>
      <c r="H381" s="75" t="str">
        <f t="shared" si="231"/>
        <v>P, S, T &amp; D Plant - Demand</v>
      </c>
      <c r="I381" s="23">
        <f>'Plt. Class.'!K$107</f>
        <v>0</v>
      </c>
      <c r="J381" s="75">
        <f t="shared" si="232"/>
        <v>0</v>
      </c>
      <c r="K381" s="75">
        <f t="shared" si="233"/>
        <v>0</v>
      </c>
      <c r="L381" s="75">
        <f t="shared" si="234"/>
        <v>0</v>
      </c>
      <c r="M381" s="75">
        <f t="shared" si="235"/>
        <v>0</v>
      </c>
      <c r="N381" s="75">
        <f t="shared" si="236"/>
        <v>0</v>
      </c>
      <c r="O381" s="75">
        <f t="shared" si="237"/>
        <v>0</v>
      </c>
      <c r="P381" s="75">
        <f t="shared" si="238"/>
        <v>0</v>
      </c>
      <c r="Q381" s="75">
        <f t="shared" si="239"/>
        <v>0</v>
      </c>
      <c r="R381" s="75">
        <f t="shared" si="240"/>
        <v>0</v>
      </c>
      <c r="S381" s="75">
        <f t="shared" si="241"/>
        <v>0</v>
      </c>
      <c r="T381" s="75">
        <f t="shared" si="242"/>
        <v>0</v>
      </c>
      <c r="U381" s="75">
        <f t="shared" si="243"/>
        <v>0</v>
      </c>
      <c r="V381" s="75">
        <f t="shared" si="244"/>
        <v>0</v>
      </c>
      <c r="W381" s="75">
        <f t="shared" si="245"/>
        <v>0</v>
      </c>
      <c r="X381" s="75">
        <f t="shared" si="246"/>
        <v>0</v>
      </c>
      <c r="Y381" s="23">
        <f t="shared" si="247"/>
        <v>0</v>
      </c>
    </row>
    <row r="382" spans="1:25">
      <c r="A382" s="25">
        <f t="shared" si="228"/>
        <v>365</v>
      </c>
      <c r="C382" s="25">
        <v>39200</v>
      </c>
      <c r="E382" s="89" t="s">
        <v>298</v>
      </c>
      <c r="G382" s="24">
        <v>6.4</v>
      </c>
      <c r="H382" s="75" t="str">
        <f t="shared" si="231"/>
        <v>P, S, T &amp; D Plant - Demand</v>
      </c>
      <c r="I382" s="23">
        <f>'Plt. Class.'!K$108</f>
        <v>52113.913134888229</v>
      </c>
      <c r="J382" s="75">
        <f t="shared" si="232"/>
        <v>28139.078450745415</v>
      </c>
      <c r="K382" s="75">
        <f t="shared" si="233"/>
        <v>17365.843519166505</v>
      </c>
      <c r="L382" s="75">
        <f t="shared" si="234"/>
        <v>0</v>
      </c>
      <c r="M382" s="75">
        <f t="shared" si="235"/>
        <v>6608.9911649763108</v>
      </c>
      <c r="N382" s="75">
        <f t="shared" si="236"/>
        <v>0</v>
      </c>
      <c r="O382" s="75">
        <f t="shared" si="237"/>
        <v>0</v>
      </c>
      <c r="P382" s="75">
        <f t="shared" si="238"/>
        <v>0</v>
      </c>
      <c r="Q382" s="75">
        <f t="shared" si="239"/>
        <v>0</v>
      </c>
      <c r="R382" s="75">
        <f t="shared" si="240"/>
        <v>0</v>
      </c>
      <c r="S382" s="75">
        <f t="shared" si="241"/>
        <v>0</v>
      </c>
      <c r="T382" s="75">
        <f t="shared" si="242"/>
        <v>0</v>
      </c>
      <c r="U382" s="75">
        <f t="shared" si="243"/>
        <v>0</v>
      </c>
      <c r="V382" s="75">
        <f t="shared" si="244"/>
        <v>0</v>
      </c>
      <c r="W382" s="75">
        <f t="shared" si="245"/>
        <v>0</v>
      </c>
      <c r="X382" s="75">
        <f t="shared" si="246"/>
        <v>0</v>
      </c>
      <c r="Y382" s="23">
        <f t="shared" si="247"/>
        <v>0</v>
      </c>
    </row>
    <row r="383" spans="1:25">
      <c r="A383" s="25">
        <f t="shared" si="228"/>
        <v>366</v>
      </c>
      <c r="C383" s="25">
        <v>39201</v>
      </c>
      <c r="E383" s="89" t="s">
        <v>299</v>
      </c>
      <c r="G383" s="24">
        <v>6.4</v>
      </c>
      <c r="H383" s="75" t="str">
        <f t="shared" si="231"/>
        <v>P, S, T &amp; D Plant - Demand</v>
      </c>
      <c r="I383" s="23">
        <f>'Plt. Class.'!K$109</f>
        <v>0</v>
      </c>
      <c r="J383" s="75">
        <f t="shared" si="232"/>
        <v>0</v>
      </c>
      <c r="K383" s="75">
        <f t="shared" si="233"/>
        <v>0</v>
      </c>
      <c r="L383" s="75">
        <f t="shared" si="234"/>
        <v>0</v>
      </c>
      <c r="M383" s="75">
        <f t="shared" si="235"/>
        <v>0</v>
      </c>
      <c r="N383" s="75">
        <f t="shared" si="236"/>
        <v>0</v>
      </c>
      <c r="O383" s="75">
        <f t="shared" si="237"/>
        <v>0</v>
      </c>
      <c r="P383" s="75">
        <f t="shared" si="238"/>
        <v>0</v>
      </c>
      <c r="Q383" s="75">
        <f t="shared" si="239"/>
        <v>0</v>
      </c>
      <c r="R383" s="75">
        <f t="shared" si="240"/>
        <v>0</v>
      </c>
      <c r="S383" s="75">
        <f t="shared" si="241"/>
        <v>0</v>
      </c>
      <c r="T383" s="75">
        <f t="shared" si="242"/>
        <v>0</v>
      </c>
      <c r="U383" s="75">
        <f t="shared" si="243"/>
        <v>0</v>
      </c>
      <c r="V383" s="75">
        <f t="shared" si="244"/>
        <v>0</v>
      </c>
      <c r="W383" s="75">
        <f t="shared" si="245"/>
        <v>0</v>
      </c>
      <c r="X383" s="75">
        <f t="shared" si="246"/>
        <v>0</v>
      </c>
      <c r="Y383" s="23">
        <f t="shared" si="247"/>
        <v>0</v>
      </c>
    </row>
    <row r="384" spans="1:25">
      <c r="A384" s="25">
        <f t="shared" si="228"/>
        <v>367</v>
      </c>
      <c r="C384" s="25">
        <v>39202</v>
      </c>
      <c r="E384" s="89" t="s">
        <v>300</v>
      </c>
      <c r="G384" s="24">
        <v>6.4</v>
      </c>
      <c r="H384" s="75" t="str">
        <f t="shared" si="231"/>
        <v>P, S, T &amp; D Plant - Demand</v>
      </c>
      <c r="I384" s="23">
        <f>'Plt. Class.'!K$110</f>
        <v>10549.251021671211</v>
      </c>
      <c r="J384" s="75">
        <f t="shared" si="232"/>
        <v>5696.1027149712445</v>
      </c>
      <c r="K384" s="75">
        <f t="shared" si="233"/>
        <v>3515.3115831577538</v>
      </c>
      <c r="L384" s="75">
        <f t="shared" si="234"/>
        <v>0</v>
      </c>
      <c r="M384" s="75">
        <f t="shared" si="235"/>
        <v>1337.8367235422127</v>
      </c>
      <c r="N384" s="75">
        <f t="shared" si="236"/>
        <v>0</v>
      </c>
      <c r="O384" s="75">
        <f t="shared" si="237"/>
        <v>0</v>
      </c>
      <c r="P384" s="75">
        <f t="shared" si="238"/>
        <v>0</v>
      </c>
      <c r="Q384" s="75">
        <f t="shared" si="239"/>
        <v>0</v>
      </c>
      <c r="R384" s="75">
        <f t="shared" si="240"/>
        <v>0</v>
      </c>
      <c r="S384" s="75">
        <f t="shared" si="241"/>
        <v>0</v>
      </c>
      <c r="T384" s="75">
        <f t="shared" si="242"/>
        <v>0</v>
      </c>
      <c r="U384" s="75">
        <f t="shared" si="243"/>
        <v>0</v>
      </c>
      <c r="V384" s="75">
        <f t="shared" si="244"/>
        <v>0</v>
      </c>
      <c r="W384" s="75">
        <f t="shared" si="245"/>
        <v>0</v>
      </c>
      <c r="X384" s="75">
        <f t="shared" si="246"/>
        <v>0</v>
      </c>
      <c r="Y384" s="23">
        <f t="shared" si="247"/>
        <v>0</v>
      </c>
    </row>
    <row r="385" spans="1:25">
      <c r="A385" s="25">
        <f t="shared" si="228"/>
        <v>368</v>
      </c>
      <c r="C385" s="25">
        <v>39300</v>
      </c>
      <c r="E385" s="89" t="s">
        <v>186</v>
      </c>
      <c r="G385" s="24">
        <v>6.4</v>
      </c>
      <c r="H385" s="75" t="str">
        <f t="shared" si="231"/>
        <v>P, S, T &amp; D Plant - Demand</v>
      </c>
      <c r="I385" s="23">
        <f>'Plt. Class.'!K$111</f>
        <v>0</v>
      </c>
      <c r="J385" s="75">
        <f t="shared" si="232"/>
        <v>0</v>
      </c>
      <c r="K385" s="75">
        <f t="shared" si="233"/>
        <v>0</v>
      </c>
      <c r="L385" s="75">
        <f t="shared" si="234"/>
        <v>0</v>
      </c>
      <c r="M385" s="75">
        <f t="shared" si="235"/>
        <v>0</v>
      </c>
      <c r="N385" s="75">
        <f t="shared" si="236"/>
        <v>0</v>
      </c>
      <c r="O385" s="75">
        <f t="shared" si="237"/>
        <v>0</v>
      </c>
      <c r="P385" s="75">
        <f t="shared" si="238"/>
        <v>0</v>
      </c>
      <c r="Q385" s="75">
        <f t="shared" si="239"/>
        <v>0</v>
      </c>
      <c r="R385" s="75">
        <f t="shared" si="240"/>
        <v>0</v>
      </c>
      <c r="S385" s="75">
        <f t="shared" si="241"/>
        <v>0</v>
      </c>
      <c r="T385" s="75">
        <f t="shared" si="242"/>
        <v>0</v>
      </c>
      <c r="U385" s="75">
        <f t="shared" si="243"/>
        <v>0</v>
      </c>
      <c r="V385" s="75">
        <f t="shared" si="244"/>
        <v>0</v>
      </c>
      <c r="W385" s="75">
        <f t="shared" si="245"/>
        <v>0</v>
      </c>
      <c r="X385" s="75">
        <f t="shared" si="246"/>
        <v>0</v>
      </c>
      <c r="Y385" s="23">
        <f t="shared" si="247"/>
        <v>0</v>
      </c>
    </row>
    <row r="386" spans="1:25">
      <c r="A386" s="25">
        <f t="shared" si="228"/>
        <v>369</v>
      </c>
      <c r="C386" s="25">
        <v>39400</v>
      </c>
      <c r="E386" s="89" t="s">
        <v>301</v>
      </c>
      <c r="G386" s="24">
        <v>6.4</v>
      </c>
      <c r="H386" s="75" t="str">
        <f t="shared" si="231"/>
        <v>P, S, T &amp; D Plant - Demand</v>
      </c>
      <c r="I386" s="23">
        <f>'Plt. Class.'!K$112</f>
        <v>2059593.0146616963</v>
      </c>
      <c r="J386" s="75">
        <f t="shared" si="232"/>
        <v>1112084.0084713211</v>
      </c>
      <c r="K386" s="75">
        <f t="shared" si="233"/>
        <v>686315.18637273659</v>
      </c>
      <c r="L386" s="75">
        <f t="shared" si="234"/>
        <v>0</v>
      </c>
      <c r="M386" s="75">
        <f t="shared" si="235"/>
        <v>261193.81981763878</v>
      </c>
      <c r="N386" s="75">
        <f t="shared" si="236"/>
        <v>0</v>
      </c>
      <c r="O386" s="75">
        <f t="shared" si="237"/>
        <v>0</v>
      </c>
      <c r="P386" s="75">
        <f t="shared" si="238"/>
        <v>0</v>
      </c>
      <c r="Q386" s="75">
        <f t="shared" si="239"/>
        <v>0</v>
      </c>
      <c r="R386" s="75">
        <f t="shared" si="240"/>
        <v>0</v>
      </c>
      <c r="S386" s="75">
        <f t="shared" si="241"/>
        <v>0</v>
      </c>
      <c r="T386" s="75">
        <f t="shared" si="242"/>
        <v>0</v>
      </c>
      <c r="U386" s="75">
        <f t="shared" si="243"/>
        <v>0</v>
      </c>
      <c r="V386" s="75">
        <f t="shared" si="244"/>
        <v>0</v>
      </c>
      <c r="W386" s="75">
        <f t="shared" si="245"/>
        <v>0</v>
      </c>
      <c r="X386" s="75">
        <f t="shared" si="246"/>
        <v>0</v>
      </c>
      <c r="Y386" s="23">
        <f t="shared" si="247"/>
        <v>0</v>
      </c>
    </row>
    <row r="387" spans="1:25">
      <c r="A387" s="25">
        <f t="shared" si="228"/>
        <v>370</v>
      </c>
      <c r="C387" s="25">
        <v>39600</v>
      </c>
      <c r="E387" s="89" t="s">
        <v>302</v>
      </c>
      <c r="G387" s="24">
        <v>6.4</v>
      </c>
      <c r="H387" s="75" t="str">
        <f t="shared" si="231"/>
        <v>P, S, T &amp; D Plant - Demand</v>
      </c>
      <c r="I387" s="23">
        <f>'Plt. Class.'!K$113</f>
        <v>0</v>
      </c>
      <c r="J387" s="75">
        <f t="shared" si="232"/>
        <v>0</v>
      </c>
      <c r="K387" s="75">
        <f t="shared" si="233"/>
        <v>0</v>
      </c>
      <c r="L387" s="75">
        <f t="shared" si="234"/>
        <v>0</v>
      </c>
      <c r="M387" s="75">
        <f t="shared" si="235"/>
        <v>0</v>
      </c>
      <c r="N387" s="75">
        <f t="shared" si="236"/>
        <v>0</v>
      </c>
      <c r="O387" s="75">
        <f t="shared" si="237"/>
        <v>0</v>
      </c>
      <c r="P387" s="75">
        <f t="shared" si="238"/>
        <v>0</v>
      </c>
      <c r="Q387" s="75">
        <f t="shared" si="239"/>
        <v>0</v>
      </c>
      <c r="R387" s="75">
        <f t="shared" si="240"/>
        <v>0</v>
      </c>
      <c r="S387" s="75">
        <f t="shared" si="241"/>
        <v>0</v>
      </c>
      <c r="T387" s="75">
        <f t="shared" si="242"/>
        <v>0</v>
      </c>
      <c r="U387" s="75">
        <f t="shared" si="243"/>
        <v>0</v>
      </c>
      <c r="V387" s="75">
        <f t="shared" si="244"/>
        <v>0</v>
      </c>
      <c r="W387" s="75">
        <f t="shared" si="245"/>
        <v>0</v>
      </c>
      <c r="X387" s="75">
        <f t="shared" si="246"/>
        <v>0</v>
      </c>
      <c r="Y387" s="23">
        <f t="shared" si="247"/>
        <v>0</v>
      </c>
    </row>
    <row r="388" spans="1:25">
      <c r="A388" s="25">
        <f t="shared" si="228"/>
        <v>371</v>
      </c>
      <c r="C388" s="25">
        <v>39603</v>
      </c>
      <c r="E388" s="89" t="s">
        <v>303</v>
      </c>
      <c r="G388" s="24">
        <v>6.4</v>
      </c>
      <c r="H388" s="75" t="str">
        <f t="shared" si="231"/>
        <v>P, S, T &amp; D Plant - Demand</v>
      </c>
      <c r="I388" s="23">
        <f>'Plt. Class.'!K$114</f>
        <v>0</v>
      </c>
      <c r="J388" s="75">
        <f t="shared" si="232"/>
        <v>0</v>
      </c>
      <c r="K388" s="75">
        <f t="shared" si="233"/>
        <v>0</v>
      </c>
      <c r="L388" s="75">
        <f t="shared" si="234"/>
        <v>0</v>
      </c>
      <c r="M388" s="75">
        <f t="shared" si="235"/>
        <v>0</v>
      </c>
      <c r="N388" s="75">
        <f t="shared" si="236"/>
        <v>0</v>
      </c>
      <c r="O388" s="75">
        <f t="shared" si="237"/>
        <v>0</v>
      </c>
      <c r="P388" s="75">
        <f t="shared" si="238"/>
        <v>0</v>
      </c>
      <c r="Q388" s="75">
        <f t="shared" si="239"/>
        <v>0</v>
      </c>
      <c r="R388" s="75">
        <f t="shared" si="240"/>
        <v>0</v>
      </c>
      <c r="S388" s="75">
        <f t="shared" si="241"/>
        <v>0</v>
      </c>
      <c r="T388" s="75">
        <f t="shared" si="242"/>
        <v>0</v>
      </c>
      <c r="U388" s="75">
        <f t="shared" si="243"/>
        <v>0</v>
      </c>
      <c r="V388" s="75">
        <f t="shared" si="244"/>
        <v>0</v>
      </c>
      <c r="W388" s="75">
        <f t="shared" si="245"/>
        <v>0</v>
      </c>
      <c r="X388" s="75">
        <f t="shared" si="246"/>
        <v>0</v>
      </c>
      <c r="Y388" s="23">
        <f t="shared" si="247"/>
        <v>0</v>
      </c>
    </row>
    <row r="389" spans="1:25">
      <c r="A389" s="25">
        <f t="shared" si="228"/>
        <v>372</v>
      </c>
      <c r="C389" s="25">
        <v>39604</v>
      </c>
      <c r="E389" s="89" t="s">
        <v>304</v>
      </c>
      <c r="G389" s="24">
        <v>6.4</v>
      </c>
      <c r="H389" s="75" t="str">
        <f t="shared" si="231"/>
        <v>P, S, T &amp; D Plant - Demand</v>
      </c>
      <c r="I389" s="23">
        <f>'Plt. Class.'!K$115</f>
        <v>0</v>
      </c>
      <c r="J389" s="75">
        <f t="shared" si="232"/>
        <v>0</v>
      </c>
      <c r="K389" s="75">
        <f t="shared" si="233"/>
        <v>0</v>
      </c>
      <c r="L389" s="75">
        <f t="shared" si="234"/>
        <v>0</v>
      </c>
      <c r="M389" s="75">
        <f t="shared" si="235"/>
        <v>0</v>
      </c>
      <c r="N389" s="75">
        <f t="shared" si="236"/>
        <v>0</v>
      </c>
      <c r="O389" s="75">
        <f t="shared" si="237"/>
        <v>0</v>
      </c>
      <c r="P389" s="75">
        <f t="shared" si="238"/>
        <v>0</v>
      </c>
      <c r="Q389" s="75">
        <f t="shared" si="239"/>
        <v>0</v>
      </c>
      <c r="R389" s="75">
        <f t="shared" si="240"/>
        <v>0</v>
      </c>
      <c r="S389" s="75">
        <f t="shared" si="241"/>
        <v>0</v>
      </c>
      <c r="T389" s="75">
        <f t="shared" si="242"/>
        <v>0</v>
      </c>
      <c r="U389" s="75">
        <f t="shared" si="243"/>
        <v>0</v>
      </c>
      <c r="V389" s="75">
        <f t="shared" si="244"/>
        <v>0</v>
      </c>
      <c r="W389" s="75">
        <f t="shared" si="245"/>
        <v>0</v>
      </c>
      <c r="X389" s="75">
        <f t="shared" si="246"/>
        <v>0</v>
      </c>
      <c r="Y389" s="23">
        <f t="shared" si="247"/>
        <v>0</v>
      </c>
    </row>
    <row r="390" spans="1:25">
      <c r="A390" s="25">
        <f t="shared" si="228"/>
        <v>373</v>
      </c>
      <c r="C390" s="25">
        <v>39605</v>
      </c>
      <c r="E390" s="23" t="s">
        <v>305</v>
      </c>
      <c r="G390" s="24">
        <v>6.4</v>
      </c>
      <c r="H390" s="75" t="str">
        <f t="shared" si="231"/>
        <v>P, S, T &amp; D Plant - Demand</v>
      </c>
      <c r="I390" s="23">
        <f>'Plt. Class.'!K$116</f>
        <v>0</v>
      </c>
      <c r="J390" s="75">
        <f t="shared" si="232"/>
        <v>0</v>
      </c>
      <c r="K390" s="75">
        <f t="shared" si="233"/>
        <v>0</v>
      </c>
      <c r="L390" s="75">
        <f t="shared" si="234"/>
        <v>0</v>
      </c>
      <c r="M390" s="75">
        <f t="shared" si="235"/>
        <v>0</v>
      </c>
      <c r="N390" s="75">
        <f t="shared" si="236"/>
        <v>0</v>
      </c>
      <c r="O390" s="75">
        <f t="shared" si="237"/>
        <v>0</v>
      </c>
      <c r="P390" s="75">
        <f t="shared" si="238"/>
        <v>0</v>
      </c>
      <c r="Q390" s="75">
        <f t="shared" si="239"/>
        <v>0</v>
      </c>
      <c r="R390" s="75">
        <f t="shared" si="240"/>
        <v>0</v>
      </c>
      <c r="S390" s="75">
        <f t="shared" si="241"/>
        <v>0</v>
      </c>
      <c r="T390" s="75">
        <f t="shared" si="242"/>
        <v>0</v>
      </c>
      <c r="U390" s="75">
        <f t="shared" si="243"/>
        <v>0</v>
      </c>
      <c r="V390" s="75">
        <f t="shared" si="244"/>
        <v>0</v>
      </c>
      <c r="W390" s="75">
        <f t="shared" si="245"/>
        <v>0</v>
      </c>
      <c r="X390" s="75">
        <f t="shared" si="246"/>
        <v>0</v>
      </c>
      <c r="Y390" s="23">
        <f t="shared" si="247"/>
        <v>0</v>
      </c>
    </row>
    <row r="391" spans="1:25">
      <c r="A391" s="25">
        <f t="shared" si="228"/>
        <v>374</v>
      </c>
      <c r="C391" s="25">
        <v>39700</v>
      </c>
      <c r="E391" s="89" t="s">
        <v>306</v>
      </c>
      <c r="G391" s="24">
        <v>6.4</v>
      </c>
      <c r="H391" s="75" t="str">
        <f t="shared" si="231"/>
        <v>P, S, T &amp; D Plant - Demand</v>
      </c>
      <c r="I391" s="23">
        <f>'Plt. Class.'!K$117</f>
        <v>125113.77447519395</v>
      </c>
      <c r="J391" s="75">
        <f t="shared" si="232"/>
        <v>67555.593188980027</v>
      </c>
      <c r="K391" s="75">
        <f t="shared" si="233"/>
        <v>41691.481198213158</v>
      </c>
      <c r="L391" s="75">
        <f t="shared" si="234"/>
        <v>0</v>
      </c>
      <c r="M391" s="75">
        <f t="shared" si="235"/>
        <v>15866.700088000767</v>
      </c>
      <c r="N391" s="75">
        <f t="shared" si="236"/>
        <v>0</v>
      </c>
      <c r="O391" s="75">
        <f t="shared" si="237"/>
        <v>0</v>
      </c>
      <c r="P391" s="75">
        <f t="shared" si="238"/>
        <v>0</v>
      </c>
      <c r="Q391" s="75">
        <f t="shared" si="239"/>
        <v>0</v>
      </c>
      <c r="R391" s="75">
        <f t="shared" si="240"/>
        <v>0</v>
      </c>
      <c r="S391" s="75">
        <f t="shared" si="241"/>
        <v>0</v>
      </c>
      <c r="T391" s="75">
        <f t="shared" si="242"/>
        <v>0</v>
      </c>
      <c r="U391" s="75">
        <f t="shared" si="243"/>
        <v>0</v>
      </c>
      <c r="V391" s="75">
        <f t="shared" si="244"/>
        <v>0</v>
      </c>
      <c r="W391" s="75">
        <f t="shared" si="245"/>
        <v>0</v>
      </c>
      <c r="X391" s="75">
        <f t="shared" si="246"/>
        <v>0</v>
      </c>
      <c r="Y391" s="23">
        <f t="shared" si="247"/>
        <v>0</v>
      </c>
    </row>
    <row r="392" spans="1:25">
      <c r="A392" s="25">
        <f t="shared" si="228"/>
        <v>375</v>
      </c>
      <c r="C392" s="25">
        <v>39701</v>
      </c>
      <c r="E392" s="89" t="s">
        <v>307</v>
      </c>
      <c r="G392" s="24">
        <v>6.4</v>
      </c>
      <c r="H392" s="75" t="str">
        <f t="shared" si="231"/>
        <v>P, S, T &amp; D Plant - Demand</v>
      </c>
      <c r="I392" s="23">
        <f>'Plt. Class.'!K$118</f>
        <v>0</v>
      </c>
      <c r="J392" s="75">
        <f t="shared" si="232"/>
        <v>0</v>
      </c>
      <c r="K392" s="75">
        <f t="shared" si="233"/>
        <v>0</v>
      </c>
      <c r="L392" s="75">
        <f t="shared" si="234"/>
        <v>0</v>
      </c>
      <c r="M392" s="75">
        <f t="shared" si="235"/>
        <v>0</v>
      </c>
      <c r="N392" s="75">
        <f t="shared" si="236"/>
        <v>0</v>
      </c>
      <c r="O392" s="75">
        <f t="shared" si="237"/>
        <v>0</v>
      </c>
      <c r="P392" s="75">
        <f t="shared" si="238"/>
        <v>0</v>
      </c>
      <c r="Q392" s="75">
        <f t="shared" si="239"/>
        <v>0</v>
      </c>
      <c r="R392" s="75">
        <f t="shared" si="240"/>
        <v>0</v>
      </c>
      <c r="S392" s="75">
        <f t="shared" si="241"/>
        <v>0</v>
      </c>
      <c r="T392" s="75">
        <f t="shared" si="242"/>
        <v>0</v>
      </c>
      <c r="U392" s="75">
        <f t="shared" si="243"/>
        <v>0</v>
      </c>
      <c r="V392" s="75">
        <f t="shared" si="244"/>
        <v>0</v>
      </c>
      <c r="W392" s="75">
        <f t="shared" si="245"/>
        <v>0</v>
      </c>
      <c r="X392" s="75">
        <f t="shared" si="246"/>
        <v>0</v>
      </c>
      <c r="Y392" s="23">
        <f t="shared" si="247"/>
        <v>0</v>
      </c>
    </row>
    <row r="393" spans="1:25">
      <c r="A393" s="25">
        <f t="shared" si="228"/>
        <v>376</v>
      </c>
      <c r="C393" s="25">
        <v>39702</v>
      </c>
      <c r="E393" s="89" t="s">
        <v>308</v>
      </c>
      <c r="G393" s="24">
        <v>6.4</v>
      </c>
      <c r="H393" s="75" t="str">
        <f t="shared" si="231"/>
        <v>P, S, T &amp; D Plant - Demand</v>
      </c>
      <c r="I393" s="23">
        <f>'Plt. Class.'!K$119</f>
        <v>0</v>
      </c>
      <c r="J393" s="75">
        <f t="shared" si="232"/>
        <v>0</v>
      </c>
      <c r="K393" s="75">
        <f t="shared" si="233"/>
        <v>0</v>
      </c>
      <c r="L393" s="75">
        <f t="shared" si="234"/>
        <v>0</v>
      </c>
      <c r="M393" s="75">
        <f t="shared" si="235"/>
        <v>0</v>
      </c>
      <c r="N393" s="75">
        <f t="shared" si="236"/>
        <v>0</v>
      </c>
      <c r="O393" s="75">
        <f t="shared" si="237"/>
        <v>0</v>
      </c>
      <c r="P393" s="75">
        <f t="shared" si="238"/>
        <v>0</v>
      </c>
      <c r="Q393" s="75">
        <f t="shared" si="239"/>
        <v>0</v>
      </c>
      <c r="R393" s="75">
        <f t="shared" si="240"/>
        <v>0</v>
      </c>
      <c r="S393" s="75">
        <f t="shared" si="241"/>
        <v>0</v>
      </c>
      <c r="T393" s="75">
        <f t="shared" si="242"/>
        <v>0</v>
      </c>
      <c r="U393" s="75">
        <f t="shared" si="243"/>
        <v>0</v>
      </c>
      <c r="V393" s="75">
        <f t="shared" si="244"/>
        <v>0</v>
      </c>
      <c r="W393" s="75">
        <f t="shared" si="245"/>
        <v>0</v>
      </c>
      <c r="X393" s="75">
        <f t="shared" si="246"/>
        <v>0</v>
      </c>
      <c r="Y393" s="23">
        <f t="shared" si="247"/>
        <v>0</v>
      </c>
    </row>
    <row r="394" spans="1:25">
      <c r="A394" s="25">
        <f t="shared" si="228"/>
        <v>377</v>
      </c>
      <c r="C394" s="25">
        <v>39705</v>
      </c>
      <c r="E394" s="89" t="s">
        <v>309</v>
      </c>
      <c r="G394" s="24">
        <v>6.4</v>
      </c>
      <c r="H394" s="75" t="str">
        <f t="shared" si="231"/>
        <v>P, S, T &amp; D Plant - Demand</v>
      </c>
      <c r="I394" s="23">
        <f>'Plt. Class.'!K$120</f>
        <v>0</v>
      </c>
      <c r="J394" s="75">
        <f t="shared" si="232"/>
        <v>0</v>
      </c>
      <c r="K394" s="75">
        <f t="shared" si="233"/>
        <v>0</v>
      </c>
      <c r="L394" s="75">
        <f t="shared" si="234"/>
        <v>0</v>
      </c>
      <c r="M394" s="75">
        <f t="shared" si="235"/>
        <v>0</v>
      </c>
      <c r="N394" s="75">
        <f t="shared" si="236"/>
        <v>0</v>
      </c>
      <c r="O394" s="75">
        <f t="shared" si="237"/>
        <v>0</v>
      </c>
      <c r="P394" s="75">
        <f t="shared" si="238"/>
        <v>0</v>
      </c>
      <c r="Q394" s="75">
        <f t="shared" si="239"/>
        <v>0</v>
      </c>
      <c r="R394" s="75">
        <f t="shared" si="240"/>
        <v>0</v>
      </c>
      <c r="S394" s="75">
        <f t="shared" si="241"/>
        <v>0</v>
      </c>
      <c r="T394" s="75">
        <f t="shared" si="242"/>
        <v>0</v>
      </c>
      <c r="U394" s="75">
        <f t="shared" si="243"/>
        <v>0</v>
      </c>
      <c r="V394" s="75">
        <f t="shared" si="244"/>
        <v>0</v>
      </c>
      <c r="W394" s="75">
        <f t="shared" si="245"/>
        <v>0</v>
      </c>
      <c r="X394" s="75">
        <f t="shared" si="246"/>
        <v>0</v>
      </c>
      <c r="Y394" s="23">
        <f t="shared" si="247"/>
        <v>0</v>
      </c>
    </row>
    <row r="395" spans="1:25">
      <c r="A395" s="25">
        <f t="shared" si="228"/>
        <v>378</v>
      </c>
      <c r="C395" s="25">
        <v>39800</v>
      </c>
      <c r="E395" s="89" t="s">
        <v>310</v>
      </c>
      <c r="G395" s="24">
        <v>6.4</v>
      </c>
      <c r="H395" s="75" t="str">
        <f t="shared" si="231"/>
        <v>P, S, T &amp; D Plant - Demand</v>
      </c>
      <c r="I395" s="23">
        <f>'Plt. Class.'!K$121</f>
        <v>860039.26610272576</v>
      </c>
      <c r="J395" s="75">
        <f t="shared" si="232"/>
        <v>464381.02464012976</v>
      </c>
      <c r="K395" s="75">
        <f t="shared" si="233"/>
        <v>286589.63445752324</v>
      </c>
      <c r="L395" s="75">
        <f t="shared" si="234"/>
        <v>0</v>
      </c>
      <c r="M395" s="75">
        <f t="shared" si="235"/>
        <v>109068.60700507279</v>
      </c>
      <c r="N395" s="75">
        <f t="shared" si="236"/>
        <v>0</v>
      </c>
      <c r="O395" s="75">
        <f t="shared" si="237"/>
        <v>0</v>
      </c>
      <c r="P395" s="75">
        <f t="shared" si="238"/>
        <v>0</v>
      </c>
      <c r="Q395" s="75">
        <f t="shared" si="239"/>
        <v>0</v>
      </c>
      <c r="R395" s="75">
        <f t="shared" si="240"/>
        <v>0</v>
      </c>
      <c r="S395" s="75">
        <f t="shared" si="241"/>
        <v>0</v>
      </c>
      <c r="T395" s="75">
        <f t="shared" si="242"/>
        <v>0</v>
      </c>
      <c r="U395" s="75">
        <f t="shared" si="243"/>
        <v>0</v>
      </c>
      <c r="V395" s="75">
        <f t="shared" si="244"/>
        <v>0</v>
      </c>
      <c r="W395" s="75">
        <f t="shared" si="245"/>
        <v>0</v>
      </c>
      <c r="X395" s="75">
        <f t="shared" si="246"/>
        <v>0</v>
      </c>
      <c r="Y395" s="23">
        <f t="shared" si="247"/>
        <v>0</v>
      </c>
    </row>
    <row r="396" spans="1:25">
      <c r="A396" s="25">
        <f t="shared" si="228"/>
        <v>379</v>
      </c>
      <c r="C396" s="25">
        <v>39900</v>
      </c>
      <c r="E396" s="89" t="s">
        <v>311</v>
      </c>
      <c r="G396" s="24">
        <v>6.4</v>
      </c>
      <c r="H396" s="75" t="str">
        <f t="shared" si="231"/>
        <v>P, S, T &amp; D Plant - Demand</v>
      </c>
      <c r="I396" s="23">
        <f>'Plt. Class.'!K$122</f>
        <v>0</v>
      </c>
      <c r="J396" s="75">
        <f t="shared" si="232"/>
        <v>0</v>
      </c>
      <c r="K396" s="75">
        <f t="shared" si="233"/>
        <v>0</v>
      </c>
      <c r="L396" s="75">
        <f t="shared" si="234"/>
        <v>0</v>
      </c>
      <c r="M396" s="75">
        <f t="shared" si="235"/>
        <v>0</v>
      </c>
      <c r="N396" s="75">
        <f t="shared" si="236"/>
        <v>0</v>
      </c>
      <c r="O396" s="75">
        <f t="shared" si="237"/>
        <v>0</v>
      </c>
      <c r="P396" s="75">
        <f t="shared" si="238"/>
        <v>0</v>
      </c>
      <c r="Q396" s="75">
        <f t="shared" si="239"/>
        <v>0</v>
      </c>
      <c r="R396" s="75">
        <f t="shared" si="240"/>
        <v>0</v>
      </c>
      <c r="S396" s="75">
        <f t="shared" si="241"/>
        <v>0</v>
      </c>
      <c r="T396" s="75">
        <f t="shared" si="242"/>
        <v>0</v>
      </c>
      <c r="U396" s="75">
        <f t="shared" si="243"/>
        <v>0</v>
      </c>
      <c r="V396" s="75">
        <f t="shared" si="244"/>
        <v>0</v>
      </c>
      <c r="W396" s="75">
        <f t="shared" si="245"/>
        <v>0</v>
      </c>
      <c r="X396" s="75">
        <f t="shared" si="246"/>
        <v>0</v>
      </c>
      <c r="Y396" s="23">
        <f t="shared" si="247"/>
        <v>0</v>
      </c>
    </row>
    <row r="397" spans="1:25">
      <c r="A397" s="25">
        <f t="shared" si="228"/>
        <v>380</v>
      </c>
      <c r="C397" s="25">
        <v>39901</v>
      </c>
      <c r="E397" s="89" t="s">
        <v>312</v>
      </c>
      <c r="G397" s="24">
        <v>6.4</v>
      </c>
      <c r="H397" s="75" t="str">
        <f t="shared" si="231"/>
        <v>P, S, T &amp; D Plant - Demand</v>
      </c>
      <c r="I397" s="23">
        <f>'Plt. Class.'!K$123</f>
        <v>6177.3644754201241</v>
      </c>
      <c r="J397" s="75">
        <f t="shared" si="232"/>
        <v>3335.4882244742698</v>
      </c>
      <c r="K397" s="75">
        <f t="shared" si="233"/>
        <v>2058.4741844915775</v>
      </c>
      <c r="L397" s="75">
        <f t="shared" si="234"/>
        <v>0</v>
      </c>
      <c r="M397" s="75">
        <f t="shared" si="235"/>
        <v>783.40206645427691</v>
      </c>
      <c r="N397" s="75">
        <f t="shared" si="236"/>
        <v>0</v>
      </c>
      <c r="O397" s="75">
        <f t="shared" si="237"/>
        <v>0</v>
      </c>
      <c r="P397" s="75">
        <f t="shared" si="238"/>
        <v>0</v>
      </c>
      <c r="Q397" s="75">
        <f t="shared" si="239"/>
        <v>0</v>
      </c>
      <c r="R397" s="75">
        <f t="shared" si="240"/>
        <v>0</v>
      </c>
      <c r="S397" s="75">
        <f t="shared" si="241"/>
        <v>0</v>
      </c>
      <c r="T397" s="75">
        <f t="shared" si="242"/>
        <v>0</v>
      </c>
      <c r="U397" s="75">
        <f t="shared" si="243"/>
        <v>0</v>
      </c>
      <c r="V397" s="75">
        <f t="shared" si="244"/>
        <v>0</v>
      </c>
      <c r="W397" s="75">
        <f t="shared" si="245"/>
        <v>0</v>
      </c>
      <c r="X397" s="75">
        <f t="shared" si="246"/>
        <v>0</v>
      </c>
      <c r="Y397" s="23">
        <f t="shared" si="247"/>
        <v>0</v>
      </c>
    </row>
    <row r="398" spans="1:25">
      <c r="A398" s="25">
        <f t="shared" si="228"/>
        <v>381</v>
      </c>
      <c r="C398" s="25">
        <v>39902</v>
      </c>
      <c r="E398" s="89" t="s">
        <v>313</v>
      </c>
      <c r="G398" s="24">
        <v>6.4</v>
      </c>
      <c r="H398" s="75" t="str">
        <f t="shared" si="231"/>
        <v>P, S, T &amp; D Plant - Demand</v>
      </c>
      <c r="I398" s="23">
        <f>'Plt. Class.'!K$124</f>
        <v>0</v>
      </c>
      <c r="J398" s="75">
        <f t="shared" si="232"/>
        <v>0</v>
      </c>
      <c r="K398" s="75">
        <f t="shared" si="233"/>
        <v>0</v>
      </c>
      <c r="L398" s="75">
        <f t="shared" si="234"/>
        <v>0</v>
      </c>
      <c r="M398" s="75">
        <f t="shared" si="235"/>
        <v>0</v>
      </c>
      <c r="N398" s="75">
        <f t="shared" si="236"/>
        <v>0</v>
      </c>
      <c r="O398" s="75">
        <f t="shared" si="237"/>
        <v>0</v>
      </c>
      <c r="P398" s="75">
        <f t="shared" si="238"/>
        <v>0</v>
      </c>
      <c r="Q398" s="75">
        <f t="shared" si="239"/>
        <v>0</v>
      </c>
      <c r="R398" s="75">
        <f t="shared" si="240"/>
        <v>0</v>
      </c>
      <c r="S398" s="75">
        <f t="shared" si="241"/>
        <v>0</v>
      </c>
      <c r="T398" s="75">
        <f t="shared" si="242"/>
        <v>0</v>
      </c>
      <c r="U398" s="75">
        <f t="shared" si="243"/>
        <v>0</v>
      </c>
      <c r="V398" s="75">
        <f t="shared" si="244"/>
        <v>0</v>
      </c>
      <c r="W398" s="75">
        <f t="shared" si="245"/>
        <v>0</v>
      </c>
      <c r="X398" s="75">
        <f t="shared" si="246"/>
        <v>0</v>
      </c>
      <c r="Y398" s="23">
        <f t="shared" si="247"/>
        <v>0</v>
      </c>
    </row>
    <row r="399" spans="1:25">
      <c r="A399" s="25">
        <f t="shared" si="228"/>
        <v>382</v>
      </c>
      <c r="C399" s="25">
        <v>39903</v>
      </c>
      <c r="E399" s="89" t="s">
        <v>314</v>
      </c>
      <c r="G399" s="24">
        <v>6.4</v>
      </c>
      <c r="H399" s="75" t="str">
        <f t="shared" si="231"/>
        <v>P, S, T &amp; D Plant - Demand</v>
      </c>
      <c r="I399" s="23">
        <f>'Plt. Class.'!K$125</f>
        <v>0</v>
      </c>
      <c r="J399" s="75">
        <f t="shared" si="232"/>
        <v>0</v>
      </c>
      <c r="K399" s="75">
        <f t="shared" si="233"/>
        <v>0</v>
      </c>
      <c r="L399" s="75">
        <f t="shared" si="234"/>
        <v>0</v>
      </c>
      <c r="M399" s="75">
        <f t="shared" si="235"/>
        <v>0</v>
      </c>
      <c r="N399" s="75">
        <f t="shared" si="236"/>
        <v>0</v>
      </c>
      <c r="O399" s="75">
        <f t="shared" si="237"/>
        <v>0</v>
      </c>
      <c r="P399" s="75">
        <f t="shared" si="238"/>
        <v>0</v>
      </c>
      <c r="Q399" s="75">
        <f t="shared" si="239"/>
        <v>0</v>
      </c>
      <c r="R399" s="75">
        <f t="shared" si="240"/>
        <v>0</v>
      </c>
      <c r="S399" s="75">
        <f t="shared" si="241"/>
        <v>0</v>
      </c>
      <c r="T399" s="75">
        <f t="shared" si="242"/>
        <v>0</v>
      </c>
      <c r="U399" s="75">
        <f t="shared" si="243"/>
        <v>0</v>
      </c>
      <c r="V399" s="75">
        <f t="shared" si="244"/>
        <v>0</v>
      </c>
      <c r="W399" s="75">
        <f t="shared" si="245"/>
        <v>0</v>
      </c>
      <c r="X399" s="75">
        <f t="shared" si="246"/>
        <v>0</v>
      </c>
      <c r="Y399" s="23">
        <f t="shared" si="247"/>
        <v>0</v>
      </c>
    </row>
    <row r="400" spans="1:25">
      <c r="A400" s="25">
        <f t="shared" si="228"/>
        <v>383</v>
      </c>
      <c r="C400" s="25">
        <v>39904</v>
      </c>
      <c r="E400" s="89" t="s">
        <v>315</v>
      </c>
      <c r="G400" s="24">
        <v>6.4</v>
      </c>
      <c r="H400" s="75" t="str">
        <f t="shared" si="231"/>
        <v>P, S, T &amp; D Plant - Demand</v>
      </c>
      <c r="I400" s="23">
        <f>'Plt. Class.'!K$126</f>
        <v>0</v>
      </c>
      <c r="J400" s="75">
        <f t="shared" si="232"/>
        <v>0</v>
      </c>
      <c r="K400" s="75">
        <f t="shared" si="233"/>
        <v>0</v>
      </c>
      <c r="L400" s="75">
        <f t="shared" si="234"/>
        <v>0</v>
      </c>
      <c r="M400" s="75">
        <f t="shared" si="235"/>
        <v>0</v>
      </c>
      <c r="N400" s="75">
        <f t="shared" si="236"/>
        <v>0</v>
      </c>
      <c r="O400" s="75">
        <f t="shared" si="237"/>
        <v>0</v>
      </c>
      <c r="P400" s="75">
        <f t="shared" si="238"/>
        <v>0</v>
      </c>
      <c r="Q400" s="75">
        <f t="shared" si="239"/>
        <v>0</v>
      </c>
      <c r="R400" s="75">
        <f t="shared" si="240"/>
        <v>0</v>
      </c>
      <c r="S400" s="75">
        <f t="shared" si="241"/>
        <v>0</v>
      </c>
      <c r="T400" s="75">
        <f t="shared" si="242"/>
        <v>0</v>
      </c>
      <c r="U400" s="75">
        <f t="shared" si="243"/>
        <v>0</v>
      </c>
      <c r="V400" s="75">
        <f t="shared" si="244"/>
        <v>0</v>
      </c>
      <c r="W400" s="75">
        <f t="shared" si="245"/>
        <v>0</v>
      </c>
      <c r="X400" s="75">
        <f t="shared" si="246"/>
        <v>0</v>
      </c>
      <c r="Y400" s="23">
        <f t="shared" si="247"/>
        <v>0</v>
      </c>
    </row>
    <row r="401" spans="1:25">
      <c r="A401" s="25">
        <f t="shared" si="228"/>
        <v>384</v>
      </c>
      <c r="C401" s="25">
        <v>39905</v>
      </c>
      <c r="E401" s="89" t="s">
        <v>316</v>
      </c>
      <c r="G401" s="24">
        <v>6.4</v>
      </c>
      <c r="H401" s="75" t="str">
        <f t="shared" si="231"/>
        <v>P, S, T &amp; D Plant - Demand</v>
      </c>
      <c r="I401" s="23">
        <f>'Plt. Class.'!K$127</f>
        <v>0</v>
      </c>
      <c r="J401" s="75">
        <f t="shared" si="232"/>
        <v>0</v>
      </c>
      <c r="K401" s="75">
        <f t="shared" si="233"/>
        <v>0</v>
      </c>
      <c r="L401" s="75">
        <f t="shared" si="234"/>
        <v>0</v>
      </c>
      <c r="M401" s="75">
        <f t="shared" si="235"/>
        <v>0</v>
      </c>
      <c r="N401" s="75">
        <f t="shared" si="236"/>
        <v>0</v>
      </c>
      <c r="O401" s="75">
        <f t="shared" si="237"/>
        <v>0</v>
      </c>
      <c r="P401" s="75">
        <f t="shared" si="238"/>
        <v>0</v>
      </c>
      <c r="Q401" s="75">
        <f t="shared" si="239"/>
        <v>0</v>
      </c>
      <c r="R401" s="75">
        <f t="shared" si="240"/>
        <v>0</v>
      </c>
      <c r="S401" s="75">
        <f t="shared" si="241"/>
        <v>0</v>
      </c>
      <c r="T401" s="75">
        <f t="shared" si="242"/>
        <v>0</v>
      </c>
      <c r="U401" s="75">
        <f t="shared" si="243"/>
        <v>0</v>
      </c>
      <c r="V401" s="75">
        <f t="shared" si="244"/>
        <v>0</v>
      </c>
      <c r="W401" s="75">
        <f t="shared" si="245"/>
        <v>0</v>
      </c>
      <c r="X401" s="75">
        <f t="shared" si="246"/>
        <v>0</v>
      </c>
      <c r="Y401" s="23">
        <f t="shared" si="247"/>
        <v>0</v>
      </c>
    </row>
    <row r="402" spans="1:25">
      <c r="A402" s="25">
        <f t="shared" si="228"/>
        <v>385</v>
      </c>
      <c r="C402" s="25">
        <v>39906</v>
      </c>
      <c r="E402" s="89" t="s">
        <v>317</v>
      </c>
      <c r="G402" s="24">
        <v>6.4</v>
      </c>
      <c r="H402" s="75" t="str">
        <f t="shared" si="231"/>
        <v>P, S, T &amp; D Plant - Demand</v>
      </c>
      <c r="I402" s="23">
        <f>'Plt. Class.'!K$128</f>
        <v>153001.41119501769</v>
      </c>
      <c r="J402" s="75">
        <f t="shared" si="232"/>
        <v>82613.614171473877</v>
      </c>
      <c r="K402" s="75">
        <f t="shared" si="233"/>
        <v>50984.437843827363</v>
      </c>
      <c r="L402" s="75">
        <f t="shared" si="234"/>
        <v>0</v>
      </c>
      <c r="M402" s="75">
        <f t="shared" si="235"/>
        <v>19403.359179716455</v>
      </c>
      <c r="N402" s="75">
        <f t="shared" si="236"/>
        <v>0</v>
      </c>
      <c r="O402" s="75">
        <f t="shared" si="237"/>
        <v>0</v>
      </c>
      <c r="P402" s="75">
        <f t="shared" si="238"/>
        <v>0</v>
      </c>
      <c r="Q402" s="75">
        <f t="shared" si="239"/>
        <v>0</v>
      </c>
      <c r="R402" s="75">
        <f t="shared" si="240"/>
        <v>0</v>
      </c>
      <c r="S402" s="75">
        <f t="shared" si="241"/>
        <v>0</v>
      </c>
      <c r="T402" s="75">
        <f t="shared" si="242"/>
        <v>0</v>
      </c>
      <c r="U402" s="75">
        <f t="shared" si="243"/>
        <v>0</v>
      </c>
      <c r="V402" s="75">
        <f t="shared" si="244"/>
        <v>0</v>
      </c>
      <c r="W402" s="75">
        <f t="shared" si="245"/>
        <v>0</v>
      </c>
      <c r="X402" s="75">
        <f t="shared" si="246"/>
        <v>0</v>
      </c>
      <c r="Y402" s="23">
        <f t="shared" si="247"/>
        <v>0</v>
      </c>
    </row>
    <row r="403" spans="1:25">
      <c r="A403" s="25">
        <f t="shared" si="228"/>
        <v>386</v>
      </c>
      <c r="C403" s="25">
        <v>39907</v>
      </c>
      <c r="E403" s="89" t="s">
        <v>318</v>
      </c>
      <c r="G403" s="24">
        <v>6.4</v>
      </c>
      <c r="H403" s="75" t="str">
        <f t="shared" si="231"/>
        <v>P, S, T &amp; D Plant - Demand</v>
      </c>
      <c r="I403" s="23">
        <f>'Plt. Class.'!K$129</f>
        <v>0</v>
      </c>
      <c r="J403" s="75">
        <f t="shared" si="232"/>
        <v>0</v>
      </c>
      <c r="K403" s="75">
        <f t="shared" si="233"/>
        <v>0</v>
      </c>
      <c r="L403" s="75">
        <f t="shared" si="234"/>
        <v>0</v>
      </c>
      <c r="M403" s="75">
        <f t="shared" si="235"/>
        <v>0</v>
      </c>
      <c r="N403" s="75">
        <f t="shared" si="236"/>
        <v>0</v>
      </c>
      <c r="O403" s="75">
        <f t="shared" si="237"/>
        <v>0</v>
      </c>
      <c r="P403" s="75">
        <f t="shared" si="238"/>
        <v>0</v>
      </c>
      <c r="Q403" s="75">
        <f t="shared" si="239"/>
        <v>0</v>
      </c>
      <c r="R403" s="75">
        <f t="shared" si="240"/>
        <v>0</v>
      </c>
      <c r="S403" s="75">
        <f t="shared" si="241"/>
        <v>0</v>
      </c>
      <c r="T403" s="75">
        <f t="shared" si="242"/>
        <v>0</v>
      </c>
      <c r="U403" s="75">
        <f t="shared" si="243"/>
        <v>0</v>
      </c>
      <c r="V403" s="75">
        <f t="shared" si="244"/>
        <v>0</v>
      </c>
      <c r="W403" s="75">
        <f t="shared" si="245"/>
        <v>0</v>
      </c>
      <c r="X403" s="75">
        <f t="shared" si="246"/>
        <v>0</v>
      </c>
      <c r="Y403" s="23">
        <f t="shared" si="247"/>
        <v>0</v>
      </c>
    </row>
    <row r="404" spans="1:25">
      <c r="A404" s="25">
        <f t="shared" si="228"/>
        <v>387</v>
      </c>
      <c r="C404" s="25">
        <v>39908</v>
      </c>
      <c r="E404" s="89" t="s">
        <v>319</v>
      </c>
      <c r="G404" s="24">
        <v>6.4</v>
      </c>
      <c r="H404" s="75" t="str">
        <f t="shared" si="231"/>
        <v>P, S, T &amp; D Plant - Demand</v>
      </c>
      <c r="I404" s="23">
        <f>'Plt. Class.'!K$130</f>
        <v>0</v>
      </c>
      <c r="J404" s="75">
        <f t="shared" si="232"/>
        <v>0</v>
      </c>
      <c r="K404" s="75">
        <f t="shared" si="233"/>
        <v>0</v>
      </c>
      <c r="L404" s="75">
        <f t="shared" si="234"/>
        <v>0</v>
      </c>
      <c r="M404" s="75">
        <f t="shared" si="235"/>
        <v>0</v>
      </c>
      <c r="N404" s="75">
        <f t="shared" si="236"/>
        <v>0</v>
      </c>
      <c r="O404" s="75">
        <f t="shared" si="237"/>
        <v>0</v>
      </c>
      <c r="P404" s="75">
        <f t="shared" si="238"/>
        <v>0</v>
      </c>
      <c r="Q404" s="75">
        <f t="shared" si="239"/>
        <v>0</v>
      </c>
      <c r="R404" s="75">
        <f t="shared" si="240"/>
        <v>0</v>
      </c>
      <c r="S404" s="75">
        <f t="shared" si="241"/>
        <v>0</v>
      </c>
      <c r="T404" s="75">
        <f t="shared" si="242"/>
        <v>0</v>
      </c>
      <c r="U404" s="75">
        <f t="shared" si="243"/>
        <v>0</v>
      </c>
      <c r="V404" s="75">
        <f t="shared" si="244"/>
        <v>0</v>
      </c>
      <c r="W404" s="75">
        <f t="shared" si="245"/>
        <v>0</v>
      </c>
      <c r="X404" s="75">
        <f t="shared" si="246"/>
        <v>0</v>
      </c>
      <c r="Y404" s="23">
        <f t="shared" si="247"/>
        <v>0</v>
      </c>
    </row>
    <row r="405" spans="1:25">
      <c r="A405" s="25">
        <f t="shared" si="228"/>
        <v>388</v>
      </c>
      <c r="C405" s="25">
        <v>39909</v>
      </c>
      <c r="E405" s="89" t="s">
        <v>320</v>
      </c>
      <c r="G405" s="24">
        <v>6.4</v>
      </c>
      <c r="H405" s="75" t="str">
        <f t="shared" si="231"/>
        <v>P, S, T &amp; D Plant - Demand</v>
      </c>
      <c r="I405" s="23">
        <f>'Plt. Class.'!K$131</f>
        <v>0</v>
      </c>
      <c r="J405" s="75">
        <f t="shared" si="232"/>
        <v>0</v>
      </c>
      <c r="K405" s="75">
        <f t="shared" si="233"/>
        <v>0</v>
      </c>
      <c r="L405" s="75">
        <f t="shared" si="234"/>
        <v>0</v>
      </c>
      <c r="M405" s="75">
        <f t="shared" si="235"/>
        <v>0</v>
      </c>
      <c r="N405" s="75">
        <f t="shared" si="236"/>
        <v>0</v>
      </c>
      <c r="O405" s="75">
        <f t="shared" si="237"/>
        <v>0</v>
      </c>
      <c r="P405" s="75">
        <f t="shared" si="238"/>
        <v>0</v>
      </c>
      <c r="Q405" s="75">
        <f t="shared" si="239"/>
        <v>0</v>
      </c>
      <c r="R405" s="75">
        <f t="shared" si="240"/>
        <v>0</v>
      </c>
      <c r="S405" s="75">
        <f t="shared" si="241"/>
        <v>0</v>
      </c>
      <c r="T405" s="75">
        <f t="shared" si="242"/>
        <v>0</v>
      </c>
      <c r="U405" s="75">
        <f t="shared" si="243"/>
        <v>0</v>
      </c>
      <c r="V405" s="75">
        <f t="shared" si="244"/>
        <v>0</v>
      </c>
      <c r="W405" s="75">
        <f t="shared" si="245"/>
        <v>0</v>
      </c>
      <c r="X405" s="75">
        <f t="shared" si="246"/>
        <v>0</v>
      </c>
      <c r="Y405" s="23">
        <f t="shared" si="247"/>
        <v>0</v>
      </c>
    </row>
    <row r="406" spans="1:25">
      <c r="A406" s="25">
        <f t="shared" si="228"/>
        <v>389</v>
      </c>
      <c r="C406" s="25">
        <v>39924</v>
      </c>
      <c r="E406" s="89" t="s">
        <v>321</v>
      </c>
      <c r="G406" s="24">
        <v>6.4</v>
      </c>
      <c r="H406" s="75" t="str">
        <f t="shared" si="231"/>
        <v>P, S, T &amp; D Plant - Demand</v>
      </c>
      <c r="I406" s="23">
        <f>'Plt. Class.'!K$132</f>
        <v>0</v>
      </c>
      <c r="J406" s="75">
        <f t="shared" si="232"/>
        <v>0</v>
      </c>
      <c r="K406" s="75">
        <f t="shared" si="233"/>
        <v>0</v>
      </c>
      <c r="L406" s="75">
        <f t="shared" si="234"/>
        <v>0</v>
      </c>
      <c r="M406" s="75">
        <f t="shared" si="235"/>
        <v>0</v>
      </c>
      <c r="N406" s="75">
        <f t="shared" si="236"/>
        <v>0</v>
      </c>
      <c r="O406" s="75">
        <f t="shared" si="237"/>
        <v>0</v>
      </c>
      <c r="P406" s="75">
        <f t="shared" si="238"/>
        <v>0</v>
      </c>
      <c r="Q406" s="75">
        <f t="shared" si="239"/>
        <v>0</v>
      </c>
      <c r="R406" s="75">
        <f t="shared" si="240"/>
        <v>0</v>
      </c>
      <c r="S406" s="75">
        <f t="shared" si="241"/>
        <v>0</v>
      </c>
      <c r="T406" s="75">
        <f t="shared" si="242"/>
        <v>0</v>
      </c>
      <c r="U406" s="75">
        <f t="shared" si="243"/>
        <v>0</v>
      </c>
      <c r="V406" s="75">
        <f t="shared" si="244"/>
        <v>0</v>
      </c>
      <c r="W406" s="75">
        <f t="shared" si="245"/>
        <v>0</v>
      </c>
      <c r="X406" s="75">
        <f t="shared" si="246"/>
        <v>0</v>
      </c>
      <c r="Y406" s="23">
        <f t="shared" si="247"/>
        <v>0</v>
      </c>
    </row>
    <row r="407" spans="1:25">
      <c r="A407" s="25">
        <f t="shared" si="228"/>
        <v>390</v>
      </c>
      <c r="G407" s="24"/>
      <c r="H407" s="75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>
      <c r="A408" s="25">
        <f t="shared" si="228"/>
        <v>391</v>
      </c>
      <c r="D408" s="25" t="s">
        <v>149</v>
      </c>
      <c r="G408" s="24"/>
      <c r="H408" s="75"/>
      <c r="I408" s="23">
        <f>'Plt. Class.'!K$134</f>
        <v>7480557.5929888533</v>
      </c>
      <c r="J408" s="23">
        <f>SUM(J372:J406)</f>
        <v>4039151.6257779119</v>
      </c>
      <c r="K408" s="23">
        <f t="shared" ref="K408:X408" si="248">SUM(K372:K406)</f>
        <v>2492735.3326877728</v>
      </c>
      <c r="L408" s="23">
        <f t="shared" si="248"/>
        <v>0</v>
      </c>
      <c r="M408" s="23">
        <f t="shared" si="248"/>
        <v>948670.63452317007</v>
      </c>
      <c r="N408" s="23">
        <f t="shared" si="248"/>
        <v>0</v>
      </c>
      <c r="O408" s="23">
        <f t="shared" si="248"/>
        <v>0</v>
      </c>
      <c r="P408" s="23">
        <f t="shared" si="248"/>
        <v>0</v>
      </c>
      <c r="Q408" s="23">
        <f t="shared" si="248"/>
        <v>0</v>
      </c>
      <c r="R408" s="23">
        <f t="shared" si="248"/>
        <v>0</v>
      </c>
      <c r="S408" s="23">
        <f t="shared" si="248"/>
        <v>0</v>
      </c>
      <c r="T408" s="23">
        <f t="shared" si="248"/>
        <v>0</v>
      </c>
      <c r="U408" s="23">
        <f t="shared" si="248"/>
        <v>0</v>
      </c>
      <c r="V408" s="23">
        <f t="shared" si="248"/>
        <v>0</v>
      </c>
      <c r="W408" s="23">
        <f t="shared" si="248"/>
        <v>0</v>
      </c>
      <c r="X408" s="23">
        <f t="shared" si="248"/>
        <v>0</v>
      </c>
      <c r="Y408" s="23">
        <f>SUM(J408:X408)-I408</f>
        <v>0</v>
      </c>
    </row>
    <row r="409" spans="1:25">
      <c r="A409" s="25">
        <f t="shared" si="228"/>
        <v>392</v>
      </c>
      <c r="G409" s="24"/>
      <c r="H409" s="75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>
      <c r="A410" s="25">
        <f t="shared" si="228"/>
        <v>393</v>
      </c>
      <c r="D410" s="25" t="s">
        <v>349</v>
      </c>
      <c r="G410" s="24"/>
      <c r="H410" s="75"/>
      <c r="I410" s="23">
        <f>'Plt. Class.'!K$136</f>
        <v>267430926.03680786</v>
      </c>
      <c r="J410" s="23">
        <f t="shared" ref="J410:X410" si="249">J408+J368+J340+J326+J304+J292</f>
        <v>144400206.30243871</v>
      </c>
      <c r="K410" s="23">
        <f t="shared" si="249"/>
        <v>89115618.735448763</v>
      </c>
      <c r="L410" s="23">
        <f t="shared" si="249"/>
        <v>0</v>
      </c>
      <c r="M410" s="23">
        <f t="shared" si="249"/>
        <v>33915100.998920351</v>
      </c>
      <c r="N410" s="23">
        <f t="shared" si="249"/>
        <v>0</v>
      </c>
      <c r="O410" s="23">
        <f t="shared" si="249"/>
        <v>0</v>
      </c>
      <c r="P410" s="23">
        <f t="shared" si="249"/>
        <v>0</v>
      </c>
      <c r="Q410" s="23">
        <f t="shared" si="249"/>
        <v>0</v>
      </c>
      <c r="R410" s="23">
        <f t="shared" si="249"/>
        <v>0</v>
      </c>
      <c r="S410" s="23">
        <f t="shared" si="249"/>
        <v>0</v>
      </c>
      <c r="T410" s="23">
        <f t="shared" si="249"/>
        <v>0</v>
      </c>
      <c r="U410" s="23">
        <f t="shared" si="249"/>
        <v>0</v>
      </c>
      <c r="V410" s="23">
        <f t="shared" si="249"/>
        <v>0</v>
      </c>
      <c r="W410" s="23">
        <f t="shared" si="249"/>
        <v>0</v>
      </c>
      <c r="X410" s="23">
        <f t="shared" si="249"/>
        <v>0</v>
      </c>
      <c r="Y410" s="23">
        <f>SUM(J410:X410)-I410</f>
        <v>0</v>
      </c>
    </row>
    <row r="411" spans="1:25">
      <c r="A411" s="25">
        <f t="shared" si="228"/>
        <v>394</v>
      </c>
      <c r="G411" s="24"/>
      <c r="H411" s="75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</row>
    <row r="412" spans="1:25">
      <c r="A412" s="25">
        <f t="shared" si="228"/>
        <v>395</v>
      </c>
      <c r="D412" s="25" t="s">
        <v>348</v>
      </c>
      <c r="G412" s="24">
        <v>6.4</v>
      </c>
      <c r="H412" s="75" t="str">
        <f>VLOOKUP($G412,alloc,3)</f>
        <v>P, S, T &amp; D Plant - Demand</v>
      </c>
      <c r="I412" s="23">
        <f>'Plt. Class.'!K$138</f>
        <v>0</v>
      </c>
      <c r="J412" s="75">
        <f>$I412*VLOOKUP($G412,alloc,6)</f>
        <v>0</v>
      </c>
      <c r="K412" s="75">
        <f>$I412*VLOOKUP($G412,alloc,7)</f>
        <v>0</v>
      </c>
      <c r="L412" s="75">
        <f>$I412*VLOOKUP($G412,alloc,8)</f>
        <v>0</v>
      </c>
      <c r="M412" s="75">
        <f>$I412*VLOOKUP($G412,alloc,9)</f>
        <v>0</v>
      </c>
      <c r="N412" s="75">
        <f>$I412*VLOOKUP($G412,alloc,10)</f>
        <v>0</v>
      </c>
      <c r="O412" s="75">
        <f>$I412*VLOOKUP($G412,alloc,11)</f>
        <v>0</v>
      </c>
      <c r="P412" s="75">
        <f>$I412*VLOOKUP($G412,alloc,12)</f>
        <v>0</v>
      </c>
      <c r="Q412" s="75">
        <f>$I412*VLOOKUP($G412,alloc,13)</f>
        <v>0</v>
      </c>
      <c r="R412" s="75">
        <f>$I412*VLOOKUP($G412,alloc,14)</f>
        <v>0</v>
      </c>
      <c r="S412" s="75">
        <f>$I412*VLOOKUP($G412,alloc,15)</f>
        <v>0</v>
      </c>
      <c r="T412" s="75">
        <f>$I412*VLOOKUP($G412,alloc,16)</f>
        <v>0</v>
      </c>
      <c r="U412" s="75">
        <f>$I412*VLOOKUP($G412,alloc,17)</f>
        <v>0</v>
      </c>
      <c r="V412" s="75">
        <f>$I412*VLOOKUP($G412,alloc,18)</f>
        <v>0</v>
      </c>
      <c r="W412" s="75">
        <f>$I412*VLOOKUP($G412,alloc,19)</f>
        <v>0</v>
      </c>
      <c r="X412" s="75">
        <f>$I412*VLOOKUP($G412,alloc,20)</f>
        <v>0</v>
      </c>
      <c r="Y412" s="23">
        <f>SUM(J412:X412)-I412</f>
        <v>0</v>
      </c>
    </row>
    <row r="413" spans="1:25">
      <c r="A413" s="25">
        <f t="shared" si="228"/>
        <v>396</v>
      </c>
      <c r="G413" s="24"/>
      <c r="H413" s="75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</row>
    <row r="414" spans="1:25">
      <c r="A414" s="25">
        <f t="shared" si="228"/>
        <v>397</v>
      </c>
      <c r="D414" s="25" t="s">
        <v>347</v>
      </c>
      <c r="G414" s="24"/>
      <c r="H414" s="75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>
      <c r="A415" s="25">
        <f t="shared" si="228"/>
        <v>398</v>
      </c>
      <c r="G415" s="24"/>
      <c r="H415" s="75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>
      <c r="A416" s="25">
        <f t="shared" si="228"/>
        <v>399</v>
      </c>
      <c r="D416" s="25" t="s">
        <v>322</v>
      </c>
      <c r="G416" s="24"/>
      <c r="H416" s="75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>
      <c r="A417" s="25">
        <f t="shared" si="228"/>
        <v>400</v>
      </c>
      <c r="G417" s="24"/>
      <c r="H417" s="75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>
      <c r="A418" s="25">
        <f t="shared" ref="A418:A481" si="250">A417+1</f>
        <v>401</v>
      </c>
      <c r="C418" s="25">
        <v>30100</v>
      </c>
      <c r="E418" s="89" t="s">
        <v>323</v>
      </c>
      <c r="G418" s="24">
        <v>6.4</v>
      </c>
      <c r="H418" s="75" t="str">
        <f>VLOOKUP($G418,alloc,3)</f>
        <v>P, S, T &amp; D Plant - Demand</v>
      </c>
      <c r="I418" s="23">
        <f>'Plt. Class.'!K$144</f>
        <v>26698.33807439074</v>
      </c>
      <c r="J418" s="75">
        <f>$I418*VLOOKUP($G418,alloc,6)</f>
        <v>14415.855275255864</v>
      </c>
      <c r="K418" s="75">
        <f>$I418*VLOOKUP($G418,alloc,7)</f>
        <v>8896.6483868064479</v>
      </c>
      <c r="L418" s="75">
        <f>$I418*VLOOKUP($G418,alloc,8)</f>
        <v>0</v>
      </c>
      <c r="M418" s="75">
        <f>$I418*VLOOKUP($G418,alloc,9)</f>
        <v>3385.8344123284282</v>
      </c>
      <c r="N418" s="75">
        <f>$I418*VLOOKUP($G418,alloc,10)</f>
        <v>0</v>
      </c>
      <c r="O418" s="75">
        <f>$I418*VLOOKUP($G418,alloc,11)</f>
        <v>0</v>
      </c>
      <c r="P418" s="75">
        <f>$I418*VLOOKUP($G418,alloc,12)</f>
        <v>0</v>
      </c>
      <c r="Q418" s="75">
        <f>$I418*VLOOKUP($G418,alloc,13)</f>
        <v>0</v>
      </c>
      <c r="R418" s="75">
        <f>$I418*VLOOKUP($G418,alloc,14)</f>
        <v>0</v>
      </c>
      <c r="S418" s="75">
        <f>$I418*VLOOKUP($G418,alloc,15)</f>
        <v>0</v>
      </c>
      <c r="T418" s="75">
        <f>$I418*VLOOKUP($G418,alloc,16)</f>
        <v>0</v>
      </c>
      <c r="U418" s="75">
        <f>$I418*VLOOKUP($G418,alloc,17)</f>
        <v>0</v>
      </c>
      <c r="V418" s="75">
        <f>$I418*VLOOKUP($G418,alloc,18)</f>
        <v>0</v>
      </c>
      <c r="W418" s="75">
        <f>$I418*VLOOKUP($G418,alloc,19)</f>
        <v>0</v>
      </c>
      <c r="X418" s="75">
        <f>$I418*VLOOKUP($G418,alloc,20)</f>
        <v>0</v>
      </c>
      <c r="Y418" s="23">
        <f>SUM(J418:X418)-I418</f>
        <v>0</v>
      </c>
    </row>
    <row r="419" spans="1:25">
      <c r="A419" s="25">
        <f t="shared" si="250"/>
        <v>402</v>
      </c>
      <c r="C419" s="25">
        <v>30200</v>
      </c>
      <c r="E419" s="89" t="s">
        <v>185</v>
      </c>
      <c r="G419" s="24">
        <v>6.4</v>
      </c>
      <c r="H419" s="75" t="str">
        <f>VLOOKUP($G419,alloc,3)</f>
        <v>P, S, T &amp; D Plant - Demand</v>
      </c>
      <c r="I419" s="23">
        <f>'Plt. Class.'!K$145</f>
        <v>0</v>
      </c>
      <c r="J419" s="75">
        <f>$I419*VLOOKUP($G419,alloc,6)</f>
        <v>0</v>
      </c>
      <c r="K419" s="75">
        <f>$I419*VLOOKUP($G419,alloc,7)</f>
        <v>0</v>
      </c>
      <c r="L419" s="75">
        <f>$I419*VLOOKUP($G419,alloc,8)</f>
        <v>0</v>
      </c>
      <c r="M419" s="75">
        <f>$I419*VLOOKUP($G419,alloc,9)</f>
        <v>0</v>
      </c>
      <c r="N419" s="75">
        <f>$I419*VLOOKUP($G419,alloc,10)</f>
        <v>0</v>
      </c>
      <c r="O419" s="75">
        <f>$I419*VLOOKUP($G419,alloc,11)</f>
        <v>0</v>
      </c>
      <c r="P419" s="75">
        <f>$I419*VLOOKUP($G419,alloc,12)</f>
        <v>0</v>
      </c>
      <c r="Q419" s="75">
        <f>$I419*VLOOKUP($G419,alloc,13)</f>
        <v>0</v>
      </c>
      <c r="R419" s="75">
        <f>$I419*VLOOKUP($G419,alloc,14)</f>
        <v>0</v>
      </c>
      <c r="S419" s="75">
        <f>$I419*VLOOKUP($G419,alloc,15)</f>
        <v>0</v>
      </c>
      <c r="T419" s="75">
        <f>$I419*VLOOKUP($G419,alloc,16)</f>
        <v>0</v>
      </c>
      <c r="U419" s="75">
        <f>$I419*VLOOKUP($G419,alloc,17)</f>
        <v>0</v>
      </c>
      <c r="V419" s="75">
        <f>$I419*VLOOKUP($G419,alloc,18)</f>
        <v>0</v>
      </c>
      <c r="W419" s="75">
        <f>$I419*VLOOKUP($G419,alloc,19)</f>
        <v>0</v>
      </c>
      <c r="X419" s="75">
        <f>$I419*VLOOKUP($G419,alloc,20)</f>
        <v>0</v>
      </c>
      <c r="Y419" s="23">
        <f>SUM(J419:X419)-I419</f>
        <v>0</v>
      </c>
    </row>
    <row r="420" spans="1:25">
      <c r="A420" s="25">
        <f t="shared" si="250"/>
        <v>403</v>
      </c>
      <c r="C420" s="25">
        <v>30300</v>
      </c>
      <c r="E420" s="89" t="s">
        <v>324</v>
      </c>
      <c r="G420" s="24">
        <v>6.4</v>
      </c>
      <c r="H420" s="75" t="str">
        <f>VLOOKUP($G420,alloc,3)</f>
        <v>P, S, T &amp; D Plant - Demand</v>
      </c>
      <c r="I420" s="23">
        <f>'Plt. Class.'!K$146</f>
        <v>159858.08947198492</v>
      </c>
      <c r="J420" s="75">
        <f>$I420*VLOOKUP($G420,alloc,6)</f>
        <v>86315.900112806048</v>
      </c>
      <c r="K420" s="75">
        <f>$I420*VLOOKUP($G420,alloc,7)</f>
        <v>53269.278778932021</v>
      </c>
      <c r="L420" s="75">
        <f>$I420*VLOOKUP($G420,alloc,8)</f>
        <v>0</v>
      </c>
      <c r="M420" s="75">
        <f>$I420*VLOOKUP($G420,alloc,9)</f>
        <v>20272.910580246851</v>
      </c>
      <c r="N420" s="75">
        <f>$I420*VLOOKUP($G420,alloc,10)</f>
        <v>0</v>
      </c>
      <c r="O420" s="75">
        <f>$I420*VLOOKUP($G420,alloc,11)</f>
        <v>0</v>
      </c>
      <c r="P420" s="75">
        <f>$I420*VLOOKUP($G420,alloc,12)</f>
        <v>0</v>
      </c>
      <c r="Q420" s="75">
        <f>$I420*VLOOKUP($G420,alloc,13)</f>
        <v>0</v>
      </c>
      <c r="R420" s="75">
        <f>$I420*VLOOKUP($G420,alloc,14)</f>
        <v>0</v>
      </c>
      <c r="S420" s="75">
        <f>$I420*VLOOKUP($G420,alloc,15)</f>
        <v>0</v>
      </c>
      <c r="T420" s="75">
        <f>$I420*VLOOKUP($G420,alloc,16)</f>
        <v>0</v>
      </c>
      <c r="U420" s="75">
        <f>$I420*VLOOKUP($G420,alloc,17)</f>
        <v>0</v>
      </c>
      <c r="V420" s="75">
        <f>$I420*VLOOKUP($G420,alloc,18)</f>
        <v>0</v>
      </c>
      <c r="W420" s="75">
        <f>$I420*VLOOKUP($G420,alloc,19)</f>
        <v>0</v>
      </c>
      <c r="X420" s="75">
        <f>$I420*VLOOKUP($G420,alloc,20)</f>
        <v>0</v>
      </c>
      <c r="Y420" s="23">
        <f>SUM(J420:X420)-I420</f>
        <v>0</v>
      </c>
    </row>
    <row r="421" spans="1:25">
      <c r="A421" s="25">
        <f t="shared" si="250"/>
        <v>404</v>
      </c>
      <c r="G421" s="24"/>
      <c r="H421" s="75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>
      <c r="A422" s="25">
        <f t="shared" si="250"/>
        <v>405</v>
      </c>
      <c r="D422" s="25" t="s">
        <v>325</v>
      </c>
      <c r="G422" s="24"/>
      <c r="H422" s="75"/>
      <c r="I422" s="23">
        <f>'Plt. Class.'!K$148</f>
        <v>186556.42754637566</v>
      </c>
      <c r="J422" s="23">
        <f>SUM(J418:J420)</f>
        <v>100731.75538806191</v>
      </c>
      <c r="K422" s="23">
        <f t="shared" ref="K422:X422" si="251">SUM(K418:K420)</f>
        <v>62165.927165738467</v>
      </c>
      <c r="L422" s="23">
        <f t="shared" si="251"/>
        <v>0</v>
      </c>
      <c r="M422" s="23">
        <f t="shared" si="251"/>
        <v>23658.744992575281</v>
      </c>
      <c r="N422" s="23">
        <f t="shared" si="251"/>
        <v>0</v>
      </c>
      <c r="O422" s="23">
        <f t="shared" si="251"/>
        <v>0</v>
      </c>
      <c r="P422" s="23">
        <f t="shared" si="251"/>
        <v>0</v>
      </c>
      <c r="Q422" s="23">
        <f t="shared" si="251"/>
        <v>0</v>
      </c>
      <c r="R422" s="23">
        <f t="shared" si="251"/>
        <v>0</v>
      </c>
      <c r="S422" s="23">
        <f t="shared" si="251"/>
        <v>0</v>
      </c>
      <c r="T422" s="23">
        <f t="shared" si="251"/>
        <v>0</v>
      </c>
      <c r="U422" s="23">
        <f t="shared" si="251"/>
        <v>0</v>
      </c>
      <c r="V422" s="23">
        <f t="shared" si="251"/>
        <v>0</v>
      </c>
      <c r="W422" s="23">
        <f t="shared" si="251"/>
        <v>0</v>
      </c>
      <c r="X422" s="23">
        <f t="shared" si="251"/>
        <v>0</v>
      </c>
      <c r="Y422" s="23">
        <f>SUM(J422:X422)-I422</f>
        <v>0</v>
      </c>
    </row>
    <row r="423" spans="1:25">
      <c r="A423" s="25">
        <f t="shared" si="250"/>
        <v>406</v>
      </c>
      <c r="G423" s="24"/>
      <c r="H423" s="75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>
      <c r="A424" s="25">
        <f t="shared" si="250"/>
        <v>407</v>
      </c>
      <c r="D424" s="25" t="s">
        <v>148</v>
      </c>
      <c r="G424" s="24"/>
      <c r="H424" s="75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>
      <c r="A425" s="25">
        <f t="shared" si="250"/>
        <v>408</v>
      </c>
      <c r="G425" s="24"/>
      <c r="H425" s="75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>
      <c r="A426" s="25">
        <f t="shared" si="250"/>
        <v>409</v>
      </c>
      <c r="C426" s="90">
        <v>37400</v>
      </c>
      <c r="E426" s="89" t="s">
        <v>115</v>
      </c>
      <c r="G426" s="24">
        <v>6.4</v>
      </c>
      <c r="H426" s="75" t="str">
        <f t="shared" ref="H426:H459" si="252">VLOOKUP($G426,alloc,3)</f>
        <v>P, S, T &amp; D Plant - Demand</v>
      </c>
      <c r="I426" s="23">
        <f>'Plt. Class.'!K$152</f>
        <v>0</v>
      </c>
      <c r="J426" s="75">
        <f t="shared" ref="J426:J459" si="253">$I426*VLOOKUP($G426,alloc,6)</f>
        <v>0</v>
      </c>
      <c r="K426" s="75">
        <f t="shared" ref="K426:K459" si="254">$I426*VLOOKUP($G426,alloc,7)</f>
        <v>0</v>
      </c>
      <c r="L426" s="75">
        <f t="shared" ref="L426:L459" si="255">$I426*VLOOKUP($G426,alloc,8)</f>
        <v>0</v>
      </c>
      <c r="M426" s="75">
        <f t="shared" ref="M426:M459" si="256">$I426*VLOOKUP($G426,alloc,9)</f>
        <v>0</v>
      </c>
      <c r="N426" s="75">
        <f t="shared" ref="N426:N459" si="257">$I426*VLOOKUP($G426,alloc,10)</f>
        <v>0</v>
      </c>
      <c r="O426" s="75">
        <f t="shared" ref="O426:O459" si="258">$I426*VLOOKUP($G426,alloc,11)</f>
        <v>0</v>
      </c>
      <c r="P426" s="75">
        <f t="shared" ref="P426:P459" si="259">$I426*VLOOKUP($G426,alloc,12)</f>
        <v>0</v>
      </c>
      <c r="Q426" s="75">
        <f t="shared" ref="Q426:Q459" si="260">$I426*VLOOKUP($G426,alloc,13)</f>
        <v>0</v>
      </c>
      <c r="R426" s="75">
        <f t="shared" ref="R426:R459" si="261">$I426*VLOOKUP($G426,alloc,14)</f>
        <v>0</v>
      </c>
      <c r="S426" s="75">
        <f t="shared" ref="S426:S459" si="262">$I426*VLOOKUP($G426,alloc,15)</f>
        <v>0</v>
      </c>
      <c r="T426" s="75">
        <f t="shared" ref="T426:T459" si="263">$I426*VLOOKUP($G426,alloc,16)</f>
        <v>0</v>
      </c>
      <c r="U426" s="75">
        <f t="shared" ref="U426:U459" si="264">$I426*VLOOKUP($G426,alloc,17)</f>
        <v>0</v>
      </c>
      <c r="V426" s="75">
        <f t="shared" ref="V426:V459" si="265">$I426*VLOOKUP($G426,alloc,18)</f>
        <v>0</v>
      </c>
      <c r="W426" s="75">
        <f t="shared" ref="W426:W459" si="266">$I426*VLOOKUP($G426,alloc,19)</f>
        <v>0</v>
      </c>
      <c r="X426" s="75">
        <f t="shared" ref="X426:X459" si="267">$I426*VLOOKUP($G426,alloc,20)</f>
        <v>0</v>
      </c>
      <c r="Y426" s="23">
        <f t="shared" ref="Y426:Y459" si="268">SUM(J426:X426)-I426</f>
        <v>0</v>
      </c>
    </row>
    <row r="427" spans="1:25">
      <c r="A427" s="25">
        <f t="shared" si="250"/>
        <v>410</v>
      </c>
      <c r="C427" s="90">
        <v>39001</v>
      </c>
      <c r="E427" s="89" t="s">
        <v>291</v>
      </c>
      <c r="G427" s="24">
        <v>6.4</v>
      </c>
      <c r="H427" s="75" t="str">
        <f t="shared" si="252"/>
        <v>P, S, T &amp; D Plant - Demand</v>
      </c>
      <c r="I427" s="23">
        <f>'Plt. Class.'!K$153</f>
        <v>25838.105329112164</v>
      </c>
      <c r="J427" s="75">
        <f t="shared" si="253"/>
        <v>13951.369780899677</v>
      </c>
      <c r="K427" s="75">
        <f t="shared" si="254"/>
        <v>8609.9942795644056</v>
      </c>
      <c r="L427" s="75">
        <f t="shared" si="255"/>
        <v>0</v>
      </c>
      <c r="M427" s="75">
        <f t="shared" si="256"/>
        <v>3276.7412686480825</v>
      </c>
      <c r="N427" s="75">
        <f t="shared" si="257"/>
        <v>0</v>
      </c>
      <c r="O427" s="75">
        <f t="shared" si="258"/>
        <v>0</v>
      </c>
      <c r="P427" s="75">
        <f t="shared" si="259"/>
        <v>0</v>
      </c>
      <c r="Q427" s="75">
        <f t="shared" si="260"/>
        <v>0</v>
      </c>
      <c r="R427" s="75">
        <f t="shared" si="261"/>
        <v>0</v>
      </c>
      <c r="S427" s="75">
        <f t="shared" si="262"/>
        <v>0</v>
      </c>
      <c r="T427" s="75">
        <f t="shared" si="263"/>
        <v>0</v>
      </c>
      <c r="U427" s="75">
        <f t="shared" si="264"/>
        <v>0</v>
      </c>
      <c r="V427" s="75">
        <f t="shared" si="265"/>
        <v>0</v>
      </c>
      <c r="W427" s="75">
        <f t="shared" si="266"/>
        <v>0</v>
      </c>
      <c r="X427" s="75">
        <f t="shared" si="267"/>
        <v>0</v>
      </c>
      <c r="Y427" s="23">
        <f t="shared" si="268"/>
        <v>0</v>
      </c>
    </row>
    <row r="428" spans="1:25">
      <c r="A428" s="25">
        <f t="shared" si="250"/>
        <v>411</v>
      </c>
      <c r="C428" s="90">
        <v>36602</v>
      </c>
      <c r="E428" s="89" t="s">
        <v>139</v>
      </c>
      <c r="G428" s="24">
        <v>6.4</v>
      </c>
      <c r="H428" s="75" t="str">
        <f t="shared" si="252"/>
        <v>P, S, T &amp; D Plant - Demand</v>
      </c>
      <c r="I428" s="23">
        <f>'Plt. Class.'!K$154</f>
        <v>0</v>
      </c>
      <c r="J428" s="75">
        <f t="shared" si="253"/>
        <v>0</v>
      </c>
      <c r="K428" s="75">
        <f t="shared" si="254"/>
        <v>0</v>
      </c>
      <c r="L428" s="75">
        <f t="shared" si="255"/>
        <v>0</v>
      </c>
      <c r="M428" s="75">
        <f t="shared" si="256"/>
        <v>0</v>
      </c>
      <c r="N428" s="75">
        <f t="shared" si="257"/>
        <v>0</v>
      </c>
      <c r="O428" s="75">
        <f t="shared" si="258"/>
        <v>0</v>
      </c>
      <c r="P428" s="75">
        <f t="shared" si="259"/>
        <v>0</v>
      </c>
      <c r="Q428" s="75">
        <f t="shared" si="260"/>
        <v>0</v>
      </c>
      <c r="R428" s="75">
        <f t="shared" si="261"/>
        <v>0</v>
      </c>
      <c r="S428" s="75">
        <f t="shared" si="262"/>
        <v>0</v>
      </c>
      <c r="T428" s="75">
        <f t="shared" si="263"/>
        <v>0</v>
      </c>
      <c r="U428" s="75">
        <f t="shared" si="264"/>
        <v>0</v>
      </c>
      <c r="V428" s="75">
        <f t="shared" si="265"/>
        <v>0</v>
      </c>
      <c r="W428" s="75">
        <f t="shared" si="266"/>
        <v>0</v>
      </c>
      <c r="X428" s="75">
        <f t="shared" si="267"/>
        <v>0</v>
      </c>
      <c r="Y428" s="23">
        <f t="shared" si="268"/>
        <v>0</v>
      </c>
    </row>
    <row r="429" spans="1:25">
      <c r="A429" s="25">
        <f t="shared" si="250"/>
        <v>412</v>
      </c>
      <c r="C429" s="90">
        <v>38900</v>
      </c>
      <c r="E429" s="89" t="s">
        <v>115</v>
      </c>
      <c r="G429" s="24">
        <v>6.4</v>
      </c>
      <c r="H429" s="75" t="str">
        <f t="shared" si="252"/>
        <v>P, S, T &amp; D Plant - Demand</v>
      </c>
      <c r="I429" s="23">
        <f>'Plt. Class.'!K$155</f>
        <v>0</v>
      </c>
      <c r="J429" s="75">
        <f t="shared" si="253"/>
        <v>0</v>
      </c>
      <c r="K429" s="75">
        <f t="shared" si="254"/>
        <v>0</v>
      </c>
      <c r="L429" s="75">
        <f t="shared" si="255"/>
        <v>0</v>
      </c>
      <c r="M429" s="75">
        <f t="shared" si="256"/>
        <v>0</v>
      </c>
      <c r="N429" s="75">
        <f t="shared" si="257"/>
        <v>0</v>
      </c>
      <c r="O429" s="75">
        <f t="shared" si="258"/>
        <v>0</v>
      </c>
      <c r="P429" s="75">
        <f t="shared" si="259"/>
        <v>0</v>
      </c>
      <c r="Q429" s="75">
        <f t="shared" si="260"/>
        <v>0</v>
      </c>
      <c r="R429" s="75">
        <f t="shared" si="261"/>
        <v>0</v>
      </c>
      <c r="S429" s="75">
        <f t="shared" si="262"/>
        <v>0</v>
      </c>
      <c r="T429" s="75">
        <f t="shared" si="263"/>
        <v>0</v>
      </c>
      <c r="U429" s="75">
        <f t="shared" si="264"/>
        <v>0</v>
      </c>
      <c r="V429" s="75">
        <f t="shared" si="265"/>
        <v>0</v>
      </c>
      <c r="W429" s="75">
        <f t="shared" si="266"/>
        <v>0</v>
      </c>
      <c r="X429" s="75">
        <f t="shared" si="267"/>
        <v>0</v>
      </c>
      <c r="Y429" s="23">
        <f t="shared" si="268"/>
        <v>0</v>
      </c>
    </row>
    <row r="430" spans="1:25">
      <c r="A430" s="25">
        <f t="shared" si="250"/>
        <v>413</v>
      </c>
      <c r="C430" s="90">
        <v>39004</v>
      </c>
      <c r="E430" s="89" t="s">
        <v>293</v>
      </c>
      <c r="G430" s="24">
        <v>6.4</v>
      </c>
      <c r="H430" s="75" t="str">
        <f t="shared" si="252"/>
        <v>P, S, T &amp; D Plant - Demand</v>
      </c>
      <c r="I430" s="23">
        <f>'Plt. Class.'!K$156</f>
        <v>2216.4289465173574</v>
      </c>
      <c r="J430" s="75">
        <f t="shared" si="253"/>
        <v>1196.7680846595613</v>
      </c>
      <c r="K430" s="75">
        <f t="shared" si="254"/>
        <v>738.57739596230465</v>
      </c>
      <c r="L430" s="75">
        <f t="shared" si="255"/>
        <v>0</v>
      </c>
      <c r="M430" s="75">
        <f t="shared" si="256"/>
        <v>281.0834658954916</v>
      </c>
      <c r="N430" s="75">
        <f t="shared" si="257"/>
        <v>0</v>
      </c>
      <c r="O430" s="75">
        <f t="shared" si="258"/>
        <v>0</v>
      </c>
      <c r="P430" s="75">
        <f t="shared" si="259"/>
        <v>0</v>
      </c>
      <c r="Q430" s="75">
        <f t="shared" si="260"/>
        <v>0</v>
      </c>
      <c r="R430" s="75">
        <f t="shared" si="261"/>
        <v>0</v>
      </c>
      <c r="S430" s="75">
        <f t="shared" si="262"/>
        <v>0</v>
      </c>
      <c r="T430" s="75">
        <f t="shared" si="263"/>
        <v>0</v>
      </c>
      <c r="U430" s="75">
        <f t="shared" si="264"/>
        <v>0</v>
      </c>
      <c r="V430" s="75">
        <f t="shared" si="265"/>
        <v>0</v>
      </c>
      <c r="W430" s="75">
        <f t="shared" si="266"/>
        <v>0</v>
      </c>
      <c r="X430" s="75">
        <f t="shared" si="267"/>
        <v>0</v>
      </c>
      <c r="Y430" s="23">
        <f t="shared" si="268"/>
        <v>0</v>
      </c>
    </row>
    <row r="431" spans="1:25">
      <c r="A431" s="25">
        <f t="shared" si="250"/>
        <v>414</v>
      </c>
      <c r="C431" s="90">
        <v>39009</v>
      </c>
      <c r="E431" s="89" t="s">
        <v>294</v>
      </c>
      <c r="G431" s="24">
        <v>6.4</v>
      </c>
      <c r="H431" s="75" t="str">
        <f t="shared" si="252"/>
        <v>P, S, T &amp; D Plant - Demand</v>
      </c>
      <c r="I431" s="23">
        <f>'Plt. Class.'!K$157</f>
        <v>5594.9886413177828</v>
      </c>
      <c r="J431" s="75">
        <f t="shared" si="253"/>
        <v>3021.0324813177795</v>
      </c>
      <c r="K431" s="75">
        <f t="shared" si="254"/>
        <v>1864.4099318573844</v>
      </c>
      <c r="L431" s="75">
        <f t="shared" si="255"/>
        <v>0</v>
      </c>
      <c r="M431" s="75">
        <f t="shared" si="256"/>
        <v>709.54622814261916</v>
      </c>
      <c r="N431" s="75">
        <f t="shared" si="257"/>
        <v>0</v>
      </c>
      <c r="O431" s="75">
        <f t="shared" si="258"/>
        <v>0</v>
      </c>
      <c r="P431" s="75">
        <f t="shared" si="259"/>
        <v>0</v>
      </c>
      <c r="Q431" s="75">
        <f t="shared" si="260"/>
        <v>0</v>
      </c>
      <c r="R431" s="75">
        <f t="shared" si="261"/>
        <v>0</v>
      </c>
      <c r="S431" s="75">
        <f t="shared" si="262"/>
        <v>0</v>
      </c>
      <c r="T431" s="75">
        <f t="shared" si="263"/>
        <v>0</v>
      </c>
      <c r="U431" s="75">
        <f t="shared" si="264"/>
        <v>0</v>
      </c>
      <c r="V431" s="75">
        <f t="shared" si="265"/>
        <v>0</v>
      </c>
      <c r="W431" s="75">
        <f t="shared" si="266"/>
        <v>0</v>
      </c>
      <c r="X431" s="75">
        <f t="shared" si="267"/>
        <v>0</v>
      </c>
      <c r="Y431" s="23">
        <f t="shared" si="268"/>
        <v>0</v>
      </c>
    </row>
    <row r="432" spans="1:25">
      <c r="A432" s="25">
        <f t="shared" si="250"/>
        <v>415</v>
      </c>
      <c r="C432" s="90">
        <v>39100</v>
      </c>
      <c r="E432" s="89" t="s">
        <v>295</v>
      </c>
      <c r="G432" s="24">
        <v>6.4</v>
      </c>
      <c r="H432" s="75" t="str">
        <f t="shared" si="252"/>
        <v>P, S, T &amp; D Plant - Demand</v>
      </c>
      <c r="I432" s="23">
        <f>'Plt. Class.'!K$158</f>
        <v>3879.6277098470496</v>
      </c>
      <c r="J432" s="75">
        <f t="shared" si="253"/>
        <v>2094.8177160388177</v>
      </c>
      <c r="K432" s="75">
        <f t="shared" si="254"/>
        <v>1292.8027021774838</v>
      </c>
      <c r="L432" s="75">
        <f t="shared" si="255"/>
        <v>0</v>
      </c>
      <c r="M432" s="75">
        <f t="shared" si="256"/>
        <v>492.00729163074811</v>
      </c>
      <c r="N432" s="75">
        <f t="shared" si="257"/>
        <v>0</v>
      </c>
      <c r="O432" s="75">
        <f t="shared" si="258"/>
        <v>0</v>
      </c>
      <c r="P432" s="75">
        <f t="shared" si="259"/>
        <v>0</v>
      </c>
      <c r="Q432" s="75">
        <f t="shared" si="260"/>
        <v>0</v>
      </c>
      <c r="R432" s="75">
        <f t="shared" si="261"/>
        <v>0</v>
      </c>
      <c r="S432" s="75">
        <f t="shared" si="262"/>
        <v>0</v>
      </c>
      <c r="T432" s="75">
        <f t="shared" si="263"/>
        <v>0</v>
      </c>
      <c r="U432" s="75">
        <f t="shared" si="264"/>
        <v>0</v>
      </c>
      <c r="V432" s="75">
        <f t="shared" si="265"/>
        <v>0</v>
      </c>
      <c r="W432" s="75">
        <f t="shared" si="266"/>
        <v>0</v>
      </c>
      <c r="X432" s="75">
        <f t="shared" si="267"/>
        <v>0</v>
      </c>
      <c r="Y432" s="23">
        <f t="shared" si="268"/>
        <v>0</v>
      </c>
    </row>
    <row r="433" spans="1:25">
      <c r="A433" s="25">
        <f t="shared" si="250"/>
        <v>416</v>
      </c>
      <c r="C433" s="90">
        <v>39102</v>
      </c>
      <c r="E433" s="89" t="s">
        <v>296</v>
      </c>
      <c r="G433" s="24">
        <v>6.4</v>
      </c>
      <c r="H433" s="75" t="str">
        <f t="shared" si="252"/>
        <v>P, S, T &amp; D Plant - Demand</v>
      </c>
      <c r="I433" s="23">
        <f>'Plt. Class.'!K$159</f>
        <v>0</v>
      </c>
      <c r="J433" s="75">
        <f t="shared" si="253"/>
        <v>0</v>
      </c>
      <c r="K433" s="75">
        <f t="shared" si="254"/>
        <v>0</v>
      </c>
      <c r="L433" s="75">
        <f t="shared" si="255"/>
        <v>0</v>
      </c>
      <c r="M433" s="75">
        <f t="shared" si="256"/>
        <v>0</v>
      </c>
      <c r="N433" s="75">
        <f t="shared" si="257"/>
        <v>0</v>
      </c>
      <c r="O433" s="75">
        <f t="shared" si="258"/>
        <v>0</v>
      </c>
      <c r="P433" s="75">
        <f t="shared" si="259"/>
        <v>0</v>
      </c>
      <c r="Q433" s="75">
        <f t="shared" si="260"/>
        <v>0</v>
      </c>
      <c r="R433" s="75">
        <f t="shared" si="261"/>
        <v>0</v>
      </c>
      <c r="S433" s="75">
        <f t="shared" si="262"/>
        <v>0</v>
      </c>
      <c r="T433" s="75">
        <f t="shared" si="263"/>
        <v>0</v>
      </c>
      <c r="U433" s="75">
        <f t="shared" si="264"/>
        <v>0</v>
      </c>
      <c r="V433" s="75">
        <f t="shared" si="265"/>
        <v>0</v>
      </c>
      <c r="W433" s="75">
        <f t="shared" si="266"/>
        <v>0</v>
      </c>
      <c r="X433" s="75">
        <f t="shared" si="267"/>
        <v>0</v>
      </c>
      <c r="Y433" s="23">
        <f t="shared" si="268"/>
        <v>0</v>
      </c>
    </row>
    <row r="434" spans="1:25">
      <c r="A434" s="25">
        <f t="shared" si="250"/>
        <v>417</v>
      </c>
      <c r="C434" s="90">
        <v>39103</v>
      </c>
      <c r="E434" s="89" t="s">
        <v>297</v>
      </c>
      <c r="G434" s="24">
        <v>6.4</v>
      </c>
      <c r="H434" s="75" t="str">
        <f t="shared" si="252"/>
        <v>P, S, T &amp; D Plant - Demand</v>
      </c>
      <c r="I434" s="23">
        <f>'Plt. Class.'!K$160</f>
        <v>0</v>
      </c>
      <c r="J434" s="75">
        <f t="shared" si="253"/>
        <v>0</v>
      </c>
      <c r="K434" s="75">
        <f t="shared" si="254"/>
        <v>0</v>
      </c>
      <c r="L434" s="75">
        <f t="shared" si="255"/>
        <v>0</v>
      </c>
      <c r="M434" s="75">
        <f t="shared" si="256"/>
        <v>0</v>
      </c>
      <c r="N434" s="75">
        <f t="shared" si="257"/>
        <v>0</v>
      </c>
      <c r="O434" s="75">
        <f t="shared" si="258"/>
        <v>0</v>
      </c>
      <c r="P434" s="75">
        <f t="shared" si="259"/>
        <v>0</v>
      </c>
      <c r="Q434" s="75">
        <f t="shared" si="260"/>
        <v>0</v>
      </c>
      <c r="R434" s="75">
        <f t="shared" si="261"/>
        <v>0</v>
      </c>
      <c r="S434" s="75">
        <f t="shared" si="262"/>
        <v>0</v>
      </c>
      <c r="T434" s="75">
        <f t="shared" si="263"/>
        <v>0</v>
      </c>
      <c r="U434" s="75">
        <f t="shared" si="264"/>
        <v>0</v>
      </c>
      <c r="V434" s="75">
        <f t="shared" si="265"/>
        <v>0</v>
      </c>
      <c r="W434" s="75">
        <f t="shared" si="266"/>
        <v>0</v>
      </c>
      <c r="X434" s="75">
        <f t="shared" si="267"/>
        <v>0</v>
      </c>
      <c r="Y434" s="23">
        <f t="shared" si="268"/>
        <v>0</v>
      </c>
    </row>
    <row r="435" spans="1:25">
      <c r="A435" s="25">
        <f t="shared" si="250"/>
        <v>418</v>
      </c>
      <c r="C435" s="90">
        <v>39200</v>
      </c>
      <c r="E435" s="89" t="s">
        <v>298</v>
      </c>
      <c r="G435" s="24">
        <v>6.4</v>
      </c>
      <c r="H435" s="75" t="str">
        <f t="shared" si="252"/>
        <v>P, S, T &amp; D Plant - Demand</v>
      </c>
      <c r="I435" s="23">
        <f>'Plt. Class.'!K$161</f>
        <v>592.10147987169205</v>
      </c>
      <c r="J435" s="75">
        <f t="shared" si="253"/>
        <v>319.70713751215095</v>
      </c>
      <c r="K435" s="75">
        <f t="shared" si="254"/>
        <v>197.30511543634387</v>
      </c>
      <c r="L435" s="75">
        <f t="shared" si="255"/>
        <v>0</v>
      </c>
      <c r="M435" s="75">
        <f t="shared" si="256"/>
        <v>75.089226923197245</v>
      </c>
      <c r="N435" s="75">
        <f t="shared" si="257"/>
        <v>0</v>
      </c>
      <c r="O435" s="75">
        <f t="shared" si="258"/>
        <v>0</v>
      </c>
      <c r="P435" s="75">
        <f t="shared" si="259"/>
        <v>0</v>
      </c>
      <c r="Q435" s="75">
        <f t="shared" si="260"/>
        <v>0</v>
      </c>
      <c r="R435" s="75">
        <f t="shared" si="261"/>
        <v>0</v>
      </c>
      <c r="S435" s="75">
        <f t="shared" si="262"/>
        <v>0</v>
      </c>
      <c r="T435" s="75">
        <f t="shared" si="263"/>
        <v>0</v>
      </c>
      <c r="U435" s="75">
        <f t="shared" si="264"/>
        <v>0</v>
      </c>
      <c r="V435" s="75">
        <f t="shared" si="265"/>
        <v>0</v>
      </c>
      <c r="W435" s="75">
        <f t="shared" si="266"/>
        <v>0</v>
      </c>
      <c r="X435" s="75">
        <f t="shared" si="267"/>
        <v>0</v>
      </c>
      <c r="Y435" s="23">
        <f t="shared" si="268"/>
        <v>0</v>
      </c>
    </row>
    <row r="436" spans="1:25">
      <c r="A436" s="25">
        <f t="shared" si="250"/>
        <v>419</v>
      </c>
      <c r="C436" s="90">
        <v>39201</v>
      </c>
      <c r="E436" s="89" t="s">
        <v>299</v>
      </c>
      <c r="G436" s="24">
        <v>6.4</v>
      </c>
      <c r="H436" s="75" t="str">
        <f t="shared" si="252"/>
        <v>P, S, T &amp; D Plant - Demand</v>
      </c>
      <c r="I436" s="23">
        <f>'Plt. Class.'!K$162</f>
        <v>0</v>
      </c>
      <c r="J436" s="75">
        <f t="shared" si="253"/>
        <v>0</v>
      </c>
      <c r="K436" s="75">
        <f t="shared" si="254"/>
        <v>0</v>
      </c>
      <c r="L436" s="75">
        <f t="shared" si="255"/>
        <v>0</v>
      </c>
      <c r="M436" s="75">
        <f t="shared" si="256"/>
        <v>0</v>
      </c>
      <c r="N436" s="75">
        <f t="shared" si="257"/>
        <v>0</v>
      </c>
      <c r="O436" s="75">
        <f t="shared" si="258"/>
        <v>0</v>
      </c>
      <c r="P436" s="75">
        <f t="shared" si="259"/>
        <v>0</v>
      </c>
      <c r="Q436" s="75">
        <f t="shared" si="260"/>
        <v>0</v>
      </c>
      <c r="R436" s="75">
        <f t="shared" si="261"/>
        <v>0</v>
      </c>
      <c r="S436" s="75">
        <f t="shared" si="262"/>
        <v>0</v>
      </c>
      <c r="T436" s="75">
        <f t="shared" si="263"/>
        <v>0</v>
      </c>
      <c r="U436" s="75">
        <f t="shared" si="264"/>
        <v>0</v>
      </c>
      <c r="V436" s="75">
        <f t="shared" si="265"/>
        <v>0</v>
      </c>
      <c r="W436" s="75">
        <f t="shared" si="266"/>
        <v>0</v>
      </c>
      <c r="X436" s="75">
        <f t="shared" si="267"/>
        <v>0</v>
      </c>
      <c r="Y436" s="23">
        <f t="shared" si="268"/>
        <v>0</v>
      </c>
    </row>
    <row r="437" spans="1:25">
      <c r="A437" s="25">
        <f t="shared" si="250"/>
        <v>420</v>
      </c>
      <c r="C437" s="90">
        <v>39202</v>
      </c>
      <c r="E437" s="89" t="s">
        <v>300</v>
      </c>
      <c r="G437" s="24">
        <v>6.4</v>
      </c>
      <c r="H437" s="75" t="str">
        <f t="shared" si="252"/>
        <v>P, S, T &amp; D Plant - Demand</v>
      </c>
      <c r="I437" s="23">
        <f>'Plt. Class.'!K$163</f>
        <v>0</v>
      </c>
      <c r="J437" s="75">
        <f t="shared" si="253"/>
        <v>0</v>
      </c>
      <c r="K437" s="75">
        <f t="shared" si="254"/>
        <v>0</v>
      </c>
      <c r="L437" s="75">
        <f t="shared" si="255"/>
        <v>0</v>
      </c>
      <c r="M437" s="75">
        <f t="shared" si="256"/>
        <v>0</v>
      </c>
      <c r="N437" s="75">
        <f t="shared" si="257"/>
        <v>0</v>
      </c>
      <c r="O437" s="75">
        <f t="shared" si="258"/>
        <v>0</v>
      </c>
      <c r="P437" s="75">
        <f t="shared" si="259"/>
        <v>0</v>
      </c>
      <c r="Q437" s="75">
        <f t="shared" si="260"/>
        <v>0</v>
      </c>
      <c r="R437" s="75">
        <f t="shared" si="261"/>
        <v>0</v>
      </c>
      <c r="S437" s="75">
        <f t="shared" si="262"/>
        <v>0</v>
      </c>
      <c r="T437" s="75">
        <f t="shared" si="263"/>
        <v>0</v>
      </c>
      <c r="U437" s="75">
        <f t="shared" si="264"/>
        <v>0</v>
      </c>
      <c r="V437" s="75">
        <f t="shared" si="265"/>
        <v>0</v>
      </c>
      <c r="W437" s="75">
        <f t="shared" si="266"/>
        <v>0</v>
      </c>
      <c r="X437" s="75">
        <f t="shared" si="267"/>
        <v>0</v>
      </c>
      <c r="Y437" s="23">
        <f t="shared" si="268"/>
        <v>0</v>
      </c>
    </row>
    <row r="438" spans="1:25">
      <c r="A438" s="25">
        <f t="shared" si="250"/>
        <v>421</v>
      </c>
      <c r="C438" s="90">
        <v>39300</v>
      </c>
      <c r="E438" s="89" t="s">
        <v>186</v>
      </c>
      <c r="G438" s="24">
        <v>6.4</v>
      </c>
      <c r="H438" s="75" t="str">
        <f t="shared" si="252"/>
        <v>P, S, T &amp; D Plant - Demand</v>
      </c>
      <c r="I438" s="23">
        <f>'Plt. Class.'!K$164</f>
        <v>0</v>
      </c>
      <c r="J438" s="75">
        <f t="shared" si="253"/>
        <v>0</v>
      </c>
      <c r="K438" s="75">
        <f t="shared" si="254"/>
        <v>0</v>
      </c>
      <c r="L438" s="75">
        <f t="shared" si="255"/>
        <v>0</v>
      </c>
      <c r="M438" s="75">
        <f t="shared" si="256"/>
        <v>0</v>
      </c>
      <c r="N438" s="75">
        <f t="shared" si="257"/>
        <v>0</v>
      </c>
      <c r="O438" s="75">
        <f t="shared" si="258"/>
        <v>0</v>
      </c>
      <c r="P438" s="75">
        <f t="shared" si="259"/>
        <v>0</v>
      </c>
      <c r="Q438" s="75">
        <f t="shared" si="260"/>
        <v>0</v>
      </c>
      <c r="R438" s="75">
        <f t="shared" si="261"/>
        <v>0</v>
      </c>
      <c r="S438" s="75">
        <f t="shared" si="262"/>
        <v>0</v>
      </c>
      <c r="T438" s="75">
        <f t="shared" si="263"/>
        <v>0</v>
      </c>
      <c r="U438" s="75">
        <f t="shared" si="264"/>
        <v>0</v>
      </c>
      <c r="V438" s="75">
        <f t="shared" si="265"/>
        <v>0</v>
      </c>
      <c r="W438" s="75">
        <f t="shared" si="266"/>
        <v>0</v>
      </c>
      <c r="X438" s="75">
        <f t="shared" si="267"/>
        <v>0</v>
      </c>
      <c r="Y438" s="23">
        <f t="shared" si="268"/>
        <v>0</v>
      </c>
    </row>
    <row r="439" spans="1:25">
      <c r="A439" s="25">
        <f t="shared" si="250"/>
        <v>422</v>
      </c>
      <c r="C439" s="90">
        <v>39400</v>
      </c>
      <c r="E439" s="89" t="s">
        <v>301</v>
      </c>
      <c r="G439" s="24">
        <v>6.4</v>
      </c>
      <c r="H439" s="75" t="str">
        <f t="shared" si="252"/>
        <v>P, S, T &amp; D Plant - Demand</v>
      </c>
      <c r="I439" s="23">
        <f>'Plt. Class.'!K$165</f>
        <v>15880.959027186602</v>
      </c>
      <c r="J439" s="75">
        <f t="shared" si="253"/>
        <v>8574.9759528211616</v>
      </c>
      <c r="K439" s="75">
        <f t="shared" si="254"/>
        <v>5291.9888914614839</v>
      </c>
      <c r="L439" s="75">
        <f t="shared" si="255"/>
        <v>0</v>
      </c>
      <c r="M439" s="75">
        <f t="shared" si="256"/>
        <v>2013.9941829039574</v>
      </c>
      <c r="N439" s="75">
        <f t="shared" si="257"/>
        <v>0</v>
      </c>
      <c r="O439" s="75">
        <f t="shared" si="258"/>
        <v>0</v>
      </c>
      <c r="P439" s="75">
        <f t="shared" si="259"/>
        <v>0</v>
      </c>
      <c r="Q439" s="75">
        <f t="shared" si="260"/>
        <v>0</v>
      </c>
      <c r="R439" s="75">
        <f t="shared" si="261"/>
        <v>0</v>
      </c>
      <c r="S439" s="75">
        <f t="shared" si="262"/>
        <v>0</v>
      </c>
      <c r="T439" s="75">
        <f t="shared" si="263"/>
        <v>0</v>
      </c>
      <c r="U439" s="75">
        <f t="shared" si="264"/>
        <v>0</v>
      </c>
      <c r="V439" s="75">
        <f t="shared" si="265"/>
        <v>0</v>
      </c>
      <c r="W439" s="75">
        <f t="shared" si="266"/>
        <v>0</v>
      </c>
      <c r="X439" s="75">
        <f t="shared" si="267"/>
        <v>0</v>
      </c>
      <c r="Y439" s="23">
        <f t="shared" si="268"/>
        <v>0</v>
      </c>
    </row>
    <row r="440" spans="1:25">
      <c r="A440" s="25">
        <f t="shared" si="250"/>
        <v>423</v>
      </c>
      <c r="C440" s="90">
        <v>39600</v>
      </c>
      <c r="E440" s="89" t="s">
        <v>302</v>
      </c>
      <c r="G440" s="24">
        <v>6.4</v>
      </c>
      <c r="H440" s="75" t="str">
        <f t="shared" si="252"/>
        <v>P, S, T &amp; D Plant - Demand</v>
      </c>
      <c r="I440" s="23">
        <f>'Plt. Class.'!K$166</f>
        <v>1365.6129097312521</v>
      </c>
      <c r="J440" s="75">
        <f t="shared" si="253"/>
        <v>737.36717296235781</v>
      </c>
      <c r="K440" s="75">
        <f t="shared" si="254"/>
        <v>455.06120480272085</v>
      </c>
      <c r="L440" s="75">
        <f t="shared" si="255"/>
        <v>0</v>
      </c>
      <c r="M440" s="75">
        <f t="shared" si="256"/>
        <v>173.18453196617347</v>
      </c>
      <c r="N440" s="75">
        <f t="shared" si="257"/>
        <v>0</v>
      </c>
      <c r="O440" s="75">
        <f t="shared" si="258"/>
        <v>0</v>
      </c>
      <c r="P440" s="75">
        <f t="shared" si="259"/>
        <v>0</v>
      </c>
      <c r="Q440" s="75">
        <f t="shared" si="260"/>
        <v>0</v>
      </c>
      <c r="R440" s="75">
        <f t="shared" si="261"/>
        <v>0</v>
      </c>
      <c r="S440" s="75">
        <f t="shared" si="262"/>
        <v>0</v>
      </c>
      <c r="T440" s="75">
        <f t="shared" si="263"/>
        <v>0</v>
      </c>
      <c r="U440" s="75">
        <f t="shared" si="264"/>
        <v>0</v>
      </c>
      <c r="V440" s="75">
        <f t="shared" si="265"/>
        <v>0</v>
      </c>
      <c r="W440" s="75">
        <f t="shared" si="266"/>
        <v>0</v>
      </c>
      <c r="X440" s="75">
        <f t="shared" si="267"/>
        <v>0</v>
      </c>
      <c r="Y440" s="23">
        <f t="shared" si="268"/>
        <v>0</v>
      </c>
    </row>
    <row r="441" spans="1:25">
      <c r="A441" s="25">
        <f t="shared" si="250"/>
        <v>424</v>
      </c>
      <c r="C441" s="90">
        <v>39603</v>
      </c>
      <c r="E441" s="89" t="s">
        <v>303</v>
      </c>
      <c r="G441" s="24">
        <v>6.4</v>
      </c>
      <c r="H441" s="75" t="str">
        <f t="shared" si="252"/>
        <v>P, S, T &amp; D Plant - Demand</v>
      </c>
      <c r="I441" s="23">
        <f>'Plt. Class.'!K$167</f>
        <v>0</v>
      </c>
      <c r="J441" s="75">
        <f t="shared" si="253"/>
        <v>0</v>
      </c>
      <c r="K441" s="75">
        <f t="shared" si="254"/>
        <v>0</v>
      </c>
      <c r="L441" s="75">
        <f t="shared" si="255"/>
        <v>0</v>
      </c>
      <c r="M441" s="75">
        <f t="shared" si="256"/>
        <v>0</v>
      </c>
      <c r="N441" s="75">
        <f t="shared" si="257"/>
        <v>0</v>
      </c>
      <c r="O441" s="75">
        <f t="shared" si="258"/>
        <v>0</v>
      </c>
      <c r="P441" s="75">
        <f t="shared" si="259"/>
        <v>0</v>
      </c>
      <c r="Q441" s="75">
        <f t="shared" si="260"/>
        <v>0</v>
      </c>
      <c r="R441" s="75">
        <f t="shared" si="261"/>
        <v>0</v>
      </c>
      <c r="S441" s="75">
        <f t="shared" si="262"/>
        <v>0</v>
      </c>
      <c r="T441" s="75">
        <f t="shared" si="263"/>
        <v>0</v>
      </c>
      <c r="U441" s="75">
        <f t="shared" si="264"/>
        <v>0</v>
      </c>
      <c r="V441" s="75">
        <f t="shared" si="265"/>
        <v>0</v>
      </c>
      <c r="W441" s="75">
        <f t="shared" si="266"/>
        <v>0</v>
      </c>
      <c r="X441" s="75">
        <f t="shared" si="267"/>
        <v>0</v>
      </c>
      <c r="Y441" s="23">
        <f t="shared" si="268"/>
        <v>0</v>
      </c>
    </row>
    <row r="442" spans="1:25">
      <c r="A442" s="25">
        <f t="shared" si="250"/>
        <v>425</v>
      </c>
      <c r="C442" s="90">
        <v>39604</v>
      </c>
      <c r="E442" s="89" t="s">
        <v>304</v>
      </c>
      <c r="G442" s="24">
        <v>6.4</v>
      </c>
      <c r="H442" s="75" t="str">
        <f t="shared" si="252"/>
        <v>P, S, T &amp; D Plant - Demand</v>
      </c>
      <c r="I442" s="23">
        <f>'Plt. Class.'!K$168</f>
        <v>0</v>
      </c>
      <c r="J442" s="75">
        <f t="shared" si="253"/>
        <v>0</v>
      </c>
      <c r="K442" s="75">
        <f t="shared" si="254"/>
        <v>0</v>
      </c>
      <c r="L442" s="75">
        <f t="shared" si="255"/>
        <v>0</v>
      </c>
      <c r="M442" s="75">
        <f t="shared" si="256"/>
        <v>0</v>
      </c>
      <c r="N442" s="75">
        <f t="shared" si="257"/>
        <v>0</v>
      </c>
      <c r="O442" s="75">
        <f t="shared" si="258"/>
        <v>0</v>
      </c>
      <c r="P442" s="75">
        <f t="shared" si="259"/>
        <v>0</v>
      </c>
      <c r="Q442" s="75">
        <f t="shared" si="260"/>
        <v>0</v>
      </c>
      <c r="R442" s="75">
        <f t="shared" si="261"/>
        <v>0</v>
      </c>
      <c r="S442" s="75">
        <f t="shared" si="262"/>
        <v>0</v>
      </c>
      <c r="T442" s="75">
        <f t="shared" si="263"/>
        <v>0</v>
      </c>
      <c r="U442" s="75">
        <f t="shared" si="264"/>
        <v>0</v>
      </c>
      <c r="V442" s="75">
        <f t="shared" si="265"/>
        <v>0</v>
      </c>
      <c r="W442" s="75">
        <f t="shared" si="266"/>
        <v>0</v>
      </c>
      <c r="X442" s="75">
        <f t="shared" si="267"/>
        <v>0</v>
      </c>
      <c r="Y442" s="23">
        <f t="shared" si="268"/>
        <v>0</v>
      </c>
    </row>
    <row r="443" spans="1:25">
      <c r="A443" s="25">
        <f t="shared" si="250"/>
        <v>426</v>
      </c>
      <c r="C443" s="90">
        <v>39605</v>
      </c>
      <c r="E443" s="23" t="s">
        <v>305</v>
      </c>
      <c r="G443" s="24">
        <v>6.4</v>
      </c>
      <c r="H443" s="75" t="str">
        <f t="shared" si="252"/>
        <v>P, S, T &amp; D Plant - Demand</v>
      </c>
      <c r="I443" s="23">
        <f>'Plt. Class.'!K$169</f>
        <v>0</v>
      </c>
      <c r="J443" s="75">
        <f t="shared" si="253"/>
        <v>0</v>
      </c>
      <c r="K443" s="75">
        <f t="shared" si="254"/>
        <v>0</v>
      </c>
      <c r="L443" s="75">
        <f t="shared" si="255"/>
        <v>0</v>
      </c>
      <c r="M443" s="75">
        <f t="shared" si="256"/>
        <v>0</v>
      </c>
      <c r="N443" s="75">
        <f t="shared" si="257"/>
        <v>0</v>
      </c>
      <c r="O443" s="75">
        <f t="shared" si="258"/>
        <v>0</v>
      </c>
      <c r="P443" s="75">
        <f t="shared" si="259"/>
        <v>0</v>
      </c>
      <c r="Q443" s="75">
        <f t="shared" si="260"/>
        <v>0</v>
      </c>
      <c r="R443" s="75">
        <f t="shared" si="261"/>
        <v>0</v>
      </c>
      <c r="S443" s="75">
        <f t="shared" si="262"/>
        <v>0</v>
      </c>
      <c r="T443" s="75">
        <f t="shared" si="263"/>
        <v>0</v>
      </c>
      <c r="U443" s="75">
        <f t="shared" si="264"/>
        <v>0</v>
      </c>
      <c r="V443" s="75">
        <f t="shared" si="265"/>
        <v>0</v>
      </c>
      <c r="W443" s="75">
        <f t="shared" si="266"/>
        <v>0</v>
      </c>
      <c r="X443" s="75">
        <f t="shared" si="267"/>
        <v>0</v>
      </c>
      <c r="Y443" s="23">
        <f t="shared" si="268"/>
        <v>0</v>
      </c>
    </row>
    <row r="444" spans="1:25">
      <c r="A444" s="25">
        <f t="shared" si="250"/>
        <v>427</v>
      </c>
      <c r="C444" s="90">
        <v>39700</v>
      </c>
      <c r="E444" s="89" t="s">
        <v>306</v>
      </c>
      <c r="G444" s="24">
        <v>6.4</v>
      </c>
      <c r="H444" s="75" t="str">
        <f t="shared" si="252"/>
        <v>P, S, T &amp; D Plant - Demand</v>
      </c>
      <c r="I444" s="23">
        <f>'Plt. Class.'!K$170</f>
        <v>0</v>
      </c>
      <c r="J444" s="75">
        <f t="shared" si="253"/>
        <v>0</v>
      </c>
      <c r="K444" s="75">
        <f t="shared" si="254"/>
        <v>0</v>
      </c>
      <c r="L444" s="75">
        <f t="shared" si="255"/>
        <v>0</v>
      </c>
      <c r="M444" s="75">
        <f t="shared" si="256"/>
        <v>0</v>
      </c>
      <c r="N444" s="75">
        <f t="shared" si="257"/>
        <v>0</v>
      </c>
      <c r="O444" s="75">
        <f t="shared" si="258"/>
        <v>0</v>
      </c>
      <c r="P444" s="75">
        <f t="shared" si="259"/>
        <v>0</v>
      </c>
      <c r="Q444" s="75">
        <f t="shared" si="260"/>
        <v>0</v>
      </c>
      <c r="R444" s="75">
        <f t="shared" si="261"/>
        <v>0</v>
      </c>
      <c r="S444" s="75">
        <f t="shared" si="262"/>
        <v>0</v>
      </c>
      <c r="T444" s="75">
        <f t="shared" si="263"/>
        <v>0</v>
      </c>
      <c r="U444" s="75">
        <f t="shared" si="264"/>
        <v>0</v>
      </c>
      <c r="V444" s="75">
        <f t="shared" si="265"/>
        <v>0</v>
      </c>
      <c r="W444" s="75">
        <f t="shared" si="266"/>
        <v>0</v>
      </c>
      <c r="X444" s="75">
        <f t="shared" si="267"/>
        <v>0</v>
      </c>
      <c r="Y444" s="23">
        <f t="shared" si="268"/>
        <v>0</v>
      </c>
    </row>
    <row r="445" spans="1:25">
      <c r="A445" s="25">
        <f t="shared" si="250"/>
        <v>428</v>
      </c>
      <c r="C445" s="90">
        <v>39701</v>
      </c>
      <c r="E445" s="89" t="s">
        <v>307</v>
      </c>
      <c r="G445" s="24">
        <v>6.4</v>
      </c>
      <c r="H445" s="75" t="str">
        <f t="shared" si="252"/>
        <v>P, S, T &amp; D Plant - Demand</v>
      </c>
      <c r="I445" s="23">
        <f>'Plt. Class.'!K$171</f>
        <v>0</v>
      </c>
      <c r="J445" s="75">
        <f t="shared" si="253"/>
        <v>0</v>
      </c>
      <c r="K445" s="75">
        <f t="shared" si="254"/>
        <v>0</v>
      </c>
      <c r="L445" s="75">
        <f t="shared" si="255"/>
        <v>0</v>
      </c>
      <c r="M445" s="75">
        <f t="shared" si="256"/>
        <v>0</v>
      </c>
      <c r="N445" s="75">
        <f t="shared" si="257"/>
        <v>0</v>
      </c>
      <c r="O445" s="75">
        <f t="shared" si="258"/>
        <v>0</v>
      </c>
      <c r="P445" s="75">
        <f t="shared" si="259"/>
        <v>0</v>
      </c>
      <c r="Q445" s="75">
        <f t="shared" si="260"/>
        <v>0</v>
      </c>
      <c r="R445" s="75">
        <f t="shared" si="261"/>
        <v>0</v>
      </c>
      <c r="S445" s="75">
        <f t="shared" si="262"/>
        <v>0</v>
      </c>
      <c r="T445" s="75">
        <f t="shared" si="263"/>
        <v>0</v>
      </c>
      <c r="U445" s="75">
        <f t="shared" si="264"/>
        <v>0</v>
      </c>
      <c r="V445" s="75">
        <f t="shared" si="265"/>
        <v>0</v>
      </c>
      <c r="W445" s="75">
        <f t="shared" si="266"/>
        <v>0</v>
      </c>
      <c r="X445" s="75">
        <f t="shared" si="267"/>
        <v>0</v>
      </c>
      <c r="Y445" s="23">
        <f t="shared" si="268"/>
        <v>0</v>
      </c>
    </row>
    <row r="446" spans="1:25">
      <c r="A446" s="25">
        <f t="shared" si="250"/>
        <v>429</v>
      </c>
      <c r="C446" s="90">
        <v>39702</v>
      </c>
      <c r="E446" s="89" t="s">
        <v>308</v>
      </c>
      <c r="G446" s="24">
        <v>6.4</v>
      </c>
      <c r="H446" s="75" t="str">
        <f t="shared" si="252"/>
        <v>P, S, T &amp; D Plant - Demand</v>
      </c>
      <c r="I446" s="23">
        <f>'Plt. Class.'!K$172</f>
        <v>0</v>
      </c>
      <c r="J446" s="75">
        <f t="shared" si="253"/>
        <v>0</v>
      </c>
      <c r="K446" s="75">
        <f t="shared" si="254"/>
        <v>0</v>
      </c>
      <c r="L446" s="75">
        <f t="shared" si="255"/>
        <v>0</v>
      </c>
      <c r="M446" s="75">
        <f t="shared" si="256"/>
        <v>0</v>
      </c>
      <c r="N446" s="75">
        <f t="shared" si="257"/>
        <v>0</v>
      </c>
      <c r="O446" s="75">
        <f t="shared" si="258"/>
        <v>0</v>
      </c>
      <c r="P446" s="75">
        <f t="shared" si="259"/>
        <v>0</v>
      </c>
      <c r="Q446" s="75">
        <f t="shared" si="260"/>
        <v>0</v>
      </c>
      <c r="R446" s="75">
        <f t="shared" si="261"/>
        <v>0</v>
      </c>
      <c r="S446" s="75">
        <f t="shared" si="262"/>
        <v>0</v>
      </c>
      <c r="T446" s="75">
        <f t="shared" si="263"/>
        <v>0</v>
      </c>
      <c r="U446" s="75">
        <f t="shared" si="264"/>
        <v>0</v>
      </c>
      <c r="V446" s="75">
        <f t="shared" si="265"/>
        <v>0</v>
      </c>
      <c r="W446" s="75">
        <f t="shared" si="266"/>
        <v>0</v>
      </c>
      <c r="X446" s="75">
        <f t="shared" si="267"/>
        <v>0</v>
      </c>
      <c r="Y446" s="23">
        <f t="shared" si="268"/>
        <v>0</v>
      </c>
    </row>
    <row r="447" spans="1:25">
      <c r="A447" s="25">
        <f t="shared" si="250"/>
        <v>430</v>
      </c>
      <c r="C447" s="90">
        <v>39705</v>
      </c>
      <c r="E447" s="89" t="s">
        <v>309</v>
      </c>
      <c r="G447" s="24">
        <v>6.4</v>
      </c>
      <c r="H447" s="75" t="str">
        <f t="shared" si="252"/>
        <v>P, S, T &amp; D Plant - Demand</v>
      </c>
      <c r="I447" s="23">
        <f>'Plt. Class.'!K$173</f>
        <v>0</v>
      </c>
      <c r="J447" s="75">
        <f t="shared" si="253"/>
        <v>0</v>
      </c>
      <c r="K447" s="75">
        <f t="shared" si="254"/>
        <v>0</v>
      </c>
      <c r="L447" s="75">
        <f t="shared" si="255"/>
        <v>0</v>
      </c>
      <c r="M447" s="75">
        <f t="shared" si="256"/>
        <v>0</v>
      </c>
      <c r="N447" s="75">
        <f t="shared" si="257"/>
        <v>0</v>
      </c>
      <c r="O447" s="75">
        <f t="shared" si="258"/>
        <v>0</v>
      </c>
      <c r="P447" s="75">
        <f t="shared" si="259"/>
        <v>0</v>
      </c>
      <c r="Q447" s="75">
        <f t="shared" si="260"/>
        <v>0</v>
      </c>
      <c r="R447" s="75">
        <f t="shared" si="261"/>
        <v>0</v>
      </c>
      <c r="S447" s="75">
        <f t="shared" si="262"/>
        <v>0</v>
      </c>
      <c r="T447" s="75">
        <f t="shared" si="263"/>
        <v>0</v>
      </c>
      <c r="U447" s="75">
        <f t="shared" si="264"/>
        <v>0</v>
      </c>
      <c r="V447" s="75">
        <f t="shared" si="265"/>
        <v>0</v>
      </c>
      <c r="W447" s="75">
        <f t="shared" si="266"/>
        <v>0</v>
      </c>
      <c r="X447" s="75">
        <f t="shared" si="267"/>
        <v>0</v>
      </c>
      <c r="Y447" s="23">
        <f t="shared" si="268"/>
        <v>0</v>
      </c>
    </row>
    <row r="448" spans="1:25">
      <c r="A448" s="25">
        <f t="shared" si="250"/>
        <v>431</v>
      </c>
      <c r="C448" s="90">
        <v>39800</v>
      </c>
      <c r="E448" s="89" t="s">
        <v>310</v>
      </c>
      <c r="G448" s="24">
        <v>6.4</v>
      </c>
      <c r="H448" s="75" t="str">
        <f t="shared" si="252"/>
        <v>P, S, T &amp; D Plant - Demand</v>
      </c>
      <c r="I448" s="23">
        <f>'Plt. Class.'!K$174</f>
        <v>0</v>
      </c>
      <c r="J448" s="75">
        <f t="shared" si="253"/>
        <v>0</v>
      </c>
      <c r="K448" s="75">
        <f t="shared" si="254"/>
        <v>0</v>
      </c>
      <c r="L448" s="75">
        <f t="shared" si="255"/>
        <v>0</v>
      </c>
      <c r="M448" s="75">
        <f t="shared" si="256"/>
        <v>0</v>
      </c>
      <c r="N448" s="75">
        <f t="shared" si="257"/>
        <v>0</v>
      </c>
      <c r="O448" s="75">
        <f t="shared" si="258"/>
        <v>0</v>
      </c>
      <c r="P448" s="75">
        <f t="shared" si="259"/>
        <v>0</v>
      </c>
      <c r="Q448" s="75">
        <f t="shared" si="260"/>
        <v>0</v>
      </c>
      <c r="R448" s="75">
        <f t="shared" si="261"/>
        <v>0</v>
      </c>
      <c r="S448" s="75">
        <f t="shared" si="262"/>
        <v>0</v>
      </c>
      <c r="T448" s="75">
        <f t="shared" si="263"/>
        <v>0</v>
      </c>
      <c r="U448" s="75">
        <f t="shared" si="264"/>
        <v>0</v>
      </c>
      <c r="V448" s="75">
        <f t="shared" si="265"/>
        <v>0</v>
      </c>
      <c r="W448" s="75">
        <f t="shared" si="266"/>
        <v>0</v>
      </c>
      <c r="X448" s="75">
        <f t="shared" si="267"/>
        <v>0</v>
      </c>
      <c r="Y448" s="23">
        <f t="shared" si="268"/>
        <v>0</v>
      </c>
    </row>
    <row r="449" spans="1:25">
      <c r="A449" s="25">
        <f t="shared" si="250"/>
        <v>432</v>
      </c>
      <c r="C449" s="90">
        <v>39900</v>
      </c>
      <c r="E449" s="89" t="s">
        <v>311</v>
      </c>
      <c r="G449" s="24">
        <v>6.4</v>
      </c>
      <c r="H449" s="75" t="str">
        <f t="shared" si="252"/>
        <v>P, S, T &amp; D Plant - Demand</v>
      </c>
      <c r="I449" s="23">
        <f>'Plt. Class.'!K$175</f>
        <v>0</v>
      </c>
      <c r="J449" s="75">
        <f t="shared" si="253"/>
        <v>0</v>
      </c>
      <c r="K449" s="75">
        <f t="shared" si="254"/>
        <v>0</v>
      </c>
      <c r="L449" s="75">
        <f t="shared" si="255"/>
        <v>0</v>
      </c>
      <c r="M449" s="75">
        <f t="shared" si="256"/>
        <v>0</v>
      </c>
      <c r="N449" s="75">
        <f t="shared" si="257"/>
        <v>0</v>
      </c>
      <c r="O449" s="75">
        <f t="shared" si="258"/>
        <v>0</v>
      </c>
      <c r="P449" s="75">
        <f t="shared" si="259"/>
        <v>0</v>
      </c>
      <c r="Q449" s="75">
        <f t="shared" si="260"/>
        <v>0</v>
      </c>
      <c r="R449" s="75">
        <f t="shared" si="261"/>
        <v>0</v>
      </c>
      <c r="S449" s="75">
        <f t="shared" si="262"/>
        <v>0</v>
      </c>
      <c r="T449" s="75">
        <f t="shared" si="263"/>
        <v>0</v>
      </c>
      <c r="U449" s="75">
        <f t="shared" si="264"/>
        <v>0</v>
      </c>
      <c r="V449" s="75">
        <f t="shared" si="265"/>
        <v>0</v>
      </c>
      <c r="W449" s="75">
        <f t="shared" si="266"/>
        <v>0</v>
      </c>
      <c r="X449" s="75">
        <f t="shared" si="267"/>
        <v>0</v>
      </c>
      <c r="Y449" s="23">
        <f t="shared" si="268"/>
        <v>0</v>
      </c>
    </row>
    <row r="450" spans="1:25">
      <c r="A450" s="25">
        <f t="shared" si="250"/>
        <v>433</v>
      </c>
      <c r="C450" s="90">
        <v>39901</v>
      </c>
      <c r="E450" s="89" t="s">
        <v>312</v>
      </c>
      <c r="G450" s="24">
        <v>6.4</v>
      </c>
      <c r="H450" s="75" t="str">
        <f t="shared" si="252"/>
        <v>P, S, T &amp; D Plant - Demand</v>
      </c>
      <c r="I450" s="23">
        <f>'Plt. Class.'!K$176</f>
        <v>0</v>
      </c>
      <c r="J450" s="75">
        <f t="shared" si="253"/>
        <v>0</v>
      </c>
      <c r="K450" s="75">
        <f t="shared" si="254"/>
        <v>0</v>
      </c>
      <c r="L450" s="75">
        <f t="shared" si="255"/>
        <v>0</v>
      </c>
      <c r="M450" s="75">
        <f t="shared" si="256"/>
        <v>0</v>
      </c>
      <c r="N450" s="75">
        <f t="shared" si="257"/>
        <v>0</v>
      </c>
      <c r="O450" s="75">
        <f t="shared" si="258"/>
        <v>0</v>
      </c>
      <c r="P450" s="75">
        <f t="shared" si="259"/>
        <v>0</v>
      </c>
      <c r="Q450" s="75">
        <f t="shared" si="260"/>
        <v>0</v>
      </c>
      <c r="R450" s="75">
        <f t="shared" si="261"/>
        <v>0</v>
      </c>
      <c r="S450" s="75">
        <f t="shared" si="262"/>
        <v>0</v>
      </c>
      <c r="T450" s="75">
        <f t="shared" si="263"/>
        <v>0</v>
      </c>
      <c r="U450" s="75">
        <f t="shared" si="264"/>
        <v>0</v>
      </c>
      <c r="V450" s="75">
        <f t="shared" si="265"/>
        <v>0</v>
      </c>
      <c r="W450" s="75">
        <f t="shared" si="266"/>
        <v>0</v>
      </c>
      <c r="X450" s="75">
        <f t="shared" si="267"/>
        <v>0</v>
      </c>
      <c r="Y450" s="23">
        <f t="shared" si="268"/>
        <v>0</v>
      </c>
    </row>
    <row r="451" spans="1:25">
      <c r="A451" s="25">
        <f t="shared" si="250"/>
        <v>434</v>
      </c>
      <c r="C451" s="90">
        <v>39902</v>
      </c>
      <c r="E451" s="89" t="s">
        <v>313</v>
      </c>
      <c r="G451" s="24">
        <v>6.4</v>
      </c>
      <c r="H451" s="75" t="str">
        <f t="shared" si="252"/>
        <v>P, S, T &amp; D Plant - Demand</v>
      </c>
      <c r="I451" s="23">
        <f>'Plt. Class.'!K$177</f>
        <v>0</v>
      </c>
      <c r="J451" s="75">
        <f t="shared" si="253"/>
        <v>0</v>
      </c>
      <c r="K451" s="75">
        <f t="shared" si="254"/>
        <v>0</v>
      </c>
      <c r="L451" s="75">
        <f t="shared" si="255"/>
        <v>0</v>
      </c>
      <c r="M451" s="75">
        <f t="shared" si="256"/>
        <v>0</v>
      </c>
      <c r="N451" s="75">
        <f t="shared" si="257"/>
        <v>0</v>
      </c>
      <c r="O451" s="75">
        <f t="shared" si="258"/>
        <v>0</v>
      </c>
      <c r="P451" s="75">
        <f t="shared" si="259"/>
        <v>0</v>
      </c>
      <c r="Q451" s="75">
        <f t="shared" si="260"/>
        <v>0</v>
      </c>
      <c r="R451" s="75">
        <f t="shared" si="261"/>
        <v>0</v>
      </c>
      <c r="S451" s="75">
        <f t="shared" si="262"/>
        <v>0</v>
      </c>
      <c r="T451" s="75">
        <f t="shared" si="263"/>
        <v>0</v>
      </c>
      <c r="U451" s="75">
        <f t="shared" si="264"/>
        <v>0</v>
      </c>
      <c r="V451" s="75">
        <f t="shared" si="265"/>
        <v>0</v>
      </c>
      <c r="W451" s="75">
        <f t="shared" si="266"/>
        <v>0</v>
      </c>
      <c r="X451" s="75">
        <f t="shared" si="267"/>
        <v>0</v>
      </c>
      <c r="Y451" s="23">
        <f t="shared" si="268"/>
        <v>0</v>
      </c>
    </row>
    <row r="452" spans="1:25">
      <c r="A452" s="25">
        <f t="shared" si="250"/>
        <v>435</v>
      </c>
      <c r="C452" s="90">
        <v>39903</v>
      </c>
      <c r="E452" s="89" t="s">
        <v>314</v>
      </c>
      <c r="G452" s="24">
        <v>6.4</v>
      </c>
      <c r="H452" s="75" t="str">
        <f t="shared" si="252"/>
        <v>P, S, T &amp; D Plant - Demand</v>
      </c>
      <c r="I452" s="23">
        <f>'Plt. Class.'!K$178</f>
        <v>4072.4728518950051</v>
      </c>
      <c r="J452" s="75">
        <f t="shared" si="253"/>
        <v>2198.9450834634631</v>
      </c>
      <c r="K452" s="75">
        <f t="shared" si="254"/>
        <v>1357.0642085350685</v>
      </c>
      <c r="L452" s="75">
        <f t="shared" si="255"/>
        <v>0</v>
      </c>
      <c r="M452" s="75">
        <f t="shared" si="256"/>
        <v>516.46355989647361</v>
      </c>
      <c r="N452" s="75">
        <f t="shared" si="257"/>
        <v>0</v>
      </c>
      <c r="O452" s="75">
        <f t="shared" si="258"/>
        <v>0</v>
      </c>
      <c r="P452" s="75">
        <f t="shared" si="259"/>
        <v>0</v>
      </c>
      <c r="Q452" s="75">
        <f t="shared" si="260"/>
        <v>0</v>
      </c>
      <c r="R452" s="75">
        <f t="shared" si="261"/>
        <v>0</v>
      </c>
      <c r="S452" s="75">
        <f t="shared" si="262"/>
        <v>0</v>
      </c>
      <c r="T452" s="75">
        <f t="shared" si="263"/>
        <v>0</v>
      </c>
      <c r="U452" s="75">
        <f t="shared" si="264"/>
        <v>0</v>
      </c>
      <c r="V452" s="75">
        <f t="shared" si="265"/>
        <v>0</v>
      </c>
      <c r="W452" s="75">
        <f t="shared" si="266"/>
        <v>0</v>
      </c>
      <c r="X452" s="75">
        <f t="shared" si="267"/>
        <v>0</v>
      </c>
      <c r="Y452" s="23">
        <f t="shared" si="268"/>
        <v>0</v>
      </c>
    </row>
    <row r="453" spans="1:25">
      <c r="A453" s="25">
        <f t="shared" si="250"/>
        <v>436</v>
      </c>
      <c r="C453" s="90">
        <v>39904</v>
      </c>
      <c r="E453" s="89" t="s">
        <v>315</v>
      </c>
      <c r="G453" s="24">
        <v>6.4</v>
      </c>
      <c r="H453" s="75" t="str">
        <f t="shared" si="252"/>
        <v>P, S, T &amp; D Plant - Demand</v>
      </c>
      <c r="I453" s="23">
        <f>'Plt. Class.'!K$179</f>
        <v>0</v>
      </c>
      <c r="J453" s="75">
        <f t="shared" si="253"/>
        <v>0</v>
      </c>
      <c r="K453" s="75">
        <f t="shared" si="254"/>
        <v>0</v>
      </c>
      <c r="L453" s="75">
        <f t="shared" si="255"/>
        <v>0</v>
      </c>
      <c r="M453" s="75">
        <f t="shared" si="256"/>
        <v>0</v>
      </c>
      <c r="N453" s="75">
        <f t="shared" si="257"/>
        <v>0</v>
      </c>
      <c r="O453" s="75">
        <f t="shared" si="258"/>
        <v>0</v>
      </c>
      <c r="P453" s="75">
        <f t="shared" si="259"/>
        <v>0</v>
      </c>
      <c r="Q453" s="75">
        <f t="shared" si="260"/>
        <v>0</v>
      </c>
      <c r="R453" s="75">
        <f t="shared" si="261"/>
        <v>0</v>
      </c>
      <c r="S453" s="75">
        <f t="shared" si="262"/>
        <v>0</v>
      </c>
      <c r="T453" s="75">
        <f t="shared" si="263"/>
        <v>0</v>
      </c>
      <c r="U453" s="75">
        <f t="shared" si="264"/>
        <v>0</v>
      </c>
      <c r="V453" s="75">
        <f t="shared" si="265"/>
        <v>0</v>
      </c>
      <c r="W453" s="75">
        <f t="shared" si="266"/>
        <v>0</v>
      </c>
      <c r="X453" s="75">
        <f t="shared" si="267"/>
        <v>0</v>
      </c>
      <c r="Y453" s="23">
        <f t="shared" si="268"/>
        <v>0</v>
      </c>
    </row>
    <row r="454" spans="1:25">
      <c r="A454" s="25">
        <f t="shared" si="250"/>
        <v>437</v>
      </c>
      <c r="C454" s="90">
        <v>39905</v>
      </c>
      <c r="E454" s="89" t="s">
        <v>316</v>
      </c>
      <c r="G454" s="24">
        <v>6.4</v>
      </c>
      <c r="H454" s="75" t="str">
        <f t="shared" si="252"/>
        <v>P, S, T &amp; D Plant - Demand</v>
      </c>
      <c r="I454" s="23">
        <f>'Plt. Class.'!K$180</f>
        <v>0</v>
      </c>
      <c r="J454" s="75">
        <f t="shared" si="253"/>
        <v>0</v>
      </c>
      <c r="K454" s="75">
        <f t="shared" si="254"/>
        <v>0</v>
      </c>
      <c r="L454" s="75">
        <f t="shared" si="255"/>
        <v>0</v>
      </c>
      <c r="M454" s="75">
        <f t="shared" si="256"/>
        <v>0</v>
      </c>
      <c r="N454" s="75">
        <f t="shared" si="257"/>
        <v>0</v>
      </c>
      <c r="O454" s="75">
        <f t="shared" si="258"/>
        <v>0</v>
      </c>
      <c r="P454" s="75">
        <f t="shared" si="259"/>
        <v>0</v>
      </c>
      <c r="Q454" s="75">
        <f t="shared" si="260"/>
        <v>0</v>
      </c>
      <c r="R454" s="75">
        <f t="shared" si="261"/>
        <v>0</v>
      </c>
      <c r="S454" s="75">
        <f t="shared" si="262"/>
        <v>0</v>
      </c>
      <c r="T454" s="75">
        <f t="shared" si="263"/>
        <v>0</v>
      </c>
      <c r="U454" s="75">
        <f t="shared" si="264"/>
        <v>0</v>
      </c>
      <c r="V454" s="75">
        <f t="shared" si="265"/>
        <v>0</v>
      </c>
      <c r="W454" s="75">
        <f t="shared" si="266"/>
        <v>0</v>
      </c>
      <c r="X454" s="75">
        <f t="shared" si="267"/>
        <v>0</v>
      </c>
      <c r="Y454" s="23">
        <f t="shared" si="268"/>
        <v>0</v>
      </c>
    </row>
    <row r="455" spans="1:25">
      <c r="A455" s="25">
        <f t="shared" si="250"/>
        <v>438</v>
      </c>
      <c r="C455" s="90">
        <v>39906</v>
      </c>
      <c r="E455" s="89" t="s">
        <v>317</v>
      </c>
      <c r="G455" s="24">
        <v>6.4</v>
      </c>
      <c r="H455" s="75" t="str">
        <f t="shared" si="252"/>
        <v>P, S, T &amp; D Plant - Demand</v>
      </c>
      <c r="I455" s="23">
        <f>'Plt. Class.'!K$181</f>
        <v>0</v>
      </c>
      <c r="J455" s="75">
        <f t="shared" si="253"/>
        <v>0</v>
      </c>
      <c r="K455" s="75">
        <f t="shared" si="254"/>
        <v>0</v>
      </c>
      <c r="L455" s="75">
        <f t="shared" si="255"/>
        <v>0</v>
      </c>
      <c r="M455" s="75">
        <f t="shared" si="256"/>
        <v>0</v>
      </c>
      <c r="N455" s="75">
        <f t="shared" si="257"/>
        <v>0</v>
      </c>
      <c r="O455" s="75">
        <f t="shared" si="258"/>
        <v>0</v>
      </c>
      <c r="P455" s="75">
        <f t="shared" si="259"/>
        <v>0</v>
      </c>
      <c r="Q455" s="75">
        <f t="shared" si="260"/>
        <v>0</v>
      </c>
      <c r="R455" s="75">
        <f t="shared" si="261"/>
        <v>0</v>
      </c>
      <c r="S455" s="75">
        <f t="shared" si="262"/>
        <v>0</v>
      </c>
      <c r="T455" s="75">
        <f t="shared" si="263"/>
        <v>0</v>
      </c>
      <c r="U455" s="75">
        <f t="shared" si="264"/>
        <v>0</v>
      </c>
      <c r="V455" s="75">
        <f t="shared" si="265"/>
        <v>0</v>
      </c>
      <c r="W455" s="75">
        <f t="shared" si="266"/>
        <v>0</v>
      </c>
      <c r="X455" s="75">
        <f t="shared" si="267"/>
        <v>0</v>
      </c>
      <c r="Y455" s="23">
        <f t="shared" si="268"/>
        <v>0</v>
      </c>
    </row>
    <row r="456" spans="1:25">
      <c r="A456" s="25">
        <f t="shared" si="250"/>
        <v>439</v>
      </c>
      <c r="C456" s="90">
        <v>39907</v>
      </c>
      <c r="E456" s="89" t="s">
        <v>318</v>
      </c>
      <c r="G456" s="24">
        <v>6.4</v>
      </c>
      <c r="H456" s="75" t="str">
        <f t="shared" si="252"/>
        <v>P, S, T &amp; D Plant - Demand</v>
      </c>
      <c r="I456" s="23">
        <f>'Plt. Class.'!K$182</f>
        <v>6270.3968712585593</v>
      </c>
      <c r="J456" s="75">
        <f t="shared" si="253"/>
        <v>3385.7213719675829</v>
      </c>
      <c r="K456" s="75">
        <f t="shared" si="254"/>
        <v>2089.4752345213792</v>
      </c>
      <c r="L456" s="75">
        <f t="shared" si="255"/>
        <v>0</v>
      </c>
      <c r="M456" s="75">
        <f t="shared" si="256"/>
        <v>795.20026476959742</v>
      </c>
      <c r="N456" s="75">
        <f t="shared" si="257"/>
        <v>0</v>
      </c>
      <c r="O456" s="75">
        <f t="shared" si="258"/>
        <v>0</v>
      </c>
      <c r="P456" s="75">
        <f t="shared" si="259"/>
        <v>0</v>
      </c>
      <c r="Q456" s="75">
        <f t="shared" si="260"/>
        <v>0</v>
      </c>
      <c r="R456" s="75">
        <f t="shared" si="261"/>
        <v>0</v>
      </c>
      <c r="S456" s="75">
        <f t="shared" si="262"/>
        <v>0</v>
      </c>
      <c r="T456" s="75">
        <f t="shared" si="263"/>
        <v>0</v>
      </c>
      <c r="U456" s="75">
        <f t="shared" si="264"/>
        <v>0</v>
      </c>
      <c r="V456" s="75">
        <f t="shared" si="265"/>
        <v>0</v>
      </c>
      <c r="W456" s="75">
        <f t="shared" si="266"/>
        <v>0</v>
      </c>
      <c r="X456" s="75">
        <f t="shared" si="267"/>
        <v>0</v>
      </c>
      <c r="Y456" s="23">
        <f t="shared" si="268"/>
        <v>0</v>
      </c>
    </row>
    <row r="457" spans="1:25">
      <c r="A457" s="25">
        <f t="shared" si="250"/>
        <v>440</v>
      </c>
      <c r="C457" s="90">
        <v>39908</v>
      </c>
      <c r="E457" s="89" t="s">
        <v>319</v>
      </c>
      <c r="G457" s="24">
        <v>6.4</v>
      </c>
      <c r="H457" s="75" t="str">
        <f t="shared" si="252"/>
        <v>P, S, T &amp; D Plant - Demand</v>
      </c>
      <c r="I457" s="23">
        <f>'Plt. Class.'!K$183</f>
        <v>0</v>
      </c>
      <c r="J457" s="75">
        <f t="shared" si="253"/>
        <v>0</v>
      </c>
      <c r="K457" s="75">
        <f t="shared" si="254"/>
        <v>0</v>
      </c>
      <c r="L457" s="75">
        <f t="shared" si="255"/>
        <v>0</v>
      </c>
      <c r="M457" s="75">
        <f t="shared" si="256"/>
        <v>0</v>
      </c>
      <c r="N457" s="75">
        <f t="shared" si="257"/>
        <v>0</v>
      </c>
      <c r="O457" s="75">
        <f t="shared" si="258"/>
        <v>0</v>
      </c>
      <c r="P457" s="75">
        <f t="shared" si="259"/>
        <v>0</v>
      </c>
      <c r="Q457" s="75">
        <f t="shared" si="260"/>
        <v>0</v>
      </c>
      <c r="R457" s="75">
        <f t="shared" si="261"/>
        <v>0</v>
      </c>
      <c r="S457" s="75">
        <f t="shared" si="262"/>
        <v>0</v>
      </c>
      <c r="T457" s="75">
        <f t="shared" si="263"/>
        <v>0</v>
      </c>
      <c r="U457" s="75">
        <f t="shared" si="264"/>
        <v>0</v>
      </c>
      <c r="V457" s="75">
        <f t="shared" si="265"/>
        <v>0</v>
      </c>
      <c r="W457" s="75">
        <f t="shared" si="266"/>
        <v>0</v>
      </c>
      <c r="X457" s="75">
        <f t="shared" si="267"/>
        <v>0</v>
      </c>
      <c r="Y457" s="23">
        <f t="shared" si="268"/>
        <v>0</v>
      </c>
    </row>
    <row r="458" spans="1:25">
      <c r="A458" s="25">
        <f t="shared" si="250"/>
        <v>441</v>
      </c>
      <c r="C458" s="90">
        <v>39909</v>
      </c>
      <c r="E458" s="89" t="s">
        <v>320</v>
      </c>
      <c r="G458" s="24">
        <v>6.4</v>
      </c>
      <c r="H458" s="75" t="str">
        <f t="shared" si="252"/>
        <v>P, S, T &amp; D Plant - Demand</v>
      </c>
      <c r="I458" s="23">
        <f>'Plt. Class.'!K$184</f>
        <v>0</v>
      </c>
      <c r="J458" s="75">
        <f t="shared" si="253"/>
        <v>0</v>
      </c>
      <c r="K458" s="75">
        <f t="shared" si="254"/>
        <v>0</v>
      </c>
      <c r="L458" s="75">
        <f t="shared" si="255"/>
        <v>0</v>
      </c>
      <c r="M458" s="75">
        <f t="shared" si="256"/>
        <v>0</v>
      </c>
      <c r="N458" s="75">
        <f t="shared" si="257"/>
        <v>0</v>
      </c>
      <c r="O458" s="75">
        <f t="shared" si="258"/>
        <v>0</v>
      </c>
      <c r="P458" s="75">
        <f t="shared" si="259"/>
        <v>0</v>
      </c>
      <c r="Q458" s="75">
        <f t="shared" si="260"/>
        <v>0</v>
      </c>
      <c r="R458" s="75">
        <f t="shared" si="261"/>
        <v>0</v>
      </c>
      <c r="S458" s="75">
        <f t="shared" si="262"/>
        <v>0</v>
      </c>
      <c r="T458" s="75">
        <f t="shared" si="263"/>
        <v>0</v>
      </c>
      <c r="U458" s="75">
        <f t="shared" si="264"/>
        <v>0</v>
      </c>
      <c r="V458" s="75">
        <f t="shared" si="265"/>
        <v>0</v>
      </c>
      <c r="W458" s="75">
        <f t="shared" si="266"/>
        <v>0</v>
      </c>
      <c r="X458" s="75">
        <f t="shared" si="267"/>
        <v>0</v>
      </c>
      <c r="Y458" s="23">
        <f t="shared" si="268"/>
        <v>0</v>
      </c>
    </row>
    <row r="459" spans="1:25">
      <c r="A459" s="25">
        <f t="shared" si="250"/>
        <v>442</v>
      </c>
      <c r="C459" s="90">
        <v>39924</v>
      </c>
      <c r="E459" s="89" t="s">
        <v>321</v>
      </c>
      <c r="G459" s="24">
        <v>6.4</v>
      </c>
      <c r="H459" s="75" t="str">
        <f t="shared" si="252"/>
        <v>P, S, T &amp; D Plant - Demand</v>
      </c>
      <c r="I459" s="23">
        <f>'Plt. Class.'!K$185</f>
        <v>0</v>
      </c>
      <c r="J459" s="75">
        <f t="shared" si="253"/>
        <v>0</v>
      </c>
      <c r="K459" s="75">
        <f t="shared" si="254"/>
        <v>0</v>
      </c>
      <c r="L459" s="75">
        <f t="shared" si="255"/>
        <v>0</v>
      </c>
      <c r="M459" s="75">
        <f t="shared" si="256"/>
        <v>0</v>
      </c>
      <c r="N459" s="75">
        <f t="shared" si="257"/>
        <v>0</v>
      </c>
      <c r="O459" s="75">
        <f t="shared" si="258"/>
        <v>0</v>
      </c>
      <c r="P459" s="75">
        <f t="shared" si="259"/>
        <v>0</v>
      </c>
      <c r="Q459" s="75">
        <f t="shared" si="260"/>
        <v>0</v>
      </c>
      <c r="R459" s="75">
        <f t="shared" si="261"/>
        <v>0</v>
      </c>
      <c r="S459" s="75">
        <f t="shared" si="262"/>
        <v>0</v>
      </c>
      <c r="T459" s="75">
        <f t="shared" si="263"/>
        <v>0</v>
      </c>
      <c r="U459" s="75">
        <f t="shared" si="264"/>
        <v>0</v>
      </c>
      <c r="V459" s="75">
        <f t="shared" si="265"/>
        <v>0</v>
      </c>
      <c r="W459" s="75">
        <f t="shared" si="266"/>
        <v>0</v>
      </c>
      <c r="X459" s="75">
        <f t="shared" si="267"/>
        <v>0</v>
      </c>
      <c r="Y459" s="23">
        <f t="shared" si="268"/>
        <v>0</v>
      </c>
    </row>
    <row r="460" spans="1:25">
      <c r="A460" s="25">
        <f t="shared" si="250"/>
        <v>443</v>
      </c>
      <c r="G460" s="24"/>
      <c r="H460" s="75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>
      <c r="A461" s="25">
        <f t="shared" si="250"/>
        <v>444</v>
      </c>
      <c r="D461" s="25" t="s">
        <v>149</v>
      </c>
      <c r="G461" s="24"/>
      <c r="H461" s="75"/>
      <c r="I461" s="23">
        <f>'Plt. Class.'!K$187</f>
        <v>65710.693766737473</v>
      </c>
      <c r="J461" s="23">
        <f>SUM(J426:J459)</f>
        <v>35480.704781642555</v>
      </c>
      <c r="K461" s="23">
        <f t="shared" ref="K461:X461" si="269">SUM(K426:K459)</f>
        <v>21896.678964318573</v>
      </c>
      <c r="L461" s="23">
        <f t="shared" si="269"/>
        <v>0</v>
      </c>
      <c r="M461" s="23">
        <f t="shared" si="269"/>
        <v>8333.31002077634</v>
      </c>
      <c r="N461" s="23">
        <f t="shared" si="269"/>
        <v>0</v>
      </c>
      <c r="O461" s="23">
        <f t="shared" si="269"/>
        <v>0</v>
      </c>
      <c r="P461" s="23">
        <f t="shared" si="269"/>
        <v>0</v>
      </c>
      <c r="Q461" s="23">
        <f t="shared" si="269"/>
        <v>0</v>
      </c>
      <c r="R461" s="23">
        <f t="shared" si="269"/>
        <v>0</v>
      </c>
      <c r="S461" s="23">
        <f t="shared" si="269"/>
        <v>0</v>
      </c>
      <c r="T461" s="23">
        <f t="shared" si="269"/>
        <v>0</v>
      </c>
      <c r="U461" s="23">
        <f t="shared" si="269"/>
        <v>0</v>
      </c>
      <c r="V461" s="23">
        <f t="shared" si="269"/>
        <v>0</v>
      </c>
      <c r="W461" s="23">
        <f t="shared" si="269"/>
        <v>0</v>
      </c>
      <c r="X461" s="23">
        <f t="shared" si="269"/>
        <v>0</v>
      </c>
      <c r="Y461" s="23">
        <f>SUM(J461:X461)-I461</f>
        <v>0</v>
      </c>
    </row>
    <row r="462" spans="1:25">
      <c r="A462" s="25">
        <f t="shared" si="250"/>
        <v>445</v>
      </c>
      <c r="G462" s="24"/>
      <c r="H462" s="75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</row>
    <row r="463" spans="1:25">
      <c r="A463" s="25">
        <f t="shared" si="250"/>
        <v>446</v>
      </c>
      <c r="D463" s="25" t="s">
        <v>348</v>
      </c>
      <c r="G463" s="24">
        <v>6.4</v>
      </c>
      <c r="H463" s="75" t="str">
        <f>VLOOKUP($G463,alloc,3)</f>
        <v>P, S, T &amp; D Plant - Demand</v>
      </c>
      <c r="I463" s="23">
        <f>'Plt. Class.'!K$189</f>
        <v>0</v>
      </c>
      <c r="J463" s="75">
        <f>$I463*VLOOKUP($G463,alloc,6)</f>
        <v>0</v>
      </c>
      <c r="K463" s="75">
        <f>$I463*VLOOKUP($G463,alloc,7)</f>
        <v>0</v>
      </c>
      <c r="L463" s="75">
        <f>$I463*VLOOKUP($G463,alloc,8)</f>
        <v>0</v>
      </c>
      <c r="M463" s="75">
        <f>$I463*VLOOKUP($G463,alloc,9)</f>
        <v>0</v>
      </c>
      <c r="N463" s="75">
        <f>$I463*VLOOKUP($G463,alloc,10)</f>
        <v>0</v>
      </c>
      <c r="O463" s="75">
        <f>$I463*VLOOKUP($G463,alloc,11)</f>
        <v>0</v>
      </c>
      <c r="P463" s="75">
        <f>$I463*VLOOKUP($G463,alloc,12)</f>
        <v>0</v>
      </c>
      <c r="Q463" s="75">
        <f>$I463*VLOOKUP($G463,alloc,13)</f>
        <v>0</v>
      </c>
      <c r="R463" s="75">
        <f>$I463*VLOOKUP($G463,alloc,14)</f>
        <v>0</v>
      </c>
      <c r="S463" s="75">
        <f>$I463*VLOOKUP($G463,alloc,15)</f>
        <v>0</v>
      </c>
      <c r="T463" s="75">
        <f>$I463*VLOOKUP($G463,alloc,16)</f>
        <v>0</v>
      </c>
      <c r="U463" s="75">
        <f>$I463*VLOOKUP($G463,alloc,17)</f>
        <v>0</v>
      </c>
      <c r="V463" s="75">
        <f>$I463*VLOOKUP($G463,alloc,18)</f>
        <v>0</v>
      </c>
      <c r="W463" s="75">
        <f>$I463*VLOOKUP($G463,alloc,19)</f>
        <v>0</v>
      </c>
      <c r="X463" s="75">
        <f>$I463*VLOOKUP($G463,alloc,20)</f>
        <v>0</v>
      </c>
      <c r="Y463" s="23">
        <f>SUM(J463:X463)-I463</f>
        <v>0</v>
      </c>
    </row>
    <row r="464" spans="1:25">
      <c r="A464" s="25">
        <f t="shared" si="250"/>
        <v>447</v>
      </c>
      <c r="G464" s="24"/>
      <c r="H464" s="75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</row>
    <row r="465" spans="1:25">
      <c r="A465" s="25">
        <f t="shared" si="250"/>
        <v>448</v>
      </c>
      <c r="D465" s="25" t="s">
        <v>350</v>
      </c>
      <c r="G465" s="24"/>
      <c r="H465" s="75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</row>
    <row r="466" spans="1:25">
      <c r="A466" s="25">
        <f t="shared" si="250"/>
        <v>449</v>
      </c>
      <c r="G466" s="24"/>
      <c r="H466" s="75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>
      <c r="A467" s="25">
        <f t="shared" si="250"/>
        <v>450</v>
      </c>
      <c r="D467" s="25" t="s">
        <v>148</v>
      </c>
      <c r="G467" s="24"/>
      <c r="H467" s="75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</row>
    <row r="468" spans="1:25">
      <c r="A468" s="25">
        <f t="shared" si="250"/>
        <v>451</v>
      </c>
      <c r="G468" s="24"/>
      <c r="H468" s="75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</row>
    <row r="469" spans="1:25">
      <c r="A469" s="25">
        <f t="shared" si="250"/>
        <v>452</v>
      </c>
      <c r="C469" s="90">
        <v>37400</v>
      </c>
      <c r="E469" s="89" t="s">
        <v>115</v>
      </c>
      <c r="G469" s="24">
        <v>6.4</v>
      </c>
      <c r="H469" s="75" t="str">
        <f t="shared" ref="H469:H502" si="270">VLOOKUP($G469,alloc,3)</f>
        <v>P, S, T &amp; D Plant - Demand</v>
      </c>
      <c r="I469" s="23">
        <f>'Plt. Class.'!K$195</f>
        <v>0</v>
      </c>
      <c r="J469" s="75">
        <f t="shared" ref="J469:J502" si="271">$I469*VLOOKUP($G469,alloc,6)</f>
        <v>0</v>
      </c>
      <c r="K469" s="75">
        <f t="shared" ref="K469:K502" si="272">$I469*VLOOKUP($G469,alloc,7)</f>
        <v>0</v>
      </c>
      <c r="L469" s="75">
        <f t="shared" ref="L469:L502" si="273">$I469*VLOOKUP($G469,alloc,8)</f>
        <v>0</v>
      </c>
      <c r="M469" s="75">
        <f t="shared" ref="M469:M502" si="274">$I469*VLOOKUP($G469,alloc,9)</f>
        <v>0</v>
      </c>
      <c r="N469" s="75">
        <f t="shared" ref="N469:N502" si="275">$I469*VLOOKUP($G469,alloc,10)</f>
        <v>0</v>
      </c>
      <c r="O469" s="75">
        <f t="shared" ref="O469:O502" si="276">$I469*VLOOKUP($G469,alloc,11)</f>
        <v>0</v>
      </c>
      <c r="P469" s="75">
        <f t="shared" ref="P469:P502" si="277">$I469*VLOOKUP($G469,alloc,12)</f>
        <v>0</v>
      </c>
      <c r="Q469" s="75">
        <f t="shared" ref="Q469:Q502" si="278">$I469*VLOOKUP($G469,alloc,13)</f>
        <v>0</v>
      </c>
      <c r="R469" s="75">
        <f t="shared" ref="R469:R502" si="279">$I469*VLOOKUP($G469,alloc,14)</f>
        <v>0</v>
      </c>
      <c r="S469" s="75">
        <f t="shared" ref="S469:S502" si="280">$I469*VLOOKUP($G469,alloc,15)</f>
        <v>0</v>
      </c>
      <c r="T469" s="75">
        <f t="shared" ref="T469:T502" si="281">$I469*VLOOKUP($G469,alloc,16)</f>
        <v>0</v>
      </c>
      <c r="U469" s="75">
        <f t="shared" ref="U469:U502" si="282">$I469*VLOOKUP($G469,alloc,17)</f>
        <v>0</v>
      </c>
      <c r="V469" s="75">
        <f t="shared" ref="V469:V502" si="283">$I469*VLOOKUP($G469,alloc,18)</f>
        <v>0</v>
      </c>
      <c r="W469" s="75">
        <f t="shared" ref="W469:W502" si="284">$I469*VLOOKUP($G469,alloc,19)</f>
        <v>0</v>
      </c>
      <c r="X469" s="75">
        <f t="shared" ref="X469:X502" si="285">$I469*VLOOKUP($G469,alloc,20)</f>
        <v>0</v>
      </c>
      <c r="Y469" s="23">
        <f t="shared" ref="Y469:Y502" si="286">SUM(J469:X469)-I469</f>
        <v>0</v>
      </c>
    </row>
    <row r="470" spans="1:25">
      <c r="A470" s="25">
        <f t="shared" si="250"/>
        <v>453</v>
      </c>
      <c r="C470" s="90">
        <v>39001</v>
      </c>
      <c r="E470" s="89" t="s">
        <v>291</v>
      </c>
      <c r="G470" s="24">
        <v>6.4</v>
      </c>
      <c r="H470" s="75" t="str">
        <f t="shared" si="270"/>
        <v>P, S, T &amp; D Plant - Demand</v>
      </c>
      <c r="I470" s="23">
        <f>'Plt. Class.'!K$196</f>
        <v>0</v>
      </c>
      <c r="J470" s="75">
        <f t="shared" si="271"/>
        <v>0</v>
      </c>
      <c r="K470" s="75">
        <f t="shared" si="272"/>
        <v>0</v>
      </c>
      <c r="L470" s="75">
        <f t="shared" si="273"/>
        <v>0</v>
      </c>
      <c r="M470" s="75">
        <f t="shared" si="274"/>
        <v>0</v>
      </c>
      <c r="N470" s="75">
        <f t="shared" si="275"/>
        <v>0</v>
      </c>
      <c r="O470" s="75">
        <f t="shared" si="276"/>
        <v>0</v>
      </c>
      <c r="P470" s="75">
        <f t="shared" si="277"/>
        <v>0</v>
      </c>
      <c r="Q470" s="75">
        <f t="shared" si="278"/>
        <v>0</v>
      </c>
      <c r="R470" s="75">
        <f t="shared" si="279"/>
        <v>0</v>
      </c>
      <c r="S470" s="75">
        <f t="shared" si="280"/>
        <v>0</v>
      </c>
      <c r="T470" s="75">
        <f t="shared" si="281"/>
        <v>0</v>
      </c>
      <c r="U470" s="75">
        <f t="shared" si="282"/>
        <v>0</v>
      </c>
      <c r="V470" s="75">
        <f t="shared" si="283"/>
        <v>0</v>
      </c>
      <c r="W470" s="75">
        <f t="shared" si="284"/>
        <v>0</v>
      </c>
      <c r="X470" s="75">
        <f t="shared" si="285"/>
        <v>0</v>
      </c>
      <c r="Y470" s="23">
        <f t="shared" si="286"/>
        <v>0</v>
      </c>
    </row>
    <row r="471" spans="1:25">
      <c r="A471" s="25">
        <f t="shared" si="250"/>
        <v>454</v>
      </c>
      <c r="C471" s="90">
        <v>36602</v>
      </c>
      <c r="E471" s="89" t="s">
        <v>139</v>
      </c>
      <c r="G471" s="24">
        <v>6.4</v>
      </c>
      <c r="H471" s="75" t="str">
        <f t="shared" si="270"/>
        <v>P, S, T &amp; D Plant - Demand</v>
      </c>
      <c r="I471" s="23">
        <f>'Plt. Class.'!K$197</f>
        <v>139323.36227416719</v>
      </c>
      <c r="J471" s="75">
        <f t="shared" si="271"/>
        <v>75228.106761183502</v>
      </c>
      <c r="K471" s="75">
        <f t="shared" si="272"/>
        <v>46426.521484866083</v>
      </c>
      <c r="L471" s="75">
        <f t="shared" si="273"/>
        <v>0</v>
      </c>
      <c r="M471" s="75">
        <f t="shared" si="274"/>
        <v>17668.734028117608</v>
      </c>
      <c r="N471" s="75">
        <f t="shared" si="275"/>
        <v>0</v>
      </c>
      <c r="O471" s="75">
        <f t="shared" si="276"/>
        <v>0</v>
      </c>
      <c r="P471" s="75">
        <f t="shared" si="277"/>
        <v>0</v>
      </c>
      <c r="Q471" s="75">
        <f t="shared" si="278"/>
        <v>0</v>
      </c>
      <c r="R471" s="75">
        <f t="shared" si="279"/>
        <v>0</v>
      </c>
      <c r="S471" s="75">
        <f t="shared" si="280"/>
        <v>0</v>
      </c>
      <c r="T471" s="75">
        <f t="shared" si="281"/>
        <v>0</v>
      </c>
      <c r="U471" s="75">
        <f t="shared" si="282"/>
        <v>0</v>
      </c>
      <c r="V471" s="75">
        <f t="shared" si="283"/>
        <v>0</v>
      </c>
      <c r="W471" s="75">
        <f t="shared" si="284"/>
        <v>0</v>
      </c>
      <c r="X471" s="75">
        <f t="shared" si="285"/>
        <v>0</v>
      </c>
      <c r="Y471" s="23">
        <f t="shared" si="286"/>
        <v>0</v>
      </c>
    </row>
    <row r="472" spans="1:25">
      <c r="A472" s="25">
        <f t="shared" si="250"/>
        <v>455</v>
      </c>
      <c r="C472" s="90">
        <v>37503</v>
      </c>
      <c r="E472" s="89" t="s">
        <v>278</v>
      </c>
      <c r="G472" s="24">
        <v>6.4</v>
      </c>
      <c r="H472" s="75" t="str">
        <f t="shared" si="270"/>
        <v>P, S, T &amp; D Plant - Demand</v>
      </c>
      <c r="I472" s="23">
        <f>'Plt. Class.'!K$198</f>
        <v>0</v>
      </c>
      <c r="J472" s="75">
        <f t="shared" si="271"/>
        <v>0</v>
      </c>
      <c r="K472" s="75">
        <f t="shared" si="272"/>
        <v>0</v>
      </c>
      <c r="L472" s="75">
        <f t="shared" si="273"/>
        <v>0</v>
      </c>
      <c r="M472" s="75">
        <f t="shared" si="274"/>
        <v>0</v>
      </c>
      <c r="N472" s="75">
        <f t="shared" si="275"/>
        <v>0</v>
      </c>
      <c r="O472" s="75">
        <f t="shared" si="276"/>
        <v>0</v>
      </c>
      <c r="P472" s="75">
        <f t="shared" si="277"/>
        <v>0</v>
      </c>
      <c r="Q472" s="75">
        <f t="shared" si="278"/>
        <v>0</v>
      </c>
      <c r="R472" s="75">
        <f t="shared" si="279"/>
        <v>0</v>
      </c>
      <c r="S472" s="75">
        <f t="shared" si="280"/>
        <v>0</v>
      </c>
      <c r="T472" s="75">
        <f t="shared" si="281"/>
        <v>0</v>
      </c>
      <c r="U472" s="75">
        <f t="shared" si="282"/>
        <v>0</v>
      </c>
      <c r="V472" s="75">
        <f t="shared" si="283"/>
        <v>0</v>
      </c>
      <c r="W472" s="75">
        <f t="shared" si="284"/>
        <v>0</v>
      </c>
      <c r="X472" s="75">
        <f t="shared" si="285"/>
        <v>0</v>
      </c>
      <c r="Y472" s="23">
        <f t="shared" si="286"/>
        <v>0</v>
      </c>
    </row>
    <row r="473" spans="1:25">
      <c r="A473" s="25">
        <f t="shared" si="250"/>
        <v>456</v>
      </c>
      <c r="C473" s="90">
        <v>39004</v>
      </c>
      <c r="E473" s="89" t="s">
        <v>293</v>
      </c>
      <c r="G473" s="24">
        <v>6.4</v>
      </c>
      <c r="H473" s="75" t="str">
        <f t="shared" si="270"/>
        <v>P, S, T &amp; D Plant - Demand</v>
      </c>
      <c r="I473" s="23">
        <f>'Plt. Class.'!K$199</f>
        <v>0</v>
      </c>
      <c r="J473" s="75">
        <f t="shared" si="271"/>
        <v>0</v>
      </c>
      <c r="K473" s="75">
        <f t="shared" si="272"/>
        <v>0</v>
      </c>
      <c r="L473" s="75">
        <f t="shared" si="273"/>
        <v>0</v>
      </c>
      <c r="M473" s="75">
        <f t="shared" si="274"/>
        <v>0</v>
      </c>
      <c r="N473" s="75">
        <f t="shared" si="275"/>
        <v>0</v>
      </c>
      <c r="O473" s="75">
        <f t="shared" si="276"/>
        <v>0</v>
      </c>
      <c r="P473" s="75">
        <f t="shared" si="277"/>
        <v>0</v>
      </c>
      <c r="Q473" s="75">
        <f t="shared" si="278"/>
        <v>0</v>
      </c>
      <c r="R473" s="75">
        <f t="shared" si="279"/>
        <v>0</v>
      </c>
      <c r="S473" s="75">
        <f t="shared" si="280"/>
        <v>0</v>
      </c>
      <c r="T473" s="75">
        <f t="shared" si="281"/>
        <v>0</v>
      </c>
      <c r="U473" s="75">
        <f t="shared" si="282"/>
        <v>0</v>
      </c>
      <c r="V473" s="75">
        <f t="shared" si="283"/>
        <v>0</v>
      </c>
      <c r="W473" s="75">
        <f t="shared" si="284"/>
        <v>0</v>
      </c>
      <c r="X473" s="75">
        <f t="shared" si="285"/>
        <v>0</v>
      </c>
      <c r="Y473" s="23">
        <f t="shared" si="286"/>
        <v>0</v>
      </c>
    </row>
    <row r="474" spans="1:25">
      <c r="A474" s="25">
        <f t="shared" si="250"/>
        <v>457</v>
      </c>
      <c r="C474" s="90">
        <v>39009</v>
      </c>
      <c r="E474" s="89" t="s">
        <v>294</v>
      </c>
      <c r="G474" s="24">
        <v>6.4</v>
      </c>
      <c r="H474" s="75" t="str">
        <f t="shared" si="270"/>
        <v>P, S, T &amp; D Plant - Demand</v>
      </c>
      <c r="I474" s="23">
        <f>'Plt. Class.'!K$200</f>
        <v>185211.20587479087</v>
      </c>
      <c r="J474" s="75">
        <f t="shared" si="271"/>
        <v>100005.39853106692</v>
      </c>
      <c r="K474" s="75">
        <f t="shared" si="272"/>
        <v>61717.660903581818</v>
      </c>
      <c r="L474" s="75">
        <f t="shared" si="273"/>
        <v>0</v>
      </c>
      <c r="M474" s="75">
        <f t="shared" si="274"/>
        <v>23488.146440142136</v>
      </c>
      <c r="N474" s="75">
        <f t="shared" si="275"/>
        <v>0</v>
      </c>
      <c r="O474" s="75">
        <f t="shared" si="276"/>
        <v>0</v>
      </c>
      <c r="P474" s="75">
        <f t="shared" si="277"/>
        <v>0</v>
      </c>
      <c r="Q474" s="75">
        <f t="shared" si="278"/>
        <v>0</v>
      </c>
      <c r="R474" s="75">
        <f t="shared" si="279"/>
        <v>0</v>
      </c>
      <c r="S474" s="75">
        <f t="shared" si="280"/>
        <v>0</v>
      </c>
      <c r="T474" s="75">
        <f t="shared" si="281"/>
        <v>0</v>
      </c>
      <c r="U474" s="75">
        <f t="shared" si="282"/>
        <v>0</v>
      </c>
      <c r="V474" s="75">
        <f t="shared" si="283"/>
        <v>0</v>
      </c>
      <c r="W474" s="75">
        <f t="shared" si="284"/>
        <v>0</v>
      </c>
      <c r="X474" s="75">
        <f t="shared" si="285"/>
        <v>0</v>
      </c>
      <c r="Y474" s="23">
        <f t="shared" si="286"/>
        <v>0</v>
      </c>
    </row>
    <row r="475" spans="1:25">
      <c r="A475" s="25">
        <f t="shared" si="250"/>
        <v>458</v>
      </c>
      <c r="C475" s="90">
        <v>39100</v>
      </c>
      <c r="E475" s="89" t="s">
        <v>295</v>
      </c>
      <c r="G475" s="24">
        <v>6.4</v>
      </c>
      <c r="H475" s="75" t="str">
        <f t="shared" si="270"/>
        <v>P, S, T &amp; D Plant - Demand</v>
      </c>
      <c r="I475" s="23">
        <f>'Plt. Class.'!K$201</f>
        <v>110766.50543790119</v>
      </c>
      <c r="J475" s="75">
        <f t="shared" si="271"/>
        <v>59808.738180234621</v>
      </c>
      <c r="K475" s="75">
        <f t="shared" si="272"/>
        <v>36910.561592653714</v>
      </c>
      <c r="L475" s="75">
        <f t="shared" si="273"/>
        <v>0</v>
      </c>
      <c r="M475" s="75">
        <f t="shared" si="274"/>
        <v>14047.205665012849</v>
      </c>
      <c r="N475" s="75">
        <f t="shared" si="275"/>
        <v>0</v>
      </c>
      <c r="O475" s="75">
        <f t="shared" si="276"/>
        <v>0</v>
      </c>
      <c r="P475" s="75">
        <f t="shared" si="277"/>
        <v>0</v>
      </c>
      <c r="Q475" s="75">
        <f t="shared" si="278"/>
        <v>0</v>
      </c>
      <c r="R475" s="75">
        <f t="shared" si="279"/>
        <v>0</v>
      </c>
      <c r="S475" s="75">
        <f t="shared" si="280"/>
        <v>0</v>
      </c>
      <c r="T475" s="75">
        <f t="shared" si="281"/>
        <v>0</v>
      </c>
      <c r="U475" s="75">
        <f t="shared" si="282"/>
        <v>0</v>
      </c>
      <c r="V475" s="75">
        <f t="shared" si="283"/>
        <v>0</v>
      </c>
      <c r="W475" s="75">
        <f t="shared" si="284"/>
        <v>0</v>
      </c>
      <c r="X475" s="75">
        <f t="shared" si="285"/>
        <v>0</v>
      </c>
      <c r="Y475" s="23">
        <f t="shared" si="286"/>
        <v>0</v>
      </c>
    </row>
    <row r="476" spans="1:25">
      <c r="A476" s="25">
        <f t="shared" si="250"/>
        <v>459</v>
      </c>
      <c r="C476" s="90">
        <v>39102</v>
      </c>
      <c r="E476" s="89" t="s">
        <v>296</v>
      </c>
      <c r="G476" s="24">
        <v>6.4</v>
      </c>
      <c r="H476" s="75" t="str">
        <f t="shared" si="270"/>
        <v>P, S, T &amp; D Plant - Demand</v>
      </c>
      <c r="I476" s="23">
        <f>'Plt. Class.'!K$202</f>
        <v>0</v>
      </c>
      <c r="J476" s="75">
        <f t="shared" si="271"/>
        <v>0</v>
      </c>
      <c r="K476" s="75">
        <f t="shared" si="272"/>
        <v>0</v>
      </c>
      <c r="L476" s="75">
        <f t="shared" si="273"/>
        <v>0</v>
      </c>
      <c r="M476" s="75">
        <f t="shared" si="274"/>
        <v>0</v>
      </c>
      <c r="N476" s="75">
        <f t="shared" si="275"/>
        <v>0</v>
      </c>
      <c r="O476" s="75">
        <f t="shared" si="276"/>
        <v>0</v>
      </c>
      <c r="P476" s="75">
        <f t="shared" si="277"/>
        <v>0</v>
      </c>
      <c r="Q476" s="75">
        <f t="shared" si="278"/>
        <v>0</v>
      </c>
      <c r="R476" s="75">
        <f t="shared" si="279"/>
        <v>0</v>
      </c>
      <c r="S476" s="75">
        <f t="shared" si="280"/>
        <v>0</v>
      </c>
      <c r="T476" s="75">
        <f t="shared" si="281"/>
        <v>0</v>
      </c>
      <c r="U476" s="75">
        <f t="shared" si="282"/>
        <v>0</v>
      </c>
      <c r="V476" s="75">
        <f t="shared" si="283"/>
        <v>0</v>
      </c>
      <c r="W476" s="75">
        <f t="shared" si="284"/>
        <v>0</v>
      </c>
      <c r="X476" s="75">
        <f t="shared" si="285"/>
        <v>0</v>
      </c>
      <c r="Y476" s="23">
        <f t="shared" si="286"/>
        <v>0</v>
      </c>
    </row>
    <row r="477" spans="1:25">
      <c r="A477" s="25">
        <f t="shared" si="250"/>
        <v>460</v>
      </c>
      <c r="C477" s="90">
        <v>39103</v>
      </c>
      <c r="E477" s="89" t="s">
        <v>297</v>
      </c>
      <c r="G477" s="24">
        <v>6.4</v>
      </c>
      <c r="H477" s="75" t="str">
        <f t="shared" si="270"/>
        <v>P, S, T &amp; D Plant - Demand</v>
      </c>
      <c r="I477" s="23">
        <f>'Plt. Class.'!K$203</f>
        <v>0</v>
      </c>
      <c r="J477" s="75">
        <f t="shared" si="271"/>
        <v>0</v>
      </c>
      <c r="K477" s="75">
        <f t="shared" si="272"/>
        <v>0</v>
      </c>
      <c r="L477" s="75">
        <f t="shared" si="273"/>
        <v>0</v>
      </c>
      <c r="M477" s="75">
        <f t="shared" si="274"/>
        <v>0</v>
      </c>
      <c r="N477" s="75">
        <f t="shared" si="275"/>
        <v>0</v>
      </c>
      <c r="O477" s="75">
        <f t="shared" si="276"/>
        <v>0</v>
      </c>
      <c r="P477" s="75">
        <f t="shared" si="277"/>
        <v>0</v>
      </c>
      <c r="Q477" s="75">
        <f t="shared" si="278"/>
        <v>0</v>
      </c>
      <c r="R477" s="75">
        <f t="shared" si="279"/>
        <v>0</v>
      </c>
      <c r="S477" s="75">
        <f t="shared" si="280"/>
        <v>0</v>
      </c>
      <c r="T477" s="75">
        <f t="shared" si="281"/>
        <v>0</v>
      </c>
      <c r="U477" s="75">
        <f t="shared" si="282"/>
        <v>0</v>
      </c>
      <c r="V477" s="75">
        <f t="shared" si="283"/>
        <v>0</v>
      </c>
      <c r="W477" s="75">
        <f t="shared" si="284"/>
        <v>0</v>
      </c>
      <c r="X477" s="75">
        <f t="shared" si="285"/>
        <v>0</v>
      </c>
      <c r="Y477" s="23">
        <f t="shared" si="286"/>
        <v>0</v>
      </c>
    </row>
    <row r="478" spans="1:25">
      <c r="A478" s="25">
        <f t="shared" si="250"/>
        <v>461</v>
      </c>
      <c r="C478" s="90">
        <v>39200</v>
      </c>
      <c r="E478" s="89" t="s">
        <v>298</v>
      </c>
      <c r="G478" s="24">
        <v>6.4</v>
      </c>
      <c r="H478" s="75" t="str">
        <f t="shared" si="270"/>
        <v>P, S, T &amp; D Plant - Demand</v>
      </c>
      <c r="I478" s="23">
        <f>'Plt. Class.'!K$204</f>
        <v>4148.7369607980863</v>
      </c>
      <c r="J478" s="75">
        <f t="shared" si="271"/>
        <v>2240.1241393874625</v>
      </c>
      <c r="K478" s="75">
        <f t="shared" si="272"/>
        <v>1382.4775866844241</v>
      </c>
      <c r="L478" s="75">
        <f t="shared" si="273"/>
        <v>0</v>
      </c>
      <c r="M478" s="75">
        <f t="shared" si="274"/>
        <v>526.13523472620011</v>
      </c>
      <c r="N478" s="75">
        <f t="shared" si="275"/>
        <v>0</v>
      </c>
      <c r="O478" s="75">
        <f t="shared" si="276"/>
        <v>0</v>
      </c>
      <c r="P478" s="75">
        <f t="shared" si="277"/>
        <v>0</v>
      </c>
      <c r="Q478" s="75">
        <f t="shared" si="278"/>
        <v>0</v>
      </c>
      <c r="R478" s="75">
        <f t="shared" si="279"/>
        <v>0</v>
      </c>
      <c r="S478" s="75">
        <f t="shared" si="280"/>
        <v>0</v>
      </c>
      <c r="T478" s="75">
        <f t="shared" si="281"/>
        <v>0</v>
      </c>
      <c r="U478" s="75">
        <f t="shared" si="282"/>
        <v>0</v>
      </c>
      <c r="V478" s="75">
        <f t="shared" si="283"/>
        <v>0</v>
      </c>
      <c r="W478" s="75">
        <f t="shared" si="284"/>
        <v>0</v>
      </c>
      <c r="X478" s="75">
        <f t="shared" si="285"/>
        <v>0</v>
      </c>
      <c r="Y478" s="23">
        <f t="shared" si="286"/>
        <v>0</v>
      </c>
    </row>
    <row r="479" spans="1:25">
      <c r="A479" s="25">
        <f t="shared" si="250"/>
        <v>462</v>
      </c>
      <c r="C479" s="90">
        <v>39201</v>
      </c>
      <c r="E479" s="89" t="s">
        <v>299</v>
      </c>
      <c r="G479" s="24">
        <v>6.4</v>
      </c>
      <c r="H479" s="75" t="str">
        <f t="shared" si="270"/>
        <v>P, S, T &amp; D Plant - Demand</v>
      </c>
      <c r="I479" s="23">
        <f>'Plt. Class.'!K$205</f>
        <v>0</v>
      </c>
      <c r="J479" s="75">
        <f t="shared" si="271"/>
        <v>0</v>
      </c>
      <c r="K479" s="75">
        <f t="shared" si="272"/>
        <v>0</v>
      </c>
      <c r="L479" s="75">
        <f t="shared" si="273"/>
        <v>0</v>
      </c>
      <c r="M479" s="75">
        <f t="shared" si="274"/>
        <v>0</v>
      </c>
      <c r="N479" s="75">
        <f t="shared" si="275"/>
        <v>0</v>
      </c>
      <c r="O479" s="75">
        <f t="shared" si="276"/>
        <v>0</v>
      </c>
      <c r="P479" s="75">
        <f t="shared" si="277"/>
        <v>0</v>
      </c>
      <c r="Q479" s="75">
        <f t="shared" si="278"/>
        <v>0</v>
      </c>
      <c r="R479" s="75">
        <f t="shared" si="279"/>
        <v>0</v>
      </c>
      <c r="S479" s="75">
        <f t="shared" si="280"/>
        <v>0</v>
      </c>
      <c r="T479" s="75">
        <f t="shared" si="281"/>
        <v>0</v>
      </c>
      <c r="U479" s="75">
        <f t="shared" si="282"/>
        <v>0</v>
      </c>
      <c r="V479" s="75">
        <f t="shared" si="283"/>
        <v>0</v>
      </c>
      <c r="W479" s="75">
        <f t="shared" si="284"/>
        <v>0</v>
      </c>
      <c r="X479" s="75">
        <f t="shared" si="285"/>
        <v>0</v>
      </c>
      <c r="Y479" s="23">
        <f t="shared" si="286"/>
        <v>0</v>
      </c>
    </row>
    <row r="480" spans="1:25">
      <c r="A480" s="25">
        <f t="shared" si="250"/>
        <v>463</v>
      </c>
      <c r="C480" s="90">
        <v>39202</v>
      </c>
      <c r="E480" s="89" t="s">
        <v>300</v>
      </c>
      <c r="G480" s="24">
        <v>6.4</v>
      </c>
      <c r="H480" s="75" t="str">
        <f t="shared" si="270"/>
        <v>P, S, T &amp; D Plant - Demand</v>
      </c>
      <c r="I480" s="23">
        <f>'Plt. Class.'!K$206</f>
        <v>0</v>
      </c>
      <c r="J480" s="75">
        <f t="shared" si="271"/>
        <v>0</v>
      </c>
      <c r="K480" s="75">
        <f t="shared" si="272"/>
        <v>0</v>
      </c>
      <c r="L480" s="75">
        <f t="shared" si="273"/>
        <v>0</v>
      </c>
      <c r="M480" s="75">
        <f t="shared" si="274"/>
        <v>0</v>
      </c>
      <c r="N480" s="75">
        <f t="shared" si="275"/>
        <v>0</v>
      </c>
      <c r="O480" s="75">
        <f t="shared" si="276"/>
        <v>0</v>
      </c>
      <c r="P480" s="75">
        <f t="shared" si="277"/>
        <v>0</v>
      </c>
      <c r="Q480" s="75">
        <f t="shared" si="278"/>
        <v>0</v>
      </c>
      <c r="R480" s="75">
        <f t="shared" si="279"/>
        <v>0</v>
      </c>
      <c r="S480" s="75">
        <f t="shared" si="280"/>
        <v>0</v>
      </c>
      <c r="T480" s="75">
        <f t="shared" si="281"/>
        <v>0</v>
      </c>
      <c r="U480" s="75">
        <f t="shared" si="282"/>
        <v>0</v>
      </c>
      <c r="V480" s="75">
        <f t="shared" si="283"/>
        <v>0</v>
      </c>
      <c r="W480" s="75">
        <f t="shared" si="284"/>
        <v>0</v>
      </c>
      <c r="X480" s="75">
        <f t="shared" si="285"/>
        <v>0</v>
      </c>
      <c r="Y480" s="23">
        <f t="shared" si="286"/>
        <v>0</v>
      </c>
    </row>
    <row r="481" spans="1:25">
      <c r="A481" s="25">
        <f t="shared" si="250"/>
        <v>464</v>
      </c>
      <c r="C481" s="90">
        <v>39300</v>
      </c>
      <c r="E481" s="89" t="s">
        <v>186</v>
      </c>
      <c r="G481" s="24">
        <v>6.4</v>
      </c>
      <c r="H481" s="75" t="str">
        <f t="shared" si="270"/>
        <v>P, S, T &amp; D Plant - Demand</v>
      </c>
      <c r="I481" s="23">
        <f>'Plt. Class.'!K$207</f>
        <v>0</v>
      </c>
      <c r="J481" s="75">
        <f t="shared" si="271"/>
        <v>0</v>
      </c>
      <c r="K481" s="75">
        <f t="shared" si="272"/>
        <v>0</v>
      </c>
      <c r="L481" s="75">
        <f t="shared" si="273"/>
        <v>0</v>
      </c>
      <c r="M481" s="75">
        <f t="shared" si="274"/>
        <v>0</v>
      </c>
      <c r="N481" s="75">
        <f t="shared" si="275"/>
        <v>0</v>
      </c>
      <c r="O481" s="75">
        <f t="shared" si="276"/>
        <v>0</v>
      </c>
      <c r="P481" s="75">
        <f t="shared" si="277"/>
        <v>0</v>
      </c>
      <c r="Q481" s="75">
        <f t="shared" si="278"/>
        <v>0</v>
      </c>
      <c r="R481" s="75">
        <f t="shared" si="279"/>
        <v>0</v>
      </c>
      <c r="S481" s="75">
        <f t="shared" si="280"/>
        <v>0</v>
      </c>
      <c r="T481" s="75">
        <f t="shared" si="281"/>
        <v>0</v>
      </c>
      <c r="U481" s="75">
        <f t="shared" si="282"/>
        <v>0</v>
      </c>
      <c r="V481" s="75">
        <f t="shared" si="283"/>
        <v>0</v>
      </c>
      <c r="W481" s="75">
        <f t="shared" si="284"/>
        <v>0</v>
      </c>
      <c r="X481" s="75">
        <f t="shared" si="285"/>
        <v>0</v>
      </c>
      <c r="Y481" s="23">
        <f t="shared" si="286"/>
        <v>0</v>
      </c>
    </row>
    <row r="482" spans="1:25">
      <c r="A482" s="25">
        <f t="shared" ref="A482:A545" si="287">A481+1</f>
        <v>465</v>
      </c>
      <c r="C482" s="90">
        <v>39400</v>
      </c>
      <c r="E482" s="89" t="s">
        <v>301</v>
      </c>
      <c r="G482" s="24">
        <v>6.4</v>
      </c>
      <c r="H482" s="75" t="str">
        <f t="shared" si="270"/>
        <v>P, S, T &amp; D Plant - Demand</v>
      </c>
      <c r="I482" s="23">
        <f>'Plt. Class.'!K$208</f>
        <v>396.38173613412494</v>
      </c>
      <c r="J482" s="75">
        <f t="shared" si="271"/>
        <v>214.02761946989096</v>
      </c>
      <c r="K482" s="75">
        <f t="shared" si="272"/>
        <v>132.08570973636068</v>
      </c>
      <c r="L482" s="75">
        <f t="shared" si="273"/>
        <v>0</v>
      </c>
      <c r="M482" s="75">
        <f t="shared" si="274"/>
        <v>50.268406927873301</v>
      </c>
      <c r="N482" s="75">
        <f t="shared" si="275"/>
        <v>0</v>
      </c>
      <c r="O482" s="75">
        <f t="shared" si="276"/>
        <v>0</v>
      </c>
      <c r="P482" s="75">
        <f t="shared" si="277"/>
        <v>0</v>
      </c>
      <c r="Q482" s="75">
        <f t="shared" si="278"/>
        <v>0</v>
      </c>
      <c r="R482" s="75">
        <f t="shared" si="279"/>
        <v>0</v>
      </c>
      <c r="S482" s="75">
        <f t="shared" si="280"/>
        <v>0</v>
      </c>
      <c r="T482" s="75">
        <f t="shared" si="281"/>
        <v>0</v>
      </c>
      <c r="U482" s="75">
        <f t="shared" si="282"/>
        <v>0</v>
      </c>
      <c r="V482" s="75">
        <f t="shared" si="283"/>
        <v>0</v>
      </c>
      <c r="W482" s="75">
        <f t="shared" si="284"/>
        <v>0</v>
      </c>
      <c r="X482" s="75">
        <f t="shared" si="285"/>
        <v>0</v>
      </c>
      <c r="Y482" s="23">
        <f t="shared" si="286"/>
        <v>0</v>
      </c>
    </row>
    <row r="483" spans="1:25">
      <c r="A483" s="25">
        <f t="shared" si="287"/>
        <v>466</v>
      </c>
      <c r="C483" s="90">
        <v>39600</v>
      </c>
      <c r="E483" s="89" t="s">
        <v>302</v>
      </c>
      <c r="G483" s="24">
        <v>6.4</v>
      </c>
      <c r="H483" s="75" t="str">
        <f t="shared" si="270"/>
        <v>P, S, T &amp; D Plant - Demand</v>
      </c>
      <c r="I483" s="23">
        <f>'Plt. Class.'!K$209</f>
        <v>0</v>
      </c>
      <c r="J483" s="75">
        <f t="shared" si="271"/>
        <v>0</v>
      </c>
      <c r="K483" s="75">
        <f t="shared" si="272"/>
        <v>0</v>
      </c>
      <c r="L483" s="75">
        <f t="shared" si="273"/>
        <v>0</v>
      </c>
      <c r="M483" s="75">
        <f t="shared" si="274"/>
        <v>0</v>
      </c>
      <c r="N483" s="75">
        <f t="shared" si="275"/>
        <v>0</v>
      </c>
      <c r="O483" s="75">
        <f t="shared" si="276"/>
        <v>0</v>
      </c>
      <c r="P483" s="75">
        <f t="shared" si="277"/>
        <v>0</v>
      </c>
      <c r="Q483" s="75">
        <f t="shared" si="278"/>
        <v>0</v>
      </c>
      <c r="R483" s="75">
        <f t="shared" si="279"/>
        <v>0</v>
      </c>
      <c r="S483" s="75">
        <f t="shared" si="280"/>
        <v>0</v>
      </c>
      <c r="T483" s="75">
        <f t="shared" si="281"/>
        <v>0</v>
      </c>
      <c r="U483" s="75">
        <f t="shared" si="282"/>
        <v>0</v>
      </c>
      <c r="V483" s="75">
        <f t="shared" si="283"/>
        <v>0</v>
      </c>
      <c r="W483" s="75">
        <f t="shared" si="284"/>
        <v>0</v>
      </c>
      <c r="X483" s="75">
        <f t="shared" si="285"/>
        <v>0</v>
      </c>
      <c r="Y483" s="23">
        <f t="shared" si="286"/>
        <v>0</v>
      </c>
    </row>
    <row r="484" spans="1:25">
      <c r="A484" s="25">
        <f t="shared" si="287"/>
        <v>467</v>
      </c>
      <c r="C484" s="90">
        <v>39603</v>
      </c>
      <c r="E484" s="89" t="s">
        <v>303</v>
      </c>
      <c r="G484" s="24">
        <v>6.4</v>
      </c>
      <c r="H484" s="75" t="str">
        <f t="shared" si="270"/>
        <v>P, S, T &amp; D Plant - Demand</v>
      </c>
      <c r="I484" s="23">
        <f>'Plt. Class.'!K$210</f>
        <v>0</v>
      </c>
      <c r="J484" s="75">
        <f t="shared" si="271"/>
        <v>0</v>
      </c>
      <c r="K484" s="75">
        <f t="shared" si="272"/>
        <v>0</v>
      </c>
      <c r="L484" s="75">
        <f t="shared" si="273"/>
        <v>0</v>
      </c>
      <c r="M484" s="75">
        <f t="shared" si="274"/>
        <v>0</v>
      </c>
      <c r="N484" s="75">
        <f t="shared" si="275"/>
        <v>0</v>
      </c>
      <c r="O484" s="75">
        <f t="shared" si="276"/>
        <v>0</v>
      </c>
      <c r="P484" s="75">
        <f t="shared" si="277"/>
        <v>0</v>
      </c>
      <c r="Q484" s="75">
        <f t="shared" si="278"/>
        <v>0</v>
      </c>
      <c r="R484" s="75">
        <f t="shared" si="279"/>
        <v>0</v>
      </c>
      <c r="S484" s="75">
        <f t="shared" si="280"/>
        <v>0</v>
      </c>
      <c r="T484" s="75">
        <f t="shared" si="281"/>
        <v>0</v>
      </c>
      <c r="U484" s="75">
        <f t="shared" si="282"/>
        <v>0</v>
      </c>
      <c r="V484" s="75">
        <f t="shared" si="283"/>
        <v>0</v>
      </c>
      <c r="W484" s="75">
        <f t="shared" si="284"/>
        <v>0</v>
      </c>
      <c r="X484" s="75">
        <f t="shared" si="285"/>
        <v>0</v>
      </c>
      <c r="Y484" s="23">
        <f t="shared" si="286"/>
        <v>0</v>
      </c>
    </row>
    <row r="485" spans="1:25">
      <c r="A485" s="25">
        <f t="shared" si="287"/>
        <v>468</v>
      </c>
      <c r="C485" s="90">
        <v>39604</v>
      </c>
      <c r="E485" s="89" t="s">
        <v>304</v>
      </c>
      <c r="G485" s="24">
        <v>6.4</v>
      </c>
      <c r="H485" s="75" t="str">
        <f t="shared" si="270"/>
        <v>P, S, T &amp; D Plant - Demand</v>
      </c>
      <c r="I485" s="23">
        <f>'Plt. Class.'!K$211</f>
        <v>0</v>
      </c>
      <c r="J485" s="75">
        <f t="shared" si="271"/>
        <v>0</v>
      </c>
      <c r="K485" s="75">
        <f t="shared" si="272"/>
        <v>0</v>
      </c>
      <c r="L485" s="75">
        <f t="shared" si="273"/>
        <v>0</v>
      </c>
      <c r="M485" s="75">
        <f t="shared" si="274"/>
        <v>0</v>
      </c>
      <c r="N485" s="75">
        <f t="shared" si="275"/>
        <v>0</v>
      </c>
      <c r="O485" s="75">
        <f t="shared" si="276"/>
        <v>0</v>
      </c>
      <c r="P485" s="75">
        <f t="shared" si="277"/>
        <v>0</v>
      </c>
      <c r="Q485" s="75">
        <f t="shared" si="278"/>
        <v>0</v>
      </c>
      <c r="R485" s="75">
        <f t="shared" si="279"/>
        <v>0</v>
      </c>
      <c r="S485" s="75">
        <f t="shared" si="280"/>
        <v>0</v>
      </c>
      <c r="T485" s="75">
        <f t="shared" si="281"/>
        <v>0</v>
      </c>
      <c r="U485" s="75">
        <f t="shared" si="282"/>
        <v>0</v>
      </c>
      <c r="V485" s="75">
        <f t="shared" si="283"/>
        <v>0</v>
      </c>
      <c r="W485" s="75">
        <f t="shared" si="284"/>
        <v>0</v>
      </c>
      <c r="X485" s="75">
        <f t="shared" si="285"/>
        <v>0</v>
      </c>
      <c r="Y485" s="23">
        <f t="shared" si="286"/>
        <v>0</v>
      </c>
    </row>
    <row r="486" spans="1:25">
      <c r="A486" s="25">
        <f t="shared" si="287"/>
        <v>469</v>
      </c>
      <c r="C486" s="90">
        <v>39605</v>
      </c>
      <c r="E486" s="23" t="s">
        <v>305</v>
      </c>
      <c r="G486" s="24">
        <v>6.4</v>
      </c>
      <c r="H486" s="75" t="str">
        <f t="shared" si="270"/>
        <v>P, S, T &amp; D Plant - Demand</v>
      </c>
      <c r="I486" s="23">
        <f>'Plt. Class.'!K$212</f>
        <v>0</v>
      </c>
      <c r="J486" s="75">
        <f t="shared" si="271"/>
        <v>0</v>
      </c>
      <c r="K486" s="75">
        <f t="shared" si="272"/>
        <v>0</v>
      </c>
      <c r="L486" s="75">
        <f t="shared" si="273"/>
        <v>0</v>
      </c>
      <c r="M486" s="75">
        <f t="shared" si="274"/>
        <v>0</v>
      </c>
      <c r="N486" s="75">
        <f t="shared" si="275"/>
        <v>0</v>
      </c>
      <c r="O486" s="75">
        <f t="shared" si="276"/>
        <v>0</v>
      </c>
      <c r="P486" s="75">
        <f t="shared" si="277"/>
        <v>0</v>
      </c>
      <c r="Q486" s="75">
        <f t="shared" si="278"/>
        <v>0</v>
      </c>
      <c r="R486" s="75">
        <f t="shared" si="279"/>
        <v>0</v>
      </c>
      <c r="S486" s="75">
        <f t="shared" si="280"/>
        <v>0</v>
      </c>
      <c r="T486" s="75">
        <f t="shared" si="281"/>
        <v>0</v>
      </c>
      <c r="U486" s="75">
        <f t="shared" si="282"/>
        <v>0</v>
      </c>
      <c r="V486" s="75">
        <f t="shared" si="283"/>
        <v>0</v>
      </c>
      <c r="W486" s="75">
        <f t="shared" si="284"/>
        <v>0</v>
      </c>
      <c r="X486" s="75">
        <f t="shared" si="285"/>
        <v>0</v>
      </c>
      <c r="Y486" s="23">
        <f t="shared" si="286"/>
        <v>0</v>
      </c>
    </row>
    <row r="487" spans="1:25">
      <c r="A487" s="25">
        <f t="shared" si="287"/>
        <v>470</v>
      </c>
      <c r="C487" s="90">
        <v>39700</v>
      </c>
      <c r="E487" s="89" t="s">
        <v>306</v>
      </c>
      <c r="G487" s="24">
        <v>6.4</v>
      </c>
      <c r="H487" s="75" t="str">
        <f t="shared" si="270"/>
        <v>P, S, T &amp; D Plant - Demand</v>
      </c>
      <c r="I487" s="23">
        <f>'Plt. Class.'!K$213</f>
        <v>10149.370307722273</v>
      </c>
      <c r="J487" s="75">
        <f t="shared" si="271"/>
        <v>5480.1858109455461</v>
      </c>
      <c r="K487" s="75">
        <f t="shared" si="272"/>
        <v>3382.0599141304106</v>
      </c>
      <c r="L487" s="75">
        <f t="shared" si="273"/>
        <v>0</v>
      </c>
      <c r="M487" s="75">
        <f t="shared" si="274"/>
        <v>1287.1245826463164</v>
      </c>
      <c r="N487" s="75">
        <f t="shared" si="275"/>
        <v>0</v>
      </c>
      <c r="O487" s="75">
        <f t="shared" si="276"/>
        <v>0</v>
      </c>
      <c r="P487" s="75">
        <f t="shared" si="277"/>
        <v>0</v>
      </c>
      <c r="Q487" s="75">
        <f t="shared" si="278"/>
        <v>0</v>
      </c>
      <c r="R487" s="75">
        <f t="shared" si="279"/>
        <v>0</v>
      </c>
      <c r="S487" s="75">
        <f t="shared" si="280"/>
        <v>0</v>
      </c>
      <c r="T487" s="75">
        <f t="shared" si="281"/>
        <v>0</v>
      </c>
      <c r="U487" s="75">
        <f t="shared" si="282"/>
        <v>0</v>
      </c>
      <c r="V487" s="75">
        <f t="shared" si="283"/>
        <v>0</v>
      </c>
      <c r="W487" s="75">
        <f t="shared" si="284"/>
        <v>0</v>
      </c>
      <c r="X487" s="75">
        <f t="shared" si="285"/>
        <v>0</v>
      </c>
      <c r="Y487" s="23">
        <f t="shared" si="286"/>
        <v>0</v>
      </c>
    </row>
    <row r="488" spans="1:25">
      <c r="A488" s="25">
        <f t="shared" si="287"/>
        <v>471</v>
      </c>
      <c r="C488" s="90">
        <v>39701</v>
      </c>
      <c r="E488" s="89" t="s">
        <v>307</v>
      </c>
      <c r="G488" s="24">
        <v>6.4</v>
      </c>
      <c r="H488" s="75" t="str">
        <f t="shared" si="270"/>
        <v>P, S, T &amp; D Plant - Demand</v>
      </c>
      <c r="I488" s="23">
        <f>'Plt. Class.'!K$214</f>
        <v>0</v>
      </c>
      <c r="J488" s="75">
        <f t="shared" si="271"/>
        <v>0</v>
      </c>
      <c r="K488" s="75">
        <f t="shared" si="272"/>
        <v>0</v>
      </c>
      <c r="L488" s="75">
        <f t="shared" si="273"/>
        <v>0</v>
      </c>
      <c r="M488" s="75">
        <f t="shared" si="274"/>
        <v>0</v>
      </c>
      <c r="N488" s="75">
        <f t="shared" si="275"/>
        <v>0</v>
      </c>
      <c r="O488" s="75">
        <f t="shared" si="276"/>
        <v>0</v>
      </c>
      <c r="P488" s="75">
        <f t="shared" si="277"/>
        <v>0</v>
      </c>
      <c r="Q488" s="75">
        <f t="shared" si="278"/>
        <v>0</v>
      </c>
      <c r="R488" s="75">
        <f t="shared" si="279"/>
        <v>0</v>
      </c>
      <c r="S488" s="75">
        <f t="shared" si="280"/>
        <v>0</v>
      </c>
      <c r="T488" s="75">
        <f t="shared" si="281"/>
        <v>0</v>
      </c>
      <c r="U488" s="75">
        <f t="shared" si="282"/>
        <v>0</v>
      </c>
      <c r="V488" s="75">
        <f t="shared" si="283"/>
        <v>0</v>
      </c>
      <c r="W488" s="75">
        <f t="shared" si="284"/>
        <v>0</v>
      </c>
      <c r="X488" s="75">
        <f t="shared" si="285"/>
        <v>0</v>
      </c>
      <c r="Y488" s="23">
        <f t="shared" si="286"/>
        <v>0</v>
      </c>
    </row>
    <row r="489" spans="1:25">
      <c r="A489" s="25">
        <f t="shared" si="287"/>
        <v>472</v>
      </c>
      <c r="C489" s="90">
        <v>39702</v>
      </c>
      <c r="E489" s="89" t="s">
        <v>308</v>
      </c>
      <c r="G489" s="24">
        <v>6.4</v>
      </c>
      <c r="H489" s="75" t="str">
        <f t="shared" si="270"/>
        <v>P, S, T &amp; D Plant - Demand</v>
      </c>
      <c r="I489" s="23">
        <f>'Plt. Class.'!K$215</f>
        <v>0</v>
      </c>
      <c r="J489" s="75">
        <f t="shared" si="271"/>
        <v>0</v>
      </c>
      <c r="K489" s="75">
        <f t="shared" si="272"/>
        <v>0</v>
      </c>
      <c r="L489" s="75">
        <f t="shared" si="273"/>
        <v>0</v>
      </c>
      <c r="M489" s="75">
        <f t="shared" si="274"/>
        <v>0</v>
      </c>
      <c r="N489" s="75">
        <f t="shared" si="275"/>
        <v>0</v>
      </c>
      <c r="O489" s="75">
        <f t="shared" si="276"/>
        <v>0</v>
      </c>
      <c r="P489" s="75">
        <f t="shared" si="277"/>
        <v>0</v>
      </c>
      <c r="Q489" s="75">
        <f t="shared" si="278"/>
        <v>0</v>
      </c>
      <c r="R489" s="75">
        <f t="shared" si="279"/>
        <v>0</v>
      </c>
      <c r="S489" s="75">
        <f t="shared" si="280"/>
        <v>0</v>
      </c>
      <c r="T489" s="75">
        <f t="shared" si="281"/>
        <v>0</v>
      </c>
      <c r="U489" s="75">
        <f t="shared" si="282"/>
        <v>0</v>
      </c>
      <c r="V489" s="75">
        <f t="shared" si="283"/>
        <v>0</v>
      </c>
      <c r="W489" s="75">
        <f t="shared" si="284"/>
        <v>0</v>
      </c>
      <c r="X489" s="75">
        <f t="shared" si="285"/>
        <v>0</v>
      </c>
      <c r="Y489" s="23">
        <f t="shared" si="286"/>
        <v>0</v>
      </c>
    </row>
    <row r="490" spans="1:25">
      <c r="A490" s="25">
        <f t="shared" si="287"/>
        <v>473</v>
      </c>
      <c r="C490" s="90">
        <v>39705</v>
      </c>
      <c r="E490" s="89" t="s">
        <v>309</v>
      </c>
      <c r="G490" s="24">
        <v>6.4</v>
      </c>
      <c r="H490" s="75" t="str">
        <f t="shared" si="270"/>
        <v>P, S, T &amp; D Plant - Demand</v>
      </c>
      <c r="I490" s="23">
        <f>'Plt. Class.'!K$216</f>
        <v>0</v>
      </c>
      <c r="J490" s="75">
        <f t="shared" si="271"/>
        <v>0</v>
      </c>
      <c r="K490" s="75">
        <f t="shared" si="272"/>
        <v>0</v>
      </c>
      <c r="L490" s="75">
        <f t="shared" si="273"/>
        <v>0</v>
      </c>
      <c r="M490" s="75">
        <f t="shared" si="274"/>
        <v>0</v>
      </c>
      <c r="N490" s="75">
        <f t="shared" si="275"/>
        <v>0</v>
      </c>
      <c r="O490" s="75">
        <f t="shared" si="276"/>
        <v>0</v>
      </c>
      <c r="P490" s="75">
        <f t="shared" si="277"/>
        <v>0</v>
      </c>
      <c r="Q490" s="75">
        <f t="shared" si="278"/>
        <v>0</v>
      </c>
      <c r="R490" s="75">
        <f t="shared" si="279"/>
        <v>0</v>
      </c>
      <c r="S490" s="75">
        <f t="shared" si="280"/>
        <v>0</v>
      </c>
      <c r="T490" s="75">
        <f t="shared" si="281"/>
        <v>0</v>
      </c>
      <c r="U490" s="75">
        <f t="shared" si="282"/>
        <v>0</v>
      </c>
      <c r="V490" s="75">
        <f t="shared" si="283"/>
        <v>0</v>
      </c>
      <c r="W490" s="75">
        <f t="shared" si="284"/>
        <v>0</v>
      </c>
      <c r="X490" s="75">
        <f t="shared" si="285"/>
        <v>0</v>
      </c>
      <c r="Y490" s="23">
        <f t="shared" si="286"/>
        <v>0</v>
      </c>
    </row>
    <row r="491" spans="1:25">
      <c r="A491" s="25">
        <f t="shared" si="287"/>
        <v>474</v>
      </c>
      <c r="C491" s="90">
        <v>39800</v>
      </c>
      <c r="E491" s="89" t="s">
        <v>310</v>
      </c>
      <c r="G491" s="24">
        <v>6.4</v>
      </c>
      <c r="H491" s="75" t="str">
        <f t="shared" si="270"/>
        <v>P, S, T &amp; D Plant - Demand</v>
      </c>
      <c r="I491" s="23">
        <f>'Plt. Class.'!K$217</f>
        <v>1590.3473826087436</v>
      </c>
      <c r="J491" s="75">
        <f t="shared" si="271"/>
        <v>858.71328923880185</v>
      </c>
      <c r="K491" s="75">
        <f t="shared" si="272"/>
        <v>529.94914651708382</v>
      </c>
      <c r="L491" s="75">
        <f t="shared" si="273"/>
        <v>0</v>
      </c>
      <c r="M491" s="75">
        <f t="shared" si="274"/>
        <v>201.68494685285791</v>
      </c>
      <c r="N491" s="75">
        <f t="shared" si="275"/>
        <v>0</v>
      </c>
      <c r="O491" s="75">
        <f t="shared" si="276"/>
        <v>0</v>
      </c>
      <c r="P491" s="75">
        <f t="shared" si="277"/>
        <v>0</v>
      </c>
      <c r="Q491" s="75">
        <f t="shared" si="278"/>
        <v>0</v>
      </c>
      <c r="R491" s="75">
        <f t="shared" si="279"/>
        <v>0</v>
      </c>
      <c r="S491" s="75">
        <f t="shared" si="280"/>
        <v>0</v>
      </c>
      <c r="T491" s="75">
        <f t="shared" si="281"/>
        <v>0</v>
      </c>
      <c r="U491" s="75">
        <f t="shared" si="282"/>
        <v>0</v>
      </c>
      <c r="V491" s="75">
        <f t="shared" si="283"/>
        <v>0</v>
      </c>
      <c r="W491" s="75">
        <f t="shared" si="284"/>
        <v>0</v>
      </c>
      <c r="X491" s="75">
        <f t="shared" si="285"/>
        <v>0</v>
      </c>
      <c r="Y491" s="23">
        <f t="shared" si="286"/>
        <v>0</v>
      </c>
    </row>
    <row r="492" spans="1:25">
      <c r="A492" s="25">
        <f t="shared" si="287"/>
        <v>475</v>
      </c>
      <c r="C492" s="90">
        <v>39900</v>
      </c>
      <c r="E492" s="89" t="s">
        <v>311</v>
      </c>
      <c r="G492" s="24">
        <v>6.4</v>
      </c>
      <c r="H492" s="75" t="str">
        <f t="shared" si="270"/>
        <v>P, S, T &amp; D Plant - Demand</v>
      </c>
      <c r="I492" s="23">
        <f>'Plt. Class.'!K$218</f>
        <v>0</v>
      </c>
      <c r="J492" s="75">
        <f t="shared" si="271"/>
        <v>0</v>
      </c>
      <c r="K492" s="75">
        <f t="shared" si="272"/>
        <v>0</v>
      </c>
      <c r="L492" s="75">
        <f t="shared" si="273"/>
        <v>0</v>
      </c>
      <c r="M492" s="75">
        <f t="shared" si="274"/>
        <v>0</v>
      </c>
      <c r="N492" s="75">
        <f t="shared" si="275"/>
        <v>0</v>
      </c>
      <c r="O492" s="75">
        <f t="shared" si="276"/>
        <v>0</v>
      </c>
      <c r="P492" s="75">
        <f t="shared" si="277"/>
        <v>0</v>
      </c>
      <c r="Q492" s="75">
        <f t="shared" si="278"/>
        <v>0</v>
      </c>
      <c r="R492" s="75">
        <f t="shared" si="279"/>
        <v>0</v>
      </c>
      <c r="S492" s="75">
        <f t="shared" si="280"/>
        <v>0</v>
      </c>
      <c r="T492" s="75">
        <f t="shared" si="281"/>
        <v>0</v>
      </c>
      <c r="U492" s="75">
        <f t="shared" si="282"/>
        <v>0</v>
      </c>
      <c r="V492" s="75">
        <f t="shared" si="283"/>
        <v>0</v>
      </c>
      <c r="W492" s="75">
        <f t="shared" si="284"/>
        <v>0</v>
      </c>
      <c r="X492" s="75">
        <f t="shared" si="285"/>
        <v>0</v>
      </c>
      <c r="Y492" s="23">
        <f t="shared" si="286"/>
        <v>0</v>
      </c>
    </row>
    <row r="493" spans="1:25">
      <c r="A493" s="25">
        <f t="shared" si="287"/>
        <v>476</v>
      </c>
      <c r="C493" s="90">
        <v>39901</v>
      </c>
      <c r="E493" s="89" t="s">
        <v>312</v>
      </c>
      <c r="G493" s="24">
        <v>6.4</v>
      </c>
      <c r="H493" s="75" t="str">
        <f t="shared" si="270"/>
        <v>P, S, T &amp; D Plant - Demand</v>
      </c>
      <c r="I493" s="23">
        <f>'Plt. Class.'!K$219</f>
        <v>757787.87595175533</v>
      </c>
      <c r="J493" s="75">
        <f t="shared" si="271"/>
        <v>409170.05090824701</v>
      </c>
      <c r="K493" s="75">
        <f t="shared" si="272"/>
        <v>252516.552354037</v>
      </c>
      <c r="L493" s="75">
        <f t="shared" si="273"/>
        <v>0</v>
      </c>
      <c r="M493" s="75">
        <f t="shared" si="274"/>
        <v>96101.272689471327</v>
      </c>
      <c r="N493" s="75">
        <f t="shared" si="275"/>
        <v>0</v>
      </c>
      <c r="O493" s="75">
        <f t="shared" si="276"/>
        <v>0</v>
      </c>
      <c r="P493" s="75">
        <f t="shared" si="277"/>
        <v>0</v>
      </c>
      <c r="Q493" s="75">
        <f t="shared" si="278"/>
        <v>0</v>
      </c>
      <c r="R493" s="75">
        <f t="shared" si="279"/>
        <v>0</v>
      </c>
      <c r="S493" s="75">
        <f t="shared" si="280"/>
        <v>0</v>
      </c>
      <c r="T493" s="75">
        <f t="shared" si="281"/>
        <v>0</v>
      </c>
      <c r="U493" s="75">
        <f t="shared" si="282"/>
        <v>0</v>
      </c>
      <c r="V493" s="75">
        <f t="shared" si="283"/>
        <v>0</v>
      </c>
      <c r="W493" s="75">
        <f t="shared" si="284"/>
        <v>0</v>
      </c>
      <c r="X493" s="75">
        <f t="shared" si="285"/>
        <v>0</v>
      </c>
      <c r="Y493" s="23">
        <f t="shared" si="286"/>
        <v>0</v>
      </c>
    </row>
    <row r="494" spans="1:25">
      <c r="A494" s="25">
        <f t="shared" si="287"/>
        <v>477</v>
      </c>
      <c r="C494" s="90">
        <v>39902</v>
      </c>
      <c r="E494" s="89" t="s">
        <v>313</v>
      </c>
      <c r="G494" s="24">
        <v>6.4</v>
      </c>
      <c r="H494" s="75" t="str">
        <f t="shared" si="270"/>
        <v>P, S, T &amp; D Plant - Demand</v>
      </c>
      <c r="I494" s="23">
        <f>'Plt. Class.'!K$220</f>
        <v>609871.40241614345</v>
      </c>
      <c r="J494" s="75">
        <f t="shared" si="271"/>
        <v>329302.06551626656</v>
      </c>
      <c r="K494" s="75">
        <f t="shared" si="272"/>
        <v>203226.56089479406</v>
      </c>
      <c r="L494" s="75">
        <f t="shared" si="273"/>
        <v>0</v>
      </c>
      <c r="M494" s="75">
        <f t="shared" si="274"/>
        <v>77342.776005082836</v>
      </c>
      <c r="N494" s="75">
        <f t="shared" si="275"/>
        <v>0</v>
      </c>
      <c r="O494" s="75">
        <f t="shared" si="276"/>
        <v>0</v>
      </c>
      <c r="P494" s="75">
        <f t="shared" si="277"/>
        <v>0</v>
      </c>
      <c r="Q494" s="75">
        <f t="shared" si="278"/>
        <v>0</v>
      </c>
      <c r="R494" s="75">
        <f t="shared" si="279"/>
        <v>0</v>
      </c>
      <c r="S494" s="75">
        <f t="shared" si="280"/>
        <v>0</v>
      </c>
      <c r="T494" s="75">
        <f t="shared" si="281"/>
        <v>0</v>
      </c>
      <c r="U494" s="75">
        <f t="shared" si="282"/>
        <v>0</v>
      </c>
      <c r="V494" s="75">
        <f t="shared" si="283"/>
        <v>0</v>
      </c>
      <c r="W494" s="75">
        <f t="shared" si="284"/>
        <v>0</v>
      </c>
      <c r="X494" s="75">
        <f t="shared" si="285"/>
        <v>0</v>
      </c>
      <c r="Y494" s="23">
        <f t="shared" si="286"/>
        <v>0</v>
      </c>
    </row>
    <row r="495" spans="1:25">
      <c r="A495" s="25">
        <f t="shared" si="287"/>
        <v>478</v>
      </c>
      <c r="C495" s="90">
        <v>39903</v>
      </c>
      <c r="E495" s="89" t="s">
        <v>314</v>
      </c>
      <c r="G495" s="24">
        <v>6.4</v>
      </c>
      <c r="H495" s="75" t="str">
        <f t="shared" si="270"/>
        <v>P, S, T &amp; D Plant - Demand</v>
      </c>
      <c r="I495" s="23">
        <f>'Plt. Class.'!K$221</f>
        <v>84204.516429976313</v>
      </c>
      <c r="J495" s="75">
        <f t="shared" si="271"/>
        <v>45466.505030955719</v>
      </c>
      <c r="K495" s="75">
        <f t="shared" si="272"/>
        <v>28059.348607063486</v>
      </c>
      <c r="L495" s="75">
        <f t="shared" si="273"/>
        <v>0</v>
      </c>
      <c r="M495" s="75">
        <f t="shared" si="274"/>
        <v>10678.662791957113</v>
      </c>
      <c r="N495" s="75">
        <f t="shared" si="275"/>
        <v>0</v>
      </c>
      <c r="O495" s="75">
        <f t="shared" si="276"/>
        <v>0</v>
      </c>
      <c r="P495" s="75">
        <f t="shared" si="277"/>
        <v>0</v>
      </c>
      <c r="Q495" s="75">
        <f t="shared" si="278"/>
        <v>0</v>
      </c>
      <c r="R495" s="75">
        <f t="shared" si="279"/>
        <v>0</v>
      </c>
      <c r="S495" s="75">
        <f t="shared" si="280"/>
        <v>0</v>
      </c>
      <c r="T495" s="75">
        <f t="shared" si="281"/>
        <v>0</v>
      </c>
      <c r="U495" s="75">
        <f t="shared" si="282"/>
        <v>0</v>
      </c>
      <c r="V495" s="75">
        <f t="shared" si="283"/>
        <v>0</v>
      </c>
      <c r="W495" s="75">
        <f t="shared" si="284"/>
        <v>0</v>
      </c>
      <c r="X495" s="75">
        <f t="shared" si="285"/>
        <v>0</v>
      </c>
      <c r="Y495" s="23">
        <f t="shared" si="286"/>
        <v>0</v>
      </c>
    </row>
    <row r="496" spans="1:25">
      <c r="A496" s="25">
        <f t="shared" si="287"/>
        <v>479</v>
      </c>
      <c r="C496" s="90">
        <v>39904</v>
      </c>
      <c r="E496" s="89" t="s">
        <v>315</v>
      </c>
      <c r="G496" s="24">
        <v>6.4</v>
      </c>
      <c r="H496" s="75" t="str">
        <f t="shared" si="270"/>
        <v>P, S, T &amp; D Plant - Demand</v>
      </c>
      <c r="I496" s="23">
        <f>'Plt. Class.'!K$222</f>
        <v>0</v>
      </c>
      <c r="J496" s="75">
        <f t="shared" si="271"/>
        <v>0</v>
      </c>
      <c r="K496" s="75">
        <f t="shared" si="272"/>
        <v>0</v>
      </c>
      <c r="L496" s="75">
        <f t="shared" si="273"/>
        <v>0</v>
      </c>
      <c r="M496" s="75">
        <f t="shared" si="274"/>
        <v>0</v>
      </c>
      <c r="N496" s="75">
        <f t="shared" si="275"/>
        <v>0</v>
      </c>
      <c r="O496" s="75">
        <f t="shared" si="276"/>
        <v>0</v>
      </c>
      <c r="P496" s="75">
        <f t="shared" si="277"/>
        <v>0</v>
      </c>
      <c r="Q496" s="75">
        <f t="shared" si="278"/>
        <v>0</v>
      </c>
      <c r="R496" s="75">
        <f t="shared" si="279"/>
        <v>0</v>
      </c>
      <c r="S496" s="75">
        <f t="shared" si="280"/>
        <v>0</v>
      </c>
      <c r="T496" s="75">
        <f t="shared" si="281"/>
        <v>0</v>
      </c>
      <c r="U496" s="75">
        <f t="shared" si="282"/>
        <v>0</v>
      </c>
      <c r="V496" s="75">
        <f t="shared" si="283"/>
        <v>0</v>
      </c>
      <c r="W496" s="75">
        <f t="shared" si="284"/>
        <v>0</v>
      </c>
      <c r="X496" s="75">
        <f t="shared" si="285"/>
        <v>0</v>
      </c>
      <c r="Y496" s="23">
        <f t="shared" si="286"/>
        <v>0</v>
      </c>
    </row>
    <row r="497" spans="1:25">
      <c r="A497" s="25">
        <f t="shared" si="287"/>
        <v>480</v>
      </c>
      <c r="C497" s="90">
        <v>39905</v>
      </c>
      <c r="E497" s="89" t="s">
        <v>316</v>
      </c>
      <c r="G497" s="24">
        <v>6.4</v>
      </c>
      <c r="H497" s="75" t="str">
        <f t="shared" si="270"/>
        <v>P, S, T &amp; D Plant - Demand</v>
      </c>
      <c r="I497" s="23">
        <f>'Plt. Class.'!K$223</f>
        <v>0</v>
      </c>
      <c r="J497" s="75">
        <f t="shared" si="271"/>
        <v>0</v>
      </c>
      <c r="K497" s="75">
        <f t="shared" si="272"/>
        <v>0</v>
      </c>
      <c r="L497" s="75">
        <f t="shared" si="273"/>
        <v>0</v>
      </c>
      <c r="M497" s="75">
        <f t="shared" si="274"/>
        <v>0</v>
      </c>
      <c r="N497" s="75">
        <f t="shared" si="275"/>
        <v>0</v>
      </c>
      <c r="O497" s="75">
        <f t="shared" si="276"/>
        <v>0</v>
      </c>
      <c r="P497" s="75">
        <f t="shared" si="277"/>
        <v>0</v>
      </c>
      <c r="Q497" s="75">
        <f t="shared" si="278"/>
        <v>0</v>
      </c>
      <c r="R497" s="75">
        <f t="shared" si="279"/>
        <v>0</v>
      </c>
      <c r="S497" s="75">
        <f t="shared" si="280"/>
        <v>0</v>
      </c>
      <c r="T497" s="75">
        <f t="shared" si="281"/>
        <v>0</v>
      </c>
      <c r="U497" s="75">
        <f t="shared" si="282"/>
        <v>0</v>
      </c>
      <c r="V497" s="75">
        <f t="shared" si="283"/>
        <v>0</v>
      </c>
      <c r="W497" s="75">
        <f t="shared" si="284"/>
        <v>0</v>
      </c>
      <c r="X497" s="75">
        <f t="shared" si="285"/>
        <v>0</v>
      </c>
      <c r="Y497" s="23">
        <f t="shared" si="286"/>
        <v>0</v>
      </c>
    </row>
    <row r="498" spans="1:25">
      <c r="A498" s="25">
        <f t="shared" si="287"/>
        <v>481</v>
      </c>
      <c r="C498" s="90">
        <v>39906</v>
      </c>
      <c r="E498" s="89" t="s">
        <v>317</v>
      </c>
      <c r="G498" s="24">
        <v>6.4</v>
      </c>
      <c r="H498" s="75" t="str">
        <f t="shared" si="270"/>
        <v>P, S, T &amp; D Plant - Demand</v>
      </c>
      <c r="I498" s="23">
        <f>'Plt. Class.'!K$224</f>
        <v>61947.471627270192</v>
      </c>
      <c r="J498" s="75">
        <f t="shared" si="271"/>
        <v>33448.740635408445</v>
      </c>
      <c r="K498" s="75">
        <f t="shared" si="272"/>
        <v>20642.665921147167</v>
      </c>
      <c r="L498" s="75">
        <f t="shared" si="273"/>
        <v>0</v>
      </c>
      <c r="M498" s="75">
        <f t="shared" si="274"/>
        <v>7856.0650707145842</v>
      </c>
      <c r="N498" s="75">
        <f t="shared" si="275"/>
        <v>0</v>
      </c>
      <c r="O498" s="75">
        <f t="shared" si="276"/>
        <v>0</v>
      </c>
      <c r="P498" s="75">
        <f t="shared" si="277"/>
        <v>0</v>
      </c>
      <c r="Q498" s="75">
        <f t="shared" si="278"/>
        <v>0</v>
      </c>
      <c r="R498" s="75">
        <f t="shared" si="279"/>
        <v>0</v>
      </c>
      <c r="S498" s="75">
        <f t="shared" si="280"/>
        <v>0</v>
      </c>
      <c r="T498" s="75">
        <f t="shared" si="281"/>
        <v>0</v>
      </c>
      <c r="U498" s="75">
        <f t="shared" si="282"/>
        <v>0</v>
      </c>
      <c r="V498" s="75">
        <f t="shared" si="283"/>
        <v>0</v>
      </c>
      <c r="W498" s="75">
        <f t="shared" si="284"/>
        <v>0</v>
      </c>
      <c r="X498" s="75">
        <f t="shared" si="285"/>
        <v>0</v>
      </c>
      <c r="Y498" s="23">
        <f t="shared" si="286"/>
        <v>0</v>
      </c>
    </row>
    <row r="499" spans="1:25">
      <c r="A499" s="25">
        <f t="shared" si="287"/>
        <v>482</v>
      </c>
      <c r="C499" s="90">
        <v>39907</v>
      </c>
      <c r="E499" s="89" t="s">
        <v>318</v>
      </c>
      <c r="G499" s="24">
        <v>6.4</v>
      </c>
      <c r="H499" s="75" t="str">
        <f t="shared" si="270"/>
        <v>P, S, T &amp; D Plant - Demand</v>
      </c>
      <c r="I499" s="23">
        <f>'Plt. Class.'!K$225</f>
        <v>1088.2011439963053</v>
      </c>
      <c r="J499" s="75">
        <f t="shared" si="271"/>
        <v>587.57777950478635</v>
      </c>
      <c r="K499" s="75">
        <f t="shared" si="272"/>
        <v>362.61968536319057</v>
      </c>
      <c r="L499" s="75">
        <f t="shared" si="273"/>
        <v>0</v>
      </c>
      <c r="M499" s="75">
        <f t="shared" si="274"/>
        <v>138.00367912832843</v>
      </c>
      <c r="N499" s="75">
        <f t="shared" si="275"/>
        <v>0</v>
      </c>
      <c r="O499" s="75">
        <f t="shared" si="276"/>
        <v>0</v>
      </c>
      <c r="P499" s="75">
        <f t="shared" si="277"/>
        <v>0</v>
      </c>
      <c r="Q499" s="75">
        <f t="shared" si="278"/>
        <v>0</v>
      </c>
      <c r="R499" s="75">
        <f t="shared" si="279"/>
        <v>0</v>
      </c>
      <c r="S499" s="75">
        <f t="shared" si="280"/>
        <v>0</v>
      </c>
      <c r="T499" s="75">
        <f t="shared" si="281"/>
        <v>0</v>
      </c>
      <c r="U499" s="75">
        <f t="shared" si="282"/>
        <v>0</v>
      </c>
      <c r="V499" s="75">
        <f t="shared" si="283"/>
        <v>0</v>
      </c>
      <c r="W499" s="75">
        <f t="shared" si="284"/>
        <v>0</v>
      </c>
      <c r="X499" s="75">
        <f t="shared" si="285"/>
        <v>0</v>
      </c>
      <c r="Y499" s="23">
        <f t="shared" si="286"/>
        <v>0</v>
      </c>
    </row>
    <row r="500" spans="1:25">
      <c r="A500" s="25">
        <f t="shared" si="287"/>
        <v>483</v>
      </c>
      <c r="C500" s="90">
        <v>39908</v>
      </c>
      <c r="E500" s="89" t="s">
        <v>319</v>
      </c>
      <c r="G500" s="24">
        <v>6.4</v>
      </c>
      <c r="H500" s="75" t="str">
        <f t="shared" si="270"/>
        <v>P, S, T &amp; D Plant - Demand</v>
      </c>
      <c r="I500" s="23">
        <f>'Plt. Class.'!K$226</f>
        <v>1424399.0860129306</v>
      </c>
      <c r="J500" s="75">
        <f t="shared" si="271"/>
        <v>769108.96179959038</v>
      </c>
      <c r="K500" s="75">
        <f t="shared" si="272"/>
        <v>474650.43687123602</v>
      </c>
      <c r="L500" s="75">
        <f t="shared" si="273"/>
        <v>0</v>
      </c>
      <c r="M500" s="75">
        <f t="shared" si="274"/>
        <v>180639.68734210427</v>
      </c>
      <c r="N500" s="75">
        <f t="shared" si="275"/>
        <v>0</v>
      </c>
      <c r="O500" s="75">
        <f t="shared" si="276"/>
        <v>0</v>
      </c>
      <c r="P500" s="75">
        <f t="shared" si="277"/>
        <v>0</v>
      </c>
      <c r="Q500" s="75">
        <f t="shared" si="278"/>
        <v>0</v>
      </c>
      <c r="R500" s="75">
        <f t="shared" si="279"/>
        <v>0</v>
      </c>
      <c r="S500" s="75">
        <f t="shared" si="280"/>
        <v>0</v>
      </c>
      <c r="T500" s="75">
        <f t="shared" si="281"/>
        <v>0</v>
      </c>
      <c r="U500" s="75">
        <f t="shared" si="282"/>
        <v>0</v>
      </c>
      <c r="V500" s="75">
        <f t="shared" si="283"/>
        <v>0</v>
      </c>
      <c r="W500" s="75">
        <f t="shared" si="284"/>
        <v>0</v>
      </c>
      <c r="X500" s="75">
        <f t="shared" si="285"/>
        <v>0</v>
      </c>
      <c r="Y500" s="23">
        <f t="shared" si="286"/>
        <v>0</v>
      </c>
    </row>
    <row r="501" spans="1:25">
      <c r="A501" s="25">
        <f t="shared" si="287"/>
        <v>484</v>
      </c>
      <c r="C501" s="90">
        <v>39909</v>
      </c>
      <c r="E501" s="89" t="s">
        <v>320</v>
      </c>
      <c r="G501" s="24">
        <v>6.4</v>
      </c>
      <c r="H501" s="75" t="str">
        <f t="shared" si="270"/>
        <v>P, S, T &amp; D Plant - Demand</v>
      </c>
      <c r="I501" s="23">
        <f>'Plt. Class.'!K$227</f>
        <v>477127.91682986531</v>
      </c>
      <c r="J501" s="75">
        <f t="shared" si="271"/>
        <v>257626.78476984627</v>
      </c>
      <c r="K501" s="75">
        <f t="shared" si="272"/>
        <v>158992.64215387349</v>
      </c>
      <c r="L501" s="75">
        <f t="shared" si="273"/>
        <v>0</v>
      </c>
      <c r="M501" s="75">
        <f t="shared" si="274"/>
        <v>60508.489906145573</v>
      </c>
      <c r="N501" s="75">
        <f t="shared" si="275"/>
        <v>0</v>
      </c>
      <c r="O501" s="75">
        <f t="shared" si="276"/>
        <v>0</v>
      </c>
      <c r="P501" s="75">
        <f t="shared" si="277"/>
        <v>0</v>
      </c>
      <c r="Q501" s="75">
        <f t="shared" si="278"/>
        <v>0</v>
      </c>
      <c r="R501" s="75">
        <f t="shared" si="279"/>
        <v>0</v>
      </c>
      <c r="S501" s="75">
        <f t="shared" si="280"/>
        <v>0</v>
      </c>
      <c r="T501" s="75">
        <f t="shared" si="281"/>
        <v>0</v>
      </c>
      <c r="U501" s="75">
        <f t="shared" si="282"/>
        <v>0</v>
      </c>
      <c r="V501" s="75">
        <f t="shared" si="283"/>
        <v>0</v>
      </c>
      <c r="W501" s="75">
        <f t="shared" si="284"/>
        <v>0</v>
      </c>
      <c r="X501" s="75">
        <f t="shared" si="285"/>
        <v>0</v>
      </c>
      <c r="Y501" s="23">
        <f t="shared" si="286"/>
        <v>0</v>
      </c>
    </row>
    <row r="502" spans="1:25">
      <c r="A502" s="25">
        <f t="shared" si="287"/>
        <v>485</v>
      </c>
      <c r="C502" s="90">
        <v>39931</v>
      </c>
      <c r="E502" s="89" t="s">
        <v>475</v>
      </c>
      <c r="G502" s="24">
        <v>6.4</v>
      </c>
      <c r="H502" s="75" t="str">
        <f t="shared" si="270"/>
        <v>P, S, T &amp; D Plant - Demand</v>
      </c>
      <c r="I502" s="23">
        <f>'Plt. Class.'!K$228</f>
        <v>230466.81276478668</v>
      </c>
      <c r="J502" s="75">
        <f t="shared" si="271"/>
        <v>124441.31201385548</v>
      </c>
      <c r="K502" s="75">
        <f t="shared" si="272"/>
        <v>76798.121002258427</v>
      </c>
      <c r="L502" s="75">
        <f t="shared" si="273"/>
        <v>0</v>
      </c>
      <c r="M502" s="75">
        <f t="shared" si="274"/>
        <v>29227.379748672782</v>
      </c>
      <c r="N502" s="75">
        <f t="shared" si="275"/>
        <v>0</v>
      </c>
      <c r="O502" s="75">
        <f t="shared" si="276"/>
        <v>0</v>
      </c>
      <c r="P502" s="75">
        <f t="shared" si="277"/>
        <v>0</v>
      </c>
      <c r="Q502" s="75">
        <f t="shared" si="278"/>
        <v>0</v>
      </c>
      <c r="R502" s="75">
        <f t="shared" si="279"/>
        <v>0</v>
      </c>
      <c r="S502" s="75">
        <f t="shared" si="280"/>
        <v>0</v>
      </c>
      <c r="T502" s="75">
        <f t="shared" si="281"/>
        <v>0</v>
      </c>
      <c r="U502" s="75">
        <f t="shared" si="282"/>
        <v>0</v>
      </c>
      <c r="V502" s="75">
        <f t="shared" si="283"/>
        <v>0</v>
      </c>
      <c r="W502" s="75">
        <f t="shared" si="284"/>
        <v>0</v>
      </c>
      <c r="X502" s="75">
        <f t="shared" si="285"/>
        <v>0</v>
      </c>
      <c r="Y502" s="23">
        <f t="shared" si="286"/>
        <v>0</v>
      </c>
    </row>
    <row r="503" spans="1:25">
      <c r="A503" s="25">
        <f t="shared" si="287"/>
        <v>486</v>
      </c>
      <c r="G503" s="24"/>
      <c r="H503" s="75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</row>
    <row r="504" spans="1:25">
      <c r="A504" s="25">
        <f t="shared" si="287"/>
        <v>487</v>
      </c>
      <c r="D504" s="25" t="s">
        <v>149</v>
      </c>
      <c r="G504" s="24"/>
      <c r="H504" s="75"/>
      <c r="I504" s="23">
        <f>'Plt. Class.'!K$230</f>
        <v>4098479.1931508468</v>
      </c>
      <c r="J504" s="23">
        <f>SUM(J469:J502)</f>
        <v>2212987.2927852017</v>
      </c>
      <c r="K504" s="23">
        <f t="shared" ref="K504:X504" si="288">SUM(K469:K502)</f>
        <v>1365730.263827943</v>
      </c>
      <c r="L504" s="23">
        <f t="shared" si="288"/>
        <v>0</v>
      </c>
      <c r="M504" s="23">
        <f t="shared" si="288"/>
        <v>519761.63653770264</v>
      </c>
      <c r="N504" s="23">
        <f t="shared" si="288"/>
        <v>0</v>
      </c>
      <c r="O504" s="23">
        <f t="shared" si="288"/>
        <v>0</v>
      </c>
      <c r="P504" s="23">
        <f t="shared" si="288"/>
        <v>0</v>
      </c>
      <c r="Q504" s="23">
        <f t="shared" si="288"/>
        <v>0</v>
      </c>
      <c r="R504" s="23">
        <f t="shared" si="288"/>
        <v>0</v>
      </c>
      <c r="S504" s="23">
        <f t="shared" si="288"/>
        <v>0</v>
      </c>
      <c r="T504" s="23">
        <f t="shared" si="288"/>
        <v>0</v>
      </c>
      <c r="U504" s="23">
        <f t="shared" si="288"/>
        <v>0</v>
      </c>
      <c r="V504" s="23">
        <f t="shared" si="288"/>
        <v>0</v>
      </c>
      <c r="W504" s="23">
        <f t="shared" si="288"/>
        <v>0</v>
      </c>
      <c r="X504" s="23">
        <f t="shared" si="288"/>
        <v>0</v>
      </c>
      <c r="Y504" s="23">
        <f>SUM(J504:X504)-I504</f>
        <v>0</v>
      </c>
    </row>
    <row r="505" spans="1:25">
      <c r="A505" s="25">
        <f t="shared" si="287"/>
        <v>488</v>
      </c>
      <c r="G505" s="24"/>
      <c r="H505" s="75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</row>
    <row r="506" spans="1:25">
      <c r="A506" s="25">
        <f t="shared" si="287"/>
        <v>489</v>
      </c>
      <c r="D506" s="25" t="s">
        <v>348</v>
      </c>
      <c r="G506" s="24">
        <v>6.4</v>
      </c>
      <c r="H506" s="75" t="str">
        <f>VLOOKUP($G506,alloc,3)</f>
        <v>P, S, T &amp; D Plant - Demand</v>
      </c>
      <c r="I506" s="23">
        <f>'Plt. Class.'!K$232</f>
        <v>0</v>
      </c>
      <c r="J506" s="75">
        <f>$I506*VLOOKUP($G506,alloc,6)</f>
        <v>0</v>
      </c>
      <c r="K506" s="75">
        <f>$I506*VLOOKUP($G506,alloc,7)</f>
        <v>0</v>
      </c>
      <c r="L506" s="75">
        <f>$I506*VLOOKUP($G506,alloc,8)</f>
        <v>0</v>
      </c>
      <c r="M506" s="75">
        <f>$I506*VLOOKUP($G506,alloc,9)</f>
        <v>0</v>
      </c>
      <c r="N506" s="75">
        <f>$I506*VLOOKUP($G506,alloc,10)</f>
        <v>0</v>
      </c>
      <c r="O506" s="75">
        <f>$I506*VLOOKUP($G506,alloc,11)</f>
        <v>0</v>
      </c>
      <c r="P506" s="75">
        <f>$I506*VLOOKUP($G506,alloc,12)</f>
        <v>0</v>
      </c>
      <c r="Q506" s="75">
        <f>$I506*VLOOKUP($G506,alloc,13)</f>
        <v>0</v>
      </c>
      <c r="R506" s="75">
        <f>$I506*VLOOKUP($G506,alloc,14)</f>
        <v>0</v>
      </c>
      <c r="S506" s="75">
        <f>$I506*VLOOKUP($G506,alloc,15)</f>
        <v>0</v>
      </c>
      <c r="T506" s="75">
        <f>$I506*VLOOKUP($G506,alloc,16)</f>
        <v>0</v>
      </c>
      <c r="U506" s="75">
        <f>$I506*VLOOKUP($G506,alloc,17)</f>
        <v>0</v>
      </c>
      <c r="V506" s="75">
        <f>$I506*VLOOKUP($G506,alloc,18)</f>
        <v>0</v>
      </c>
      <c r="W506" s="75">
        <f>$I506*VLOOKUP($G506,alloc,19)</f>
        <v>0</v>
      </c>
      <c r="X506" s="75">
        <f>$I506*VLOOKUP($G506,alloc,20)</f>
        <v>0</v>
      </c>
      <c r="Y506" s="23">
        <f>SUM(J506:X506)-I506</f>
        <v>0</v>
      </c>
    </row>
    <row r="507" spans="1:25">
      <c r="A507" s="25">
        <f t="shared" si="287"/>
        <v>490</v>
      </c>
      <c r="G507" s="24"/>
      <c r="H507" s="75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>
      <c r="A508" s="25">
        <f t="shared" si="287"/>
        <v>491</v>
      </c>
      <c r="D508" s="25" t="s">
        <v>352</v>
      </c>
      <c r="G508" s="24"/>
      <c r="H508" s="75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>
      <c r="A509" s="25">
        <f t="shared" si="287"/>
        <v>492</v>
      </c>
      <c r="G509" s="24"/>
      <c r="H509" s="75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>
      <c r="A510" s="25">
        <f t="shared" si="287"/>
        <v>493</v>
      </c>
      <c r="D510" s="25" t="s">
        <v>148</v>
      </c>
      <c r="G510" s="24"/>
      <c r="H510" s="75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</row>
    <row r="511" spans="1:25">
      <c r="A511" s="25">
        <f t="shared" si="287"/>
        <v>494</v>
      </c>
      <c r="G511" s="24"/>
      <c r="H511" s="75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</row>
    <row r="512" spans="1:25">
      <c r="A512" s="25">
        <f t="shared" si="287"/>
        <v>495</v>
      </c>
      <c r="C512" s="90">
        <v>37400</v>
      </c>
      <c r="E512" s="89" t="s">
        <v>115</v>
      </c>
      <c r="G512" s="24">
        <v>6.4</v>
      </c>
      <c r="H512" s="75" t="str">
        <f t="shared" ref="H512:H545" si="289">VLOOKUP($G512,alloc,3)</f>
        <v>P, S, T &amp; D Plant - Demand</v>
      </c>
      <c r="I512" s="23">
        <f>'Plt. Class.'!K$238</f>
        <v>60901.884775859689</v>
      </c>
      <c r="J512" s="75">
        <f t="shared" ref="J512:J545" si="290">$I512*VLOOKUP($G512,alloc,6)</f>
        <v>32884.172583058309</v>
      </c>
      <c r="K512" s="75">
        <f t="shared" ref="K512:K545" si="291">$I512*VLOOKUP($G512,alloc,7)</f>
        <v>20294.24653455658</v>
      </c>
      <c r="L512" s="75">
        <f t="shared" ref="L512:L545" si="292">$I512*VLOOKUP($G512,alloc,8)</f>
        <v>0</v>
      </c>
      <c r="M512" s="75">
        <f t="shared" ref="M512:M545" si="293">$I512*VLOOKUP($G512,alloc,9)</f>
        <v>7723.4656582448024</v>
      </c>
      <c r="N512" s="75">
        <f t="shared" ref="N512:N545" si="294">$I512*VLOOKUP($G512,alloc,10)</f>
        <v>0</v>
      </c>
      <c r="O512" s="75">
        <f t="shared" ref="O512:O545" si="295">$I512*VLOOKUP($G512,alloc,11)</f>
        <v>0</v>
      </c>
      <c r="P512" s="75">
        <f t="shared" ref="P512:P545" si="296">$I512*VLOOKUP($G512,alloc,12)</f>
        <v>0</v>
      </c>
      <c r="Q512" s="75">
        <f t="shared" ref="Q512:Q545" si="297">$I512*VLOOKUP($G512,alloc,13)</f>
        <v>0</v>
      </c>
      <c r="R512" s="75">
        <f t="shared" ref="R512:R545" si="298">$I512*VLOOKUP($G512,alloc,14)</f>
        <v>0</v>
      </c>
      <c r="S512" s="75">
        <f t="shared" ref="S512:S545" si="299">$I512*VLOOKUP($G512,alloc,15)</f>
        <v>0</v>
      </c>
      <c r="T512" s="75">
        <f t="shared" ref="T512:T545" si="300">$I512*VLOOKUP($G512,alloc,16)</f>
        <v>0</v>
      </c>
      <c r="U512" s="75">
        <f t="shared" ref="U512:U545" si="301">$I512*VLOOKUP($G512,alloc,17)</f>
        <v>0</v>
      </c>
      <c r="V512" s="75">
        <f t="shared" ref="V512:V545" si="302">$I512*VLOOKUP($G512,alloc,18)</f>
        <v>0</v>
      </c>
      <c r="W512" s="75">
        <f t="shared" ref="W512:W545" si="303">$I512*VLOOKUP($G512,alloc,19)</f>
        <v>0</v>
      </c>
      <c r="X512" s="75">
        <f t="shared" ref="X512:X545" si="304">$I512*VLOOKUP($G512,alloc,20)</f>
        <v>0</v>
      </c>
      <c r="Y512" s="23">
        <f t="shared" ref="Y512:Y545" si="305">SUM(J512:X512)-I512</f>
        <v>0</v>
      </c>
    </row>
    <row r="513" spans="1:25">
      <c r="A513" s="25">
        <f t="shared" si="287"/>
        <v>496</v>
      </c>
      <c r="C513" s="90">
        <v>39001</v>
      </c>
      <c r="E513" s="89" t="s">
        <v>291</v>
      </c>
      <c r="G513" s="24">
        <v>6.4</v>
      </c>
      <c r="H513" s="75" t="str">
        <f t="shared" si="289"/>
        <v>P, S, T &amp; D Plant - Demand</v>
      </c>
      <c r="I513" s="23">
        <f>'Plt. Class.'!K$239</f>
        <v>0</v>
      </c>
      <c r="J513" s="75">
        <f t="shared" si="290"/>
        <v>0</v>
      </c>
      <c r="K513" s="75">
        <f t="shared" si="291"/>
        <v>0</v>
      </c>
      <c r="L513" s="75">
        <f t="shared" si="292"/>
        <v>0</v>
      </c>
      <c r="M513" s="75">
        <f t="shared" si="293"/>
        <v>0</v>
      </c>
      <c r="N513" s="75">
        <f t="shared" si="294"/>
        <v>0</v>
      </c>
      <c r="O513" s="75">
        <f t="shared" si="295"/>
        <v>0</v>
      </c>
      <c r="P513" s="75">
        <f t="shared" si="296"/>
        <v>0</v>
      </c>
      <c r="Q513" s="75">
        <f t="shared" si="297"/>
        <v>0</v>
      </c>
      <c r="R513" s="75">
        <f t="shared" si="298"/>
        <v>0</v>
      </c>
      <c r="S513" s="75">
        <f t="shared" si="299"/>
        <v>0</v>
      </c>
      <c r="T513" s="75">
        <f t="shared" si="300"/>
        <v>0</v>
      </c>
      <c r="U513" s="75">
        <f t="shared" si="301"/>
        <v>0</v>
      </c>
      <c r="V513" s="75">
        <f t="shared" si="302"/>
        <v>0</v>
      </c>
      <c r="W513" s="75">
        <f t="shared" si="303"/>
        <v>0</v>
      </c>
      <c r="X513" s="75">
        <f t="shared" si="304"/>
        <v>0</v>
      </c>
      <c r="Y513" s="23">
        <f t="shared" si="305"/>
        <v>0</v>
      </c>
    </row>
    <row r="514" spans="1:25">
      <c r="A514" s="25">
        <f t="shared" si="287"/>
        <v>497</v>
      </c>
      <c r="C514" s="90">
        <v>36602</v>
      </c>
      <c r="E514" s="89" t="s">
        <v>139</v>
      </c>
      <c r="G514" s="24">
        <v>6.4</v>
      </c>
      <c r="H514" s="75" t="str">
        <f t="shared" si="289"/>
        <v>P, S, T &amp; D Plant - Demand</v>
      </c>
      <c r="I514" s="23">
        <f>'Plt. Class.'!K$240</f>
        <v>319446.45250726142</v>
      </c>
      <c r="J514" s="75">
        <f t="shared" si="290"/>
        <v>172486.16055078796</v>
      </c>
      <c r="K514" s="75">
        <f t="shared" si="291"/>
        <v>106448.67700944433</v>
      </c>
      <c r="L514" s="75">
        <f t="shared" si="292"/>
        <v>0</v>
      </c>
      <c r="M514" s="75">
        <f t="shared" si="293"/>
        <v>40511.61494702912</v>
      </c>
      <c r="N514" s="75">
        <f t="shared" si="294"/>
        <v>0</v>
      </c>
      <c r="O514" s="75">
        <f t="shared" si="295"/>
        <v>0</v>
      </c>
      <c r="P514" s="75">
        <f t="shared" si="296"/>
        <v>0</v>
      </c>
      <c r="Q514" s="75">
        <f t="shared" si="297"/>
        <v>0</v>
      </c>
      <c r="R514" s="75">
        <f t="shared" si="298"/>
        <v>0</v>
      </c>
      <c r="S514" s="75">
        <f t="shared" si="299"/>
        <v>0</v>
      </c>
      <c r="T514" s="75">
        <f t="shared" si="300"/>
        <v>0</v>
      </c>
      <c r="U514" s="75">
        <f t="shared" si="301"/>
        <v>0</v>
      </c>
      <c r="V514" s="75">
        <f t="shared" si="302"/>
        <v>0</v>
      </c>
      <c r="W514" s="75">
        <f t="shared" si="303"/>
        <v>0</v>
      </c>
      <c r="X514" s="75">
        <f t="shared" si="304"/>
        <v>0</v>
      </c>
      <c r="Y514" s="23">
        <f t="shared" si="305"/>
        <v>0</v>
      </c>
    </row>
    <row r="515" spans="1:25">
      <c r="A515" s="25">
        <f t="shared" si="287"/>
        <v>498</v>
      </c>
      <c r="C515" s="90">
        <v>37503</v>
      </c>
      <c r="E515" s="89" t="s">
        <v>278</v>
      </c>
      <c r="G515" s="24">
        <v>6.4</v>
      </c>
      <c r="H515" s="75" t="str">
        <f t="shared" si="289"/>
        <v>P, S, T &amp; D Plant - Demand</v>
      </c>
      <c r="I515" s="23">
        <f>'Plt. Class.'!K$241</f>
        <v>0</v>
      </c>
      <c r="J515" s="75">
        <f t="shared" si="290"/>
        <v>0</v>
      </c>
      <c r="K515" s="75">
        <f t="shared" si="291"/>
        <v>0</v>
      </c>
      <c r="L515" s="75">
        <f t="shared" si="292"/>
        <v>0</v>
      </c>
      <c r="M515" s="75">
        <f t="shared" si="293"/>
        <v>0</v>
      </c>
      <c r="N515" s="75">
        <f t="shared" si="294"/>
        <v>0</v>
      </c>
      <c r="O515" s="75">
        <f t="shared" si="295"/>
        <v>0</v>
      </c>
      <c r="P515" s="75">
        <f t="shared" si="296"/>
        <v>0</v>
      </c>
      <c r="Q515" s="75">
        <f t="shared" si="297"/>
        <v>0</v>
      </c>
      <c r="R515" s="75">
        <f t="shared" si="298"/>
        <v>0</v>
      </c>
      <c r="S515" s="75">
        <f t="shared" si="299"/>
        <v>0</v>
      </c>
      <c r="T515" s="75">
        <f t="shared" si="300"/>
        <v>0</v>
      </c>
      <c r="U515" s="75">
        <f t="shared" si="301"/>
        <v>0</v>
      </c>
      <c r="V515" s="75">
        <f t="shared" si="302"/>
        <v>0</v>
      </c>
      <c r="W515" s="75">
        <f t="shared" si="303"/>
        <v>0</v>
      </c>
      <c r="X515" s="75">
        <f t="shared" si="304"/>
        <v>0</v>
      </c>
      <c r="Y515" s="23">
        <f t="shared" si="305"/>
        <v>0</v>
      </c>
    </row>
    <row r="516" spans="1:25">
      <c r="A516" s="25">
        <f t="shared" si="287"/>
        <v>499</v>
      </c>
      <c r="C516" s="90">
        <v>39004</v>
      </c>
      <c r="E516" s="89" t="s">
        <v>293</v>
      </c>
      <c r="G516" s="24">
        <v>6.4</v>
      </c>
      <c r="H516" s="75" t="str">
        <f t="shared" si="289"/>
        <v>P, S, T &amp; D Plant - Demand</v>
      </c>
      <c r="I516" s="23">
        <f>'Plt. Class.'!K$242</f>
        <v>0</v>
      </c>
      <c r="J516" s="75">
        <f t="shared" si="290"/>
        <v>0</v>
      </c>
      <c r="K516" s="75">
        <f t="shared" si="291"/>
        <v>0</v>
      </c>
      <c r="L516" s="75">
        <f t="shared" si="292"/>
        <v>0</v>
      </c>
      <c r="M516" s="75">
        <f t="shared" si="293"/>
        <v>0</v>
      </c>
      <c r="N516" s="75">
        <f t="shared" si="294"/>
        <v>0</v>
      </c>
      <c r="O516" s="75">
        <f t="shared" si="295"/>
        <v>0</v>
      </c>
      <c r="P516" s="75">
        <f t="shared" si="296"/>
        <v>0</v>
      </c>
      <c r="Q516" s="75">
        <f t="shared" si="297"/>
        <v>0</v>
      </c>
      <c r="R516" s="75">
        <f t="shared" si="298"/>
        <v>0</v>
      </c>
      <c r="S516" s="75">
        <f t="shared" si="299"/>
        <v>0</v>
      </c>
      <c r="T516" s="75">
        <f t="shared" si="300"/>
        <v>0</v>
      </c>
      <c r="U516" s="75">
        <f t="shared" si="301"/>
        <v>0</v>
      </c>
      <c r="V516" s="75">
        <f t="shared" si="302"/>
        <v>0</v>
      </c>
      <c r="W516" s="75">
        <f t="shared" si="303"/>
        <v>0</v>
      </c>
      <c r="X516" s="75">
        <f t="shared" si="304"/>
        <v>0</v>
      </c>
      <c r="Y516" s="23">
        <f t="shared" si="305"/>
        <v>0</v>
      </c>
    </row>
    <row r="517" spans="1:25">
      <c r="A517" s="25">
        <f t="shared" si="287"/>
        <v>500</v>
      </c>
      <c r="C517" s="90">
        <v>39009</v>
      </c>
      <c r="E517" s="89" t="s">
        <v>294</v>
      </c>
      <c r="G517" s="24">
        <v>6.4</v>
      </c>
      <c r="H517" s="75" t="str">
        <f t="shared" si="289"/>
        <v>P, S, T &amp; D Plant - Demand</v>
      </c>
      <c r="I517" s="23">
        <f>'Plt. Class.'!K$243</f>
        <v>49283.26601632643</v>
      </c>
      <c r="J517" s="75">
        <f t="shared" si="290"/>
        <v>26610.661248041382</v>
      </c>
      <c r="K517" s="75">
        <f t="shared" si="291"/>
        <v>16422.591094584797</v>
      </c>
      <c r="L517" s="75">
        <f t="shared" si="292"/>
        <v>0</v>
      </c>
      <c r="M517" s="75">
        <f t="shared" si="293"/>
        <v>6250.0136737002522</v>
      </c>
      <c r="N517" s="75">
        <f t="shared" si="294"/>
        <v>0</v>
      </c>
      <c r="O517" s="75">
        <f t="shared" si="295"/>
        <v>0</v>
      </c>
      <c r="P517" s="75">
        <f t="shared" si="296"/>
        <v>0</v>
      </c>
      <c r="Q517" s="75">
        <f t="shared" si="297"/>
        <v>0</v>
      </c>
      <c r="R517" s="75">
        <f t="shared" si="298"/>
        <v>0</v>
      </c>
      <c r="S517" s="75">
        <f t="shared" si="299"/>
        <v>0</v>
      </c>
      <c r="T517" s="75">
        <f t="shared" si="300"/>
        <v>0</v>
      </c>
      <c r="U517" s="75">
        <f t="shared" si="301"/>
        <v>0</v>
      </c>
      <c r="V517" s="75">
        <f t="shared" si="302"/>
        <v>0</v>
      </c>
      <c r="W517" s="75">
        <f t="shared" si="303"/>
        <v>0</v>
      </c>
      <c r="X517" s="75">
        <f t="shared" si="304"/>
        <v>0</v>
      </c>
      <c r="Y517" s="23">
        <f t="shared" si="305"/>
        <v>0</v>
      </c>
    </row>
    <row r="518" spans="1:25">
      <c r="A518" s="25">
        <f t="shared" si="287"/>
        <v>501</v>
      </c>
      <c r="C518" s="90">
        <v>39100</v>
      </c>
      <c r="E518" s="89" t="s">
        <v>295</v>
      </c>
      <c r="G518" s="24">
        <v>6.4</v>
      </c>
      <c r="H518" s="75" t="str">
        <f t="shared" si="289"/>
        <v>P, S, T &amp; D Plant - Demand</v>
      </c>
      <c r="I518" s="23">
        <f>'Plt. Class.'!K$244</f>
        <v>50865.133895327963</v>
      </c>
      <c r="J518" s="75">
        <f t="shared" si="290"/>
        <v>27464.796001475184</v>
      </c>
      <c r="K518" s="75">
        <f t="shared" si="291"/>
        <v>16949.714628440979</v>
      </c>
      <c r="L518" s="75">
        <f t="shared" si="292"/>
        <v>0</v>
      </c>
      <c r="M518" s="75">
        <f t="shared" si="293"/>
        <v>6450.6232654117994</v>
      </c>
      <c r="N518" s="75">
        <f t="shared" si="294"/>
        <v>0</v>
      </c>
      <c r="O518" s="75">
        <f t="shared" si="295"/>
        <v>0</v>
      </c>
      <c r="P518" s="75">
        <f t="shared" si="296"/>
        <v>0</v>
      </c>
      <c r="Q518" s="75">
        <f t="shared" si="297"/>
        <v>0</v>
      </c>
      <c r="R518" s="75">
        <f t="shared" si="298"/>
        <v>0</v>
      </c>
      <c r="S518" s="75">
        <f t="shared" si="299"/>
        <v>0</v>
      </c>
      <c r="T518" s="75">
        <f t="shared" si="300"/>
        <v>0</v>
      </c>
      <c r="U518" s="75">
        <f t="shared" si="301"/>
        <v>0</v>
      </c>
      <c r="V518" s="75">
        <f t="shared" si="302"/>
        <v>0</v>
      </c>
      <c r="W518" s="75">
        <f t="shared" si="303"/>
        <v>0</v>
      </c>
      <c r="X518" s="75">
        <f t="shared" si="304"/>
        <v>0</v>
      </c>
      <c r="Y518" s="23">
        <f t="shared" si="305"/>
        <v>0</v>
      </c>
    </row>
    <row r="519" spans="1:25">
      <c r="A519" s="25">
        <f t="shared" si="287"/>
        <v>502</v>
      </c>
      <c r="C519" s="90">
        <v>39102</v>
      </c>
      <c r="E519" s="89" t="s">
        <v>296</v>
      </c>
      <c r="G519" s="24">
        <v>6.4</v>
      </c>
      <c r="H519" s="75" t="str">
        <f t="shared" si="289"/>
        <v>P, S, T &amp; D Plant - Demand</v>
      </c>
      <c r="I519" s="23">
        <f>'Plt. Class.'!K$245</f>
        <v>0</v>
      </c>
      <c r="J519" s="75">
        <f t="shared" si="290"/>
        <v>0</v>
      </c>
      <c r="K519" s="75">
        <f t="shared" si="291"/>
        <v>0</v>
      </c>
      <c r="L519" s="75">
        <f t="shared" si="292"/>
        <v>0</v>
      </c>
      <c r="M519" s="75">
        <f t="shared" si="293"/>
        <v>0</v>
      </c>
      <c r="N519" s="75">
        <f t="shared" si="294"/>
        <v>0</v>
      </c>
      <c r="O519" s="75">
        <f t="shared" si="295"/>
        <v>0</v>
      </c>
      <c r="P519" s="75">
        <f t="shared" si="296"/>
        <v>0</v>
      </c>
      <c r="Q519" s="75">
        <f t="shared" si="297"/>
        <v>0</v>
      </c>
      <c r="R519" s="75">
        <f t="shared" si="298"/>
        <v>0</v>
      </c>
      <c r="S519" s="75">
        <f t="shared" si="299"/>
        <v>0</v>
      </c>
      <c r="T519" s="75">
        <f t="shared" si="300"/>
        <v>0</v>
      </c>
      <c r="U519" s="75">
        <f t="shared" si="301"/>
        <v>0</v>
      </c>
      <c r="V519" s="75">
        <f t="shared" si="302"/>
        <v>0</v>
      </c>
      <c r="W519" s="75">
        <f t="shared" si="303"/>
        <v>0</v>
      </c>
      <c r="X519" s="75">
        <f t="shared" si="304"/>
        <v>0</v>
      </c>
      <c r="Y519" s="23">
        <f t="shared" si="305"/>
        <v>0</v>
      </c>
    </row>
    <row r="520" spans="1:25">
      <c r="A520" s="25">
        <f t="shared" si="287"/>
        <v>503</v>
      </c>
      <c r="C520" s="90">
        <v>39103</v>
      </c>
      <c r="E520" s="89" t="s">
        <v>297</v>
      </c>
      <c r="G520" s="24">
        <v>6.4</v>
      </c>
      <c r="H520" s="75" t="str">
        <f t="shared" si="289"/>
        <v>P, S, T &amp; D Plant - Demand</v>
      </c>
      <c r="I520" s="23">
        <f>'Plt. Class.'!K$246</f>
        <v>0</v>
      </c>
      <c r="J520" s="75">
        <f t="shared" si="290"/>
        <v>0</v>
      </c>
      <c r="K520" s="75">
        <f t="shared" si="291"/>
        <v>0</v>
      </c>
      <c r="L520" s="75">
        <f t="shared" si="292"/>
        <v>0</v>
      </c>
      <c r="M520" s="75">
        <f t="shared" si="293"/>
        <v>0</v>
      </c>
      <c r="N520" s="75">
        <f t="shared" si="294"/>
        <v>0</v>
      </c>
      <c r="O520" s="75">
        <f t="shared" si="295"/>
        <v>0</v>
      </c>
      <c r="P520" s="75">
        <f t="shared" si="296"/>
        <v>0</v>
      </c>
      <c r="Q520" s="75">
        <f t="shared" si="297"/>
        <v>0</v>
      </c>
      <c r="R520" s="75">
        <f t="shared" si="298"/>
        <v>0</v>
      </c>
      <c r="S520" s="75">
        <f t="shared" si="299"/>
        <v>0</v>
      </c>
      <c r="T520" s="75">
        <f t="shared" si="300"/>
        <v>0</v>
      </c>
      <c r="U520" s="75">
        <f t="shared" si="301"/>
        <v>0</v>
      </c>
      <c r="V520" s="75">
        <f t="shared" si="302"/>
        <v>0</v>
      </c>
      <c r="W520" s="75">
        <f t="shared" si="303"/>
        <v>0</v>
      </c>
      <c r="X520" s="75">
        <f t="shared" si="304"/>
        <v>0</v>
      </c>
      <c r="Y520" s="23">
        <f t="shared" si="305"/>
        <v>0</v>
      </c>
    </row>
    <row r="521" spans="1:25">
      <c r="A521" s="25">
        <f t="shared" si="287"/>
        <v>504</v>
      </c>
      <c r="C521" s="90">
        <v>39200</v>
      </c>
      <c r="E521" s="89" t="s">
        <v>298</v>
      </c>
      <c r="G521" s="24">
        <v>6.4</v>
      </c>
      <c r="H521" s="75" t="str">
        <f t="shared" si="289"/>
        <v>P, S, T &amp; D Plant - Demand</v>
      </c>
      <c r="I521" s="23">
        <f>'Plt. Class.'!K$247</f>
        <v>645.0159304816608</v>
      </c>
      <c r="J521" s="75">
        <f t="shared" si="290"/>
        <v>348.27846880017125</v>
      </c>
      <c r="K521" s="75">
        <f t="shared" si="291"/>
        <v>214.93772089463965</v>
      </c>
      <c r="L521" s="75">
        <f t="shared" si="292"/>
        <v>0</v>
      </c>
      <c r="M521" s="75">
        <f t="shared" si="293"/>
        <v>81.799740786849924</v>
      </c>
      <c r="N521" s="75">
        <f t="shared" si="294"/>
        <v>0</v>
      </c>
      <c r="O521" s="75">
        <f t="shared" si="295"/>
        <v>0</v>
      </c>
      <c r="P521" s="75">
        <f t="shared" si="296"/>
        <v>0</v>
      </c>
      <c r="Q521" s="75">
        <f t="shared" si="297"/>
        <v>0</v>
      </c>
      <c r="R521" s="75">
        <f t="shared" si="298"/>
        <v>0</v>
      </c>
      <c r="S521" s="75">
        <f t="shared" si="299"/>
        <v>0</v>
      </c>
      <c r="T521" s="75">
        <f t="shared" si="300"/>
        <v>0</v>
      </c>
      <c r="U521" s="75">
        <f t="shared" si="301"/>
        <v>0</v>
      </c>
      <c r="V521" s="75">
        <f t="shared" si="302"/>
        <v>0</v>
      </c>
      <c r="W521" s="75">
        <f t="shared" si="303"/>
        <v>0</v>
      </c>
      <c r="X521" s="75">
        <f t="shared" si="304"/>
        <v>0</v>
      </c>
      <c r="Y521" s="23">
        <f t="shared" si="305"/>
        <v>0</v>
      </c>
    </row>
    <row r="522" spans="1:25">
      <c r="A522" s="25">
        <f t="shared" si="287"/>
        <v>505</v>
      </c>
      <c r="C522" s="90">
        <v>39201</v>
      </c>
      <c r="E522" s="89" t="s">
        <v>299</v>
      </c>
      <c r="G522" s="24">
        <v>6.4</v>
      </c>
      <c r="H522" s="75" t="str">
        <f t="shared" si="289"/>
        <v>P, S, T &amp; D Plant - Demand</v>
      </c>
      <c r="I522" s="23">
        <f>'Plt. Class.'!K$248</f>
        <v>0</v>
      </c>
      <c r="J522" s="75">
        <f t="shared" si="290"/>
        <v>0</v>
      </c>
      <c r="K522" s="75">
        <f t="shared" si="291"/>
        <v>0</v>
      </c>
      <c r="L522" s="75">
        <f t="shared" si="292"/>
        <v>0</v>
      </c>
      <c r="M522" s="75">
        <f t="shared" si="293"/>
        <v>0</v>
      </c>
      <c r="N522" s="75">
        <f t="shared" si="294"/>
        <v>0</v>
      </c>
      <c r="O522" s="75">
        <f t="shared" si="295"/>
        <v>0</v>
      </c>
      <c r="P522" s="75">
        <f t="shared" si="296"/>
        <v>0</v>
      </c>
      <c r="Q522" s="75">
        <f t="shared" si="297"/>
        <v>0</v>
      </c>
      <c r="R522" s="75">
        <f t="shared" si="298"/>
        <v>0</v>
      </c>
      <c r="S522" s="75">
        <f t="shared" si="299"/>
        <v>0</v>
      </c>
      <c r="T522" s="75">
        <f t="shared" si="300"/>
        <v>0</v>
      </c>
      <c r="U522" s="75">
        <f t="shared" si="301"/>
        <v>0</v>
      </c>
      <c r="V522" s="75">
        <f t="shared" si="302"/>
        <v>0</v>
      </c>
      <c r="W522" s="75">
        <f t="shared" si="303"/>
        <v>0</v>
      </c>
      <c r="X522" s="75">
        <f t="shared" si="304"/>
        <v>0</v>
      </c>
      <c r="Y522" s="23">
        <f t="shared" si="305"/>
        <v>0</v>
      </c>
    </row>
    <row r="523" spans="1:25">
      <c r="A523" s="25">
        <f t="shared" si="287"/>
        <v>506</v>
      </c>
      <c r="C523" s="90">
        <v>39202</v>
      </c>
      <c r="E523" s="89" t="s">
        <v>300</v>
      </c>
      <c r="G523" s="24">
        <v>6.4</v>
      </c>
      <c r="H523" s="75" t="str">
        <f t="shared" si="289"/>
        <v>P, S, T &amp; D Plant - Demand</v>
      </c>
      <c r="I523" s="23">
        <f>'Plt. Class.'!K$249</f>
        <v>0</v>
      </c>
      <c r="J523" s="75">
        <f t="shared" si="290"/>
        <v>0</v>
      </c>
      <c r="K523" s="75">
        <f t="shared" si="291"/>
        <v>0</v>
      </c>
      <c r="L523" s="75">
        <f t="shared" si="292"/>
        <v>0</v>
      </c>
      <c r="M523" s="75">
        <f t="shared" si="293"/>
        <v>0</v>
      </c>
      <c r="N523" s="75">
        <f t="shared" si="294"/>
        <v>0</v>
      </c>
      <c r="O523" s="75">
        <f t="shared" si="295"/>
        <v>0</v>
      </c>
      <c r="P523" s="75">
        <f t="shared" si="296"/>
        <v>0</v>
      </c>
      <c r="Q523" s="75">
        <f t="shared" si="297"/>
        <v>0</v>
      </c>
      <c r="R523" s="75">
        <f t="shared" si="298"/>
        <v>0</v>
      </c>
      <c r="S523" s="75">
        <f t="shared" si="299"/>
        <v>0</v>
      </c>
      <c r="T523" s="75">
        <f t="shared" si="300"/>
        <v>0</v>
      </c>
      <c r="U523" s="75">
        <f t="shared" si="301"/>
        <v>0</v>
      </c>
      <c r="V523" s="75">
        <f t="shared" si="302"/>
        <v>0</v>
      </c>
      <c r="W523" s="75">
        <f t="shared" si="303"/>
        <v>0</v>
      </c>
      <c r="X523" s="75">
        <f t="shared" si="304"/>
        <v>0</v>
      </c>
      <c r="Y523" s="23">
        <f t="shared" si="305"/>
        <v>0</v>
      </c>
    </row>
    <row r="524" spans="1:25">
      <c r="A524" s="25">
        <f t="shared" si="287"/>
        <v>507</v>
      </c>
      <c r="C524" s="90">
        <v>39300</v>
      </c>
      <c r="E524" s="89" t="s">
        <v>186</v>
      </c>
      <c r="G524" s="24">
        <v>6.4</v>
      </c>
      <c r="H524" s="75" t="str">
        <f t="shared" si="289"/>
        <v>P, S, T &amp; D Plant - Demand</v>
      </c>
      <c r="I524" s="23">
        <f>'Plt. Class.'!K$250</f>
        <v>0</v>
      </c>
      <c r="J524" s="75">
        <f t="shared" si="290"/>
        <v>0</v>
      </c>
      <c r="K524" s="75">
        <f t="shared" si="291"/>
        <v>0</v>
      </c>
      <c r="L524" s="75">
        <f t="shared" si="292"/>
        <v>0</v>
      </c>
      <c r="M524" s="75">
        <f t="shared" si="293"/>
        <v>0</v>
      </c>
      <c r="N524" s="75">
        <f t="shared" si="294"/>
        <v>0</v>
      </c>
      <c r="O524" s="75">
        <f t="shared" si="295"/>
        <v>0</v>
      </c>
      <c r="P524" s="75">
        <f t="shared" si="296"/>
        <v>0</v>
      </c>
      <c r="Q524" s="75">
        <f t="shared" si="297"/>
        <v>0</v>
      </c>
      <c r="R524" s="75">
        <f t="shared" si="298"/>
        <v>0</v>
      </c>
      <c r="S524" s="75">
        <f t="shared" si="299"/>
        <v>0</v>
      </c>
      <c r="T524" s="75">
        <f t="shared" si="300"/>
        <v>0</v>
      </c>
      <c r="U524" s="75">
        <f t="shared" si="301"/>
        <v>0</v>
      </c>
      <c r="V524" s="75">
        <f t="shared" si="302"/>
        <v>0</v>
      </c>
      <c r="W524" s="75">
        <f t="shared" si="303"/>
        <v>0</v>
      </c>
      <c r="X524" s="75">
        <f t="shared" si="304"/>
        <v>0</v>
      </c>
      <c r="Y524" s="23">
        <f t="shared" si="305"/>
        <v>0</v>
      </c>
    </row>
    <row r="525" spans="1:25">
      <c r="A525" s="25">
        <f t="shared" si="287"/>
        <v>508</v>
      </c>
      <c r="C525" s="90">
        <v>39400</v>
      </c>
      <c r="E525" s="89" t="s">
        <v>301</v>
      </c>
      <c r="G525" s="24">
        <v>6.4</v>
      </c>
      <c r="H525" s="75" t="str">
        <f t="shared" si="289"/>
        <v>P, S, T &amp; D Plant - Demand</v>
      </c>
      <c r="I525" s="23">
        <f>'Plt. Class.'!K$251</f>
        <v>6129.4298650938399</v>
      </c>
      <c r="J525" s="75">
        <f t="shared" si="290"/>
        <v>3309.6057742927615</v>
      </c>
      <c r="K525" s="75">
        <f t="shared" si="291"/>
        <v>2042.501003972128</v>
      </c>
      <c r="L525" s="75">
        <f t="shared" si="292"/>
        <v>0</v>
      </c>
      <c r="M525" s="75">
        <f t="shared" si="293"/>
        <v>777.32308682895086</v>
      </c>
      <c r="N525" s="75">
        <f t="shared" si="294"/>
        <v>0</v>
      </c>
      <c r="O525" s="75">
        <f t="shared" si="295"/>
        <v>0</v>
      </c>
      <c r="P525" s="75">
        <f t="shared" si="296"/>
        <v>0</v>
      </c>
      <c r="Q525" s="75">
        <f t="shared" si="297"/>
        <v>0</v>
      </c>
      <c r="R525" s="75">
        <f t="shared" si="298"/>
        <v>0</v>
      </c>
      <c r="S525" s="75">
        <f t="shared" si="299"/>
        <v>0</v>
      </c>
      <c r="T525" s="75">
        <f t="shared" si="300"/>
        <v>0</v>
      </c>
      <c r="U525" s="75">
        <f t="shared" si="301"/>
        <v>0</v>
      </c>
      <c r="V525" s="75">
        <f t="shared" si="302"/>
        <v>0</v>
      </c>
      <c r="W525" s="75">
        <f t="shared" si="303"/>
        <v>0</v>
      </c>
      <c r="X525" s="75">
        <f t="shared" si="304"/>
        <v>0</v>
      </c>
      <c r="Y525" s="23">
        <f t="shared" si="305"/>
        <v>0</v>
      </c>
    </row>
    <row r="526" spans="1:25">
      <c r="A526" s="25">
        <f t="shared" si="287"/>
        <v>509</v>
      </c>
      <c r="C526" s="90">
        <v>39600</v>
      </c>
      <c r="E526" s="89" t="s">
        <v>302</v>
      </c>
      <c r="G526" s="24">
        <v>6.4</v>
      </c>
      <c r="H526" s="75" t="str">
        <f t="shared" si="289"/>
        <v>P, S, T &amp; D Plant - Demand</v>
      </c>
      <c r="I526" s="23">
        <f>'Plt. Class.'!K$252</f>
        <v>0</v>
      </c>
      <c r="J526" s="75">
        <f t="shared" si="290"/>
        <v>0</v>
      </c>
      <c r="K526" s="75">
        <f t="shared" si="291"/>
        <v>0</v>
      </c>
      <c r="L526" s="75">
        <f t="shared" si="292"/>
        <v>0</v>
      </c>
      <c r="M526" s="75">
        <f t="shared" si="293"/>
        <v>0</v>
      </c>
      <c r="N526" s="75">
        <f t="shared" si="294"/>
        <v>0</v>
      </c>
      <c r="O526" s="75">
        <f t="shared" si="295"/>
        <v>0</v>
      </c>
      <c r="P526" s="75">
        <f t="shared" si="296"/>
        <v>0</v>
      </c>
      <c r="Q526" s="75">
        <f t="shared" si="297"/>
        <v>0</v>
      </c>
      <c r="R526" s="75">
        <f t="shared" si="298"/>
        <v>0</v>
      </c>
      <c r="S526" s="75">
        <f t="shared" si="299"/>
        <v>0</v>
      </c>
      <c r="T526" s="75">
        <f t="shared" si="300"/>
        <v>0</v>
      </c>
      <c r="U526" s="75">
        <f t="shared" si="301"/>
        <v>0</v>
      </c>
      <c r="V526" s="75">
        <f t="shared" si="302"/>
        <v>0</v>
      </c>
      <c r="W526" s="75">
        <f t="shared" si="303"/>
        <v>0</v>
      </c>
      <c r="X526" s="75">
        <f t="shared" si="304"/>
        <v>0</v>
      </c>
      <c r="Y526" s="23">
        <f t="shared" si="305"/>
        <v>0</v>
      </c>
    </row>
    <row r="527" spans="1:25">
      <c r="A527" s="25">
        <f t="shared" si="287"/>
        <v>510</v>
      </c>
      <c r="C527" s="90">
        <v>39603</v>
      </c>
      <c r="E527" s="89" t="s">
        <v>303</v>
      </c>
      <c r="G527" s="24">
        <v>6.4</v>
      </c>
      <c r="H527" s="75" t="str">
        <f t="shared" si="289"/>
        <v>P, S, T &amp; D Plant - Demand</v>
      </c>
      <c r="I527" s="23">
        <f>'Plt. Class.'!K$253</f>
        <v>0</v>
      </c>
      <c r="J527" s="75">
        <f t="shared" si="290"/>
        <v>0</v>
      </c>
      <c r="K527" s="75">
        <f t="shared" si="291"/>
        <v>0</v>
      </c>
      <c r="L527" s="75">
        <f t="shared" si="292"/>
        <v>0</v>
      </c>
      <c r="M527" s="75">
        <f t="shared" si="293"/>
        <v>0</v>
      </c>
      <c r="N527" s="75">
        <f t="shared" si="294"/>
        <v>0</v>
      </c>
      <c r="O527" s="75">
        <f t="shared" si="295"/>
        <v>0</v>
      </c>
      <c r="P527" s="75">
        <f t="shared" si="296"/>
        <v>0</v>
      </c>
      <c r="Q527" s="75">
        <f t="shared" si="297"/>
        <v>0</v>
      </c>
      <c r="R527" s="75">
        <f t="shared" si="298"/>
        <v>0</v>
      </c>
      <c r="S527" s="75">
        <f t="shared" si="299"/>
        <v>0</v>
      </c>
      <c r="T527" s="75">
        <f t="shared" si="300"/>
        <v>0</v>
      </c>
      <c r="U527" s="75">
        <f t="shared" si="301"/>
        <v>0</v>
      </c>
      <c r="V527" s="75">
        <f t="shared" si="302"/>
        <v>0</v>
      </c>
      <c r="W527" s="75">
        <f t="shared" si="303"/>
        <v>0</v>
      </c>
      <c r="X527" s="75">
        <f t="shared" si="304"/>
        <v>0</v>
      </c>
      <c r="Y527" s="23">
        <f t="shared" si="305"/>
        <v>0</v>
      </c>
    </row>
    <row r="528" spans="1:25">
      <c r="A528" s="25">
        <f t="shared" si="287"/>
        <v>511</v>
      </c>
      <c r="C528" s="90">
        <v>39604</v>
      </c>
      <c r="E528" s="89" t="s">
        <v>304</v>
      </c>
      <c r="G528" s="24">
        <v>6.4</v>
      </c>
      <c r="H528" s="75" t="str">
        <f t="shared" si="289"/>
        <v>P, S, T &amp; D Plant - Demand</v>
      </c>
      <c r="I528" s="23">
        <f>'Plt. Class.'!K$254</f>
        <v>0</v>
      </c>
      <c r="J528" s="75">
        <f t="shared" si="290"/>
        <v>0</v>
      </c>
      <c r="K528" s="75">
        <f t="shared" si="291"/>
        <v>0</v>
      </c>
      <c r="L528" s="75">
        <f t="shared" si="292"/>
        <v>0</v>
      </c>
      <c r="M528" s="75">
        <f t="shared" si="293"/>
        <v>0</v>
      </c>
      <c r="N528" s="75">
        <f t="shared" si="294"/>
        <v>0</v>
      </c>
      <c r="O528" s="75">
        <f t="shared" si="295"/>
        <v>0</v>
      </c>
      <c r="P528" s="75">
        <f t="shared" si="296"/>
        <v>0</v>
      </c>
      <c r="Q528" s="75">
        <f t="shared" si="297"/>
        <v>0</v>
      </c>
      <c r="R528" s="75">
        <f t="shared" si="298"/>
        <v>0</v>
      </c>
      <c r="S528" s="75">
        <f t="shared" si="299"/>
        <v>0</v>
      </c>
      <c r="T528" s="75">
        <f t="shared" si="300"/>
        <v>0</v>
      </c>
      <c r="U528" s="75">
        <f t="shared" si="301"/>
        <v>0</v>
      </c>
      <c r="V528" s="75">
        <f t="shared" si="302"/>
        <v>0</v>
      </c>
      <c r="W528" s="75">
        <f t="shared" si="303"/>
        <v>0</v>
      </c>
      <c r="X528" s="75">
        <f t="shared" si="304"/>
        <v>0</v>
      </c>
      <c r="Y528" s="23">
        <f t="shared" si="305"/>
        <v>0</v>
      </c>
    </row>
    <row r="529" spans="1:25">
      <c r="A529" s="25">
        <f t="shared" si="287"/>
        <v>512</v>
      </c>
      <c r="C529" s="90">
        <v>39605</v>
      </c>
      <c r="E529" s="23" t="s">
        <v>305</v>
      </c>
      <c r="G529" s="24">
        <v>6.4</v>
      </c>
      <c r="H529" s="75" t="str">
        <f t="shared" si="289"/>
        <v>P, S, T &amp; D Plant - Demand</v>
      </c>
      <c r="I529" s="23">
        <f>'Plt. Class.'!K$255</f>
        <v>0</v>
      </c>
      <c r="J529" s="75">
        <f t="shared" si="290"/>
        <v>0</v>
      </c>
      <c r="K529" s="75">
        <f t="shared" si="291"/>
        <v>0</v>
      </c>
      <c r="L529" s="75">
        <f t="shared" si="292"/>
        <v>0</v>
      </c>
      <c r="M529" s="75">
        <f t="shared" si="293"/>
        <v>0</v>
      </c>
      <c r="N529" s="75">
        <f t="shared" si="294"/>
        <v>0</v>
      </c>
      <c r="O529" s="75">
        <f t="shared" si="295"/>
        <v>0</v>
      </c>
      <c r="P529" s="75">
        <f t="shared" si="296"/>
        <v>0</v>
      </c>
      <c r="Q529" s="75">
        <f t="shared" si="297"/>
        <v>0</v>
      </c>
      <c r="R529" s="75">
        <f t="shared" si="298"/>
        <v>0</v>
      </c>
      <c r="S529" s="75">
        <f t="shared" si="299"/>
        <v>0</v>
      </c>
      <c r="T529" s="75">
        <f t="shared" si="300"/>
        <v>0</v>
      </c>
      <c r="U529" s="75">
        <f t="shared" si="301"/>
        <v>0</v>
      </c>
      <c r="V529" s="75">
        <f t="shared" si="302"/>
        <v>0</v>
      </c>
      <c r="W529" s="75">
        <f t="shared" si="303"/>
        <v>0</v>
      </c>
      <c r="X529" s="75">
        <f t="shared" si="304"/>
        <v>0</v>
      </c>
      <c r="Y529" s="23">
        <f t="shared" si="305"/>
        <v>0</v>
      </c>
    </row>
    <row r="530" spans="1:25">
      <c r="A530" s="25">
        <f t="shared" si="287"/>
        <v>513</v>
      </c>
      <c r="C530" s="90">
        <v>39700</v>
      </c>
      <c r="E530" s="89" t="s">
        <v>306</v>
      </c>
      <c r="G530" s="24">
        <v>6.4</v>
      </c>
      <c r="H530" s="75" t="str">
        <f t="shared" si="289"/>
        <v>P, S, T &amp; D Plant - Demand</v>
      </c>
      <c r="I530" s="23">
        <f>'Plt. Class.'!K$256</f>
        <v>30535.682965364122</v>
      </c>
      <c r="J530" s="75">
        <f t="shared" si="290"/>
        <v>16487.842244458894</v>
      </c>
      <c r="K530" s="75">
        <f t="shared" si="291"/>
        <v>10175.361246714578</v>
      </c>
      <c r="L530" s="75">
        <f t="shared" si="292"/>
        <v>0</v>
      </c>
      <c r="M530" s="75">
        <f t="shared" si="293"/>
        <v>3872.4794741906485</v>
      </c>
      <c r="N530" s="75">
        <f t="shared" si="294"/>
        <v>0</v>
      </c>
      <c r="O530" s="75">
        <f t="shared" si="295"/>
        <v>0</v>
      </c>
      <c r="P530" s="75">
        <f t="shared" si="296"/>
        <v>0</v>
      </c>
      <c r="Q530" s="75">
        <f t="shared" si="297"/>
        <v>0</v>
      </c>
      <c r="R530" s="75">
        <f t="shared" si="298"/>
        <v>0</v>
      </c>
      <c r="S530" s="75">
        <f t="shared" si="299"/>
        <v>0</v>
      </c>
      <c r="T530" s="75">
        <f t="shared" si="300"/>
        <v>0</v>
      </c>
      <c r="U530" s="75">
        <f t="shared" si="301"/>
        <v>0</v>
      </c>
      <c r="V530" s="75">
        <f t="shared" si="302"/>
        <v>0</v>
      </c>
      <c r="W530" s="75">
        <f t="shared" si="303"/>
        <v>0</v>
      </c>
      <c r="X530" s="75">
        <f t="shared" si="304"/>
        <v>0</v>
      </c>
      <c r="Y530" s="23">
        <f t="shared" si="305"/>
        <v>0</v>
      </c>
    </row>
    <row r="531" spans="1:25">
      <c r="A531" s="25">
        <f t="shared" si="287"/>
        <v>514</v>
      </c>
      <c r="C531" s="90">
        <v>39701</v>
      </c>
      <c r="E531" s="89" t="s">
        <v>307</v>
      </c>
      <c r="G531" s="24">
        <v>6.4</v>
      </c>
      <c r="H531" s="75" t="str">
        <f t="shared" si="289"/>
        <v>P, S, T &amp; D Plant - Demand</v>
      </c>
      <c r="I531" s="23">
        <f>'Plt. Class.'!K$257</f>
        <v>0</v>
      </c>
      <c r="J531" s="75">
        <f t="shared" si="290"/>
        <v>0</v>
      </c>
      <c r="K531" s="75">
        <f t="shared" si="291"/>
        <v>0</v>
      </c>
      <c r="L531" s="75">
        <f t="shared" si="292"/>
        <v>0</v>
      </c>
      <c r="M531" s="75">
        <f t="shared" si="293"/>
        <v>0</v>
      </c>
      <c r="N531" s="75">
        <f t="shared" si="294"/>
        <v>0</v>
      </c>
      <c r="O531" s="75">
        <f t="shared" si="295"/>
        <v>0</v>
      </c>
      <c r="P531" s="75">
        <f t="shared" si="296"/>
        <v>0</v>
      </c>
      <c r="Q531" s="75">
        <f t="shared" si="297"/>
        <v>0</v>
      </c>
      <c r="R531" s="75">
        <f t="shared" si="298"/>
        <v>0</v>
      </c>
      <c r="S531" s="75">
        <f t="shared" si="299"/>
        <v>0</v>
      </c>
      <c r="T531" s="75">
        <f t="shared" si="300"/>
        <v>0</v>
      </c>
      <c r="U531" s="75">
        <f t="shared" si="301"/>
        <v>0</v>
      </c>
      <c r="V531" s="75">
        <f t="shared" si="302"/>
        <v>0</v>
      </c>
      <c r="W531" s="75">
        <f t="shared" si="303"/>
        <v>0</v>
      </c>
      <c r="X531" s="75">
        <f t="shared" si="304"/>
        <v>0</v>
      </c>
      <c r="Y531" s="23">
        <f t="shared" si="305"/>
        <v>0</v>
      </c>
    </row>
    <row r="532" spans="1:25">
      <c r="A532" s="25">
        <f t="shared" si="287"/>
        <v>515</v>
      </c>
      <c r="C532" s="90">
        <v>39702</v>
      </c>
      <c r="E532" s="89" t="s">
        <v>308</v>
      </c>
      <c r="G532" s="24">
        <v>6.4</v>
      </c>
      <c r="H532" s="75" t="str">
        <f t="shared" si="289"/>
        <v>P, S, T &amp; D Plant - Demand</v>
      </c>
      <c r="I532" s="23">
        <f>'Plt. Class.'!K$258</f>
        <v>0</v>
      </c>
      <c r="J532" s="75">
        <f t="shared" si="290"/>
        <v>0</v>
      </c>
      <c r="K532" s="75">
        <f t="shared" si="291"/>
        <v>0</v>
      </c>
      <c r="L532" s="75">
        <f t="shared" si="292"/>
        <v>0</v>
      </c>
      <c r="M532" s="75">
        <f t="shared" si="293"/>
        <v>0</v>
      </c>
      <c r="N532" s="75">
        <f t="shared" si="294"/>
        <v>0</v>
      </c>
      <c r="O532" s="75">
        <f t="shared" si="295"/>
        <v>0</v>
      </c>
      <c r="P532" s="75">
        <f t="shared" si="296"/>
        <v>0</v>
      </c>
      <c r="Q532" s="75">
        <f t="shared" si="297"/>
        <v>0</v>
      </c>
      <c r="R532" s="75">
        <f t="shared" si="298"/>
        <v>0</v>
      </c>
      <c r="S532" s="75">
        <f t="shared" si="299"/>
        <v>0</v>
      </c>
      <c r="T532" s="75">
        <f t="shared" si="300"/>
        <v>0</v>
      </c>
      <c r="U532" s="75">
        <f t="shared" si="301"/>
        <v>0</v>
      </c>
      <c r="V532" s="75">
        <f t="shared" si="302"/>
        <v>0</v>
      </c>
      <c r="W532" s="75">
        <f t="shared" si="303"/>
        <v>0</v>
      </c>
      <c r="X532" s="75">
        <f t="shared" si="304"/>
        <v>0</v>
      </c>
      <c r="Y532" s="23">
        <f t="shared" si="305"/>
        <v>0</v>
      </c>
    </row>
    <row r="533" spans="1:25">
      <c r="A533" s="25">
        <f t="shared" si="287"/>
        <v>516</v>
      </c>
      <c r="C533" s="90">
        <v>39705</v>
      </c>
      <c r="E533" s="89" t="s">
        <v>309</v>
      </c>
      <c r="G533" s="24">
        <v>6.4</v>
      </c>
      <c r="H533" s="75" t="str">
        <f t="shared" si="289"/>
        <v>P, S, T &amp; D Plant - Demand</v>
      </c>
      <c r="I533" s="23">
        <f>'Plt. Class.'!K$259</f>
        <v>0</v>
      </c>
      <c r="J533" s="75">
        <f t="shared" si="290"/>
        <v>0</v>
      </c>
      <c r="K533" s="75">
        <f t="shared" si="291"/>
        <v>0</v>
      </c>
      <c r="L533" s="75">
        <f t="shared" si="292"/>
        <v>0</v>
      </c>
      <c r="M533" s="75">
        <f t="shared" si="293"/>
        <v>0</v>
      </c>
      <c r="N533" s="75">
        <f t="shared" si="294"/>
        <v>0</v>
      </c>
      <c r="O533" s="75">
        <f t="shared" si="295"/>
        <v>0</v>
      </c>
      <c r="P533" s="75">
        <f t="shared" si="296"/>
        <v>0</v>
      </c>
      <c r="Q533" s="75">
        <f t="shared" si="297"/>
        <v>0</v>
      </c>
      <c r="R533" s="75">
        <f t="shared" si="298"/>
        <v>0</v>
      </c>
      <c r="S533" s="75">
        <f t="shared" si="299"/>
        <v>0</v>
      </c>
      <c r="T533" s="75">
        <f t="shared" si="300"/>
        <v>0</v>
      </c>
      <c r="U533" s="75">
        <f t="shared" si="301"/>
        <v>0</v>
      </c>
      <c r="V533" s="75">
        <f t="shared" si="302"/>
        <v>0</v>
      </c>
      <c r="W533" s="75">
        <f t="shared" si="303"/>
        <v>0</v>
      </c>
      <c r="X533" s="75">
        <f t="shared" si="304"/>
        <v>0</v>
      </c>
      <c r="Y533" s="23">
        <f t="shared" si="305"/>
        <v>0</v>
      </c>
    </row>
    <row r="534" spans="1:25">
      <c r="A534" s="25">
        <f t="shared" si="287"/>
        <v>517</v>
      </c>
      <c r="C534" s="90">
        <v>39800</v>
      </c>
      <c r="E534" s="89" t="s">
        <v>310</v>
      </c>
      <c r="G534" s="24">
        <v>6.4</v>
      </c>
      <c r="H534" s="75" t="str">
        <f t="shared" si="289"/>
        <v>P, S, T &amp; D Plant - Demand</v>
      </c>
      <c r="I534" s="23">
        <f>'Plt. Class.'!K$260</f>
        <v>8603.9865046388186</v>
      </c>
      <c r="J534" s="75">
        <f t="shared" si="290"/>
        <v>4645.7507540554379</v>
      </c>
      <c r="K534" s="75">
        <f t="shared" si="291"/>
        <v>2867.0939158577644</v>
      </c>
      <c r="L534" s="75">
        <f t="shared" si="292"/>
        <v>0</v>
      </c>
      <c r="M534" s="75">
        <f t="shared" si="293"/>
        <v>1091.1418347256167</v>
      </c>
      <c r="N534" s="75">
        <f t="shared" si="294"/>
        <v>0</v>
      </c>
      <c r="O534" s="75">
        <f t="shared" si="295"/>
        <v>0</v>
      </c>
      <c r="P534" s="75">
        <f t="shared" si="296"/>
        <v>0</v>
      </c>
      <c r="Q534" s="75">
        <f t="shared" si="297"/>
        <v>0</v>
      </c>
      <c r="R534" s="75">
        <f t="shared" si="298"/>
        <v>0</v>
      </c>
      <c r="S534" s="75">
        <f t="shared" si="299"/>
        <v>0</v>
      </c>
      <c r="T534" s="75">
        <f t="shared" si="300"/>
        <v>0</v>
      </c>
      <c r="U534" s="75">
        <f t="shared" si="301"/>
        <v>0</v>
      </c>
      <c r="V534" s="75">
        <f t="shared" si="302"/>
        <v>0</v>
      </c>
      <c r="W534" s="75">
        <f t="shared" si="303"/>
        <v>0</v>
      </c>
      <c r="X534" s="75">
        <f t="shared" si="304"/>
        <v>0</v>
      </c>
      <c r="Y534" s="23">
        <f t="shared" si="305"/>
        <v>0</v>
      </c>
    </row>
    <row r="535" spans="1:25">
      <c r="A535" s="25">
        <f t="shared" si="287"/>
        <v>518</v>
      </c>
      <c r="C535" s="90">
        <v>39900</v>
      </c>
      <c r="E535" s="89" t="s">
        <v>311</v>
      </c>
      <c r="G535" s="24">
        <v>6.4</v>
      </c>
      <c r="H535" s="75" t="str">
        <f t="shared" si="289"/>
        <v>P, S, T &amp; D Plant - Demand</v>
      </c>
      <c r="I535" s="23">
        <f>'Plt. Class.'!K$261</f>
        <v>2374.0554142832825</v>
      </c>
      <c r="J535" s="75">
        <f t="shared" si="290"/>
        <v>1281.8790133073255</v>
      </c>
      <c r="K535" s="75">
        <f t="shared" si="291"/>
        <v>791.10303468409677</v>
      </c>
      <c r="L535" s="75">
        <f t="shared" si="292"/>
        <v>0</v>
      </c>
      <c r="M535" s="75">
        <f t="shared" si="293"/>
        <v>301.07336629186022</v>
      </c>
      <c r="N535" s="75">
        <f t="shared" si="294"/>
        <v>0</v>
      </c>
      <c r="O535" s="75">
        <f t="shared" si="295"/>
        <v>0</v>
      </c>
      <c r="P535" s="75">
        <f t="shared" si="296"/>
        <v>0</v>
      </c>
      <c r="Q535" s="75">
        <f t="shared" si="297"/>
        <v>0</v>
      </c>
      <c r="R535" s="75">
        <f t="shared" si="298"/>
        <v>0</v>
      </c>
      <c r="S535" s="75">
        <f t="shared" si="299"/>
        <v>0</v>
      </c>
      <c r="T535" s="75">
        <f t="shared" si="300"/>
        <v>0</v>
      </c>
      <c r="U535" s="75">
        <f t="shared" si="301"/>
        <v>0</v>
      </c>
      <c r="V535" s="75">
        <f t="shared" si="302"/>
        <v>0</v>
      </c>
      <c r="W535" s="75">
        <f t="shared" si="303"/>
        <v>0</v>
      </c>
      <c r="X535" s="75">
        <f t="shared" si="304"/>
        <v>0</v>
      </c>
      <c r="Y535" s="23">
        <f t="shared" si="305"/>
        <v>0</v>
      </c>
    </row>
    <row r="536" spans="1:25">
      <c r="A536" s="25">
        <f t="shared" si="287"/>
        <v>519</v>
      </c>
      <c r="C536" s="90">
        <v>39901</v>
      </c>
      <c r="E536" s="89" t="s">
        <v>312</v>
      </c>
      <c r="G536" s="24">
        <v>6.4</v>
      </c>
      <c r="H536" s="75" t="str">
        <f t="shared" si="289"/>
        <v>P, S, T &amp; D Plant - Demand</v>
      </c>
      <c r="I536" s="23">
        <f>'Plt. Class.'!K$262</f>
        <v>87833.009042405654</v>
      </c>
      <c r="J536" s="75">
        <f t="shared" si="290"/>
        <v>47425.721526842797</v>
      </c>
      <c r="K536" s="75">
        <f t="shared" si="291"/>
        <v>29268.465925788023</v>
      </c>
      <c r="L536" s="75">
        <f t="shared" si="292"/>
        <v>0</v>
      </c>
      <c r="M536" s="75">
        <f t="shared" si="293"/>
        <v>11138.821589774836</v>
      </c>
      <c r="N536" s="75">
        <f t="shared" si="294"/>
        <v>0</v>
      </c>
      <c r="O536" s="75">
        <f t="shared" si="295"/>
        <v>0</v>
      </c>
      <c r="P536" s="75">
        <f t="shared" si="296"/>
        <v>0</v>
      </c>
      <c r="Q536" s="75">
        <f t="shared" si="297"/>
        <v>0</v>
      </c>
      <c r="R536" s="75">
        <f t="shared" si="298"/>
        <v>0</v>
      </c>
      <c r="S536" s="75">
        <f t="shared" si="299"/>
        <v>0</v>
      </c>
      <c r="T536" s="75">
        <f t="shared" si="300"/>
        <v>0</v>
      </c>
      <c r="U536" s="75">
        <f t="shared" si="301"/>
        <v>0</v>
      </c>
      <c r="V536" s="75">
        <f t="shared" si="302"/>
        <v>0</v>
      </c>
      <c r="W536" s="75">
        <f t="shared" si="303"/>
        <v>0</v>
      </c>
      <c r="X536" s="75">
        <f t="shared" si="304"/>
        <v>0</v>
      </c>
      <c r="Y536" s="23">
        <f t="shared" si="305"/>
        <v>0</v>
      </c>
    </row>
    <row r="537" spans="1:25">
      <c r="A537" s="25">
        <f t="shared" si="287"/>
        <v>520</v>
      </c>
      <c r="C537" s="90">
        <v>39902</v>
      </c>
      <c r="E537" s="89" t="s">
        <v>313</v>
      </c>
      <c r="G537" s="24">
        <v>6.4</v>
      </c>
      <c r="H537" s="75" t="str">
        <f t="shared" si="289"/>
        <v>P, S, T &amp; D Plant - Demand</v>
      </c>
      <c r="I537" s="23">
        <f>'Plt. Class.'!K$263</f>
        <v>28363.466914268844</v>
      </c>
      <c r="J537" s="75">
        <f t="shared" si="290"/>
        <v>15314.947057802528</v>
      </c>
      <c r="K537" s="75">
        <f t="shared" si="291"/>
        <v>9451.5168496242222</v>
      </c>
      <c r="L537" s="75">
        <f t="shared" si="292"/>
        <v>0</v>
      </c>
      <c r="M537" s="75">
        <f t="shared" si="293"/>
        <v>3597.0030068420947</v>
      </c>
      <c r="N537" s="75">
        <f t="shared" si="294"/>
        <v>0</v>
      </c>
      <c r="O537" s="75">
        <f t="shared" si="295"/>
        <v>0</v>
      </c>
      <c r="P537" s="75">
        <f t="shared" si="296"/>
        <v>0</v>
      </c>
      <c r="Q537" s="75">
        <f t="shared" si="297"/>
        <v>0</v>
      </c>
      <c r="R537" s="75">
        <f t="shared" si="298"/>
        <v>0</v>
      </c>
      <c r="S537" s="75">
        <f t="shared" si="299"/>
        <v>0</v>
      </c>
      <c r="T537" s="75">
        <f t="shared" si="300"/>
        <v>0</v>
      </c>
      <c r="U537" s="75">
        <f t="shared" si="301"/>
        <v>0</v>
      </c>
      <c r="V537" s="75">
        <f t="shared" si="302"/>
        <v>0</v>
      </c>
      <c r="W537" s="75">
        <f t="shared" si="303"/>
        <v>0</v>
      </c>
      <c r="X537" s="75">
        <f t="shared" si="304"/>
        <v>0</v>
      </c>
      <c r="Y537" s="23">
        <f t="shared" si="305"/>
        <v>0</v>
      </c>
    </row>
    <row r="538" spans="1:25">
      <c r="A538" s="25">
        <f t="shared" si="287"/>
        <v>521</v>
      </c>
      <c r="C538" s="90">
        <v>39903</v>
      </c>
      <c r="E538" s="89" t="s">
        <v>314</v>
      </c>
      <c r="G538" s="24">
        <v>6.4</v>
      </c>
      <c r="H538" s="75" t="str">
        <f t="shared" si="289"/>
        <v>P, S, T &amp; D Plant - Demand</v>
      </c>
      <c r="I538" s="23">
        <f>'Plt. Class.'!K$264</f>
        <v>10247.717184516496</v>
      </c>
      <c r="J538" s="75">
        <f t="shared" si="290"/>
        <v>5533.2885298746642</v>
      </c>
      <c r="K538" s="75">
        <f t="shared" si="291"/>
        <v>3414.8319009237775</v>
      </c>
      <c r="L538" s="75">
        <f t="shared" si="292"/>
        <v>0</v>
      </c>
      <c r="M538" s="75">
        <f t="shared" si="293"/>
        <v>1299.5967537180547</v>
      </c>
      <c r="N538" s="75">
        <f t="shared" si="294"/>
        <v>0</v>
      </c>
      <c r="O538" s="75">
        <f t="shared" si="295"/>
        <v>0</v>
      </c>
      <c r="P538" s="75">
        <f t="shared" si="296"/>
        <v>0</v>
      </c>
      <c r="Q538" s="75">
        <f t="shared" si="297"/>
        <v>0</v>
      </c>
      <c r="R538" s="75">
        <f t="shared" si="298"/>
        <v>0</v>
      </c>
      <c r="S538" s="75">
        <f t="shared" si="299"/>
        <v>0</v>
      </c>
      <c r="T538" s="75">
        <f t="shared" si="300"/>
        <v>0</v>
      </c>
      <c r="U538" s="75">
        <f t="shared" si="301"/>
        <v>0</v>
      </c>
      <c r="V538" s="75">
        <f t="shared" si="302"/>
        <v>0</v>
      </c>
      <c r="W538" s="75">
        <f t="shared" si="303"/>
        <v>0</v>
      </c>
      <c r="X538" s="75">
        <f t="shared" si="304"/>
        <v>0</v>
      </c>
      <c r="Y538" s="23">
        <f t="shared" si="305"/>
        <v>0</v>
      </c>
    </row>
    <row r="539" spans="1:25">
      <c r="A539" s="25">
        <f t="shared" si="287"/>
        <v>522</v>
      </c>
      <c r="C539" s="90">
        <v>39904</v>
      </c>
      <c r="E539" s="89" t="s">
        <v>315</v>
      </c>
      <c r="G539" s="24">
        <v>6.4</v>
      </c>
      <c r="H539" s="75" t="str">
        <f t="shared" si="289"/>
        <v>P, S, T &amp; D Plant - Demand</v>
      </c>
      <c r="I539" s="23">
        <f>'Plt. Class.'!K$265</f>
        <v>0</v>
      </c>
      <c r="J539" s="75">
        <f t="shared" si="290"/>
        <v>0</v>
      </c>
      <c r="K539" s="75">
        <f t="shared" si="291"/>
        <v>0</v>
      </c>
      <c r="L539" s="75">
        <f t="shared" si="292"/>
        <v>0</v>
      </c>
      <c r="M539" s="75">
        <f t="shared" si="293"/>
        <v>0</v>
      </c>
      <c r="N539" s="75">
        <f t="shared" si="294"/>
        <v>0</v>
      </c>
      <c r="O539" s="75">
        <f t="shared" si="295"/>
        <v>0</v>
      </c>
      <c r="P539" s="75">
        <f t="shared" si="296"/>
        <v>0</v>
      </c>
      <c r="Q539" s="75">
        <f t="shared" si="297"/>
        <v>0</v>
      </c>
      <c r="R539" s="75">
        <f t="shared" si="298"/>
        <v>0</v>
      </c>
      <c r="S539" s="75">
        <f t="shared" si="299"/>
        <v>0</v>
      </c>
      <c r="T539" s="75">
        <f t="shared" si="300"/>
        <v>0</v>
      </c>
      <c r="U539" s="75">
        <f t="shared" si="301"/>
        <v>0</v>
      </c>
      <c r="V539" s="75">
        <f t="shared" si="302"/>
        <v>0</v>
      </c>
      <c r="W539" s="75">
        <f t="shared" si="303"/>
        <v>0</v>
      </c>
      <c r="X539" s="75">
        <f t="shared" si="304"/>
        <v>0</v>
      </c>
      <c r="Y539" s="23">
        <f t="shared" si="305"/>
        <v>0</v>
      </c>
    </row>
    <row r="540" spans="1:25">
      <c r="A540" s="25">
        <f t="shared" si="287"/>
        <v>523</v>
      </c>
      <c r="C540" s="90">
        <v>39905</v>
      </c>
      <c r="E540" s="89" t="s">
        <v>316</v>
      </c>
      <c r="G540" s="24">
        <v>6.4</v>
      </c>
      <c r="H540" s="75" t="str">
        <f t="shared" si="289"/>
        <v>P, S, T &amp; D Plant - Demand</v>
      </c>
      <c r="I540" s="23">
        <f>'Plt. Class.'!K$266</f>
        <v>0</v>
      </c>
      <c r="J540" s="75">
        <f t="shared" si="290"/>
        <v>0</v>
      </c>
      <c r="K540" s="75">
        <f t="shared" si="291"/>
        <v>0</v>
      </c>
      <c r="L540" s="75">
        <f t="shared" si="292"/>
        <v>0</v>
      </c>
      <c r="M540" s="75">
        <f t="shared" si="293"/>
        <v>0</v>
      </c>
      <c r="N540" s="75">
        <f t="shared" si="294"/>
        <v>0</v>
      </c>
      <c r="O540" s="75">
        <f t="shared" si="295"/>
        <v>0</v>
      </c>
      <c r="P540" s="75">
        <f t="shared" si="296"/>
        <v>0</v>
      </c>
      <c r="Q540" s="75">
        <f t="shared" si="297"/>
        <v>0</v>
      </c>
      <c r="R540" s="75">
        <f t="shared" si="298"/>
        <v>0</v>
      </c>
      <c r="S540" s="75">
        <f t="shared" si="299"/>
        <v>0</v>
      </c>
      <c r="T540" s="75">
        <f t="shared" si="300"/>
        <v>0</v>
      </c>
      <c r="U540" s="75">
        <f t="shared" si="301"/>
        <v>0</v>
      </c>
      <c r="V540" s="75">
        <f t="shared" si="302"/>
        <v>0</v>
      </c>
      <c r="W540" s="75">
        <f t="shared" si="303"/>
        <v>0</v>
      </c>
      <c r="X540" s="75">
        <f t="shared" si="304"/>
        <v>0</v>
      </c>
      <c r="Y540" s="23">
        <f t="shared" si="305"/>
        <v>0</v>
      </c>
    </row>
    <row r="541" spans="1:25">
      <c r="A541" s="25">
        <f t="shared" si="287"/>
        <v>524</v>
      </c>
      <c r="C541" s="90">
        <v>39906</v>
      </c>
      <c r="E541" s="89" t="s">
        <v>317</v>
      </c>
      <c r="G541" s="24">
        <v>6.4</v>
      </c>
      <c r="H541" s="75" t="str">
        <f t="shared" si="289"/>
        <v>P, S, T &amp; D Plant - Demand</v>
      </c>
      <c r="I541" s="23">
        <f>'Plt. Class.'!K$267</f>
        <v>27017.61678704177</v>
      </c>
      <c r="J541" s="75">
        <f t="shared" si="290"/>
        <v>14588.250864120708</v>
      </c>
      <c r="K541" s="75">
        <f t="shared" si="291"/>
        <v>9003.0411681074329</v>
      </c>
      <c r="L541" s="75">
        <f t="shared" si="292"/>
        <v>0</v>
      </c>
      <c r="M541" s="75">
        <f t="shared" si="293"/>
        <v>3426.3247548136296</v>
      </c>
      <c r="N541" s="75">
        <f t="shared" si="294"/>
        <v>0</v>
      </c>
      <c r="O541" s="75">
        <f t="shared" si="295"/>
        <v>0</v>
      </c>
      <c r="P541" s="75">
        <f t="shared" si="296"/>
        <v>0</v>
      </c>
      <c r="Q541" s="75">
        <f t="shared" si="297"/>
        <v>0</v>
      </c>
      <c r="R541" s="75">
        <f t="shared" si="298"/>
        <v>0</v>
      </c>
      <c r="S541" s="75">
        <f t="shared" si="299"/>
        <v>0</v>
      </c>
      <c r="T541" s="75">
        <f t="shared" si="300"/>
        <v>0</v>
      </c>
      <c r="U541" s="75">
        <f t="shared" si="301"/>
        <v>0</v>
      </c>
      <c r="V541" s="75">
        <f t="shared" si="302"/>
        <v>0</v>
      </c>
      <c r="W541" s="75">
        <f t="shared" si="303"/>
        <v>0</v>
      </c>
      <c r="X541" s="75">
        <f t="shared" si="304"/>
        <v>0</v>
      </c>
      <c r="Y541" s="23">
        <f t="shared" si="305"/>
        <v>0</v>
      </c>
    </row>
    <row r="542" spans="1:25">
      <c r="A542" s="25">
        <f t="shared" si="287"/>
        <v>525</v>
      </c>
      <c r="C542" s="90">
        <v>39907</v>
      </c>
      <c r="E542" s="89" t="s">
        <v>318</v>
      </c>
      <c r="G542" s="24">
        <v>6.4</v>
      </c>
      <c r="H542" s="75" t="str">
        <f t="shared" si="289"/>
        <v>P, S, T &amp; D Plant - Demand</v>
      </c>
      <c r="I542" s="23">
        <f>'Plt. Class.'!K$268</f>
        <v>28.374801737480571</v>
      </c>
      <c r="J542" s="75">
        <f t="shared" si="290"/>
        <v>15.321067332800006</v>
      </c>
      <c r="K542" s="75">
        <f t="shared" si="291"/>
        <v>9.4552939362863331</v>
      </c>
      <c r="L542" s="75">
        <f t="shared" si="292"/>
        <v>0</v>
      </c>
      <c r="M542" s="75">
        <f t="shared" si="293"/>
        <v>3.5984404683942328</v>
      </c>
      <c r="N542" s="75">
        <f t="shared" si="294"/>
        <v>0</v>
      </c>
      <c r="O542" s="75">
        <f t="shared" si="295"/>
        <v>0</v>
      </c>
      <c r="P542" s="75">
        <f t="shared" si="296"/>
        <v>0</v>
      </c>
      <c r="Q542" s="75">
        <f t="shared" si="297"/>
        <v>0</v>
      </c>
      <c r="R542" s="75">
        <f t="shared" si="298"/>
        <v>0</v>
      </c>
      <c r="S542" s="75">
        <f t="shared" si="299"/>
        <v>0</v>
      </c>
      <c r="T542" s="75">
        <f t="shared" si="300"/>
        <v>0</v>
      </c>
      <c r="U542" s="75">
        <f t="shared" si="301"/>
        <v>0</v>
      </c>
      <c r="V542" s="75">
        <f t="shared" si="302"/>
        <v>0</v>
      </c>
      <c r="W542" s="75">
        <f t="shared" si="303"/>
        <v>0</v>
      </c>
      <c r="X542" s="75">
        <f t="shared" si="304"/>
        <v>0</v>
      </c>
      <c r="Y542" s="23">
        <f t="shared" si="305"/>
        <v>0</v>
      </c>
    </row>
    <row r="543" spans="1:25">
      <c r="A543" s="25">
        <f t="shared" si="287"/>
        <v>526</v>
      </c>
      <c r="C543" s="90">
        <v>39908</v>
      </c>
      <c r="E543" s="89" t="s">
        <v>319</v>
      </c>
      <c r="G543" s="24">
        <v>6.4</v>
      </c>
      <c r="H543" s="75" t="str">
        <f t="shared" si="289"/>
        <v>P, S, T &amp; D Plant - Demand</v>
      </c>
      <c r="I543" s="23">
        <f>'Plt. Class.'!K$269</f>
        <v>1672417.1524134763</v>
      </c>
      <c r="J543" s="75">
        <f t="shared" si="290"/>
        <v>903027.13082257577</v>
      </c>
      <c r="K543" s="75">
        <f t="shared" si="291"/>
        <v>557297.13660936651</v>
      </c>
      <c r="L543" s="75">
        <f t="shared" si="292"/>
        <v>0</v>
      </c>
      <c r="M543" s="75">
        <f t="shared" si="293"/>
        <v>212092.88498153404</v>
      </c>
      <c r="N543" s="75">
        <f t="shared" si="294"/>
        <v>0</v>
      </c>
      <c r="O543" s="75">
        <f t="shared" si="295"/>
        <v>0</v>
      </c>
      <c r="P543" s="75">
        <f t="shared" si="296"/>
        <v>0</v>
      </c>
      <c r="Q543" s="75">
        <f t="shared" si="297"/>
        <v>0</v>
      </c>
      <c r="R543" s="75">
        <f t="shared" si="298"/>
        <v>0</v>
      </c>
      <c r="S543" s="75">
        <f t="shared" si="299"/>
        <v>0</v>
      </c>
      <c r="T543" s="75">
        <f t="shared" si="300"/>
        <v>0</v>
      </c>
      <c r="U543" s="75">
        <f t="shared" si="301"/>
        <v>0</v>
      </c>
      <c r="V543" s="75">
        <f t="shared" si="302"/>
        <v>0</v>
      </c>
      <c r="W543" s="75">
        <f t="shared" si="303"/>
        <v>0</v>
      </c>
      <c r="X543" s="75">
        <f t="shared" si="304"/>
        <v>0</v>
      </c>
      <c r="Y543" s="23">
        <f t="shared" si="305"/>
        <v>0</v>
      </c>
    </row>
    <row r="544" spans="1:25">
      <c r="A544" s="25">
        <f t="shared" si="287"/>
        <v>527</v>
      </c>
      <c r="C544" s="90">
        <v>39909</v>
      </c>
      <c r="E544" s="89" t="s">
        <v>320</v>
      </c>
      <c r="G544" s="24">
        <v>6.4</v>
      </c>
      <c r="H544" s="75" t="str">
        <f t="shared" si="289"/>
        <v>P, S, T &amp; D Plant - Demand</v>
      </c>
      <c r="I544" s="23">
        <f>'Plt. Class.'!K$270</f>
        <v>0</v>
      </c>
      <c r="J544" s="75">
        <f t="shared" si="290"/>
        <v>0</v>
      </c>
      <c r="K544" s="75">
        <f t="shared" si="291"/>
        <v>0</v>
      </c>
      <c r="L544" s="75">
        <f t="shared" si="292"/>
        <v>0</v>
      </c>
      <c r="M544" s="75">
        <f t="shared" si="293"/>
        <v>0</v>
      </c>
      <c r="N544" s="75">
        <f t="shared" si="294"/>
        <v>0</v>
      </c>
      <c r="O544" s="75">
        <f t="shared" si="295"/>
        <v>0</v>
      </c>
      <c r="P544" s="75">
        <f t="shared" si="296"/>
        <v>0</v>
      </c>
      <c r="Q544" s="75">
        <f t="shared" si="297"/>
        <v>0</v>
      </c>
      <c r="R544" s="75">
        <f t="shared" si="298"/>
        <v>0</v>
      </c>
      <c r="S544" s="75">
        <f t="shared" si="299"/>
        <v>0</v>
      </c>
      <c r="T544" s="75">
        <f t="shared" si="300"/>
        <v>0</v>
      </c>
      <c r="U544" s="75">
        <f t="shared" si="301"/>
        <v>0</v>
      </c>
      <c r="V544" s="75">
        <f t="shared" si="302"/>
        <v>0</v>
      </c>
      <c r="W544" s="75">
        <f t="shared" si="303"/>
        <v>0</v>
      </c>
      <c r="X544" s="75">
        <f t="shared" si="304"/>
        <v>0</v>
      </c>
      <c r="Y544" s="23">
        <f t="shared" si="305"/>
        <v>0</v>
      </c>
    </row>
    <row r="545" spans="1:25">
      <c r="A545" s="25">
        <f t="shared" si="287"/>
        <v>528</v>
      </c>
      <c r="C545" s="90">
        <v>39924</v>
      </c>
      <c r="E545" s="89" t="s">
        <v>321</v>
      </c>
      <c r="G545" s="24">
        <v>6.4</v>
      </c>
      <c r="H545" s="75" t="str">
        <f t="shared" si="289"/>
        <v>P, S, T &amp; D Plant - Demand</v>
      </c>
      <c r="I545" s="23">
        <f>'Plt. Class.'!K$271</f>
        <v>0</v>
      </c>
      <c r="J545" s="75">
        <f t="shared" si="290"/>
        <v>0</v>
      </c>
      <c r="K545" s="75">
        <f t="shared" si="291"/>
        <v>0</v>
      </c>
      <c r="L545" s="75">
        <f t="shared" si="292"/>
        <v>0</v>
      </c>
      <c r="M545" s="75">
        <f t="shared" si="293"/>
        <v>0</v>
      </c>
      <c r="N545" s="75">
        <f t="shared" si="294"/>
        <v>0</v>
      </c>
      <c r="O545" s="75">
        <f t="shared" si="295"/>
        <v>0</v>
      </c>
      <c r="P545" s="75">
        <f t="shared" si="296"/>
        <v>0</v>
      </c>
      <c r="Q545" s="75">
        <f t="shared" si="297"/>
        <v>0</v>
      </c>
      <c r="R545" s="75">
        <f t="shared" si="298"/>
        <v>0</v>
      </c>
      <c r="S545" s="75">
        <f t="shared" si="299"/>
        <v>0</v>
      </c>
      <c r="T545" s="75">
        <f t="shared" si="300"/>
        <v>0</v>
      </c>
      <c r="U545" s="75">
        <f t="shared" si="301"/>
        <v>0</v>
      </c>
      <c r="V545" s="75">
        <f t="shared" si="302"/>
        <v>0</v>
      </c>
      <c r="W545" s="75">
        <f t="shared" si="303"/>
        <v>0</v>
      </c>
      <c r="X545" s="75">
        <f t="shared" si="304"/>
        <v>0</v>
      </c>
      <c r="Y545" s="23">
        <f t="shared" si="305"/>
        <v>0</v>
      </c>
    </row>
    <row r="546" spans="1:25">
      <c r="A546" s="25">
        <f t="shared" ref="A546:A553" si="306">A545+1</f>
        <v>529</v>
      </c>
      <c r="G546" s="24"/>
      <c r="H546" s="75"/>
      <c r="I546" s="23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23"/>
    </row>
    <row r="547" spans="1:25">
      <c r="A547" s="25">
        <f t="shared" si="306"/>
        <v>530</v>
      </c>
      <c r="D547" s="25" t="s">
        <v>149</v>
      </c>
      <c r="G547" s="24"/>
      <c r="H547" s="75"/>
      <c r="I547" s="23">
        <f>'Plt. Class.'!K$273</f>
        <v>2354692.2450180836</v>
      </c>
      <c r="J547" s="23">
        <f>SUM(J512:J545)</f>
        <v>1271423.8065068268</v>
      </c>
      <c r="K547" s="23">
        <f t="shared" ref="K547:X547" si="307">SUM(K512:K545)</f>
        <v>784650.67393689614</v>
      </c>
      <c r="L547" s="23">
        <f t="shared" si="307"/>
        <v>0</v>
      </c>
      <c r="M547" s="23">
        <f t="shared" si="307"/>
        <v>298617.76457436092</v>
      </c>
      <c r="N547" s="23">
        <f t="shared" si="307"/>
        <v>0</v>
      </c>
      <c r="O547" s="23">
        <f t="shared" si="307"/>
        <v>0</v>
      </c>
      <c r="P547" s="23">
        <f t="shared" si="307"/>
        <v>0</v>
      </c>
      <c r="Q547" s="23">
        <f t="shared" si="307"/>
        <v>0</v>
      </c>
      <c r="R547" s="23">
        <f t="shared" si="307"/>
        <v>0</v>
      </c>
      <c r="S547" s="23">
        <f t="shared" si="307"/>
        <v>0</v>
      </c>
      <c r="T547" s="23">
        <f t="shared" si="307"/>
        <v>0</v>
      </c>
      <c r="U547" s="23">
        <f t="shared" si="307"/>
        <v>0</v>
      </c>
      <c r="V547" s="23">
        <f t="shared" si="307"/>
        <v>0</v>
      </c>
      <c r="W547" s="23">
        <f t="shared" si="307"/>
        <v>0</v>
      </c>
      <c r="X547" s="23">
        <f t="shared" si="307"/>
        <v>0</v>
      </c>
      <c r="Y547" s="23">
        <f>SUM(J547:X547)-I547</f>
        <v>0</v>
      </c>
    </row>
    <row r="548" spans="1:25">
      <c r="A548" s="25">
        <f t="shared" si="306"/>
        <v>531</v>
      </c>
      <c r="G548" s="24"/>
      <c r="H548" s="75"/>
      <c r="I548" s="23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23"/>
    </row>
    <row r="549" spans="1:25">
      <c r="A549" s="25">
        <f t="shared" si="306"/>
        <v>532</v>
      </c>
      <c r="D549" s="25" t="s">
        <v>348</v>
      </c>
      <c r="G549" s="24">
        <v>6.4</v>
      </c>
      <c r="H549" s="75" t="str">
        <f>VLOOKUP($G549,alloc,3)</f>
        <v>P, S, T &amp; D Plant - Demand</v>
      </c>
      <c r="I549" s="23">
        <f>'Plt. Class.'!K$275</f>
        <v>0</v>
      </c>
      <c r="J549" s="75">
        <f>$I549*VLOOKUP($G549,alloc,6)</f>
        <v>0</v>
      </c>
      <c r="K549" s="75">
        <f>$I549*VLOOKUP($G549,alloc,7)</f>
        <v>0</v>
      </c>
      <c r="L549" s="75">
        <f>$I549*VLOOKUP($G549,alloc,8)</f>
        <v>0</v>
      </c>
      <c r="M549" s="75">
        <f>$I549*VLOOKUP($G549,alloc,9)</f>
        <v>0</v>
      </c>
      <c r="N549" s="75">
        <f>$I549*VLOOKUP($G549,alloc,10)</f>
        <v>0</v>
      </c>
      <c r="O549" s="75">
        <f>$I549*VLOOKUP($G549,alloc,11)</f>
        <v>0</v>
      </c>
      <c r="P549" s="75">
        <f>$I549*VLOOKUP($G549,alloc,12)</f>
        <v>0</v>
      </c>
      <c r="Q549" s="75">
        <f>$I549*VLOOKUP($G549,alloc,13)</f>
        <v>0</v>
      </c>
      <c r="R549" s="75">
        <f>$I549*VLOOKUP($G549,alloc,14)</f>
        <v>0</v>
      </c>
      <c r="S549" s="75">
        <f>$I549*VLOOKUP($G549,alloc,15)</f>
        <v>0</v>
      </c>
      <c r="T549" s="75">
        <f>$I549*VLOOKUP($G549,alloc,16)</f>
        <v>0</v>
      </c>
      <c r="U549" s="75">
        <f>$I549*VLOOKUP($G549,alloc,17)</f>
        <v>0</v>
      </c>
      <c r="V549" s="75">
        <f>$I549*VLOOKUP($G549,alloc,18)</f>
        <v>0</v>
      </c>
      <c r="W549" s="75">
        <f>$I549*VLOOKUP($G549,alloc,19)</f>
        <v>0</v>
      </c>
      <c r="X549" s="75">
        <f>$I549*VLOOKUP($G549,alloc,20)</f>
        <v>0</v>
      </c>
      <c r="Y549" s="23">
        <f>SUM(J549:X549)-I549</f>
        <v>0</v>
      </c>
    </row>
    <row r="550" spans="1:25">
      <c r="A550" s="25">
        <f t="shared" si="306"/>
        <v>533</v>
      </c>
      <c r="G550" s="24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</row>
    <row r="551" spans="1:25">
      <c r="A551" s="25">
        <f t="shared" si="306"/>
        <v>534</v>
      </c>
      <c r="D551" s="25" t="s">
        <v>121</v>
      </c>
      <c r="G551" s="24"/>
      <c r="I551" s="23">
        <f>'Plt. Class.'!K$277</f>
        <v>274136364.59628987</v>
      </c>
      <c r="J551" s="23">
        <f t="shared" ref="J551:X551" si="308">J410+J422+J461+J504+J547</f>
        <v>148020829.86190042</v>
      </c>
      <c r="K551" s="23">
        <f t="shared" si="308"/>
        <v>91350062.279343665</v>
      </c>
      <c r="L551" s="23">
        <f t="shared" si="308"/>
        <v>0</v>
      </c>
      <c r="M551" s="23">
        <f t="shared" si="308"/>
        <v>34765472.455045767</v>
      </c>
      <c r="N551" s="23">
        <f t="shared" si="308"/>
        <v>0</v>
      </c>
      <c r="O551" s="23">
        <f t="shared" si="308"/>
        <v>0</v>
      </c>
      <c r="P551" s="23">
        <f t="shared" si="308"/>
        <v>0</v>
      </c>
      <c r="Q551" s="23">
        <f t="shared" si="308"/>
        <v>0</v>
      </c>
      <c r="R551" s="23">
        <f t="shared" si="308"/>
        <v>0</v>
      </c>
      <c r="S551" s="23">
        <f t="shared" si="308"/>
        <v>0</v>
      </c>
      <c r="T551" s="23">
        <f t="shared" si="308"/>
        <v>0</v>
      </c>
      <c r="U551" s="23">
        <f t="shared" si="308"/>
        <v>0</v>
      </c>
      <c r="V551" s="23">
        <f t="shared" si="308"/>
        <v>0</v>
      </c>
      <c r="W551" s="23">
        <f t="shared" si="308"/>
        <v>0</v>
      </c>
      <c r="X551" s="23">
        <f t="shared" si="308"/>
        <v>0</v>
      </c>
      <c r="Y551" s="23">
        <f>SUM(J551:X551)-I551</f>
        <v>0</v>
      </c>
    </row>
    <row r="552" spans="1:25">
      <c r="A552" s="25">
        <f t="shared" si="306"/>
        <v>535</v>
      </c>
      <c r="G552" s="24"/>
      <c r="I552" s="23"/>
      <c r="Y552" s="23"/>
    </row>
    <row r="553" spans="1:25">
      <c r="A553" s="25">
        <f t="shared" si="306"/>
        <v>536</v>
      </c>
      <c r="D553" s="25" t="s">
        <v>371</v>
      </c>
      <c r="G553" s="24"/>
      <c r="I553" s="23">
        <f>'Plt. Class.'!K$279</f>
        <v>0</v>
      </c>
      <c r="J553" s="23">
        <f t="shared" ref="J553:X553" si="309">J412+J424+J463+J506+J549</f>
        <v>0</v>
      </c>
      <c r="K553" s="23">
        <f t="shared" si="309"/>
        <v>0</v>
      </c>
      <c r="L553" s="23">
        <f t="shared" si="309"/>
        <v>0</v>
      </c>
      <c r="M553" s="23">
        <f t="shared" si="309"/>
        <v>0</v>
      </c>
      <c r="N553" s="23">
        <f t="shared" si="309"/>
        <v>0</v>
      </c>
      <c r="O553" s="23">
        <f t="shared" si="309"/>
        <v>0</v>
      </c>
      <c r="P553" s="23">
        <f t="shared" si="309"/>
        <v>0</v>
      </c>
      <c r="Q553" s="23">
        <f t="shared" si="309"/>
        <v>0</v>
      </c>
      <c r="R553" s="23">
        <f t="shared" si="309"/>
        <v>0</v>
      </c>
      <c r="S553" s="23">
        <f t="shared" si="309"/>
        <v>0</v>
      </c>
      <c r="T553" s="23">
        <f t="shared" si="309"/>
        <v>0</v>
      </c>
      <c r="U553" s="23">
        <f t="shared" si="309"/>
        <v>0</v>
      </c>
      <c r="V553" s="23">
        <f t="shared" si="309"/>
        <v>0</v>
      </c>
      <c r="W553" s="23">
        <f t="shared" si="309"/>
        <v>0</v>
      </c>
      <c r="X553" s="23">
        <f t="shared" si="309"/>
        <v>0</v>
      </c>
      <c r="Y553" s="23">
        <f>SUM(J553:X553)-I553</f>
        <v>0</v>
      </c>
    </row>
    <row r="554" spans="1:25">
      <c r="G554" s="24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</row>
    <row r="555" spans="1:25">
      <c r="F555" s="26" t="s">
        <v>61</v>
      </c>
      <c r="G555" s="24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</row>
    <row r="556" spans="1:25">
      <c r="N556" s="74"/>
      <c r="O556" s="74"/>
      <c r="Q556" s="26"/>
      <c r="R556" s="26"/>
      <c r="S556" s="26"/>
      <c r="T556" s="26"/>
      <c r="U556" s="26"/>
      <c r="V556" s="26"/>
    </row>
    <row r="557" spans="1:25">
      <c r="G557" s="73" t="s">
        <v>38</v>
      </c>
      <c r="H557" s="77" t="s">
        <v>38</v>
      </c>
      <c r="I557" s="26" t="s">
        <v>1</v>
      </c>
      <c r="J557" s="2" t="s">
        <v>56</v>
      </c>
      <c r="K557" s="2" t="s">
        <v>535</v>
      </c>
      <c r="L557" s="2" t="s">
        <v>535</v>
      </c>
      <c r="M557" s="40" t="s">
        <v>536</v>
      </c>
      <c r="N557" s="40" t="s">
        <v>536</v>
      </c>
      <c r="O557" s="26"/>
      <c r="P557" s="26"/>
      <c r="Q557" s="26"/>
      <c r="R557" s="26"/>
      <c r="S557" s="26"/>
      <c r="T557" s="74"/>
      <c r="U557" s="74"/>
      <c r="V557" s="74"/>
      <c r="W557" s="26"/>
      <c r="X557" s="26"/>
      <c r="Y557" s="26"/>
    </row>
    <row r="558" spans="1:25">
      <c r="A558" s="74" t="s">
        <v>290</v>
      </c>
      <c r="C558" s="74" t="s">
        <v>288</v>
      </c>
      <c r="G558" s="73" t="s">
        <v>39</v>
      </c>
      <c r="H558" s="77" t="s">
        <v>21</v>
      </c>
      <c r="I558" s="26" t="s">
        <v>2</v>
      </c>
      <c r="J558" s="2" t="s">
        <v>460</v>
      </c>
      <c r="K558" s="40" t="s">
        <v>537</v>
      </c>
      <c r="L558" s="40" t="s">
        <v>538</v>
      </c>
      <c r="M558" s="40" t="s">
        <v>537</v>
      </c>
      <c r="N558" s="40" t="s">
        <v>538</v>
      </c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</row>
    <row r="559" spans="1:25">
      <c r="A559" s="74" t="s">
        <v>289</v>
      </c>
      <c r="C559" s="74" t="s">
        <v>289</v>
      </c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</row>
    <row r="560" spans="1:25">
      <c r="A560" s="25">
        <f>+A553+1</f>
        <v>537</v>
      </c>
      <c r="D560" s="25" t="s">
        <v>322</v>
      </c>
      <c r="G560" s="24"/>
      <c r="H560" s="75"/>
      <c r="I560" s="23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23"/>
    </row>
    <row r="561" spans="1:25">
      <c r="A561" s="25">
        <f t="shared" ref="A561:A625" si="310">A560+1</f>
        <v>538</v>
      </c>
      <c r="G561" s="24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</row>
    <row r="562" spans="1:25">
      <c r="A562" s="25">
        <f t="shared" si="310"/>
        <v>539</v>
      </c>
      <c r="C562" s="25">
        <v>30100</v>
      </c>
      <c r="E562" s="89" t="s">
        <v>323</v>
      </c>
      <c r="G562" s="24">
        <v>6.6</v>
      </c>
      <c r="H562" s="75" t="str">
        <f>VLOOKUP($G562,alloc,3)</f>
        <v>P, S, T &amp; D Plant - Commodity</v>
      </c>
      <c r="I562" s="23">
        <f>'Plt. Class.'!L$14</f>
        <v>173.47897959438131</v>
      </c>
      <c r="J562" s="75">
        <f>$I562*VLOOKUP($G562,alloc,6)</f>
        <v>65.905233984085584</v>
      </c>
      <c r="K562" s="75">
        <f>$I562*VLOOKUP($G562,alloc,7)</f>
        <v>43.495670921018473</v>
      </c>
      <c r="L562" s="75">
        <f>$I562*VLOOKUP($G562,alloc,8)</f>
        <v>0.93708202873527946</v>
      </c>
      <c r="M562" s="75">
        <f>$I562*VLOOKUP($G562,alloc,9)</f>
        <v>30.895386228848793</v>
      </c>
      <c r="N562" s="75">
        <f>$I562*VLOOKUP($G562,alloc,10)</f>
        <v>32.245606431693176</v>
      </c>
      <c r="O562" s="75">
        <f>$I562*VLOOKUP($G562,alloc,11)</f>
        <v>0</v>
      </c>
      <c r="P562" s="75">
        <f>$I562*VLOOKUP($G562,alloc,12)</f>
        <v>0</v>
      </c>
      <c r="Q562" s="75">
        <f>$I562*VLOOKUP($G562,alloc,13)</f>
        <v>0</v>
      </c>
      <c r="R562" s="75">
        <f>$I562*VLOOKUP($G562,alloc,14)</f>
        <v>0</v>
      </c>
      <c r="S562" s="75">
        <f>$I562*VLOOKUP($G562,alloc,15)</f>
        <v>0</v>
      </c>
      <c r="T562" s="75">
        <f>$I562*VLOOKUP($G562,alloc,16)</f>
        <v>0</v>
      </c>
      <c r="U562" s="75">
        <f>$I562*VLOOKUP($G562,alloc,17)</f>
        <v>0</v>
      </c>
      <c r="V562" s="75">
        <f>$I562*VLOOKUP($G562,alloc,18)</f>
        <v>0</v>
      </c>
      <c r="W562" s="75">
        <f>$I562*VLOOKUP($G562,alloc,19)</f>
        <v>0</v>
      </c>
      <c r="X562" s="75">
        <f>$I562*VLOOKUP($G562,alloc,20)</f>
        <v>0</v>
      </c>
      <c r="Y562" s="23">
        <f>SUM(J562:X562)-I562</f>
        <v>0</v>
      </c>
    </row>
    <row r="563" spans="1:25">
      <c r="A563" s="25">
        <f t="shared" si="310"/>
        <v>540</v>
      </c>
      <c r="C563" s="25">
        <v>30200</v>
      </c>
      <c r="E563" s="89" t="s">
        <v>185</v>
      </c>
      <c r="G563" s="24">
        <v>6.6</v>
      </c>
      <c r="H563" s="75" t="str">
        <f>VLOOKUP($G563,alloc,3)</f>
        <v>P, S, T &amp; D Plant - Commodity</v>
      </c>
      <c r="I563" s="23">
        <f>'Plt. Class.'!L$15</f>
        <v>2496.1129981369968</v>
      </c>
      <c r="J563" s="75">
        <f>$I563*VLOOKUP($G563,alloc,6)</f>
        <v>948.28152423755807</v>
      </c>
      <c r="K563" s="75">
        <f>$I563*VLOOKUP($G563,alloc,7)</f>
        <v>625.8401438750451</v>
      </c>
      <c r="L563" s="75">
        <f>$I563*VLOOKUP($G563,alloc,8)</f>
        <v>13.483262570000015</v>
      </c>
      <c r="M563" s="75">
        <f>$I563*VLOOKUP($G563,alloc,9)</f>
        <v>444.54017039185982</v>
      </c>
      <c r="N563" s="75">
        <f>$I563*VLOOKUP($G563,alloc,10)</f>
        <v>463.96789706253361</v>
      </c>
      <c r="O563" s="75">
        <f>$I563*VLOOKUP($G563,alloc,11)</f>
        <v>0</v>
      </c>
      <c r="P563" s="75">
        <f>$I563*VLOOKUP($G563,alloc,12)</f>
        <v>0</v>
      </c>
      <c r="Q563" s="75">
        <f>$I563*VLOOKUP($G563,alloc,13)</f>
        <v>0</v>
      </c>
      <c r="R563" s="75">
        <f>$I563*VLOOKUP($G563,alloc,14)</f>
        <v>0</v>
      </c>
      <c r="S563" s="75">
        <f>$I563*VLOOKUP($G563,alloc,15)</f>
        <v>0</v>
      </c>
      <c r="T563" s="75">
        <f>$I563*VLOOKUP($G563,alloc,16)</f>
        <v>0</v>
      </c>
      <c r="U563" s="75">
        <f>$I563*VLOOKUP($G563,alloc,17)</f>
        <v>0</v>
      </c>
      <c r="V563" s="75">
        <f>$I563*VLOOKUP($G563,alloc,18)</f>
        <v>0</v>
      </c>
      <c r="W563" s="75">
        <f>$I563*VLOOKUP($G563,alloc,19)</f>
        <v>0</v>
      </c>
      <c r="X563" s="75">
        <f>$I563*VLOOKUP($G563,alloc,20)</f>
        <v>0</v>
      </c>
      <c r="Y563" s="23">
        <f>SUM(J563:X563)-I563</f>
        <v>0</v>
      </c>
    </row>
    <row r="564" spans="1:25">
      <c r="A564" s="25">
        <f t="shared" si="310"/>
        <v>541</v>
      </c>
      <c r="C564" s="25">
        <v>30300</v>
      </c>
      <c r="E564" s="89" t="s">
        <v>324</v>
      </c>
      <c r="G564" s="24">
        <v>99</v>
      </c>
      <c r="H564" s="75" t="str">
        <f>VLOOKUP($G564,alloc,3)</f>
        <v>-</v>
      </c>
      <c r="I564" s="23">
        <f>'Plt. Class.'!L$16</f>
        <v>0</v>
      </c>
      <c r="J564" s="75">
        <f>$I564*VLOOKUP($G564,alloc,6)</f>
        <v>0</v>
      </c>
      <c r="K564" s="75">
        <f>$I564*VLOOKUP($G564,alloc,7)</f>
        <v>0</v>
      </c>
      <c r="L564" s="75">
        <f>$I564*VLOOKUP($G564,alloc,8)</f>
        <v>0</v>
      </c>
      <c r="M564" s="75">
        <f>$I564*VLOOKUP($G564,alloc,9)</f>
        <v>0</v>
      </c>
      <c r="N564" s="75">
        <f>$I564*VLOOKUP($G564,alloc,10)</f>
        <v>0</v>
      </c>
      <c r="O564" s="75">
        <f>$I564*VLOOKUP($G564,alloc,11)</f>
        <v>0</v>
      </c>
      <c r="P564" s="75">
        <f>$I564*VLOOKUP($G564,alloc,12)</f>
        <v>0</v>
      </c>
      <c r="Q564" s="75">
        <f>$I564*VLOOKUP($G564,alloc,13)</f>
        <v>0</v>
      </c>
      <c r="R564" s="75">
        <f>$I564*VLOOKUP($G564,alloc,14)</f>
        <v>0</v>
      </c>
      <c r="S564" s="75">
        <f>$I564*VLOOKUP($G564,alloc,15)</f>
        <v>0</v>
      </c>
      <c r="T564" s="75">
        <f>$I564*VLOOKUP($G564,alloc,16)</f>
        <v>0</v>
      </c>
      <c r="U564" s="75">
        <f>$I564*VLOOKUP($G564,alloc,17)</f>
        <v>0</v>
      </c>
      <c r="V564" s="75">
        <f>$I564*VLOOKUP($G564,alloc,18)</f>
        <v>0</v>
      </c>
      <c r="W564" s="75">
        <f>$I564*VLOOKUP($G564,alloc,19)</f>
        <v>0</v>
      </c>
      <c r="X564" s="75">
        <f>$I564*VLOOKUP($G564,alloc,20)</f>
        <v>0</v>
      </c>
      <c r="Y564" s="23">
        <f>SUM(J564:X564)-I564</f>
        <v>0</v>
      </c>
    </row>
    <row r="565" spans="1:25">
      <c r="A565" s="25">
        <f t="shared" si="310"/>
        <v>542</v>
      </c>
      <c r="G565" s="24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>
      <c r="A566" s="25">
        <f t="shared" si="310"/>
        <v>543</v>
      </c>
      <c r="D566" s="25" t="s">
        <v>325</v>
      </c>
      <c r="G566" s="24"/>
      <c r="H566" s="75"/>
      <c r="I566" s="23">
        <f>'Plt. Class.'!L$18</f>
        <v>2669.5919777313779</v>
      </c>
      <c r="J566" s="23">
        <f>SUM(J562:J564)</f>
        <v>1014.1867582216437</v>
      </c>
      <c r="K566" s="23">
        <f t="shared" ref="K566:X566" si="311">SUM(K562:K564)</f>
        <v>669.33581479606357</v>
      </c>
      <c r="L566" s="23">
        <f t="shared" si="311"/>
        <v>14.420344598735294</v>
      </c>
      <c r="M566" s="23">
        <f t="shared" si="311"/>
        <v>475.43555662070861</v>
      </c>
      <c r="N566" s="23">
        <f t="shared" si="311"/>
        <v>496.21350349422676</v>
      </c>
      <c r="O566" s="23">
        <f t="shared" si="311"/>
        <v>0</v>
      </c>
      <c r="P566" s="23">
        <f t="shared" si="311"/>
        <v>0</v>
      </c>
      <c r="Q566" s="23">
        <f t="shared" si="311"/>
        <v>0</v>
      </c>
      <c r="R566" s="23">
        <f t="shared" si="311"/>
        <v>0</v>
      </c>
      <c r="S566" s="23">
        <f t="shared" si="311"/>
        <v>0</v>
      </c>
      <c r="T566" s="23">
        <f t="shared" si="311"/>
        <v>0</v>
      </c>
      <c r="U566" s="23">
        <f t="shared" si="311"/>
        <v>0</v>
      </c>
      <c r="V566" s="23">
        <f t="shared" si="311"/>
        <v>0</v>
      </c>
      <c r="W566" s="23">
        <f t="shared" si="311"/>
        <v>0</v>
      </c>
      <c r="X566" s="23">
        <f t="shared" si="311"/>
        <v>0</v>
      </c>
      <c r="Y566" s="23">
        <f>SUM(J566:X566)-I566</f>
        <v>0</v>
      </c>
    </row>
    <row r="567" spans="1:25">
      <c r="A567" s="25">
        <f t="shared" si="310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10"/>
        <v>545</v>
      </c>
      <c r="D568" s="25" t="s">
        <v>334</v>
      </c>
      <c r="G568" s="24"/>
      <c r="H568" s="75"/>
      <c r="I568" s="2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23"/>
    </row>
    <row r="569" spans="1:25">
      <c r="A569" s="25">
        <f t="shared" si="310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10"/>
        <v>547</v>
      </c>
      <c r="C570" s="25">
        <v>32520</v>
      </c>
      <c r="E570" s="89" t="s">
        <v>326</v>
      </c>
      <c r="G570" s="24">
        <v>99</v>
      </c>
      <c r="H570" s="75" t="str">
        <f t="shared" ref="H570:H576" si="312">VLOOKUP($G570,alloc,3)</f>
        <v>-</v>
      </c>
      <c r="I570" s="23">
        <f>'Plt. Class.'!L$22</f>
        <v>0</v>
      </c>
      <c r="J570" s="75">
        <f t="shared" ref="J570:J576" si="313">$I570*VLOOKUP($G570,alloc,6)</f>
        <v>0</v>
      </c>
      <c r="K570" s="75">
        <f t="shared" ref="K570:K576" si="314">$I570*VLOOKUP($G570,alloc,7)</f>
        <v>0</v>
      </c>
      <c r="L570" s="75">
        <f t="shared" ref="L570:L576" si="315">$I570*VLOOKUP($G570,alloc,8)</f>
        <v>0</v>
      </c>
      <c r="M570" s="75">
        <f t="shared" ref="M570:M576" si="316">$I570*VLOOKUP($G570,alloc,9)</f>
        <v>0</v>
      </c>
      <c r="N570" s="75">
        <f t="shared" ref="N570:N576" si="317">$I570*VLOOKUP($G570,alloc,10)</f>
        <v>0</v>
      </c>
      <c r="O570" s="75">
        <f t="shared" ref="O570:O576" si="318">$I570*VLOOKUP($G570,alloc,11)</f>
        <v>0</v>
      </c>
      <c r="P570" s="75">
        <f t="shared" ref="P570:P576" si="319">$I570*VLOOKUP($G570,alloc,12)</f>
        <v>0</v>
      </c>
      <c r="Q570" s="75">
        <f t="shared" ref="Q570:Q576" si="320">$I570*VLOOKUP($G570,alloc,13)</f>
        <v>0</v>
      </c>
      <c r="R570" s="75">
        <f t="shared" ref="R570:R576" si="321">$I570*VLOOKUP($G570,alloc,14)</f>
        <v>0</v>
      </c>
      <c r="S570" s="75">
        <f t="shared" ref="S570:S576" si="322">$I570*VLOOKUP($G570,alloc,15)</f>
        <v>0</v>
      </c>
      <c r="T570" s="75">
        <f t="shared" ref="T570:T576" si="323">$I570*VLOOKUP($G570,alloc,16)</f>
        <v>0</v>
      </c>
      <c r="U570" s="75">
        <f t="shared" ref="U570:U576" si="324">$I570*VLOOKUP($G570,alloc,17)</f>
        <v>0</v>
      </c>
      <c r="V570" s="75">
        <f t="shared" ref="V570:V576" si="325">$I570*VLOOKUP($G570,alloc,18)</f>
        <v>0</v>
      </c>
      <c r="W570" s="75">
        <f t="shared" ref="W570:W576" si="326">$I570*VLOOKUP($G570,alloc,19)</f>
        <v>0</v>
      </c>
      <c r="X570" s="75">
        <f t="shared" ref="X570:X576" si="327">$I570*VLOOKUP($G570,alloc,20)</f>
        <v>0</v>
      </c>
      <c r="Y570" s="23">
        <f t="shared" ref="Y570:Y576" si="328">SUM(J570:X570)-I570</f>
        <v>0</v>
      </c>
    </row>
    <row r="571" spans="1:25">
      <c r="A571" s="25">
        <f t="shared" si="310"/>
        <v>548</v>
      </c>
      <c r="C571" s="25">
        <v>32540</v>
      </c>
      <c r="E571" s="89" t="s">
        <v>327</v>
      </c>
      <c r="G571" s="24">
        <v>99</v>
      </c>
      <c r="H571" s="75" t="str">
        <f t="shared" si="312"/>
        <v>-</v>
      </c>
      <c r="I571" s="23">
        <f>'Plt. Class.'!L$23</f>
        <v>0</v>
      </c>
      <c r="J571" s="75">
        <f t="shared" si="313"/>
        <v>0</v>
      </c>
      <c r="K571" s="75">
        <f t="shared" si="314"/>
        <v>0</v>
      </c>
      <c r="L571" s="75">
        <f t="shared" si="315"/>
        <v>0</v>
      </c>
      <c r="M571" s="75">
        <f t="shared" si="316"/>
        <v>0</v>
      </c>
      <c r="N571" s="75">
        <f t="shared" si="317"/>
        <v>0</v>
      </c>
      <c r="O571" s="75">
        <f t="shared" si="318"/>
        <v>0</v>
      </c>
      <c r="P571" s="75">
        <f t="shared" si="319"/>
        <v>0</v>
      </c>
      <c r="Q571" s="75">
        <f t="shared" si="320"/>
        <v>0</v>
      </c>
      <c r="R571" s="75">
        <f t="shared" si="321"/>
        <v>0</v>
      </c>
      <c r="S571" s="75">
        <f t="shared" si="322"/>
        <v>0</v>
      </c>
      <c r="T571" s="75">
        <f t="shared" si="323"/>
        <v>0</v>
      </c>
      <c r="U571" s="75">
        <f t="shared" si="324"/>
        <v>0</v>
      </c>
      <c r="V571" s="75">
        <f t="shared" si="325"/>
        <v>0</v>
      </c>
      <c r="W571" s="75">
        <f t="shared" si="326"/>
        <v>0</v>
      </c>
      <c r="X571" s="75">
        <f t="shared" si="327"/>
        <v>0</v>
      </c>
      <c r="Y571" s="23">
        <f t="shared" si="328"/>
        <v>0</v>
      </c>
    </row>
    <row r="572" spans="1:25">
      <c r="A572" s="25">
        <f t="shared" si="310"/>
        <v>549</v>
      </c>
      <c r="C572" s="25">
        <v>33100</v>
      </c>
      <c r="E572" s="89" t="s">
        <v>328</v>
      </c>
      <c r="G572" s="24">
        <v>99</v>
      </c>
      <c r="H572" s="75" t="str">
        <f t="shared" si="312"/>
        <v>-</v>
      </c>
      <c r="I572" s="23">
        <f>'Plt. Class.'!L$24</f>
        <v>0</v>
      </c>
      <c r="J572" s="75">
        <f t="shared" si="313"/>
        <v>0</v>
      </c>
      <c r="K572" s="75">
        <f t="shared" si="314"/>
        <v>0</v>
      </c>
      <c r="L572" s="75">
        <f t="shared" si="315"/>
        <v>0</v>
      </c>
      <c r="M572" s="75">
        <f t="shared" si="316"/>
        <v>0</v>
      </c>
      <c r="N572" s="75">
        <f t="shared" si="317"/>
        <v>0</v>
      </c>
      <c r="O572" s="75">
        <f t="shared" si="318"/>
        <v>0</v>
      </c>
      <c r="P572" s="75">
        <f t="shared" si="319"/>
        <v>0</v>
      </c>
      <c r="Q572" s="75">
        <f t="shared" si="320"/>
        <v>0</v>
      </c>
      <c r="R572" s="75">
        <f t="shared" si="321"/>
        <v>0</v>
      </c>
      <c r="S572" s="75">
        <f t="shared" si="322"/>
        <v>0</v>
      </c>
      <c r="T572" s="75">
        <f t="shared" si="323"/>
        <v>0</v>
      </c>
      <c r="U572" s="75">
        <f t="shared" si="324"/>
        <v>0</v>
      </c>
      <c r="V572" s="75">
        <f t="shared" si="325"/>
        <v>0</v>
      </c>
      <c r="W572" s="75">
        <f t="shared" si="326"/>
        <v>0</v>
      </c>
      <c r="X572" s="75">
        <f t="shared" si="327"/>
        <v>0</v>
      </c>
      <c r="Y572" s="23">
        <f t="shared" si="328"/>
        <v>0</v>
      </c>
    </row>
    <row r="573" spans="1:25">
      <c r="A573" s="25">
        <f t="shared" si="310"/>
        <v>550</v>
      </c>
      <c r="C573" s="25">
        <v>33201</v>
      </c>
      <c r="E573" s="89" t="s">
        <v>329</v>
      </c>
      <c r="G573" s="24">
        <v>99</v>
      </c>
      <c r="H573" s="75" t="str">
        <f t="shared" si="312"/>
        <v>-</v>
      </c>
      <c r="I573" s="23">
        <f>'Plt. Class.'!L$25</f>
        <v>0</v>
      </c>
      <c r="J573" s="75">
        <f t="shared" si="313"/>
        <v>0</v>
      </c>
      <c r="K573" s="75">
        <f t="shared" si="314"/>
        <v>0</v>
      </c>
      <c r="L573" s="75">
        <f t="shared" si="315"/>
        <v>0</v>
      </c>
      <c r="M573" s="75">
        <f t="shared" si="316"/>
        <v>0</v>
      </c>
      <c r="N573" s="75">
        <f t="shared" si="317"/>
        <v>0</v>
      </c>
      <c r="O573" s="75">
        <f t="shared" si="318"/>
        <v>0</v>
      </c>
      <c r="P573" s="75">
        <f t="shared" si="319"/>
        <v>0</v>
      </c>
      <c r="Q573" s="75">
        <f t="shared" si="320"/>
        <v>0</v>
      </c>
      <c r="R573" s="75">
        <f t="shared" si="321"/>
        <v>0</v>
      </c>
      <c r="S573" s="75">
        <f t="shared" si="322"/>
        <v>0</v>
      </c>
      <c r="T573" s="75">
        <f t="shared" si="323"/>
        <v>0</v>
      </c>
      <c r="U573" s="75">
        <f t="shared" si="324"/>
        <v>0</v>
      </c>
      <c r="V573" s="75">
        <f t="shared" si="325"/>
        <v>0</v>
      </c>
      <c r="W573" s="75">
        <f t="shared" si="326"/>
        <v>0</v>
      </c>
      <c r="X573" s="75">
        <f t="shared" si="327"/>
        <v>0</v>
      </c>
      <c r="Y573" s="23">
        <f t="shared" si="328"/>
        <v>0</v>
      </c>
    </row>
    <row r="574" spans="1:25">
      <c r="A574" s="25">
        <f t="shared" si="310"/>
        <v>551</v>
      </c>
      <c r="C574" s="25">
        <v>33202</v>
      </c>
      <c r="E574" s="89" t="s">
        <v>330</v>
      </c>
      <c r="G574" s="24">
        <v>99</v>
      </c>
      <c r="H574" s="75" t="str">
        <f t="shared" si="312"/>
        <v>-</v>
      </c>
      <c r="I574" s="23">
        <f>'Plt. Class.'!L$26</f>
        <v>0</v>
      </c>
      <c r="J574" s="75">
        <f t="shared" si="313"/>
        <v>0</v>
      </c>
      <c r="K574" s="75">
        <f t="shared" si="314"/>
        <v>0</v>
      </c>
      <c r="L574" s="75">
        <f t="shared" si="315"/>
        <v>0</v>
      </c>
      <c r="M574" s="75">
        <f t="shared" si="316"/>
        <v>0</v>
      </c>
      <c r="N574" s="75">
        <f t="shared" si="317"/>
        <v>0</v>
      </c>
      <c r="O574" s="75">
        <f t="shared" si="318"/>
        <v>0</v>
      </c>
      <c r="P574" s="75">
        <f t="shared" si="319"/>
        <v>0</v>
      </c>
      <c r="Q574" s="75">
        <f t="shared" si="320"/>
        <v>0</v>
      </c>
      <c r="R574" s="75">
        <f t="shared" si="321"/>
        <v>0</v>
      </c>
      <c r="S574" s="75">
        <f t="shared" si="322"/>
        <v>0</v>
      </c>
      <c r="T574" s="75">
        <f t="shared" si="323"/>
        <v>0</v>
      </c>
      <c r="U574" s="75">
        <f t="shared" si="324"/>
        <v>0</v>
      </c>
      <c r="V574" s="75">
        <f t="shared" si="325"/>
        <v>0</v>
      </c>
      <c r="W574" s="75">
        <f t="shared" si="326"/>
        <v>0</v>
      </c>
      <c r="X574" s="75">
        <f t="shared" si="327"/>
        <v>0</v>
      </c>
      <c r="Y574" s="23">
        <f t="shared" si="328"/>
        <v>0</v>
      </c>
    </row>
    <row r="575" spans="1:25">
      <c r="A575" s="25">
        <f t="shared" si="310"/>
        <v>552</v>
      </c>
      <c r="C575" s="25">
        <v>33400</v>
      </c>
      <c r="E575" s="89" t="s">
        <v>331</v>
      </c>
      <c r="G575" s="24">
        <v>99</v>
      </c>
      <c r="H575" s="75" t="str">
        <f t="shared" si="312"/>
        <v>-</v>
      </c>
      <c r="I575" s="23">
        <f>'Plt. Class.'!L$27</f>
        <v>0</v>
      </c>
      <c r="J575" s="75">
        <f t="shared" si="313"/>
        <v>0</v>
      </c>
      <c r="K575" s="75">
        <f t="shared" si="314"/>
        <v>0</v>
      </c>
      <c r="L575" s="75">
        <f t="shared" si="315"/>
        <v>0</v>
      </c>
      <c r="M575" s="75">
        <f t="shared" si="316"/>
        <v>0</v>
      </c>
      <c r="N575" s="75">
        <f t="shared" si="317"/>
        <v>0</v>
      </c>
      <c r="O575" s="75">
        <f t="shared" si="318"/>
        <v>0</v>
      </c>
      <c r="P575" s="75">
        <f t="shared" si="319"/>
        <v>0</v>
      </c>
      <c r="Q575" s="75">
        <f t="shared" si="320"/>
        <v>0</v>
      </c>
      <c r="R575" s="75">
        <f t="shared" si="321"/>
        <v>0</v>
      </c>
      <c r="S575" s="75">
        <f t="shared" si="322"/>
        <v>0</v>
      </c>
      <c r="T575" s="75">
        <f t="shared" si="323"/>
        <v>0</v>
      </c>
      <c r="U575" s="75">
        <f t="shared" si="324"/>
        <v>0</v>
      </c>
      <c r="V575" s="75">
        <f t="shared" si="325"/>
        <v>0</v>
      </c>
      <c r="W575" s="75">
        <f t="shared" si="326"/>
        <v>0</v>
      </c>
      <c r="X575" s="75">
        <f t="shared" si="327"/>
        <v>0</v>
      </c>
      <c r="Y575" s="23">
        <f t="shared" si="328"/>
        <v>0</v>
      </c>
    </row>
    <row r="576" spans="1:25">
      <c r="A576" s="25">
        <f t="shared" si="310"/>
        <v>553</v>
      </c>
      <c r="C576" s="25">
        <v>33600</v>
      </c>
      <c r="E576" s="89" t="s">
        <v>332</v>
      </c>
      <c r="G576" s="24">
        <v>99</v>
      </c>
      <c r="H576" s="75" t="str">
        <f t="shared" si="312"/>
        <v>-</v>
      </c>
      <c r="I576" s="23">
        <f>'Plt. Class.'!L$28</f>
        <v>0</v>
      </c>
      <c r="J576" s="75">
        <f t="shared" si="313"/>
        <v>0</v>
      </c>
      <c r="K576" s="75">
        <f t="shared" si="314"/>
        <v>0</v>
      </c>
      <c r="L576" s="75">
        <f t="shared" si="315"/>
        <v>0</v>
      </c>
      <c r="M576" s="75">
        <f t="shared" si="316"/>
        <v>0</v>
      </c>
      <c r="N576" s="75">
        <f t="shared" si="317"/>
        <v>0</v>
      </c>
      <c r="O576" s="75">
        <f t="shared" si="318"/>
        <v>0</v>
      </c>
      <c r="P576" s="75">
        <f t="shared" si="319"/>
        <v>0</v>
      </c>
      <c r="Q576" s="75">
        <f t="shared" si="320"/>
        <v>0</v>
      </c>
      <c r="R576" s="75">
        <f t="shared" si="321"/>
        <v>0</v>
      </c>
      <c r="S576" s="75">
        <f t="shared" si="322"/>
        <v>0</v>
      </c>
      <c r="T576" s="75">
        <f t="shared" si="323"/>
        <v>0</v>
      </c>
      <c r="U576" s="75">
        <f t="shared" si="324"/>
        <v>0</v>
      </c>
      <c r="V576" s="75">
        <f t="shared" si="325"/>
        <v>0</v>
      </c>
      <c r="W576" s="75">
        <f t="shared" si="326"/>
        <v>0</v>
      </c>
      <c r="X576" s="75">
        <f t="shared" si="327"/>
        <v>0</v>
      </c>
      <c r="Y576" s="23">
        <f t="shared" si="328"/>
        <v>0</v>
      </c>
    </row>
    <row r="577" spans="1:25">
      <c r="A577" s="25">
        <f t="shared" si="310"/>
        <v>554</v>
      </c>
      <c r="G577" s="24"/>
      <c r="H577" s="75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</row>
    <row r="578" spans="1:25">
      <c r="A578" s="25">
        <f t="shared" si="310"/>
        <v>555</v>
      </c>
      <c r="D578" s="25" t="s">
        <v>333</v>
      </c>
      <c r="G578" s="24"/>
      <c r="H578" s="75"/>
      <c r="I578" s="23">
        <f>'Plt. Class.'!L$30</f>
        <v>0</v>
      </c>
      <c r="J578" s="23">
        <f>SUM(J568:J576)</f>
        <v>0</v>
      </c>
      <c r="K578" s="23">
        <f t="shared" ref="K578:X578" si="329">SUM(K568:K576)</f>
        <v>0</v>
      </c>
      <c r="L578" s="23">
        <f t="shared" si="329"/>
        <v>0</v>
      </c>
      <c r="M578" s="23">
        <f t="shared" si="329"/>
        <v>0</v>
      </c>
      <c r="N578" s="23">
        <f t="shared" si="329"/>
        <v>0</v>
      </c>
      <c r="O578" s="23">
        <f t="shared" si="329"/>
        <v>0</v>
      </c>
      <c r="P578" s="23">
        <f t="shared" si="329"/>
        <v>0</v>
      </c>
      <c r="Q578" s="23">
        <f t="shared" si="329"/>
        <v>0</v>
      </c>
      <c r="R578" s="23">
        <f t="shared" si="329"/>
        <v>0</v>
      </c>
      <c r="S578" s="23">
        <f t="shared" si="329"/>
        <v>0</v>
      </c>
      <c r="T578" s="23">
        <f t="shared" si="329"/>
        <v>0</v>
      </c>
      <c r="U578" s="23">
        <f t="shared" si="329"/>
        <v>0</v>
      </c>
      <c r="V578" s="23">
        <f t="shared" si="329"/>
        <v>0</v>
      </c>
      <c r="W578" s="23">
        <f t="shared" si="329"/>
        <v>0</v>
      </c>
      <c r="X578" s="23">
        <f t="shared" si="329"/>
        <v>0</v>
      </c>
      <c r="Y578" s="23">
        <f>SUM(J578:X578)-I578</f>
        <v>0</v>
      </c>
    </row>
    <row r="579" spans="1:25">
      <c r="A579" s="25">
        <f t="shared" si="310"/>
        <v>556</v>
      </c>
      <c r="G579" s="24"/>
      <c r="H579" s="75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</row>
    <row r="580" spans="1:25">
      <c r="A580" s="25">
        <f t="shared" si="310"/>
        <v>557</v>
      </c>
      <c r="D580" s="25" t="s">
        <v>346</v>
      </c>
      <c r="G580" s="24"/>
      <c r="H580" s="75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</row>
    <row r="581" spans="1:25">
      <c r="A581" s="25">
        <f t="shared" si="310"/>
        <v>558</v>
      </c>
      <c r="G581" s="24"/>
      <c r="H581" s="75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</row>
    <row r="582" spans="1:25">
      <c r="A582" s="25">
        <f t="shared" si="310"/>
        <v>559</v>
      </c>
      <c r="C582" s="25">
        <v>35010</v>
      </c>
      <c r="E582" s="89" t="s">
        <v>274</v>
      </c>
      <c r="G582" s="24">
        <v>1.5</v>
      </c>
      <c r="H582" s="75" t="str">
        <f t="shared" ref="H582:H598" si="330">VLOOKUP($G582,alloc,3)</f>
        <v>Winter Volumes</v>
      </c>
      <c r="I582" s="23">
        <f>'Plt. Class.'!L$34</f>
        <v>130563.34499999999</v>
      </c>
      <c r="J582" s="75">
        <f t="shared" ref="J582:J598" si="331">$I582*VLOOKUP($G582,alloc,6)</f>
        <v>49601.443483753254</v>
      </c>
      <c r="K582" s="75">
        <f t="shared" ref="K582:K598" si="332">$I582*VLOOKUP($G582,alloc,7)</f>
        <v>32735.610399286292</v>
      </c>
      <c r="L582" s="75">
        <f t="shared" ref="L582:L598" si="333">$I582*VLOOKUP($G582,alloc,8)</f>
        <v>705.26449081688565</v>
      </c>
      <c r="M582" s="75">
        <f t="shared" ref="M582:M598" si="334">$I582*VLOOKUP($G582,alloc,9)</f>
        <v>23252.413523166018</v>
      </c>
      <c r="N582" s="75">
        <f t="shared" ref="N582:N598" si="335">$I582*VLOOKUP($G582,alloc,10)</f>
        <v>24268.613102977532</v>
      </c>
      <c r="O582" s="75">
        <f t="shared" ref="O582:O598" si="336">$I582*VLOOKUP($G582,alloc,11)</f>
        <v>0</v>
      </c>
      <c r="P582" s="75">
        <f t="shared" ref="P582:P598" si="337">$I582*VLOOKUP($G582,alloc,12)</f>
        <v>0</v>
      </c>
      <c r="Q582" s="75">
        <f t="shared" ref="Q582:Q598" si="338">$I582*VLOOKUP($G582,alloc,13)</f>
        <v>0</v>
      </c>
      <c r="R582" s="75">
        <f t="shared" ref="R582:R598" si="339">$I582*VLOOKUP($G582,alloc,14)</f>
        <v>0</v>
      </c>
      <c r="S582" s="75">
        <f t="shared" ref="S582:S598" si="340">$I582*VLOOKUP($G582,alloc,15)</f>
        <v>0</v>
      </c>
      <c r="T582" s="75">
        <f t="shared" ref="T582:T598" si="341">$I582*VLOOKUP($G582,alloc,16)</f>
        <v>0</v>
      </c>
      <c r="U582" s="75">
        <f t="shared" ref="U582:U598" si="342">$I582*VLOOKUP($G582,alloc,17)</f>
        <v>0</v>
      </c>
      <c r="V582" s="75">
        <f t="shared" ref="V582:V598" si="343">$I582*VLOOKUP($G582,alloc,18)</f>
        <v>0</v>
      </c>
      <c r="W582" s="75">
        <f t="shared" ref="W582:W598" si="344">$I582*VLOOKUP($G582,alloc,19)</f>
        <v>0</v>
      </c>
      <c r="X582" s="75">
        <f t="shared" ref="X582:X598" si="345">$I582*VLOOKUP($G582,alloc,20)</f>
        <v>0</v>
      </c>
      <c r="Y582" s="23">
        <f t="shared" ref="Y582:Y598" si="346">SUM(J582:X582)-I582</f>
        <v>0</v>
      </c>
    </row>
    <row r="583" spans="1:25">
      <c r="A583" s="25">
        <f t="shared" si="310"/>
        <v>560</v>
      </c>
      <c r="C583" s="25">
        <v>35020</v>
      </c>
      <c r="E583" s="89" t="s">
        <v>137</v>
      </c>
      <c r="G583" s="24">
        <v>1.5</v>
      </c>
      <c r="H583" s="75" t="str">
        <f t="shared" si="330"/>
        <v>Winter Volumes</v>
      </c>
      <c r="I583" s="23">
        <f>'Plt. Class.'!L$35</f>
        <v>2340.7900000000004</v>
      </c>
      <c r="J583" s="75">
        <f t="shared" si="331"/>
        <v>889.27380722617681</v>
      </c>
      <c r="K583" s="75">
        <f t="shared" si="332"/>
        <v>586.896647497392</v>
      </c>
      <c r="L583" s="75">
        <f t="shared" si="333"/>
        <v>12.64425377167886</v>
      </c>
      <c r="M583" s="75">
        <f t="shared" si="334"/>
        <v>416.87823677381891</v>
      </c>
      <c r="N583" s="75">
        <f t="shared" si="335"/>
        <v>435.09705473093385</v>
      </c>
      <c r="O583" s="75">
        <f t="shared" si="336"/>
        <v>0</v>
      </c>
      <c r="P583" s="75">
        <f t="shared" si="337"/>
        <v>0</v>
      </c>
      <c r="Q583" s="75">
        <f t="shared" si="338"/>
        <v>0</v>
      </c>
      <c r="R583" s="75">
        <f t="shared" si="339"/>
        <v>0</v>
      </c>
      <c r="S583" s="75">
        <f t="shared" si="340"/>
        <v>0</v>
      </c>
      <c r="T583" s="75">
        <f t="shared" si="341"/>
        <v>0</v>
      </c>
      <c r="U583" s="75">
        <f t="shared" si="342"/>
        <v>0</v>
      </c>
      <c r="V583" s="75">
        <f t="shared" si="343"/>
        <v>0</v>
      </c>
      <c r="W583" s="75">
        <f t="shared" si="344"/>
        <v>0</v>
      </c>
      <c r="X583" s="75">
        <f t="shared" si="345"/>
        <v>0</v>
      </c>
      <c r="Y583" s="23">
        <f t="shared" si="346"/>
        <v>0</v>
      </c>
    </row>
    <row r="584" spans="1:25">
      <c r="A584" s="25">
        <f t="shared" si="310"/>
        <v>561</v>
      </c>
      <c r="C584" s="25">
        <v>35100</v>
      </c>
      <c r="E584" s="89" t="s">
        <v>80</v>
      </c>
      <c r="G584" s="24">
        <v>1.5</v>
      </c>
      <c r="H584" s="75" t="str">
        <f t="shared" si="330"/>
        <v>Winter Volumes</v>
      </c>
      <c r="I584" s="23">
        <f>'Plt. Class.'!L$36</f>
        <v>8958.0949999999993</v>
      </c>
      <c r="J584" s="75">
        <f t="shared" si="331"/>
        <v>3403.2097053318648</v>
      </c>
      <c r="K584" s="75">
        <f t="shared" si="332"/>
        <v>2246.0263088372508</v>
      </c>
      <c r="L584" s="75">
        <f t="shared" si="333"/>
        <v>48.388974017663912</v>
      </c>
      <c r="M584" s="75">
        <f t="shared" si="334"/>
        <v>1595.3737193222639</v>
      </c>
      <c r="N584" s="75">
        <f t="shared" si="335"/>
        <v>1665.0962924909554</v>
      </c>
      <c r="O584" s="75">
        <f t="shared" si="336"/>
        <v>0</v>
      </c>
      <c r="P584" s="75">
        <f t="shared" si="337"/>
        <v>0</v>
      </c>
      <c r="Q584" s="75">
        <f t="shared" si="338"/>
        <v>0</v>
      </c>
      <c r="R584" s="75">
        <f t="shared" si="339"/>
        <v>0</v>
      </c>
      <c r="S584" s="75">
        <f t="shared" si="340"/>
        <v>0</v>
      </c>
      <c r="T584" s="75">
        <f t="shared" si="341"/>
        <v>0</v>
      </c>
      <c r="U584" s="75">
        <f t="shared" si="342"/>
        <v>0</v>
      </c>
      <c r="V584" s="75">
        <f t="shared" si="343"/>
        <v>0</v>
      </c>
      <c r="W584" s="75">
        <f t="shared" si="344"/>
        <v>0</v>
      </c>
      <c r="X584" s="75">
        <f t="shared" si="345"/>
        <v>0</v>
      </c>
      <c r="Y584" s="23">
        <f t="shared" si="346"/>
        <v>0</v>
      </c>
    </row>
    <row r="585" spans="1:25">
      <c r="A585" s="25">
        <f t="shared" si="310"/>
        <v>562</v>
      </c>
      <c r="C585" s="25">
        <v>35102</v>
      </c>
      <c r="E585" s="89" t="s">
        <v>335</v>
      </c>
      <c r="G585" s="24">
        <v>1.5</v>
      </c>
      <c r="H585" s="75" t="str">
        <f t="shared" si="330"/>
        <v>Winter Volumes</v>
      </c>
      <c r="I585" s="23">
        <f>'Plt. Class.'!L$37</f>
        <v>111754.06000000004</v>
      </c>
      <c r="J585" s="75">
        <f t="shared" si="331"/>
        <v>42455.734350019702</v>
      </c>
      <c r="K585" s="75">
        <f t="shared" si="332"/>
        <v>28019.635746146563</v>
      </c>
      <c r="L585" s="75">
        <f t="shared" si="333"/>
        <v>603.66230830421603</v>
      </c>
      <c r="M585" s="75">
        <f t="shared" si="334"/>
        <v>19902.612145948835</v>
      </c>
      <c r="N585" s="75">
        <f t="shared" si="335"/>
        <v>20772.415449580727</v>
      </c>
      <c r="O585" s="75">
        <f t="shared" si="336"/>
        <v>0</v>
      </c>
      <c r="P585" s="75">
        <f t="shared" si="337"/>
        <v>0</v>
      </c>
      <c r="Q585" s="75">
        <f t="shared" si="338"/>
        <v>0</v>
      </c>
      <c r="R585" s="75">
        <f t="shared" si="339"/>
        <v>0</v>
      </c>
      <c r="S585" s="75">
        <f t="shared" si="340"/>
        <v>0</v>
      </c>
      <c r="T585" s="75">
        <f t="shared" si="341"/>
        <v>0</v>
      </c>
      <c r="U585" s="75">
        <f t="shared" si="342"/>
        <v>0</v>
      </c>
      <c r="V585" s="75">
        <f t="shared" si="343"/>
        <v>0</v>
      </c>
      <c r="W585" s="75">
        <f t="shared" si="344"/>
        <v>0</v>
      </c>
      <c r="X585" s="75">
        <f t="shared" si="345"/>
        <v>0</v>
      </c>
      <c r="Y585" s="23">
        <f t="shared" si="346"/>
        <v>0</v>
      </c>
    </row>
    <row r="586" spans="1:25">
      <c r="A586" s="25">
        <f t="shared" si="310"/>
        <v>563</v>
      </c>
      <c r="C586" s="25">
        <v>35103</v>
      </c>
      <c r="E586" s="89" t="s">
        <v>336</v>
      </c>
      <c r="G586" s="24">
        <v>1.5</v>
      </c>
      <c r="H586" s="75" t="str">
        <f t="shared" si="330"/>
        <v>Winter Volumes</v>
      </c>
      <c r="I586" s="23">
        <f>'Plt. Class.'!L$38</f>
        <v>11569.19</v>
      </c>
      <c r="J586" s="75">
        <f t="shared" si="331"/>
        <v>4395.1732696324789</v>
      </c>
      <c r="K586" s="75">
        <f t="shared" si="332"/>
        <v>2900.6954170431145</v>
      </c>
      <c r="L586" s="75">
        <f t="shared" si="333"/>
        <v>62.49333528115266</v>
      </c>
      <c r="M586" s="75">
        <f t="shared" si="334"/>
        <v>2060.3913756045167</v>
      </c>
      <c r="N586" s="75">
        <f t="shared" si="335"/>
        <v>2150.4366024387373</v>
      </c>
      <c r="O586" s="75">
        <f t="shared" si="336"/>
        <v>0</v>
      </c>
      <c r="P586" s="75">
        <f t="shared" si="337"/>
        <v>0</v>
      </c>
      <c r="Q586" s="75">
        <f t="shared" si="338"/>
        <v>0</v>
      </c>
      <c r="R586" s="75">
        <f t="shared" si="339"/>
        <v>0</v>
      </c>
      <c r="S586" s="75">
        <f t="shared" si="340"/>
        <v>0</v>
      </c>
      <c r="T586" s="75">
        <f t="shared" si="341"/>
        <v>0</v>
      </c>
      <c r="U586" s="75">
        <f t="shared" si="342"/>
        <v>0</v>
      </c>
      <c r="V586" s="75">
        <f t="shared" si="343"/>
        <v>0</v>
      </c>
      <c r="W586" s="75">
        <f t="shared" si="344"/>
        <v>0</v>
      </c>
      <c r="X586" s="75">
        <f t="shared" si="345"/>
        <v>0</v>
      </c>
      <c r="Y586" s="23">
        <f t="shared" si="346"/>
        <v>0</v>
      </c>
    </row>
    <row r="587" spans="1:25">
      <c r="A587" s="25">
        <f t="shared" si="310"/>
        <v>564</v>
      </c>
      <c r="C587" s="25">
        <v>35104</v>
      </c>
      <c r="E587" s="89" t="s">
        <v>337</v>
      </c>
      <c r="G587" s="24">
        <v>1.5</v>
      </c>
      <c r="H587" s="75" t="str">
        <f t="shared" si="330"/>
        <v>Winter Volumes</v>
      </c>
      <c r="I587" s="23">
        <f>'Plt. Class.'!L$39</f>
        <v>68721.264999999999</v>
      </c>
      <c r="J587" s="75">
        <f t="shared" si="331"/>
        <v>26107.434226884514</v>
      </c>
      <c r="K587" s="75">
        <f t="shared" si="332"/>
        <v>17230.200077871086</v>
      </c>
      <c r="L587" s="75">
        <f t="shared" si="333"/>
        <v>371.21190460092203</v>
      </c>
      <c r="M587" s="75">
        <f t="shared" si="334"/>
        <v>12238.773995986974</v>
      </c>
      <c r="N587" s="75">
        <f t="shared" si="335"/>
        <v>12773.644794656506</v>
      </c>
      <c r="O587" s="75">
        <f t="shared" si="336"/>
        <v>0</v>
      </c>
      <c r="P587" s="75">
        <f t="shared" si="337"/>
        <v>0</v>
      </c>
      <c r="Q587" s="75">
        <f t="shared" si="338"/>
        <v>0</v>
      </c>
      <c r="R587" s="75">
        <f t="shared" si="339"/>
        <v>0</v>
      </c>
      <c r="S587" s="75">
        <f t="shared" si="340"/>
        <v>0</v>
      </c>
      <c r="T587" s="75">
        <f t="shared" si="341"/>
        <v>0</v>
      </c>
      <c r="U587" s="75">
        <f t="shared" si="342"/>
        <v>0</v>
      </c>
      <c r="V587" s="75">
        <f t="shared" si="343"/>
        <v>0</v>
      </c>
      <c r="W587" s="75">
        <f t="shared" si="344"/>
        <v>0</v>
      </c>
      <c r="X587" s="75">
        <f t="shared" si="345"/>
        <v>0</v>
      </c>
      <c r="Y587" s="23">
        <f t="shared" si="346"/>
        <v>0</v>
      </c>
    </row>
    <row r="588" spans="1:25">
      <c r="A588" s="25">
        <f t="shared" si="310"/>
        <v>565</v>
      </c>
      <c r="C588" s="25">
        <v>35200</v>
      </c>
      <c r="E588" s="89" t="s">
        <v>338</v>
      </c>
      <c r="G588" s="24">
        <v>1.5</v>
      </c>
      <c r="H588" s="75" t="str">
        <f t="shared" si="330"/>
        <v>Winter Volumes</v>
      </c>
      <c r="I588" s="23">
        <f>'Plt. Class.'!L$40</f>
        <v>6267305.5857692305</v>
      </c>
      <c r="J588" s="75">
        <f t="shared" si="331"/>
        <v>2380969.9713801267</v>
      </c>
      <c r="K588" s="75">
        <f t="shared" si="332"/>
        <v>1571375.7479866368</v>
      </c>
      <c r="L588" s="75">
        <f t="shared" si="333"/>
        <v>33854.12714986247</v>
      </c>
      <c r="M588" s="75">
        <f t="shared" si="334"/>
        <v>1116163.0483376051</v>
      </c>
      <c r="N588" s="75">
        <f t="shared" si="335"/>
        <v>1164942.6909149995</v>
      </c>
      <c r="O588" s="75">
        <f t="shared" si="336"/>
        <v>0</v>
      </c>
      <c r="P588" s="75">
        <f t="shared" si="337"/>
        <v>0</v>
      </c>
      <c r="Q588" s="75">
        <f t="shared" si="338"/>
        <v>0</v>
      </c>
      <c r="R588" s="75">
        <f t="shared" si="339"/>
        <v>0</v>
      </c>
      <c r="S588" s="75">
        <f t="shared" si="340"/>
        <v>0</v>
      </c>
      <c r="T588" s="75">
        <f t="shared" si="341"/>
        <v>0</v>
      </c>
      <c r="U588" s="75">
        <f t="shared" si="342"/>
        <v>0</v>
      </c>
      <c r="V588" s="75">
        <f t="shared" si="343"/>
        <v>0</v>
      </c>
      <c r="W588" s="75">
        <f t="shared" si="344"/>
        <v>0</v>
      </c>
      <c r="X588" s="75">
        <f t="shared" si="345"/>
        <v>0</v>
      </c>
      <c r="Y588" s="23">
        <f t="shared" si="346"/>
        <v>0</v>
      </c>
    </row>
    <row r="589" spans="1:25">
      <c r="A589" s="25">
        <f t="shared" si="310"/>
        <v>566</v>
      </c>
      <c r="C589" s="25">
        <v>35201</v>
      </c>
      <c r="E589" s="89" t="s">
        <v>339</v>
      </c>
      <c r="G589" s="24">
        <v>1.5</v>
      </c>
      <c r="H589" s="75" t="str">
        <f t="shared" si="330"/>
        <v>Winter Volumes</v>
      </c>
      <c r="I589" s="23">
        <f>'Plt. Class.'!L$41</f>
        <v>849999.26999999967</v>
      </c>
      <c r="J589" s="75">
        <f t="shared" si="331"/>
        <v>322917.51373355603</v>
      </c>
      <c r="K589" s="75">
        <f t="shared" si="332"/>
        <v>213116.82036330909</v>
      </c>
      <c r="L589" s="75">
        <f t="shared" si="333"/>
        <v>4591.4441174226531</v>
      </c>
      <c r="M589" s="75">
        <f t="shared" si="334"/>
        <v>151378.89214181239</v>
      </c>
      <c r="N589" s="75">
        <f t="shared" si="335"/>
        <v>157994.59964389954</v>
      </c>
      <c r="O589" s="75">
        <f t="shared" si="336"/>
        <v>0</v>
      </c>
      <c r="P589" s="75">
        <f t="shared" si="337"/>
        <v>0</v>
      </c>
      <c r="Q589" s="75">
        <f t="shared" si="338"/>
        <v>0</v>
      </c>
      <c r="R589" s="75">
        <f t="shared" si="339"/>
        <v>0</v>
      </c>
      <c r="S589" s="75">
        <f t="shared" si="340"/>
        <v>0</v>
      </c>
      <c r="T589" s="75">
        <f t="shared" si="341"/>
        <v>0</v>
      </c>
      <c r="U589" s="75">
        <f t="shared" si="342"/>
        <v>0</v>
      </c>
      <c r="V589" s="75">
        <f t="shared" si="343"/>
        <v>0</v>
      </c>
      <c r="W589" s="75">
        <f t="shared" si="344"/>
        <v>0</v>
      </c>
      <c r="X589" s="75">
        <f t="shared" si="345"/>
        <v>0</v>
      </c>
      <c r="Y589" s="23">
        <f t="shared" si="346"/>
        <v>0</v>
      </c>
    </row>
    <row r="590" spans="1:25">
      <c r="A590" s="25">
        <f t="shared" si="310"/>
        <v>567</v>
      </c>
      <c r="C590" s="25">
        <v>35202</v>
      </c>
      <c r="E590" s="89" t="s">
        <v>340</v>
      </c>
      <c r="G590" s="24">
        <v>1.5</v>
      </c>
      <c r="H590" s="75" t="str">
        <f t="shared" si="330"/>
        <v>Winter Volumes</v>
      </c>
      <c r="I590" s="23">
        <f>'Plt. Class.'!L$42</f>
        <v>333679.53999999998</v>
      </c>
      <c r="J590" s="75">
        <f t="shared" si="331"/>
        <v>126765.95291729685</v>
      </c>
      <c r="K590" s="75">
        <f t="shared" si="332"/>
        <v>83662.098421674687</v>
      </c>
      <c r="L590" s="75">
        <f t="shared" si="333"/>
        <v>1802.4379727259029</v>
      </c>
      <c r="M590" s="75">
        <f t="shared" si="334"/>
        <v>59425.97938418181</v>
      </c>
      <c r="N590" s="75">
        <f t="shared" si="335"/>
        <v>62023.071304120742</v>
      </c>
      <c r="O590" s="75">
        <f t="shared" si="336"/>
        <v>0</v>
      </c>
      <c r="P590" s="75">
        <f t="shared" si="337"/>
        <v>0</v>
      </c>
      <c r="Q590" s="75">
        <f t="shared" si="338"/>
        <v>0</v>
      </c>
      <c r="R590" s="75">
        <f t="shared" si="339"/>
        <v>0</v>
      </c>
      <c r="S590" s="75">
        <f t="shared" si="340"/>
        <v>0</v>
      </c>
      <c r="T590" s="75">
        <f t="shared" si="341"/>
        <v>0</v>
      </c>
      <c r="U590" s="75">
        <f t="shared" si="342"/>
        <v>0</v>
      </c>
      <c r="V590" s="75">
        <f t="shared" si="343"/>
        <v>0</v>
      </c>
      <c r="W590" s="75">
        <f t="shared" si="344"/>
        <v>0</v>
      </c>
      <c r="X590" s="75">
        <f t="shared" si="345"/>
        <v>0</v>
      </c>
      <c r="Y590" s="23">
        <f t="shared" si="346"/>
        <v>0</v>
      </c>
    </row>
    <row r="591" spans="1:25">
      <c r="A591" s="25">
        <f t="shared" si="310"/>
        <v>568</v>
      </c>
      <c r="C591" s="25">
        <v>35203</v>
      </c>
      <c r="E591" s="89" t="s">
        <v>341</v>
      </c>
      <c r="G591" s="24">
        <v>1.5</v>
      </c>
      <c r="H591" s="75" t="str">
        <f t="shared" si="330"/>
        <v>Winter Volumes</v>
      </c>
      <c r="I591" s="23">
        <f>'Plt. Class.'!L$43</f>
        <v>847416.48000000033</v>
      </c>
      <c r="J591" s="75">
        <f t="shared" si="331"/>
        <v>321936.30333169806</v>
      </c>
      <c r="K591" s="75">
        <f t="shared" si="332"/>
        <v>212469.24805131639</v>
      </c>
      <c r="L591" s="75">
        <f t="shared" si="333"/>
        <v>4577.4926513795881</v>
      </c>
      <c r="M591" s="75">
        <f t="shared" si="334"/>
        <v>150918.91540696783</v>
      </c>
      <c r="N591" s="75">
        <f t="shared" si="335"/>
        <v>157514.52055863847</v>
      </c>
      <c r="O591" s="75">
        <f t="shared" si="336"/>
        <v>0</v>
      </c>
      <c r="P591" s="75">
        <f t="shared" si="337"/>
        <v>0</v>
      </c>
      <c r="Q591" s="75">
        <f t="shared" si="338"/>
        <v>0</v>
      </c>
      <c r="R591" s="75">
        <f t="shared" si="339"/>
        <v>0</v>
      </c>
      <c r="S591" s="75">
        <f t="shared" si="340"/>
        <v>0</v>
      </c>
      <c r="T591" s="75">
        <f t="shared" si="341"/>
        <v>0</v>
      </c>
      <c r="U591" s="75">
        <f t="shared" si="342"/>
        <v>0</v>
      </c>
      <c r="V591" s="75">
        <f t="shared" si="343"/>
        <v>0</v>
      </c>
      <c r="W591" s="75">
        <f t="shared" si="344"/>
        <v>0</v>
      </c>
      <c r="X591" s="75">
        <f t="shared" si="345"/>
        <v>0</v>
      </c>
      <c r="Y591" s="23">
        <f t="shared" si="346"/>
        <v>0</v>
      </c>
    </row>
    <row r="592" spans="1:25">
      <c r="A592" s="25">
        <f t="shared" si="310"/>
        <v>569</v>
      </c>
      <c r="C592" s="25">
        <v>35210</v>
      </c>
      <c r="E592" s="89" t="s">
        <v>342</v>
      </c>
      <c r="G592" s="24">
        <v>1.5</v>
      </c>
      <c r="H592" s="75" t="str">
        <f t="shared" si="330"/>
        <v>Winter Volumes</v>
      </c>
      <c r="I592" s="23">
        <f>'Plt. Class.'!L$44</f>
        <v>89265.045000000013</v>
      </c>
      <c r="J592" s="75">
        <f t="shared" si="331"/>
        <v>33912.083706511898</v>
      </c>
      <c r="K592" s="75">
        <f t="shared" si="332"/>
        <v>22381.057527246714</v>
      </c>
      <c r="L592" s="75">
        <f t="shared" si="333"/>
        <v>482.18331500063363</v>
      </c>
      <c r="M592" s="75">
        <f t="shared" si="334"/>
        <v>15897.476734408297</v>
      </c>
      <c r="N592" s="75">
        <f t="shared" si="335"/>
        <v>16592.243716832465</v>
      </c>
      <c r="O592" s="75">
        <f t="shared" si="336"/>
        <v>0</v>
      </c>
      <c r="P592" s="75">
        <f t="shared" si="337"/>
        <v>0</v>
      </c>
      <c r="Q592" s="75">
        <f t="shared" si="338"/>
        <v>0</v>
      </c>
      <c r="R592" s="75">
        <f t="shared" si="339"/>
        <v>0</v>
      </c>
      <c r="S592" s="75">
        <f t="shared" si="340"/>
        <v>0</v>
      </c>
      <c r="T592" s="75">
        <f t="shared" si="341"/>
        <v>0</v>
      </c>
      <c r="U592" s="75">
        <f t="shared" si="342"/>
        <v>0</v>
      </c>
      <c r="V592" s="75">
        <f t="shared" si="343"/>
        <v>0</v>
      </c>
      <c r="W592" s="75">
        <f t="shared" si="344"/>
        <v>0</v>
      </c>
      <c r="X592" s="75">
        <f t="shared" si="345"/>
        <v>0</v>
      </c>
      <c r="Y592" s="23">
        <f t="shared" si="346"/>
        <v>0</v>
      </c>
    </row>
    <row r="593" spans="1:25">
      <c r="A593" s="25">
        <f t="shared" si="310"/>
        <v>570</v>
      </c>
      <c r="C593" s="25">
        <v>35211</v>
      </c>
      <c r="E593" s="89" t="s">
        <v>343</v>
      </c>
      <c r="G593" s="24">
        <v>1.5</v>
      </c>
      <c r="H593" s="75" t="str">
        <f t="shared" si="330"/>
        <v>Winter Volumes</v>
      </c>
      <c r="I593" s="23">
        <f>'Plt. Class.'!L$45</f>
        <v>27307.135000000006</v>
      </c>
      <c r="J593" s="75">
        <f t="shared" si="331"/>
        <v>10374.070252303361</v>
      </c>
      <c r="K593" s="75">
        <f t="shared" si="332"/>
        <v>6846.6056264161662</v>
      </c>
      <c r="L593" s="75">
        <f t="shared" si="333"/>
        <v>147.50504945659108</v>
      </c>
      <c r="M593" s="75">
        <f t="shared" si="334"/>
        <v>4863.2086988344263</v>
      </c>
      <c r="N593" s="75">
        <f t="shared" si="335"/>
        <v>5075.7453729894605</v>
      </c>
      <c r="O593" s="75">
        <f t="shared" si="336"/>
        <v>0</v>
      </c>
      <c r="P593" s="75">
        <f t="shared" si="337"/>
        <v>0</v>
      </c>
      <c r="Q593" s="75">
        <f t="shared" si="338"/>
        <v>0</v>
      </c>
      <c r="R593" s="75">
        <f t="shared" si="339"/>
        <v>0</v>
      </c>
      <c r="S593" s="75">
        <f t="shared" si="340"/>
        <v>0</v>
      </c>
      <c r="T593" s="75">
        <f t="shared" si="341"/>
        <v>0</v>
      </c>
      <c r="U593" s="75">
        <f t="shared" si="342"/>
        <v>0</v>
      </c>
      <c r="V593" s="75">
        <f t="shared" si="343"/>
        <v>0</v>
      </c>
      <c r="W593" s="75">
        <f t="shared" si="344"/>
        <v>0</v>
      </c>
      <c r="X593" s="75">
        <f t="shared" si="345"/>
        <v>0</v>
      </c>
      <c r="Y593" s="23">
        <f t="shared" si="346"/>
        <v>0</v>
      </c>
    </row>
    <row r="594" spans="1:25">
      <c r="A594" s="25">
        <f t="shared" si="310"/>
        <v>571</v>
      </c>
      <c r="C594" s="25">
        <v>35301</v>
      </c>
      <c r="E594" s="23" t="s">
        <v>329</v>
      </c>
      <c r="G594" s="24">
        <v>1.5</v>
      </c>
      <c r="H594" s="75" t="str">
        <f t="shared" si="330"/>
        <v>Winter Volumes</v>
      </c>
      <c r="I594" s="23">
        <f>'Plt. Class.'!L$46</f>
        <v>87675.185000000027</v>
      </c>
      <c r="J594" s="75">
        <f t="shared" si="331"/>
        <v>33308.09067204209</v>
      </c>
      <c r="K594" s="75">
        <f t="shared" si="332"/>
        <v>21982.438469582339</v>
      </c>
      <c r="L594" s="75">
        <f t="shared" si="333"/>
        <v>473.59536251389147</v>
      </c>
      <c r="M594" s="75">
        <f t="shared" si="334"/>
        <v>15614.333849520195</v>
      </c>
      <c r="N594" s="75">
        <f t="shared" si="335"/>
        <v>16296.726646341514</v>
      </c>
      <c r="O594" s="75">
        <f t="shared" si="336"/>
        <v>0</v>
      </c>
      <c r="P594" s="75">
        <f t="shared" si="337"/>
        <v>0</v>
      </c>
      <c r="Q594" s="75">
        <f t="shared" si="338"/>
        <v>0</v>
      </c>
      <c r="R594" s="75">
        <f t="shared" si="339"/>
        <v>0</v>
      </c>
      <c r="S594" s="75">
        <f t="shared" si="340"/>
        <v>0</v>
      </c>
      <c r="T594" s="75">
        <f t="shared" si="341"/>
        <v>0</v>
      </c>
      <c r="U594" s="75">
        <f t="shared" si="342"/>
        <v>0</v>
      </c>
      <c r="V594" s="75">
        <f t="shared" si="343"/>
        <v>0</v>
      </c>
      <c r="W594" s="75">
        <f t="shared" si="344"/>
        <v>0</v>
      </c>
      <c r="X594" s="75">
        <f t="shared" si="345"/>
        <v>0</v>
      </c>
      <c r="Y594" s="23">
        <f t="shared" si="346"/>
        <v>0</v>
      </c>
    </row>
    <row r="595" spans="1:25">
      <c r="A595" s="25">
        <f t="shared" si="310"/>
        <v>572</v>
      </c>
      <c r="C595" s="25">
        <v>35302</v>
      </c>
      <c r="E595" s="89" t="s">
        <v>330</v>
      </c>
      <c r="G595" s="24">
        <v>1.5</v>
      </c>
      <c r="H595" s="75" t="str">
        <f t="shared" si="330"/>
        <v>Winter Volumes</v>
      </c>
      <c r="I595" s="23">
        <f>'Plt. Class.'!L$47</f>
        <v>104659.44999999997</v>
      </c>
      <c r="J595" s="75">
        <f t="shared" si="331"/>
        <v>39760.468715133626</v>
      </c>
      <c r="K595" s="75">
        <f t="shared" si="332"/>
        <v>26240.833365624811</v>
      </c>
      <c r="L595" s="75">
        <f t="shared" si="333"/>
        <v>565.3393279210585</v>
      </c>
      <c r="M595" s="75">
        <f t="shared" si="334"/>
        <v>18639.111999674315</v>
      </c>
      <c r="N595" s="75">
        <f t="shared" si="335"/>
        <v>19453.69659164616</v>
      </c>
      <c r="O595" s="75">
        <f t="shared" si="336"/>
        <v>0</v>
      </c>
      <c r="P595" s="75">
        <f t="shared" si="337"/>
        <v>0</v>
      </c>
      <c r="Q595" s="75">
        <f t="shared" si="338"/>
        <v>0</v>
      </c>
      <c r="R595" s="75">
        <f t="shared" si="339"/>
        <v>0</v>
      </c>
      <c r="S595" s="75">
        <f t="shared" si="340"/>
        <v>0</v>
      </c>
      <c r="T595" s="75">
        <f t="shared" si="341"/>
        <v>0</v>
      </c>
      <c r="U595" s="75">
        <f t="shared" si="342"/>
        <v>0</v>
      </c>
      <c r="V595" s="75">
        <f t="shared" si="343"/>
        <v>0</v>
      </c>
      <c r="W595" s="75">
        <f t="shared" si="344"/>
        <v>0</v>
      </c>
      <c r="X595" s="75">
        <f t="shared" si="345"/>
        <v>0</v>
      </c>
      <c r="Y595" s="23">
        <f t="shared" si="346"/>
        <v>0</v>
      </c>
    </row>
    <row r="596" spans="1:25">
      <c r="A596" s="25">
        <f t="shared" si="310"/>
        <v>573</v>
      </c>
      <c r="C596" s="25">
        <v>35400</v>
      </c>
      <c r="E596" s="89" t="s">
        <v>116</v>
      </c>
      <c r="G596" s="24">
        <v>1.5</v>
      </c>
      <c r="H596" s="75" t="str">
        <f t="shared" si="330"/>
        <v>Winter Volumes</v>
      </c>
      <c r="I596" s="23">
        <f>'Plt. Class.'!L$48</f>
        <v>9032952.5499999989</v>
      </c>
      <c r="J596" s="75">
        <f t="shared" si="331"/>
        <v>3431648.3343793759</v>
      </c>
      <c r="K596" s="75">
        <f t="shared" si="332"/>
        <v>2264795.0344106122</v>
      </c>
      <c r="L596" s="75">
        <f t="shared" si="333"/>
        <v>48793.332315044769</v>
      </c>
      <c r="M596" s="75">
        <f t="shared" si="334"/>
        <v>1608705.3225216998</v>
      </c>
      <c r="N596" s="75">
        <f t="shared" si="335"/>
        <v>1679010.526373266</v>
      </c>
      <c r="O596" s="75">
        <f t="shared" si="336"/>
        <v>0</v>
      </c>
      <c r="P596" s="75">
        <f t="shared" si="337"/>
        <v>0</v>
      </c>
      <c r="Q596" s="75">
        <f t="shared" si="338"/>
        <v>0</v>
      </c>
      <c r="R596" s="75">
        <f t="shared" si="339"/>
        <v>0</v>
      </c>
      <c r="S596" s="75">
        <f t="shared" si="340"/>
        <v>0</v>
      </c>
      <c r="T596" s="75">
        <f t="shared" si="341"/>
        <v>0</v>
      </c>
      <c r="U596" s="75">
        <f t="shared" si="342"/>
        <v>0</v>
      </c>
      <c r="V596" s="75">
        <f t="shared" si="343"/>
        <v>0</v>
      </c>
      <c r="W596" s="75">
        <f t="shared" si="344"/>
        <v>0</v>
      </c>
      <c r="X596" s="75">
        <f t="shared" si="345"/>
        <v>0</v>
      </c>
      <c r="Y596" s="23">
        <f t="shared" si="346"/>
        <v>0</v>
      </c>
    </row>
    <row r="597" spans="1:25">
      <c r="A597" s="25">
        <f t="shared" si="310"/>
        <v>574</v>
      </c>
      <c r="C597" s="25">
        <v>35500</v>
      </c>
      <c r="E597" s="89" t="s">
        <v>344</v>
      </c>
      <c r="G597" s="24">
        <v>1.5</v>
      </c>
      <c r="H597" s="75" t="str">
        <f t="shared" si="330"/>
        <v>Winter Volumes</v>
      </c>
      <c r="I597" s="23">
        <f>'Plt. Class.'!L$49</f>
        <v>136542.18999999997</v>
      </c>
      <c r="J597" s="75">
        <f t="shared" si="331"/>
        <v>51872.826331409466</v>
      </c>
      <c r="K597" s="75">
        <f t="shared" si="332"/>
        <v>34234.661611230353</v>
      </c>
      <c r="L597" s="75">
        <f t="shared" si="333"/>
        <v>737.56043938191419</v>
      </c>
      <c r="M597" s="75">
        <f t="shared" si="334"/>
        <v>24317.203769853659</v>
      </c>
      <c r="N597" s="75">
        <f t="shared" si="335"/>
        <v>25379.937848124584</v>
      </c>
      <c r="O597" s="75">
        <f t="shared" si="336"/>
        <v>0</v>
      </c>
      <c r="P597" s="75">
        <f t="shared" si="337"/>
        <v>0</v>
      </c>
      <c r="Q597" s="75">
        <f t="shared" si="338"/>
        <v>0</v>
      </c>
      <c r="R597" s="75">
        <f t="shared" si="339"/>
        <v>0</v>
      </c>
      <c r="S597" s="75">
        <f t="shared" si="340"/>
        <v>0</v>
      </c>
      <c r="T597" s="75">
        <f t="shared" si="341"/>
        <v>0</v>
      </c>
      <c r="U597" s="75">
        <f t="shared" si="342"/>
        <v>0</v>
      </c>
      <c r="V597" s="75">
        <f t="shared" si="343"/>
        <v>0</v>
      </c>
      <c r="W597" s="75">
        <f t="shared" si="344"/>
        <v>0</v>
      </c>
      <c r="X597" s="75">
        <f t="shared" si="345"/>
        <v>0</v>
      </c>
      <c r="Y597" s="23">
        <f t="shared" si="346"/>
        <v>0</v>
      </c>
    </row>
    <row r="598" spans="1:25">
      <c r="A598" s="25">
        <f t="shared" si="310"/>
        <v>575</v>
      </c>
      <c r="C598" s="25">
        <v>35600</v>
      </c>
      <c r="E598" s="89" t="s">
        <v>332</v>
      </c>
      <c r="G598" s="24">
        <v>1.5</v>
      </c>
      <c r="H598" s="75" t="str">
        <f t="shared" si="330"/>
        <v>Winter Volumes</v>
      </c>
      <c r="I598" s="23">
        <f>'Plt. Class.'!L$50</f>
        <v>663748.92999999982</v>
      </c>
      <c r="J598" s="75">
        <f t="shared" si="331"/>
        <v>252160.39799529256</v>
      </c>
      <c r="K598" s="75">
        <f t="shared" si="332"/>
        <v>166419.0387847611</v>
      </c>
      <c r="L598" s="75">
        <f t="shared" si="333"/>
        <v>3585.3749851974349</v>
      </c>
      <c r="M598" s="75">
        <f t="shared" si="334"/>
        <v>118209.01644270046</v>
      </c>
      <c r="N598" s="75">
        <f t="shared" si="335"/>
        <v>123375.10179204826</v>
      </c>
      <c r="O598" s="75">
        <f t="shared" si="336"/>
        <v>0</v>
      </c>
      <c r="P598" s="75">
        <f t="shared" si="337"/>
        <v>0</v>
      </c>
      <c r="Q598" s="75">
        <f t="shared" si="338"/>
        <v>0</v>
      </c>
      <c r="R598" s="75">
        <f t="shared" si="339"/>
        <v>0</v>
      </c>
      <c r="S598" s="75">
        <f t="shared" si="340"/>
        <v>0</v>
      </c>
      <c r="T598" s="75">
        <f t="shared" si="341"/>
        <v>0</v>
      </c>
      <c r="U598" s="75">
        <f t="shared" si="342"/>
        <v>0</v>
      </c>
      <c r="V598" s="75">
        <f t="shared" si="343"/>
        <v>0</v>
      </c>
      <c r="W598" s="75">
        <f t="shared" si="344"/>
        <v>0</v>
      </c>
      <c r="X598" s="75">
        <f t="shared" si="345"/>
        <v>0</v>
      </c>
      <c r="Y598" s="23">
        <f t="shared" si="346"/>
        <v>0</v>
      </c>
    </row>
    <row r="599" spans="1:25">
      <c r="A599" s="25">
        <f t="shared" si="310"/>
        <v>576</v>
      </c>
      <c r="G599" s="24"/>
      <c r="H599" s="75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</row>
    <row r="600" spans="1:25">
      <c r="A600" s="25">
        <f t="shared" si="310"/>
        <v>577</v>
      </c>
      <c r="D600" s="25" t="s">
        <v>345</v>
      </c>
      <c r="G600" s="24"/>
      <c r="H600" s="75"/>
      <c r="I600" s="23">
        <f>'Plt. Class.'!L$52</f>
        <v>18774458.105769228</v>
      </c>
      <c r="J600" s="23">
        <f>SUM(J582:J598)</f>
        <v>7132478.2822575951</v>
      </c>
      <c r="K600" s="23">
        <f t="shared" ref="K600:X600" si="347">SUM(K582:K598)</f>
        <v>4707242.649215092</v>
      </c>
      <c r="L600" s="23">
        <f t="shared" si="347"/>
        <v>101414.05795269941</v>
      </c>
      <c r="M600" s="23">
        <f t="shared" si="347"/>
        <v>3343598.9522840609</v>
      </c>
      <c r="N600" s="23">
        <f t="shared" si="347"/>
        <v>3489724.1640597824</v>
      </c>
      <c r="O600" s="23">
        <f t="shared" si="347"/>
        <v>0</v>
      </c>
      <c r="P600" s="23">
        <f t="shared" si="347"/>
        <v>0</v>
      </c>
      <c r="Q600" s="23">
        <f t="shared" si="347"/>
        <v>0</v>
      </c>
      <c r="R600" s="23">
        <f t="shared" si="347"/>
        <v>0</v>
      </c>
      <c r="S600" s="23">
        <f t="shared" si="347"/>
        <v>0</v>
      </c>
      <c r="T600" s="23">
        <f t="shared" si="347"/>
        <v>0</v>
      </c>
      <c r="U600" s="23">
        <f t="shared" si="347"/>
        <v>0</v>
      </c>
      <c r="V600" s="23">
        <f t="shared" si="347"/>
        <v>0</v>
      </c>
      <c r="W600" s="23">
        <f t="shared" si="347"/>
        <v>0</v>
      </c>
      <c r="X600" s="23">
        <f t="shared" si="347"/>
        <v>0</v>
      </c>
      <c r="Y600" s="23">
        <f>SUM(J600:X600)-I600</f>
        <v>0</v>
      </c>
    </row>
    <row r="601" spans="1:25">
      <c r="A601" s="25">
        <f t="shared" si="310"/>
        <v>578</v>
      </c>
      <c r="G601" s="24"/>
      <c r="H601" s="75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>
      <c r="A602" s="25">
        <f t="shared" si="310"/>
        <v>579</v>
      </c>
      <c r="D602" s="25" t="s">
        <v>64</v>
      </c>
      <c r="G602" s="24"/>
      <c r="H602" s="75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</row>
    <row r="603" spans="1:25">
      <c r="A603" s="25">
        <f t="shared" si="310"/>
        <v>580</v>
      </c>
      <c r="G603" s="24"/>
      <c r="H603" s="75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10"/>
        <v>581</v>
      </c>
      <c r="C604" s="25">
        <v>36510</v>
      </c>
      <c r="E604" s="25" t="s">
        <v>115</v>
      </c>
      <c r="G604" s="24">
        <v>99</v>
      </c>
      <c r="H604" s="75" t="str">
        <f t="shared" ref="H604:H612" si="348">VLOOKUP($G604,alloc,3)</f>
        <v>-</v>
      </c>
      <c r="I604" s="23">
        <f>'Plt. Class.'!L$56</f>
        <v>0</v>
      </c>
      <c r="J604" s="75">
        <f t="shared" ref="J604:J612" si="349">$I604*VLOOKUP($G604,alloc,6)</f>
        <v>0</v>
      </c>
      <c r="K604" s="75">
        <f t="shared" ref="K604:K612" si="350">$I604*VLOOKUP($G604,alloc,7)</f>
        <v>0</v>
      </c>
      <c r="L604" s="75">
        <f t="shared" ref="L604:L612" si="351">$I604*VLOOKUP($G604,alloc,8)</f>
        <v>0</v>
      </c>
      <c r="M604" s="75">
        <f t="shared" ref="M604:M612" si="352">$I604*VLOOKUP($G604,alloc,9)</f>
        <v>0</v>
      </c>
      <c r="N604" s="75">
        <f t="shared" ref="N604:N612" si="353">$I604*VLOOKUP($G604,alloc,10)</f>
        <v>0</v>
      </c>
      <c r="O604" s="75">
        <f t="shared" ref="O604:O612" si="354">$I604*VLOOKUP($G604,alloc,11)</f>
        <v>0</v>
      </c>
      <c r="P604" s="75">
        <f t="shared" ref="P604:P612" si="355">$I604*VLOOKUP($G604,alloc,12)</f>
        <v>0</v>
      </c>
      <c r="Q604" s="75">
        <f t="shared" ref="Q604:Q612" si="356">$I604*VLOOKUP($G604,alloc,13)</f>
        <v>0</v>
      </c>
      <c r="R604" s="75">
        <f t="shared" ref="R604:R612" si="357">$I604*VLOOKUP($G604,alloc,14)</f>
        <v>0</v>
      </c>
      <c r="S604" s="75">
        <f t="shared" ref="S604:S612" si="358">$I604*VLOOKUP($G604,alloc,15)</f>
        <v>0</v>
      </c>
      <c r="T604" s="75">
        <f t="shared" ref="T604:T612" si="359">$I604*VLOOKUP($G604,alloc,16)</f>
        <v>0</v>
      </c>
      <c r="U604" s="75">
        <f t="shared" ref="U604:U612" si="360">$I604*VLOOKUP($G604,alloc,17)</f>
        <v>0</v>
      </c>
      <c r="V604" s="75">
        <f t="shared" ref="V604:V612" si="361">$I604*VLOOKUP($G604,alloc,18)</f>
        <v>0</v>
      </c>
      <c r="W604" s="75">
        <f t="shared" ref="W604:W612" si="362">$I604*VLOOKUP($G604,alloc,19)</f>
        <v>0</v>
      </c>
      <c r="X604" s="75">
        <f t="shared" ref="X604:X612" si="363">$I604*VLOOKUP($G604,alloc,20)</f>
        <v>0</v>
      </c>
      <c r="Y604" s="23">
        <f t="shared" ref="Y604:Y612" si="364">SUM(J604:X604)-I604</f>
        <v>0</v>
      </c>
    </row>
    <row r="605" spans="1:25">
      <c r="A605" s="25">
        <f t="shared" si="310"/>
        <v>582</v>
      </c>
      <c r="C605" s="25">
        <v>36520</v>
      </c>
      <c r="E605" s="25" t="s">
        <v>137</v>
      </c>
      <c r="G605" s="24">
        <v>99</v>
      </c>
      <c r="H605" s="75" t="str">
        <f t="shared" si="348"/>
        <v>-</v>
      </c>
      <c r="I605" s="23">
        <f>'Plt. Class.'!L$57</f>
        <v>0</v>
      </c>
      <c r="J605" s="75">
        <f t="shared" si="349"/>
        <v>0</v>
      </c>
      <c r="K605" s="75">
        <f t="shared" si="350"/>
        <v>0</v>
      </c>
      <c r="L605" s="75">
        <f t="shared" si="351"/>
        <v>0</v>
      </c>
      <c r="M605" s="75">
        <f t="shared" si="352"/>
        <v>0</v>
      </c>
      <c r="N605" s="75">
        <f t="shared" si="353"/>
        <v>0</v>
      </c>
      <c r="O605" s="75">
        <f t="shared" si="354"/>
        <v>0</v>
      </c>
      <c r="P605" s="75">
        <f t="shared" si="355"/>
        <v>0</v>
      </c>
      <c r="Q605" s="75">
        <f t="shared" si="356"/>
        <v>0</v>
      </c>
      <c r="R605" s="75">
        <f t="shared" si="357"/>
        <v>0</v>
      </c>
      <c r="S605" s="75">
        <f t="shared" si="358"/>
        <v>0</v>
      </c>
      <c r="T605" s="75">
        <f t="shared" si="359"/>
        <v>0</v>
      </c>
      <c r="U605" s="75">
        <f t="shared" si="360"/>
        <v>0</v>
      </c>
      <c r="V605" s="75">
        <f t="shared" si="361"/>
        <v>0</v>
      </c>
      <c r="W605" s="75">
        <f t="shared" si="362"/>
        <v>0</v>
      </c>
      <c r="X605" s="75">
        <f t="shared" si="363"/>
        <v>0</v>
      </c>
      <c r="Y605" s="23">
        <f t="shared" si="364"/>
        <v>0</v>
      </c>
    </row>
    <row r="606" spans="1:25">
      <c r="A606" s="25">
        <f t="shared" si="310"/>
        <v>583</v>
      </c>
      <c r="C606" s="25">
        <v>36602</v>
      </c>
      <c r="E606" s="89" t="s">
        <v>139</v>
      </c>
      <c r="G606" s="24">
        <v>99</v>
      </c>
      <c r="H606" s="75" t="str">
        <f t="shared" si="348"/>
        <v>-</v>
      </c>
      <c r="I606" s="23">
        <f>'Plt. Class.'!L$58</f>
        <v>0</v>
      </c>
      <c r="J606" s="75">
        <f t="shared" si="349"/>
        <v>0</v>
      </c>
      <c r="K606" s="75">
        <f t="shared" si="350"/>
        <v>0</v>
      </c>
      <c r="L606" s="75">
        <f t="shared" si="351"/>
        <v>0</v>
      </c>
      <c r="M606" s="75">
        <f t="shared" si="352"/>
        <v>0</v>
      </c>
      <c r="N606" s="75">
        <f t="shared" si="353"/>
        <v>0</v>
      </c>
      <c r="O606" s="75">
        <f t="shared" si="354"/>
        <v>0</v>
      </c>
      <c r="P606" s="75">
        <f t="shared" si="355"/>
        <v>0</v>
      </c>
      <c r="Q606" s="75">
        <f t="shared" si="356"/>
        <v>0</v>
      </c>
      <c r="R606" s="75">
        <f t="shared" si="357"/>
        <v>0</v>
      </c>
      <c r="S606" s="75">
        <f t="shared" si="358"/>
        <v>0</v>
      </c>
      <c r="T606" s="75">
        <f t="shared" si="359"/>
        <v>0</v>
      </c>
      <c r="U606" s="75">
        <f t="shared" si="360"/>
        <v>0</v>
      </c>
      <c r="V606" s="75">
        <f t="shared" si="361"/>
        <v>0</v>
      </c>
      <c r="W606" s="75">
        <f t="shared" si="362"/>
        <v>0</v>
      </c>
      <c r="X606" s="75">
        <f t="shared" si="363"/>
        <v>0</v>
      </c>
      <c r="Y606" s="23">
        <f t="shared" si="364"/>
        <v>0</v>
      </c>
    </row>
    <row r="607" spans="1:25">
      <c r="A607" s="25">
        <f t="shared" si="310"/>
        <v>584</v>
      </c>
      <c r="C607" s="25">
        <v>36603</v>
      </c>
      <c r="E607" s="89" t="s">
        <v>270</v>
      </c>
      <c r="G607" s="24">
        <v>99</v>
      </c>
      <c r="H607" s="75" t="str">
        <f t="shared" si="348"/>
        <v>-</v>
      </c>
      <c r="I607" s="23">
        <f>'Plt. Class.'!L$59</f>
        <v>0</v>
      </c>
      <c r="J607" s="75">
        <f t="shared" si="349"/>
        <v>0</v>
      </c>
      <c r="K607" s="75">
        <f t="shared" si="350"/>
        <v>0</v>
      </c>
      <c r="L607" s="75">
        <f t="shared" si="351"/>
        <v>0</v>
      </c>
      <c r="M607" s="75">
        <f t="shared" si="352"/>
        <v>0</v>
      </c>
      <c r="N607" s="75">
        <f t="shared" si="353"/>
        <v>0</v>
      </c>
      <c r="O607" s="75">
        <f t="shared" si="354"/>
        <v>0</v>
      </c>
      <c r="P607" s="75">
        <f t="shared" si="355"/>
        <v>0</v>
      </c>
      <c r="Q607" s="75">
        <f t="shared" si="356"/>
        <v>0</v>
      </c>
      <c r="R607" s="75">
        <f t="shared" si="357"/>
        <v>0</v>
      </c>
      <c r="S607" s="75">
        <f t="shared" si="358"/>
        <v>0</v>
      </c>
      <c r="T607" s="75">
        <f t="shared" si="359"/>
        <v>0</v>
      </c>
      <c r="U607" s="75">
        <f t="shared" si="360"/>
        <v>0</v>
      </c>
      <c r="V607" s="75">
        <f t="shared" si="361"/>
        <v>0</v>
      </c>
      <c r="W607" s="75">
        <f t="shared" si="362"/>
        <v>0</v>
      </c>
      <c r="X607" s="75">
        <f t="shared" si="363"/>
        <v>0</v>
      </c>
      <c r="Y607" s="23">
        <f t="shared" si="364"/>
        <v>0</v>
      </c>
    </row>
    <row r="608" spans="1:25">
      <c r="A608" s="25">
        <f t="shared" si="310"/>
        <v>585</v>
      </c>
      <c r="C608" s="25">
        <v>36700</v>
      </c>
      <c r="E608" s="89" t="s">
        <v>271</v>
      </c>
      <c r="G608" s="24">
        <v>99</v>
      </c>
      <c r="H608" s="75" t="str">
        <f t="shared" si="348"/>
        <v>-</v>
      </c>
      <c r="I608" s="23">
        <f>'Plt. Class.'!L$60</f>
        <v>0</v>
      </c>
      <c r="J608" s="75">
        <f t="shared" si="349"/>
        <v>0</v>
      </c>
      <c r="K608" s="75">
        <f t="shared" si="350"/>
        <v>0</v>
      </c>
      <c r="L608" s="75">
        <f t="shared" si="351"/>
        <v>0</v>
      </c>
      <c r="M608" s="75">
        <f t="shared" si="352"/>
        <v>0</v>
      </c>
      <c r="N608" s="75">
        <f t="shared" si="353"/>
        <v>0</v>
      </c>
      <c r="O608" s="75">
        <f t="shared" si="354"/>
        <v>0</v>
      </c>
      <c r="P608" s="75">
        <f t="shared" si="355"/>
        <v>0</v>
      </c>
      <c r="Q608" s="75">
        <f t="shared" si="356"/>
        <v>0</v>
      </c>
      <c r="R608" s="75">
        <f t="shared" si="357"/>
        <v>0</v>
      </c>
      <c r="S608" s="75">
        <f t="shared" si="358"/>
        <v>0</v>
      </c>
      <c r="T608" s="75">
        <f t="shared" si="359"/>
        <v>0</v>
      </c>
      <c r="U608" s="75">
        <f t="shared" si="360"/>
        <v>0</v>
      </c>
      <c r="V608" s="75">
        <f t="shared" si="361"/>
        <v>0</v>
      </c>
      <c r="W608" s="75">
        <f t="shared" si="362"/>
        <v>0</v>
      </c>
      <c r="X608" s="75">
        <f t="shared" si="363"/>
        <v>0</v>
      </c>
      <c r="Y608" s="23">
        <f t="shared" si="364"/>
        <v>0</v>
      </c>
    </row>
    <row r="609" spans="1:25">
      <c r="A609" s="25">
        <f t="shared" si="310"/>
        <v>586</v>
      </c>
      <c r="C609" s="25">
        <v>36701</v>
      </c>
      <c r="E609" s="89" t="s">
        <v>272</v>
      </c>
      <c r="G609" s="24">
        <v>99</v>
      </c>
      <c r="H609" s="75" t="str">
        <f t="shared" si="348"/>
        <v>-</v>
      </c>
      <c r="I609" s="23">
        <f>'Plt. Class.'!L$61</f>
        <v>0</v>
      </c>
      <c r="J609" s="75">
        <f t="shared" si="349"/>
        <v>0</v>
      </c>
      <c r="K609" s="75">
        <f t="shared" si="350"/>
        <v>0</v>
      </c>
      <c r="L609" s="75">
        <f t="shared" si="351"/>
        <v>0</v>
      </c>
      <c r="M609" s="75">
        <f t="shared" si="352"/>
        <v>0</v>
      </c>
      <c r="N609" s="75">
        <f t="shared" si="353"/>
        <v>0</v>
      </c>
      <c r="O609" s="75">
        <f t="shared" si="354"/>
        <v>0</v>
      </c>
      <c r="P609" s="75">
        <f t="shared" si="355"/>
        <v>0</v>
      </c>
      <c r="Q609" s="75">
        <f t="shared" si="356"/>
        <v>0</v>
      </c>
      <c r="R609" s="75">
        <f t="shared" si="357"/>
        <v>0</v>
      </c>
      <c r="S609" s="75">
        <f t="shared" si="358"/>
        <v>0</v>
      </c>
      <c r="T609" s="75">
        <f t="shared" si="359"/>
        <v>0</v>
      </c>
      <c r="U609" s="75">
        <f t="shared" si="360"/>
        <v>0</v>
      </c>
      <c r="V609" s="75">
        <f t="shared" si="361"/>
        <v>0</v>
      </c>
      <c r="W609" s="75">
        <f t="shared" si="362"/>
        <v>0</v>
      </c>
      <c r="X609" s="75">
        <f t="shared" si="363"/>
        <v>0</v>
      </c>
      <c r="Y609" s="23">
        <f t="shared" si="364"/>
        <v>0</v>
      </c>
    </row>
    <row r="610" spans="1:25">
      <c r="A610" s="25">
        <f t="shared" si="310"/>
        <v>587</v>
      </c>
      <c r="C610" s="25">
        <v>36703</v>
      </c>
      <c r="E610" s="89" t="s">
        <v>627</v>
      </c>
      <c r="G610" s="24">
        <v>99</v>
      </c>
      <c r="H610" s="75" t="str">
        <f t="shared" si="348"/>
        <v>-</v>
      </c>
      <c r="I610" s="23">
        <f>'Plt. Class.'!L$62</f>
        <v>0</v>
      </c>
      <c r="J610" s="75">
        <f t="shared" si="349"/>
        <v>0</v>
      </c>
      <c r="K610" s="75">
        <f t="shared" si="350"/>
        <v>0</v>
      </c>
      <c r="L610" s="75">
        <f t="shared" si="351"/>
        <v>0</v>
      </c>
      <c r="M610" s="75">
        <f t="shared" si="352"/>
        <v>0</v>
      </c>
      <c r="N610" s="75">
        <f t="shared" si="353"/>
        <v>0</v>
      </c>
      <c r="O610" s="75">
        <f t="shared" si="354"/>
        <v>0</v>
      </c>
      <c r="P610" s="75">
        <f t="shared" si="355"/>
        <v>0</v>
      </c>
      <c r="Q610" s="75">
        <f t="shared" si="356"/>
        <v>0</v>
      </c>
      <c r="R610" s="75">
        <f t="shared" si="357"/>
        <v>0</v>
      </c>
      <c r="S610" s="75">
        <f t="shared" si="358"/>
        <v>0</v>
      </c>
      <c r="T610" s="75">
        <f t="shared" si="359"/>
        <v>0</v>
      </c>
      <c r="U610" s="75">
        <f t="shared" si="360"/>
        <v>0</v>
      </c>
      <c r="V610" s="75">
        <f t="shared" si="361"/>
        <v>0</v>
      </c>
      <c r="W610" s="75">
        <f t="shared" si="362"/>
        <v>0</v>
      </c>
      <c r="X610" s="75">
        <f t="shared" si="363"/>
        <v>0</v>
      </c>
      <c r="Y610" s="23"/>
    </row>
    <row r="611" spans="1:25">
      <c r="A611" s="25">
        <f t="shared" si="310"/>
        <v>588</v>
      </c>
      <c r="C611" s="25">
        <v>36900</v>
      </c>
      <c r="E611" s="89" t="s">
        <v>273</v>
      </c>
      <c r="G611" s="24">
        <v>99</v>
      </c>
      <c r="H611" s="75" t="str">
        <f t="shared" si="348"/>
        <v>-</v>
      </c>
      <c r="I611" s="23">
        <f>'Plt. Class.'!L$63</f>
        <v>0</v>
      </c>
      <c r="J611" s="75">
        <f t="shared" si="349"/>
        <v>0</v>
      </c>
      <c r="K611" s="75">
        <f t="shared" si="350"/>
        <v>0</v>
      </c>
      <c r="L611" s="75">
        <f t="shared" si="351"/>
        <v>0</v>
      </c>
      <c r="M611" s="75">
        <f t="shared" si="352"/>
        <v>0</v>
      </c>
      <c r="N611" s="75">
        <f t="shared" si="353"/>
        <v>0</v>
      </c>
      <c r="O611" s="75">
        <f t="shared" si="354"/>
        <v>0</v>
      </c>
      <c r="P611" s="75">
        <f t="shared" si="355"/>
        <v>0</v>
      </c>
      <c r="Q611" s="75">
        <f t="shared" si="356"/>
        <v>0</v>
      </c>
      <c r="R611" s="75">
        <f t="shared" si="357"/>
        <v>0</v>
      </c>
      <c r="S611" s="75">
        <f t="shared" si="358"/>
        <v>0</v>
      </c>
      <c r="T611" s="75">
        <f t="shared" si="359"/>
        <v>0</v>
      </c>
      <c r="U611" s="75">
        <f t="shared" si="360"/>
        <v>0</v>
      </c>
      <c r="V611" s="75">
        <f t="shared" si="361"/>
        <v>0</v>
      </c>
      <c r="W611" s="75">
        <f t="shared" si="362"/>
        <v>0</v>
      </c>
      <c r="X611" s="75">
        <f t="shared" si="363"/>
        <v>0</v>
      </c>
      <c r="Y611" s="23">
        <f t="shared" si="364"/>
        <v>0</v>
      </c>
    </row>
    <row r="612" spans="1:25">
      <c r="A612" s="25">
        <f t="shared" si="310"/>
        <v>589</v>
      </c>
      <c r="C612" s="25">
        <v>36901</v>
      </c>
      <c r="E612" s="89" t="s">
        <v>273</v>
      </c>
      <c r="G612" s="24">
        <v>99</v>
      </c>
      <c r="H612" s="75" t="str">
        <f t="shared" si="348"/>
        <v>-</v>
      </c>
      <c r="I612" s="23">
        <f>'Plt. Class.'!L$64</f>
        <v>0</v>
      </c>
      <c r="J612" s="75">
        <f t="shared" si="349"/>
        <v>0</v>
      </c>
      <c r="K612" s="75">
        <f t="shared" si="350"/>
        <v>0</v>
      </c>
      <c r="L612" s="75">
        <f t="shared" si="351"/>
        <v>0</v>
      </c>
      <c r="M612" s="75">
        <f t="shared" si="352"/>
        <v>0</v>
      </c>
      <c r="N612" s="75">
        <f t="shared" si="353"/>
        <v>0</v>
      </c>
      <c r="O612" s="75">
        <f t="shared" si="354"/>
        <v>0</v>
      </c>
      <c r="P612" s="75">
        <f t="shared" si="355"/>
        <v>0</v>
      </c>
      <c r="Q612" s="75">
        <f t="shared" si="356"/>
        <v>0</v>
      </c>
      <c r="R612" s="75">
        <f t="shared" si="357"/>
        <v>0</v>
      </c>
      <c r="S612" s="75">
        <f t="shared" si="358"/>
        <v>0</v>
      </c>
      <c r="T612" s="75">
        <f t="shared" si="359"/>
        <v>0</v>
      </c>
      <c r="U612" s="75">
        <f t="shared" si="360"/>
        <v>0</v>
      </c>
      <c r="V612" s="75">
        <f t="shared" si="361"/>
        <v>0</v>
      </c>
      <c r="W612" s="75">
        <f t="shared" si="362"/>
        <v>0</v>
      </c>
      <c r="X612" s="75">
        <f t="shared" si="363"/>
        <v>0</v>
      </c>
      <c r="Y612" s="23">
        <f t="shared" si="364"/>
        <v>0</v>
      </c>
    </row>
    <row r="613" spans="1:25">
      <c r="A613" s="25">
        <f t="shared" si="310"/>
        <v>590</v>
      </c>
      <c r="G613" s="24"/>
      <c r="H613" s="75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</row>
    <row r="614" spans="1:25">
      <c r="A614" s="25">
        <f t="shared" si="310"/>
        <v>591</v>
      </c>
      <c r="D614" s="25" t="s">
        <v>65</v>
      </c>
      <c r="G614" s="24"/>
      <c r="H614" s="75"/>
      <c r="I614" s="23">
        <f>'Plt. Class.'!L$66</f>
        <v>0</v>
      </c>
      <c r="J614" s="23">
        <f>SUM(J604:J612)</f>
        <v>0</v>
      </c>
      <c r="K614" s="23">
        <f t="shared" ref="K614:X614" si="365">SUM(K604:K612)</f>
        <v>0</v>
      </c>
      <c r="L614" s="23">
        <f t="shared" si="365"/>
        <v>0</v>
      </c>
      <c r="M614" s="23">
        <f t="shared" si="365"/>
        <v>0</v>
      </c>
      <c r="N614" s="23">
        <f t="shared" si="365"/>
        <v>0</v>
      </c>
      <c r="O614" s="23">
        <f t="shared" si="365"/>
        <v>0</v>
      </c>
      <c r="P614" s="23">
        <f t="shared" si="365"/>
        <v>0</v>
      </c>
      <c r="Q614" s="23">
        <f t="shared" si="365"/>
        <v>0</v>
      </c>
      <c r="R614" s="23">
        <f t="shared" si="365"/>
        <v>0</v>
      </c>
      <c r="S614" s="23">
        <f t="shared" si="365"/>
        <v>0</v>
      </c>
      <c r="T614" s="23">
        <f t="shared" si="365"/>
        <v>0</v>
      </c>
      <c r="U614" s="23">
        <f t="shared" si="365"/>
        <v>0</v>
      </c>
      <c r="V614" s="23">
        <f t="shared" si="365"/>
        <v>0</v>
      </c>
      <c r="W614" s="23">
        <f t="shared" si="365"/>
        <v>0</v>
      </c>
      <c r="X614" s="23">
        <f t="shared" si="365"/>
        <v>0</v>
      </c>
      <c r="Y614" s="23">
        <f>SUM(J614:X614)-I614</f>
        <v>0</v>
      </c>
    </row>
    <row r="615" spans="1:25">
      <c r="A615" s="25">
        <f t="shared" si="310"/>
        <v>592</v>
      </c>
      <c r="G615" s="24"/>
      <c r="H615" s="75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</row>
    <row r="616" spans="1:25">
      <c r="A616" s="25">
        <f t="shared" si="310"/>
        <v>593</v>
      </c>
      <c r="D616" s="25" t="s">
        <v>24</v>
      </c>
      <c r="G616" s="24"/>
      <c r="H616" s="75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</row>
    <row r="617" spans="1:25">
      <c r="A617" s="25">
        <f t="shared" si="310"/>
        <v>594</v>
      </c>
      <c r="G617" s="24"/>
      <c r="H617" s="75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</row>
    <row r="618" spans="1:25">
      <c r="A618" s="25">
        <f t="shared" si="310"/>
        <v>595</v>
      </c>
      <c r="C618" s="25">
        <v>37400</v>
      </c>
      <c r="E618" s="89" t="s">
        <v>115</v>
      </c>
      <c r="G618" s="24">
        <v>1</v>
      </c>
      <c r="H618" s="75" t="str">
        <f t="shared" ref="H618:H640" si="366">VLOOKUP($G618,alloc,3)</f>
        <v>Mcf</v>
      </c>
      <c r="I618" s="23">
        <f>'Plt. Class.'!L$70</f>
        <v>0</v>
      </c>
      <c r="J618" s="75">
        <f t="shared" ref="J618:J640" si="367">$I618*VLOOKUP($G618,alloc,6)</f>
        <v>0</v>
      </c>
      <c r="K618" s="75">
        <f t="shared" ref="K618:K640" si="368">$I618*VLOOKUP($G618,alloc,7)</f>
        <v>0</v>
      </c>
      <c r="L618" s="75">
        <f t="shared" ref="L618:L640" si="369">$I618*VLOOKUP($G618,alloc,8)</f>
        <v>0</v>
      </c>
      <c r="M618" s="75">
        <f t="shared" ref="M618:M640" si="370">$I618*VLOOKUP($G618,alloc,9)</f>
        <v>0</v>
      </c>
      <c r="N618" s="75">
        <f t="shared" ref="N618:N640" si="371">$I618*VLOOKUP($G618,alloc,10)</f>
        <v>0</v>
      </c>
      <c r="O618" s="75">
        <f t="shared" ref="O618:O640" si="372">$I618*VLOOKUP($G618,alloc,11)</f>
        <v>0</v>
      </c>
      <c r="P618" s="75">
        <f t="shared" ref="P618:P640" si="373">$I618*VLOOKUP($G618,alloc,12)</f>
        <v>0</v>
      </c>
      <c r="Q618" s="75">
        <f t="shared" ref="Q618:Q640" si="374">$I618*VLOOKUP($G618,alloc,13)</f>
        <v>0</v>
      </c>
      <c r="R618" s="75">
        <f t="shared" ref="R618:R640" si="375">$I618*VLOOKUP($G618,alloc,14)</f>
        <v>0</v>
      </c>
      <c r="S618" s="75">
        <f t="shared" ref="S618:S640" si="376">$I618*VLOOKUP($G618,alloc,15)</f>
        <v>0</v>
      </c>
      <c r="T618" s="75">
        <f t="shared" ref="T618:T640" si="377">$I618*VLOOKUP($G618,alloc,16)</f>
        <v>0</v>
      </c>
      <c r="U618" s="75">
        <f t="shared" ref="U618:U640" si="378">$I618*VLOOKUP($G618,alloc,17)</f>
        <v>0</v>
      </c>
      <c r="V618" s="75">
        <f t="shared" ref="V618:V640" si="379">$I618*VLOOKUP($G618,alloc,18)</f>
        <v>0</v>
      </c>
      <c r="W618" s="75">
        <f t="shared" ref="W618:W640" si="380">$I618*VLOOKUP($G618,alloc,19)</f>
        <v>0</v>
      </c>
      <c r="X618" s="75">
        <f t="shared" ref="X618:X640" si="381">$I618*VLOOKUP($G618,alloc,20)</f>
        <v>0</v>
      </c>
      <c r="Y618" s="23">
        <f t="shared" ref="Y618:Y640" si="382">SUM(J618:X618)-I618</f>
        <v>0</v>
      </c>
    </row>
    <row r="619" spans="1:25">
      <c r="A619" s="25">
        <f t="shared" si="310"/>
        <v>596</v>
      </c>
      <c r="C619" s="25">
        <v>37401</v>
      </c>
      <c r="E619" s="89" t="s">
        <v>274</v>
      </c>
      <c r="G619" s="24">
        <v>1</v>
      </c>
      <c r="H619" s="75" t="str">
        <f t="shared" si="366"/>
        <v>Mcf</v>
      </c>
      <c r="I619" s="23">
        <f>'Plt. Class.'!L$71</f>
        <v>0</v>
      </c>
      <c r="J619" s="75">
        <f t="shared" si="367"/>
        <v>0</v>
      </c>
      <c r="K619" s="75">
        <f t="shared" si="368"/>
        <v>0</v>
      </c>
      <c r="L619" s="75">
        <f t="shared" si="369"/>
        <v>0</v>
      </c>
      <c r="M619" s="75">
        <f t="shared" si="370"/>
        <v>0</v>
      </c>
      <c r="N619" s="75">
        <f t="shared" si="371"/>
        <v>0</v>
      </c>
      <c r="O619" s="75">
        <f t="shared" si="372"/>
        <v>0</v>
      </c>
      <c r="P619" s="75">
        <f t="shared" si="373"/>
        <v>0</v>
      </c>
      <c r="Q619" s="75">
        <f t="shared" si="374"/>
        <v>0</v>
      </c>
      <c r="R619" s="75">
        <f t="shared" si="375"/>
        <v>0</v>
      </c>
      <c r="S619" s="75">
        <f t="shared" si="376"/>
        <v>0</v>
      </c>
      <c r="T619" s="75">
        <f t="shared" si="377"/>
        <v>0</v>
      </c>
      <c r="U619" s="75">
        <f t="shared" si="378"/>
        <v>0</v>
      </c>
      <c r="V619" s="75">
        <f t="shared" si="379"/>
        <v>0</v>
      </c>
      <c r="W619" s="75">
        <f t="shared" si="380"/>
        <v>0</v>
      </c>
      <c r="X619" s="75">
        <f t="shared" si="381"/>
        <v>0</v>
      </c>
      <c r="Y619" s="23">
        <f t="shared" si="382"/>
        <v>0</v>
      </c>
    </row>
    <row r="620" spans="1:25">
      <c r="A620" s="25">
        <f t="shared" si="310"/>
        <v>597</v>
      </c>
      <c r="C620" s="25">
        <v>37402</v>
      </c>
      <c r="E620" s="89" t="s">
        <v>275</v>
      </c>
      <c r="G620" s="24">
        <v>1</v>
      </c>
      <c r="H620" s="75" t="str">
        <f t="shared" si="366"/>
        <v>Mcf</v>
      </c>
      <c r="I620" s="23">
        <f>'Plt. Class.'!L$72</f>
        <v>0</v>
      </c>
      <c r="J620" s="75">
        <f t="shared" si="367"/>
        <v>0</v>
      </c>
      <c r="K620" s="75">
        <f t="shared" si="368"/>
        <v>0</v>
      </c>
      <c r="L620" s="75">
        <f t="shared" si="369"/>
        <v>0</v>
      </c>
      <c r="M620" s="75">
        <f t="shared" si="370"/>
        <v>0</v>
      </c>
      <c r="N620" s="75">
        <f t="shared" si="371"/>
        <v>0</v>
      </c>
      <c r="O620" s="75">
        <f t="shared" si="372"/>
        <v>0</v>
      </c>
      <c r="P620" s="75">
        <f t="shared" si="373"/>
        <v>0</v>
      </c>
      <c r="Q620" s="75">
        <f t="shared" si="374"/>
        <v>0</v>
      </c>
      <c r="R620" s="75">
        <f t="shared" si="375"/>
        <v>0</v>
      </c>
      <c r="S620" s="75">
        <f t="shared" si="376"/>
        <v>0</v>
      </c>
      <c r="T620" s="75">
        <f t="shared" si="377"/>
        <v>0</v>
      </c>
      <c r="U620" s="75">
        <f t="shared" si="378"/>
        <v>0</v>
      </c>
      <c r="V620" s="75">
        <f t="shared" si="379"/>
        <v>0</v>
      </c>
      <c r="W620" s="75">
        <f t="shared" si="380"/>
        <v>0</v>
      </c>
      <c r="X620" s="75">
        <f t="shared" si="381"/>
        <v>0</v>
      </c>
      <c r="Y620" s="23">
        <f t="shared" si="382"/>
        <v>0</v>
      </c>
    </row>
    <row r="621" spans="1:25">
      <c r="A621" s="25">
        <f t="shared" si="310"/>
        <v>598</v>
      </c>
      <c r="C621" s="25">
        <v>37403</v>
      </c>
      <c r="E621" s="89" t="s">
        <v>276</v>
      </c>
      <c r="G621" s="24">
        <v>1</v>
      </c>
      <c r="H621" s="75" t="str">
        <f t="shared" si="366"/>
        <v>Mcf</v>
      </c>
      <c r="I621" s="23">
        <f>'Plt. Class.'!L$73</f>
        <v>0</v>
      </c>
      <c r="J621" s="75">
        <f t="shared" si="367"/>
        <v>0</v>
      </c>
      <c r="K621" s="75">
        <f t="shared" si="368"/>
        <v>0</v>
      </c>
      <c r="L621" s="75">
        <f t="shared" si="369"/>
        <v>0</v>
      </c>
      <c r="M621" s="75">
        <f t="shared" si="370"/>
        <v>0</v>
      </c>
      <c r="N621" s="75">
        <f t="shared" si="371"/>
        <v>0</v>
      </c>
      <c r="O621" s="75">
        <f t="shared" si="372"/>
        <v>0</v>
      </c>
      <c r="P621" s="75">
        <f t="shared" si="373"/>
        <v>0</v>
      </c>
      <c r="Q621" s="75">
        <f t="shared" si="374"/>
        <v>0</v>
      </c>
      <c r="R621" s="75">
        <f t="shared" si="375"/>
        <v>0</v>
      </c>
      <c r="S621" s="75">
        <f t="shared" si="376"/>
        <v>0</v>
      </c>
      <c r="T621" s="75">
        <f t="shared" si="377"/>
        <v>0</v>
      </c>
      <c r="U621" s="75">
        <f t="shared" si="378"/>
        <v>0</v>
      </c>
      <c r="V621" s="75">
        <f t="shared" si="379"/>
        <v>0</v>
      </c>
      <c r="W621" s="75">
        <f t="shared" si="380"/>
        <v>0</v>
      </c>
      <c r="X621" s="75">
        <f t="shared" si="381"/>
        <v>0</v>
      </c>
      <c r="Y621" s="23">
        <f t="shared" si="382"/>
        <v>0</v>
      </c>
    </row>
    <row r="622" spans="1:25">
      <c r="A622" s="25">
        <f t="shared" si="310"/>
        <v>599</v>
      </c>
      <c r="C622" s="25">
        <v>37500</v>
      </c>
      <c r="E622" s="89" t="s">
        <v>139</v>
      </c>
      <c r="G622" s="24">
        <v>1</v>
      </c>
      <c r="H622" s="75" t="str">
        <f t="shared" si="366"/>
        <v>Mcf</v>
      </c>
      <c r="I622" s="23">
        <f>'Plt. Class.'!L$74</f>
        <v>0</v>
      </c>
      <c r="J622" s="75">
        <f t="shared" si="367"/>
        <v>0</v>
      </c>
      <c r="K622" s="75">
        <f t="shared" si="368"/>
        <v>0</v>
      </c>
      <c r="L622" s="75">
        <f t="shared" si="369"/>
        <v>0</v>
      </c>
      <c r="M622" s="75">
        <f t="shared" si="370"/>
        <v>0</v>
      </c>
      <c r="N622" s="75">
        <f t="shared" si="371"/>
        <v>0</v>
      </c>
      <c r="O622" s="75">
        <f t="shared" si="372"/>
        <v>0</v>
      </c>
      <c r="P622" s="75">
        <f t="shared" si="373"/>
        <v>0</v>
      </c>
      <c r="Q622" s="75">
        <f t="shared" si="374"/>
        <v>0</v>
      </c>
      <c r="R622" s="75">
        <f t="shared" si="375"/>
        <v>0</v>
      </c>
      <c r="S622" s="75">
        <f t="shared" si="376"/>
        <v>0</v>
      </c>
      <c r="T622" s="75">
        <f t="shared" si="377"/>
        <v>0</v>
      </c>
      <c r="U622" s="75">
        <f t="shared" si="378"/>
        <v>0</v>
      </c>
      <c r="V622" s="75">
        <f t="shared" si="379"/>
        <v>0</v>
      </c>
      <c r="W622" s="75">
        <f t="shared" si="380"/>
        <v>0</v>
      </c>
      <c r="X622" s="75">
        <f t="shared" si="381"/>
        <v>0</v>
      </c>
      <c r="Y622" s="23">
        <f t="shared" si="382"/>
        <v>0</v>
      </c>
    </row>
    <row r="623" spans="1:25">
      <c r="A623" s="25">
        <f t="shared" si="310"/>
        <v>600</v>
      </c>
      <c r="C623" s="25">
        <v>37501</v>
      </c>
      <c r="E623" s="89" t="s">
        <v>277</v>
      </c>
      <c r="G623" s="24">
        <v>1</v>
      </c>
      <c r="H623" s="75" t="str">
        <f t="shared" si="366"/>
        <v>Mcf</v>
      </c>
      <c r="I623" s="23">
        <f>'Plt. Class.'!L$75</f>
        <v>0</v>
      </c>
      <c r="J623" s="75">
        <f t="shared" si="367"/>
        <v>0</v>
      </c>
      <c r="K623" s="75">
        <f t="shared" si="368"/>
        <v>0</v>
      </c>
      <c r="L623" s="75">
        <f t="shared" si="369"/>
        <v>0</v>
      </c>
      <c r="M623" s="75">
        <f t="shared" si="370"/>
        <v>0</v>
      </c>
      <c r="N623" s="75">
        <f t="shared" si="371"/>
        <v>0</v>
      </c>
      <c r="O623" s="75">
        <f t="shared" si="372"/>
        <v>0</v>
      </c>
      <c r="P623" s="75">
        <f t="shared" si="373"/>
        <v>0</v>
      </c>
      <c r="Q623" s="75">
        <f t="shared" si="374"/>
        <v>0</v>
      </c>
      <c r="R623" s="75">
        <f t="shared" si="375"/>
        <v>0</v>
      </c>
      <c r="S623" s="75">
        <f t="shared" si="376"/>
        <v>0</v>
      </c>
      <c r="T623" s="75">
        <f t="shared" si="377"/>
        <v>0</v>
      </c>
      <c r="U623" s="75">
        <f t="shared" si="378"/>
        <v>0</v>
      </c>
      <c r="V623" s="75">
        <f t="shared" si="379"/>
        <v>0</v>
      </c>
      <c r="W623" s="75">
        <f t="shared" si="380"/>
        <v>0</v>
      </c>
      <c r="X623" s="75">
        <f t="shared" si="381"/>
        <v>0</v>
      </c>
      <c r="Y623" s="23">
        <f t="shared" si="382"/>
        <v>0</v>
      </c>
    </row>
    <row r="624" spans="1:25">
      <c r="A624" s="25">
        <f t="shared" si="310"/>
        <v>601</v>
      </c>
      <c r="C624" s="25">
        <v>37502</v>
      </c>
      <c r="E624" s="89" t="s">
        <v>275</v>
      </c>
      <c r="G624" s="24">
        <v>1</v>
      </c>
      <c r="H624" s="75" t="str">
        <f t="shared" si="366"/>
        <v>Mcf</v>
      </c>
      <c r="I624" s="23">
        <f>'Plt. Class.'!L$76</f>
        <v>0</v>
      </c>
      <c r="J624" s="75">
        <f t="shared" si="367"/>
        <v>0</v>
      </c>
      <c r="K624" s="75">
        <f t="shared" si="368"/>
        <v>0</v>
      </c>
      <c r="L624" s="75">
        <f t="shared" si="369"/>
        <v>0</v>
      </c>
      <c r="M624" s="75">
        <f t="shared" si="370"/>
        <v>0</v>
      </c>
      <c r="N624" s="75">
        <f t="shared" si="371"/>
        <v>0</v>
      </c>
      <c r="O624" s="75">
        <f t="shared" si="372"/>
        <v>0</v>
      </c>
      <c r="P624" s="75">
        <f t="shared" si="373"/>
        <v>0</v>
      </c>
      <c r="Q624" s="75">
        <f t="shared" si="374"/>
        <v>0</v>
      </c>
      <c r="R624" s="75">
        <f t="shared" si="375"/>
        <v>0</v>
      </c>
      <c r="S624" s="75">
        <f t="shared" si="376"/>
        <v>0</v>
      </c>
      <c r="T624" s="75">
        <f t="shared" si="377"/>
        <v>0</v>
      </c>
      <c r="U624" s="75">
        <f t="shared" si="378"/>
        <v>0</v>
      </c>
      <c r="V624" s="75">
        <f t="shared" si="379"/>
        <v>0</v>
      </c>
      <c r="W624" s="75">
        <f t="shared" si="380"/>
        <v>0</v>
      </c>
      <c r="X624" s="75">
        <f t="shared" si="381"/>
        <v>0</v>
      </c>
      <c r="Y624" s="23">
        <f t="shared" si="382"/>
        <v>0</v>
      </c>
    </row>
    <row r="625" spans="1:25">
      <c r="A625" s="25">
        <f t="shared" si="310"/>
        <v>602</v>
      </c>
      <c r="C625" s="25">
        <v>37503</v>
      </c>
      <c r="E625" s="89" t="s">
        <v>278</v>
      </c>
      <c r="G625" s="24">
        <v>1</v>
      </c>
      <c r="H625" s="75" t="str">
        <f t="shared" si="366"/>
        <v>Mcf</v>
      </c>
      <c r="I625" s="23">
        <f>'Plt. Class.'!L$77</f>
        <v>0</v>
      </c>
      <c r="J625" s="75">
        <f t="shared" si="367"/>
        <v>0</v>
      </c>
      <c r="K625" s="75">
        <f t="shared" si="368"/>
        <v>0</v>
      </c>
      <c r="L625" s="75">
        <f t="shared" si="369"/>
        <v>0</v>
      </c>
      <c r="M625" s="75">
        <f t="shared" si="370"/>
        <v>0</v>
      </c>
      <c r="N625" s="75">
        <f t="shared" si="371"/>
        <v>0</v>
      </c>
      <c r="O625" s="75">
        <f t="shared" si="372"/>
        <v>0</v>
      </c>
      <c r="P625" s="75">
        <f t="shared" si="373"/>
        <v>0</v>
      </c>
      <c r="Q625" s="75">
        <f t="shared" si="374"/>
        <v>0</v>
      </c>
      <c r="R625" s="75">
        <f t="shared" si="375"/>
        <v>0</v>
      </c>
      <c r="S625" s="75">
        <f t="shared" si="376"/>
        <v>0</v>
      </c>
      <c r="T625" s="75">
        <f t="shared" si="377"/>
        <v>0</v>
      </c>
      <c r="U625" s="75">
        <f t="shared" si="378"/>
        <v>0</v>
      </c>
      <c r="V625" s="75">
        <f t="shared" si="379"/>
        <v>0</v>
      </c>
      <c r="W625" s="75">
        <f t="shared" si="380"/>
        <v>0</v>
      </c>
      <c r="X625" s="75">
        <f t="shared" si="381"/>
        <v>0</v>
      </c>
      <c r="Y625" s="23">
        <f t="shared" si="382"/>
        <v>0</v>
      </c>
    </row>
    <row r="626" spans="1:25">
      <c r="A626" s="25">
        <f t="shared" ref="A626:A635" si="383">A625+1</f>
        <v>603</v>
      </c>
      <c r="C626" s="25">
        <v>37600</v>
      </c>
      <c r="E626" s="89" t="s">
        <v>271</v>
      </c>
      <c r="G626" s="24">
        <v>1</v>
      </c>
      <c r="H626" s="75" t="str">
        <f t="shared" si="366"/>
        <v>Mcf</v>
      </c>
      <c r="I626" s="23">
        <f>'Plt. Class.'!L$78</f>
        <v>0</v>
      </c>
      <c r="J626" s="75">
        <f t="shared" si="367"/>
        <v>0</v>
      </c>
      <c r="K626" s="75">
        <f t="shared" si="368"/>
        <v>0</v>
      </c>
      <c r="L626" s="75">
        <f t="shared" si="369"/>
        <v>0</v>
      </c>
      <c r="M626" s="75">
        <f t="shared" si="370"/>
        <v>0</v>
      </c>
      <c r="N626" s="75">
        <f t="shared" si="371"/>
        <v>0</v>
      </c>
      <c r="O626" s="75">
        <f t="shared" si="372"/>
        <v>0</v>
      </c>
      <c r="P626" s="75">
        <f t="shared" si="373"/>
        <v>0</v>
      </c>
      <c r="Q626" s="75">
        <f t="shared" si="374"/>
        <v>0</v>
      </c>
      <c r="R626" s="75">
        <f t="shared" si="375"/>
        <v>0</v>
      </c>
      <c r="S626" s="75">
        <f t="shared" si="376"/>
        <v>0</v>
      </c>
      <c r="T626" s="75">
        <f t="shared" si="377"/>
        <v>0</v>
      </c>
      <c r="U626" s="75">
        <f t="shared" si="378"/>
        <v>0</v>
      </c>
      <c r="V626" s="75">
        <f t="shared" si="379"/>
        <v>0</v>
      </c>
      <c r="W626" s="75">
        <f t="shared" si="380"/>
        <v>0</v>
      </c>
      <c r="X626" s="75">
        <f t="shared" si="381"/>
        <v>0</v>
      </c>
      <c r="Y626" s="23">
        <f t="shared" si="382"/>
        <v>0</v>
      </c>
    </row>
    <row r="627" spans="1:25">
      <c r="A627" s="25">
        <f t="shared" si="383"/>
        <v>604</v>
      </c>
      <c r="C627" s="25">
        <v>37601</v>
      </c>
      <c r="E627" s="89" t="s">
        <v>272</v>
      </c>
      <c r="G627" s="24">
        <v>1</v>
      </c>
      <c r="H627" s="75" t="str">
        <f t="shared" si="366"/>
        <v>Mcf</v>
      </c>
      <c r="I627" s="23">
        <f>'Plt. Class.'!L$79</f>
        <v>0</v>
      </c>
      <c r="J627" s="75">
        <f t="shared" si="367"/>
        <v>0</v>
      </c>
      <c r="K627" s="75">
        <f t="shared" si="368"/>
        <v>0</v>
      </c>
      <c r="L627" s="75">
        <f t="shared" si="369"/>
        <v>0</v>
      </c>
      <c r="M627" s="75">
        <f t="shared" si="370"/>
        <v>0</v>
      </c>
      <c r="N627" s="75">
        <f t="shared" si="371"/>
        <v>0</v>
      </c>
      <c r="O627" s="75">
        <f t="shared" si="372"/>
        <v>0</v>
      </c>
      <c r="P627" s="75">
        <f t="shared" si="373"/>
        <v>0</v>
      </c>
      <c r="Q627" s="75">
        <f t="shared" si="374"/>
        <v>0</v>
      </c>
      <c r="R627" s="75">
        <f t="shared" si="375"/>
        <v>0</v>
      </c>
      <c r="S627" s="75">
        <f t="shared" si="376"/>
        <v>0</v>
      </c>
      <c r="T627" s="75">
        <f t="shared" si="377"/>
        <v>0</v>
      </c>
      <c r="U627" s="75">
        <f t="shared" si="378"/>
        <v>0</v>
      </c>
      <c r="V627" s="75">
        <f t="shared" si="379"/>
        <v>0</v>
      </c>
      <c r="W627" s="75">
        <f t="shared" si="380"/>
        <v>0</v>
      </c>
      <c r="X627" s="75">
        <f t="shared" si="381"/>
        <v>0</v>
      </c>
      <c r="Y627" s="23">
        <f t="shared" si="382"/>
        <v>0</v>
      </c>
    </row>
    <row r="628" spans="1:25">
      <c r="A628" s="25">
        <f t="shared" si="383"/>
        <v>605</v>
      </c>
      <c r="C628" s="25">
        <v>37602</v>
      </c>
      <c r="E628" s="89" t="s">
        <v>279</v>
      </c>
      <c r="G628" s="24">
        <v>1</v>
      </c>
      <c r="H628" s="75" t="str">
        <f t="shared" si="366"/>
        <v>Mcf</v>
      </c>
      <c r="I628" s="23">
        <f>'Plt. Class.'!L$80</f>
        <v>0</v>
      </c>
      <c r="J628" s="75">
        <f t="shared" si="367"/>
        <v>0</v>
      </c>
      <c r="K628" s="75">
        <f t="shared" si="368"/>
        <v>0</v>
      </c>
      <c r="L628" s="75">
        <f t="shared" si="369"/>
        <v>0</v>
      </c>
      <c r="M628" s="75">
        <f t="shared" si="370"/>
        <v>0</v>
      </c>
      <c r="N628" s="75">
        <f t="shared" si="371"/>
        <v>0</v>
      </c>
      <c r="O628" s="75">
        <f t="shared" si="372"/>
        <v>0</v>
      </c>
      <c r="P628" s="75">
        <f t="shared" si="373"/>
        <v>0</v>
      </c>
      <c r="Q628" s="75">
        <f t="shared" si="374"/>
        <v>0</v>
      </c>
      <c r="R628" s="75">
        <f t="shared" si="375"/>
        <v>0</v>
      </c>
      <c r="S628" s="75">
        <f t="shared" si="376"/>
        <v>0</v>
      </c>
      <c r="T628" s="75">
        <f t="shared" si="377"/>
        <v>0</v>
      </c>
      <c r="U628" s="75">
        <f t="shared" si="378"/>
        <v>0</v>
      </c>
      <c r="V628" s="75">
        <f t="shared" si="379"/>
        <v>0</v>
      </c>
      <c r="W628" s="75">
        <f t="shared" si="380"/>
        <v>0</v>
      </c>
      <c r="X628" s="75">
        <f t="shared" si="381"/>
        <v>0</v>
      </c>
      <c r="Y628" s="23">
        <f t="shared" si="382"/>
        <v>0</v>
      </c>
    </row>
    <row r="629" spans="1:25">
      <c r="A629" s="25">
        <f t="shared" si="383"/>
        <v>606</v>
      </c>
      <c r="C629" s="25">
        <v>37603</v>
      </c>
      <c r="E629" s="89" t="s">
        <v>627</v>
      </c>
      <c r="G629" s="24">
        <v>1</v>
      </c>
      <c r="H629" s="75" t="str">
        <f t="shared" si="366"/>
        <v>Mcf</v>
      </c>
      <c r="I629" s="23">
        <f>'Plt. Class.'!L$81</f>
        <v>0</v>
      </c>
      <c r="J629" s="75">
        <f t="shared" si="367"/>
        <v>0</v>
      </c>
      <c r="K629" s="75">
        <f t="shared" si="368"/>
        <v>0</v>
      </c>
      <c r="L629" s="75">
        <f t="shared" si="369"/>
        <v>0</v>
      </c>
      <c r="M629" s="75">
        <f t="shared" si="370"/>
        <v>0</v>
      </c>
      <c r="N629" s="75">
        <f t="shared" si="371"/>
        <v>0</v>
      </c>
      <c r="O629" s="75">
        <f t="shared" si="372"/>
        <v>0</v>
      </c>
      <c r="P629" s="75">
        <f t="shared" si="373"/>
        <v>0</v>
      </c>
      <c r="Q629" s="75">
        <f t="shared" si="374"/>
        <v>0</v>
      </c>
      <c r="R629" s="75">
        <f t="shared" si="375"/>
        <v>0</v>
      </c>
      <c r="S629" s="75">
        <f t="shared" si="376"/>
        <v>0</v>
      </c>
      <c r="T629" s="75">
        <f t="shared" si="377"/>
        <v>0</v>
      </c>
      <c r="U629" s="75">
        <f t="shared" si="378"/>
        <v>0</v>
      </c>
      <c r="V629" s="75">
        <f t="shared" si="379"/>
        <v>0</v>
      </c>
      <c r="W629" s="75">
        <f t="shared" si="380"/>
        <v>0</v>
      </c>
      <c r="X629" s="75">
        <f t="shared" si="381"/>
        <v>0</v>
      </c>
      <c r="Y629" s="23">
        <f t="shared" si="382"/>
        <v>0</v>
      </c>
    </row>
    <row r="630" spans="1:25">
      <c r="A630" s="25">
        <f t="shared" si="383"/>
        <v>607</v>
      </c>
      <c r="C630" s="25">
        <v>37604</v>
      </c>
      <c r="E630" s="89" t="s">
        <v>628</v>
      </c>
      <c r="G630" s="24">
        <v>1</v>
      </c>
      <c r="H630" s="75" t="str">
        <f t="shared" si="366"/>
        <v>Mcf</v>
      </c>
      <c r="I630" s="23">
        <f>'Plt. Class.'!L$82</f>
        <v>0</v>
      </c>
      <c r="J630" s="75">
        <f t="shared" si="367"/>
        <v>0</v>
      </c>
      <c r="K630" s="75">
        <f t="shared" si="368"/>
        <v>0</v>
      </c>
      <c r="L630" s="75">
        <f t="shared" si="369"/>
        <v>0</v>
      </c>
      <c r="M630" s="75">
        <f t="shared" si="370"/>
        <v>0</v>
      </c>
      <c r="N630" s="75">
        <f t="shared" si="371"/>
        <v>0</v>
      </c>
      <c r="O630" s="75">
        <f t="shared" si="372"/>
        <v>0</v>
      </c>
      <c r="P630" s="75">
        <f t="shared" si="373"/>
        <v>0</v>
      </c>
      <c r="Q630" s="75">
        <f t="shared" si="374"/>
        <v>0</v>
      </c>
      <c r="R630" s="75">
        <f t="shared" si="375"/>
        <v>0</v>
      </c>
      <c r="S630" s="75">
        <f t="shared" si="376"/>
        <v>0</v>
      </c>
      <c r="T630" s="75">
        <f t="shared" si="377"/>
        <v>0</v>
      </c>
      <c r="U630" s="75">
        <f t="shared" si="378"/>
        <v>0</v>
      </c>
      <c r="V630" s="75">
        <f t="shared" si="379"/>
        <v>0</v>
      </c>
      <c r="W630" s="75">
        <f t="shared" si="380"/>
        <v>0</v>
      </c>
      <c r="X630" s="75">
        <f t="shared" si="381"/>
        <v>0</v>
      </c>
      <c r="Y630" s="23">
        <f t="shared" si="382"/>
        <v>0</v>
      </c>
    </row>
    <row r="631" spans="1:25">
      <c r="A631" s="25">
        <f t="shared" si="383"/>
        <v>608</v>
      </c>
      <c r="C631" s="25">
        <v>37800</v>
      </c>
      <c r="E631" s="89" t="s">
        <v>280</v>
      </c>
      <c r="G631" s="24">
        <v>1</v>
      </c>
      <c r="H631" s="75" t="str">
        <f t="shared" si="366"/>
        <v>Mcf</v>
      </c>
      <c r="I631" s="23">
        <f>'Plt. Class.'!L$83</f>
        <v>0</v>
      </c>
      <c r="J631" s="75">
        <f t="shared" si="367"/>
        <v>0</v>
      </c>
      <c r="K631" s="75">
        <f t="shared" si="368"/>
        <v>0</v>
      </c>
      <c r="L631" s="75">
        <f t="shared" si="369"/>
        <v>0</v>
      </c>
      <c r="M631" s="75">
        <f t="shared" si="370"/>
        <v>0</v>
      </c>
      <c r="N631" s="75">
        <f t="shared" si="371"/>
        <v>0</v>
      </c>
      <c r="O631" s="75">
        <f t="shared" si="372"/>
        <v>0</v>
      </c>
      <c r="P631" s="75">
        <f t="shared" si="373"/>
        <v>0</v>
      </c>
      <c r="Q631" s="75">
        <f t="shared" si="374"/>
        <v>0</v>
      </c>
      <c r="R631" s="75">
        <f t="shared" si="375"/>
        <v>0</v>
      </c>
      <c r="S631" s="75">
        <f t="shared" si="376"/>
        <v>0</v>
      </c>
      <c r="T631" s="75">
        <f t="shared" si="377"/>
        <v>0</v>
      </c>
      <c r="U631" s="75">
        <f t="shared" si="378"/>
        <v>0</v>
      </c>
      <c r="V631" s="75">
        <f t="shared" si="379"/>
        <v>0</v>
      </c>
      <c r="W631" s="75">
        <f t="shared" si="380"/>
        <v>0</v>
      </c>
      <c r="X631" s="75">
        <f t="shared" si="381"/>
        <v>0</v>
      </c>
      <c r="Y631" s="23">
        <f t="shared" si="382"/>
        <v>0</v>
      </c>
    </row>
    <row r="632" spans="1:25">
      <c r="A632" s="25">
        <f t="shared" si="383"/>
        <v>609</v>
      </c>
      <c r="C632" s="25">
        <v>37900</v>
      </c>
      <c r="E632" s="89" t="s">
        <v>281</v>
      </c>
      <c r="G632" s="24">
        <v>1</v>
      </c>
      <c r="H632" s="75" t="str">
        <f t="shared" si="366"/>
        <v>Mcf</v>
      </c>
      <c r="I632" s="23">
        <f>'Plt. Class.'!L$84</f>
        <v>0</v>
      </c>
      <c r="J632" s="75">
        <f t="shared" si="367"/>
        <v>0</v>
      </c>
      <c r="K632" s="75">
        <f t="shared" si="368"/>
        <v>0</v>
      </c>
      <c r="L632" s="75">
        <f t="shared" si="369"/>
        <v>0</v>
      </c>
      <c r="M632" s="75">
        <f t="shared" si="370"/>
        <v>0</v>
      </c>
      <c r="N632" s="75">
        <f t="shared" si="371"/>
        <v>0</v>
      </c>
      <c r="O632" s="75">
        <f t="shared" si="372"/>
        <v>0</v>
      </c>
      <c r="P632" s="75">
        <f t="shared" si="373"/>
        <v>0</v>
      </c>
      <c r="Q632" s="75">
        <f t="shared" si="374"/>
        <v>0</v>
      </c>
      <c r="R632" s="75">
        <f t="shared" si="375"/>
        <v>0</v>
      </c>
      <c r="S632" s="75">
        <f t="shared" si="376"/>
        <v>0</v>
      </c>
      <c r="T632" s="75">
        <f t="shared" si="377"/>
        <v>0</v>
      </c>
      <c r="U632" s="75">
        <f t="shared" si="378"/>
        <v>0</v>
      </c>
      <c r="V632" s="75">
        <f t="shared" si="379"/>
        <v>0</v>
      </c>
      <c r="W632" s="75">
        <f t="shared" si="380"/>
        <v>0</v>
      </c>
      <c r="X632" s="75">
        <f t="shared" si="381"/>
        <v>0</v>
      </c>
      <c r="Y632" s="23">
        <f t="shared" si="382"/>
        <v>0</v>
      </c>
    </row>
    <row r="633" spans="1:25">
      <c r="A633" s="25">
        <f t="shared" si="383"/>
        <v>610</v>
      </c>
      <c r="C633" s="25">
        <v>37905</v>
      </c>
      <c r="E633" s="89" t="s">
        <v>282</v>
      </c>
      <c r="G633" s="24">
        <v>1</v>
      </c>
      <c r="H633" s="75" t="str">
        <f t="shared" si="366"/>
        <v>Mcf</v>
      </c>
      <c r="I633" s="23">
        <f>'Plt. Class.'!L$85</f>
        <v>0</v>
      </c>
      <c r="J633" s="75">
        <f t="shared" si="367"/>
        <v>0</v>
      </c>
      <c r="K633" s="75">
        <f t="shared" si="368"/>
        <v>0</v>
      </c>
      <c r="L633" s="75">
        <f t="shared" si="369"/>
        <v>0</v>
      </c>
      <c r="M633" s="75">
        <f t="shared" si="370"/>
        <v>0</v>
      </c>
      <c r="N633" s="75">
        <f t="shared" si="371"/>
        <v>0</v>
      </c>
      <c r="O633" s="75">
        <f t="shared" si="372"/>
        <v>0</v>
      </c>
      <c r="P633" s="75">
        <f t="shared" si="373"/>
        <v>0</v>
      </c>
      <c r="Q633" s="75">
        <f t="shared" si="374"/>
        <v>0</v>
      </c>
      <c r="R633" s="75">
        <f t="shared" si="375"/>
        <v>0</v>
      </c>
      <c r="S633" s="75">
        <f t="shared" si="376"/>
        <v>0</v>
      </c>
      <c r="T633" s="75">
        <f t="shared" si="377"/>
        <v>0</v>
      </c>
      <c r="U633" s="75">
        <f t="shared" si="378"/>
        <v>0</v>
      </c>
      <c r="V633" s="75">
        <f t="shared" si="379"/>
        <v>0</v>
      </c>
      <c r="W633" s="75">
        <f t="shared" si="380"/>
        <v>0</v>
      </c>
      <c r="X633" s="75">
        <f t="shared" si="381"/>
        <v>0</v>
      </c>
      <c r="Y633" s="23">
        <f t="shared" si="382"/>
        <v>0</v>
      </c>
    </row>
    <row r="634" spans="1:25">
      <c r="A634" s="25">
        <f t="shared" si="383"/>
        <v>611</v>
      </c>
      <c r="C634" s="25">
        <v>38000</v>
      </c>
      <c r="E634" s="89" t="s">
        <v>52</v>
      </c>
      <c r="G634" s="24">
        <v>99</v>
      </c>
      <c r="H634" s="75" t="str">
        <f t="shared" si="366"/>
        <v>-</v>
      </c>
      <c r="I634" s="23">
        <f>'Plt. Class.'!L$86</f>
        <v>0</v>
      </c>
      <c r="J634" s="75">
        <f t="shared" si="367"/>
        <v>0</v>
      </c>
      <c r="K634" s="75">
        <f t="shared" si="368"/>
        <v>0</v>
      </c>
      <c r="L634" s="75">
        <f t="shared" si="369"/>
        <v>0</v>
      </c>
      <c r="M634" s="75">
        <f t="shared" si="370"/>
        <v>0</v>
      </c>
      <c r="N634" s="75">
        <f t="shared" si="371"/>
        <v>0</v>
      </c>
      <c r="O634" s="75">
        <f t="shared" si="372"/>
        <v>0</v>
      </c>
      <c r="P634" s="75">
        <f t="shared" si="373"/>
        <v>0</v>
      </c>
      <c r="Q634" s="75">
        <f t="shared" si="374"/>
        <v>0</v>
      </c>
      <c r="R634" s="75">
        <f t="shared" si="375"/>
        <v>0</v>
      </c>
      <c r="S634" s="75">
        <f t="shared" si="376"/>
        <v>0</v>
      </c>
      <c r="T634" s="75">
        <f t="shared" si="377"/>
        <v>0</v>
      </c>
      <c r="U634" s="75">
        <f t="shared" si="378"/>
        <v>0</v>
      </c>
      <c r="V634" s="75">
        <f t="shared" si="379"/>
        <v>0</v>
      </c>
      <c r="W634" s="75">
        <f t="shared" si="380"/>
        <v>0</v>
      </c>
      <c r="X634" s="75">
        <f t="shared" si="381"/>
        <v>0</v>
      </c>
      <c r="Y634" s="23">
        <f t="shared" si="382"/>
        <v>0</v>
      </c>
    </row>
    <row r="635" spans="1:25">
      <c r="A635" s="25">
        <f t="shared" si="383"/>
        <v>612</v>
      </c>
      <c r="C635" s="25">
        <v>38100</v>
      </c>
      <c r="E635" s="89" t="s">
        <v>51</v>
      </c>
      <c r="G635" s="24">
        <v>99</v>
      </c>
      <c r="H635" s="75" t="str">
        <f t="shared" si="366"/>
        <v>-</v>
      </c>
      <c r="I635" s="23">
        <f>'Plt. Class.'!L$87</f>
        <v>0</v>
      </c>
      <c r="J635" s="75">
        <f t="shared" si="367"/>
        <v>0</v>
      </c>
      <c r="K635" s="75">
        <f t="shared" si="368"/>
        <v>0</v>
      </c>
      <c r="L635" s="75">
        <f t="shared" si="369"/>
        <v>0</v>
      </c>
      <c r="M635" s="75">
        <f t="shared" si="370"/>
        <v>0</v>
      </c>
      <c r="N635" s="75">
        <f t="shared" si="371"/>
        <v>0</v>
      </c>
      <c r="O635" s="75">
        <f t="shared" si="372"/>
        <v>0</v>
      </c>
      <c r="P635" s="75">
        <f t="shared" si="373"/>
        <v>0</v>
      </c>
      <c r="Q635" s="75">
        <f t="shared" si="374"/>
        <v>0</v>
      </c>
      <c r="R635" s="75">
        <f t="shared" si="375"/>
        <v>0</v>
      </c>
      <c r="S635" s="75">
        <f t="shared" si="376"/>
        <v>0</v>
      </c>
      <c r="T635" s="75">
        <f t="shared" si="377"/>
        <v>0</v>
      </c>
      <c r="U635" s="75">
        <f t="shared" si="378"/>
        <v>0</v>
      </c>
      <c r="V635" s="75">
        <f t="shared" si="379"/>
        <v>0</v>
      </c>
      <c r="W635" s="75">
        <f t="shared" si="380"/>
        <v>0</v>
      </c>
      <c r="X635" s="75">
        <f t="shared" si="381"/>
        <v>0</v>
      </c>
      <c r="Y635" s="23">
        <f t="shared" si="382"/>
        <v>0</v>
      </c>
    </row>
    <row r="636" spans="1:25">
      <c r="A636" s="25">
        <f t="shared" ref="A636:A691" si="384">A635+1</f>
        <v>613</v>
      </c>
      <c r="C636" s="25">
        <v>38200</v>
      </c>
      <c r="E636" s="89" t="s">
        <v>283</v>
      </c>
      <c r="G636" s="24">
        <v>99</v>
      </c>
      <c r="H636" s="75" t="str">
        <f t="shared" si="366"/>
        <v>-</v>
      </c>
      <c r="I636" s="23">
        <f>'Plt. Class.'!L$88</f>
        <v>0</v>
      </c>
      <c r="J636" s="75">
        <f t="shared" si="367"/>
        <v>0</v>
      </c>
      <c r="K636" s="75">
        <f t="shared" si="368"/>
        <v>0</v>
      </c>
      <c r="L636" s="75">
        <f t="shared" si="369"/>
        <v>0</v>
      </c>
      <c r="M636" s="75">
        <f t="shared" si="370"/>
        <v>0</v>
      </c>
      <c r="N636" s="75">
        <f t="shared" si="371"/>
        <v>0</v>
      </c>
      <c r="O636" s="75">
        <f t="shared" si="372"/>
        <v>0</v>
      </c>
      <c r="P636" s="75">
        <f t="shared" si="373"/>
        <v>0</v>
      </c>
      <c r="Q636" s="75">
        <f t="shared" si="374"/>
        <v>0</v>
      </c>
      <c r="R636" s="75">
        <f t="shared" si="375"/>
        <v>0</v>
      </c>
      <c r="S636" s="75">
        <f t="shared" si="376"/>
        <v>0</v>
      </c>
      <c r="T636" s="75">
        <f t="shared" si="377"/>
        <v>0</v>
      </c>
      <c r="U636" s="75">
        <f t="shared" si="378"/>
        <v>0</v>
      </c>
      <c r="V636" s="75">
        <f t="shared" si="379"/>
        <v>0</v>
      </c>
      <c r="W636" s="75">
        <f t="shared" si="380"/>
        <v>0</v>
      </c>
      <c r="X636" s="75">
        <f t="shared" si="381"/>
        <v>0</v>
      </c>
      <c r="Y636" s="23">
        <f t="shared" si="382"/>
        <v>0</v>
      </c>
    </row>
    <row r="637" spans="1:25">
      <c r="A637" s="25">
        <f t="shared" si="384"/>
        <v>614</v>
      </c>
      <c r="C637" s="25">
        <v>38300</v>
      </c>
      <c r="E637" s="89" t="s">
        <v>284</v>
      </c>
      <c r="G637" s="24">
        <v>99</v>
      </c>
      <c r="H637" s="75" t="str">
        <f t="shared" si="366"/>
        <v>-</v>
      </c>
      <c r="I637" s="23">
        <f>'Plt. Class.'!L$89</f>
        <v>0</v>
      </c>
      <c r="J637" s="75">
        <f t="shared" si="367"/>
        <v>0</v>
      </c>
      <c r="K637" s="75">
        <f t="shared" si="368"/>
        <v>0</v>
      </c>
      <c r="L637" s="75">
        <f t="shared" si="369"/>
        <v>0</v>
      </c>
      <c r="M637" s="75">
        <f t="shared" si="370"/>
        <v>0</v>
      </c>
      <c r="N637" s="75">
        <f t="shared" si="371"/>
        <v>0</v>
      </c>
      <c r="O637" s="75">
        <f t="shared" si="372"/>
        <v>0</v>
      </c>
      <c r="P637" s="75">
        <f t="shared" si="373"/>
        <v>0</v>
      </c>
      <c r="Q637" s="75">
        <f t="shared" si="374"/>
        <v>0</v>
      </c>
      <c r="R637" s="75">
        <f t="shared" si="375"/>
        <v>0</v>
      </c>
      <c r="S637" s="75">
        <f t="shared" si="376"/>
        <v>0</v>
      </c>
      <c r="T637" s="75">
        <f t="shared" si="377"/>
        <v>0</v>
      </c>
      <c r="U637" s="75">
        <f t="shared" si="378"/>
        <v>0</v>
      </c>
      <c r="V637" s="75">
        <f t="shared" si="379"/>
        <v>0</v>
      </c>
      <c r="W637" s="75">
        <f t="shared" si="380"/>
        <v>0</v>
      </c>
      <c r="X637" s="75">
        <f t="shared" si="381"/>
        <v>0</v>
      </c>
      <c r="Y637" s="23">
        <f t="shared" si="382"/>
        <v>0</v>
      </c>
    </row>
    <row r="638" spans="1:25">
      <c r="A638" s="25">
        <f t="shared" si="384"/>
        <v>615</v>
      </c>
      <c r="C638" s="25">
        <v>38400</v>
      </c>
      <c r="E638" s="89" t="s">
        <v>285</v>
      </c>
      <c r="G638" s="24">
        <v>99</v>
      </c>
      <c r="H638" s="75" t="str">
        <f t="shared" si="366"/>
        <v>-</v>
      </c>
      <c r="I638" s="23">
        <f>'Plt. Class.'!L$90</f>
        <v>0</v>
      </c>
      <c r="J638" s="75">
        <f t="shared" si="367"/>
        <v>0</v>
      </c>
      <c r="K638" s="75">
        <f t="shared" si="368"/>
        <v>0</v>
      </c>
      <c r="L638" s="75">
        <f t="shared" si="369"/>
        <v>0</v>
      </c>
      <c r="M638" s="75">
        <f t="shared" si="370"/>
        <v>0</v>
      </c>
      <c r="N638" s="75">
        <f t="shared" si="371"/>
        <v>0</v>
      </c>
      <c r="O638" s="75">
        <f t="shared" si="372"/>
        <v>0</v>
      </c>
      <c r="P638" s="75">
        <f t="shared" si="373"/>
        <v>0</v>
      </c>
      <c r="Q638" s="75">
        <f t="shared" si="374"/>
        <v>0</v>
      </c>
      <c r="R638" s="75">
        <f t="shared" si="375"/>
        <v>0</v>
      </c>
      <c r="S638" s="75">
        <f t="shared" si="376"/>
        <v>0</v>
      </c>
      <c r="T638" s="75">
        <f t="shared" si="377"/>
        <v>0</v>
      </c>
      <c r="U638" s="75">
        <f t="shared" si="378"/>
        <v>0</v>
      </c>
      <c r="V638" s="75">
        <f t="shared" si="379"/>
        <v>0</v>
      </c>
      <c r="W638" s="75">
        <f t="shared" si="380"/>
        <v>0</v>
      </c>
      <c r="X638" s="75">
        <f t="shared" si="381"/>
        <v>0</v>
      </c>
      <c r="Y638" s="23">
        <f t="shared" si="382"/>
        <v>0</v>
      </c>
    </row>
    <row r="639" spans="1:25">
      <c r="A639" s="25">
        <f t="shared" si="384"/>
        <v>616</v>
      </c>
      <c r="C639" s="25">
        <v>38500</v>
      </c>
      <c r="E639" s="89" t="s">
        <v>286</v>
      </c>
      <c r="G639" s="24">
        <v>99</v>
      </c>
      <c r="H639" s="75" t="str">
        <f t="shared" si="366"/>
        <v>-</v>
      </c>
      <c r="I639" s="23">
        <f>'Plt. Class.'!L$91</f>
        <v>0</v>
      </c>
      <c r="J639" s="75">
        <f t="shared" si="367"/>
        <v>0</v>
      </c>
      <c r="K639" s="75">
        <f t="shared" si="368"/>
        <v>0</v>
      </c>
      <c r="L639" s="75">
        <f t="shared" si="369"/>
        <v>0</v>
      </c>
      <c r="M639" s="75">
        <f t="shared" si="370"/>
        <v>0</v>
      </c>
      <c r="N639" s="75">
        <f t="shared" si="371"/>
        <v>0</v>
      </c>
      <c r="O639" s="75">
        <f t="shared" si="372"/>
        <v>0</v>
      </c>
      <c r="P639" s="75">
        <f t="shared" si="373"/>
        <v>0</v>
      </c>
      <c r="Q639" s="75">
        <f t="shared" si="374"/>
        <v>0</v>
      </c>
      <c r="R639" s="75">
        <f t="shared" si="375"/>
        <v>0</v>
      </c>
      <c r="S639" s="75">
        <f t="shared" si="376"/>
        <v>0</v>
      </c>
      <c r="T639" s="75">
        <f t="shared" si="377"/>
        <v>0</v>
      </c>
      <c r="U639" s="75">
        <f t="shared" si="378"/>
        <v>0</v>
      </c>
      <c r="V639" s="75">
        <f t="shared" si="379"/>
        <v>0</v>
      </c>
      <c r="W639" s="75">
        <f t="shared" si="380"/>
        <v>0</v>
      </c>
      <c r="X639" s="75">
        <f t="shared" si="381"/>
        <v>0</v>
      </c>
      <c r="Y639" s="23">
        <f t="shared" si="382"/>
        <v>0</v>
      </c>
    </row>
    <row r="640" spans="1:25">
      <c r="A640" s="25">
        <f t="shared" si="384"/>
        <v>617</v>
      </c>
      <c r="C640" s="25">
        <v>38600</v>
      </c>
      <c r="E640" s="89" t="s">
        <v>287</v>
      </c>
      <c r="G640" s="24">
        <v>99</v>
      </c>
      <c r="H640" s="75" t="str">
        <f t="shared" si="366"/>
        <v>-</v>
      </c>
      <c r="I640" s="23">
        <f>'Plt. Class.'!L$92</f>
        <v>0</v>
      </c>
      <c r="J640" s="75">
        <f t="shared" si="367"/>
        <v>0</v>
      </c>
      <c r="K640" s="75">
        <f t="shared" si="368"/>
        <v>0</v>
      </c>
      <c r="L640" s="75">
        <f t="shared" si="369"/>
        <v>0</v>
      </c>
      <c r="M640" s="75">
        <f t="shared" si="370"/>
        <v>0</v>
      </c>
      <c r="N640" s="75">
        <f t="shared" si="371"/>
        <v>0</v>
      </c>
      <c r="O640" s="75">
        <f t="shared" si="372"/>
        <v>0</v>
      </c>
      <c r="P640" s="75">
        <f t="shared" si="373"/>
        <v>0</v>
      </c>
      <c r="Q640" s="75">
        <f t="shared" si="374"/>
        <v>0</v>
      </c>
      <c r="R640" s="75">
        <f t="shared" si="375"/>
        <v>0</v>
      </c>
      <c r="S640" s="75">
        <f t="shared" si="376"/>
        <v>0</v>
      </c>
      <c r="T640" s="75">
        <f t="shared" si="377"/>
        <v>0</v>
      </c>
      <c r="U640" s="75">
        <f t="shared" si="378"/>
        <v>0</v>
      </c>
      <c r="V640" s="75">
        <f t="shared" si="379"/>
        <v>0</v>
      </c>
      <c r="W640" s="75">
        <f t="shared" si="380"/>
        <v>0</v>
      </c>
      <c r="X640" s="75">
        <f t="shared" si="381"/>
        <v>0</v>
      </c>
      <c r="Y640" s="23">
        <f t="shared" si="382"/>
        <v>0</v>
      </c>
    </row>
    <row r="641" spans="1:25">
      <c r="A641" s="25">
        <f t="shared" si="384"/>
        <v>618</v>
      </c>
      <c r="G641" s="24"/>
      <c r="H641" s="75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</row>
    <row r="642" spans="1:25">
      <c r="A642" s="25">
        <f t="shared" si="384"/>
        <v>619</v>
      </c>
      <c r="D642" s="25" t="s">
        <v>66</v>
      </c>
      <c r="G642" s="24"/>
      <c r="H642" s="75"/>
      <c r="I642" s="23">
        <f>'Plt. Class.'!L$94</f>
        <v>0</v>
      </c>
      <c r="J642" s="23">
        <f>SUM(J618:J640)</f>
        <v>0</v>
      </c>
      <c r="K642" s="23">
        <f t="shared" ref="K642:X642" si="385">SUM(K618:K640)</f>
        <v>0</v>
      </c>
      <c r="L642" s="23">
        <f t="shared" si="385"/>
        <v>0</v>
      </c>
      <c r="M642" s="23">
        <f t="shared" si="385"/>
        <v>0</v>
      </c>
      <c r="N642" s="23">
        <f t="shared" si="385"/>
        <v>0</v>
      </c>
      <c r="O642" s="23">
        <f t="shared" si="385"/>
        <v>0</v>
      </c>
      <c r="P642" s="23">
        <f t="shared" si="385"/>
        <v>0</v>
      </c>
      <c r="Q642" s="23">
        <f t="shared" si="385"/>
        <v>0</v>
      </c>
      <c r="R642" s="23">
        <f t="shared" si="385"/>
        <v>0</v>
      </c>
      <c r="S642" s="23">
        <f t="shared" si="385"/>
        <v>0</v>
      </c>
      <c r="T642" s="23">
        <f t="shared" si="385"/>
        <v>0</v>
      </c>
      <c r="U642" s="23">
        <f t="shared" si="385"/>
        <v>0</v>
      </c>
      <c r="V642" s="23">
        <f t="shared" si="385"/>
        <v>0</v>
      </c>
      <c r="W642" s="23">
        <f t="shared" si="385"/>
        <v>0</v>
      </c>
      <c r="X642" s="23">
        <f t="shared" si="385"/>
        <v>0</v>
      </c>
      <c r="Y642" s="23">
        <f>SUM(J642:X642)-I642</f>
        <v>0</v>
      </c>
    </row>
    <row r="643" spans="1:25">
      <c r="A643" s="25">
        <f t="shared" si="384"/>
        <v>620</v>
      </c>
      <c r="G643" s="24"/>
      <c r="H643" s="75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</row>
    <row r="644" spans="1:25">
      <c r="A644" s="25">
        <f t="shared" si="384"/>
        <v>621</v>
      </c>
      <c r="D644" s="25" t="s">
        <v>148</v>
      </c>
      <c r="G644" s="24"/>
      <c r="H644" s="75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</row>
    <row r="645" spans="1:25">
      <c r="A645" s="25">
        <f t="shared" si="384"/>
        <v>622</v>
      </c>
      <c r="G645" s="24"/>
      <c r="H645" s="75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</row>
    <row r="646" spans="1:25">
      <c r="A646" s="25">
        <f t="shared" si="384"/>
        <v>623</v>
      </c>
      <c r="C646" s="25">
        <v>38900</v>
      </c>
      <c r="E646" s="89" t="s">
        <v>115</v>
      </c>
      <c r="G646" s="24">
        <v>6.6</v>
      </c>
      <c r="H646" s="75" t="str">
        <f t="shared" ref="H646:H680" si="386">VLOOKUP($G646,alloc,3)</f>
        <v>P, S, T &amp; D Plant - Commodity</v>
      </c>
      <c r="I646" s="23">
        <f>'Plt. Class.'!L$98</f>
        <v>25235.423421347539</v>
      </c>
      <c r="J646" s="75">
        <f t="shared" ref="J646:J680" si="387">$I646*VLOOKUP($G646,alloc,6)</f>
        <v>9587.0202208939518</v>
      </c>
      <c r="K646" s="75">
        <f t="shared" ref="K646:K680" si="388">$I646*VLOOKUP($G646,alloc,7)</f>
        <v>6327.1739046074326</v>
      </c>
      <c r="L646" s="75">
        <f t="shared" ref="L646:L680" si="389">$I646*VLOOKUP($G646,alloc,8)</f>
        <v>136.31427756239839</v>
      </c>
      <c r="M646" s="75">
        <f t="shared" ref="M646:M680" si="390">$I646*VLOOKUP($G646,alloc,9)</f>
        <v>4494.2514365372763</v>
      </c>
      <c r="N646" s="75">
        <f t="shared" ref="N646:N680" si="391">$I646*VLOOKUP($G646,alloc,10)</f>
        <v>4690.6635817464776</v>
      </c>
      <c r="O646" s="75">
        <f t="shared" ref="O646:O680" si="392">$I646*VLOOKUP($G646,alloc,11)</f>
        <v>0</v>
      </c>
      <c r="P646" s="75">
        <f t="shared" ref="P646:P680" si="393">$I646*VLOOKUP($G646,alloc,12)</f>
        <v>0</v>
      </c>
      <c r="Q646" s="75">
        <f t="shared" ref="Q646:Q680" si="394">$I646*VLOOKUP($G646,alloc,13)</f>
        <v>0</v>
      </c>
      <c r="R646" s="75">
        <f t="shared" ref="R646:R680" si="395">$I646*VLOOKUP($G646,alloc,14)</f>
        <v>0</v>
      </c>
      <c r="S646" s="75">
        <f t="shared" ref="S646:S680" si="396">$I646*VLOOKUP($G646,alloc,15)</f>
        <v>0</v>
      </c>
      <c r="T646" s="75">
        <f t="shared" ref="T646:T680" si="397">$I646*VLOOKUP($G646,alloc,16)</f>
        <v>0</v>
      </c>
      <c r="U646" s="75">
        <f t="shared" ref="U646:U680" si="398">$I646*VLOOKUP($G646,alloc,17)</f>
        <v>0</v>
      </c>
      <c r="V646" s="75">
        <f t="shared" ref="V646:V680" si="399">$I646*VLOOKUP($G646,alloc,18)</f>
        <v>0</v>
      </c>
      <c r="W646" s="75">
        <f t="shared" ref="W646:W680" si="400">$I646*VLOOKUP($G646,alloc,19)</f>
        <v>0</v>
      </c>
      <c r="X646" s="75">
        <f t="shared" ref="X646:X680" si="401">$I646*VLOOKUP($G646,alloc,20)</f>
        <v>0</v>
      </c>
      <c r="Y646" s="23">
        <f t="shared" ref="Y646:Y680" si="402">SUM(J646:X646)-I646</f>
        <v>0</v>
      </c>
    </row>
    <row r="647" spans="1:25">
      <c r="A647" s="25">
        <f t="shared" si="384"/>
        <v>624</v>
      </c>
      <c r="C647" s="25">
        <v>39000</v>
      </c>
      <c r="E647" s="89" t="s">
        <v>139</v>
      </c>
      <c r="G647" s="24">
        <v>6.6</v>
      </c>
      <c r="H647" s="75" t="str">
        <f t="shared" si="386"/>
        <v>P, S, T &amp; D Plant - Commodity</v>
      </c>
      <c r="I647" s="23">
        <f>'Plt. Class.'!L$99</f>
        <v>192790.24394546027</v>
      </c>
      <c r="J647" s="75">
        <f t="shared" si="387"/>
        <v>73241.646721595185</v>
      </c>
      <c r="K647" s="75">
        <f t="shared" si="388"/>
        <v>48337.504791884348</v>
      </c>
      <c r="L647" s="75">
        <f t="shared" si="389"/>
        <v>1041.3957549161917</v>
      </c>
      <c r="M647" s="75">
        <f t="shared" si="390"/>
        <v>34334.586598190297</v>
      </c>
      <c r="N647" s="75">
        <f t="shared" si="391"/>
        <v>35835.110078874226</v>
      </c>
      <c r="O647" s="75">
        <f t="shared" si="392"/>
        <v>0</v>
      </c>
      <c r="P647" s="75">
        <f t="shared" si="393"/>
        <v>0</v>
      </c>
      <c r="Q647" s="75">
        <f t="shared" si="394"/>
        <v>0</v>
      </c>
      <c r="R647" s="75">
        <f t="shared" si="395"/>
        <v>0</v>
      </c>
      <c r="S647" s="75">
        <f t="shared" si="396"/>
        <v>0</v>
      </c>
      <c r="T647" s="75">
        <f t="shared" si="397"/>
        <v>0</v>
      </c>
      <c r="U647" s="75">
        <f t="shared" si="398"/>
        <v>0</v>
      </c>
      <c r="V647" s="75">
        <f t="shared" si="399"/>
        <v>0</v>
      </c>
      <c r="W647" s="75">
        <f t="shared" si="400"/>
        <v>0</v>
      </c>
      <c r="X647" s="75">
        <f t="shared" si="401"/>
        <v>0</v>
      </c>
      <c r="Y647" s="23">
        <f t="shared" si="402"/>
        <v>0</v>
      </c>
    </row>
    <row r="648" spans="1:25">
      <c r="A648" s="25">
        <f t="shared" si="384"/>
        <v>625</v>
      </c>
      <c r="C648" s="25">
        <v>39001</v>
      </c>
      <c r="E648" s="89" t="s">
        <v>291</v>
      </c>
      <c r="G648" s="24">
        <v>6.6</v>
      </c>
      <c r="H648" s="75" t="str">
        <f t="shared" si="386"/>
        <v>P, S, T &amp; D Plant - Commodity</v>
      </c>
      <c r="I648" s="23">
        <f>'Plt. Class.'!L$100</f>
        <v>0</v>
      </c>
      <c r="J648" s="75">
        <f t="shared" si="387"/>
        <v>0</v>
      </c>
      <c r="K648" s="75">
        <f t="shared" si="388"/>
        <v>0</v>
      </c>
      <c r="L648" s="75">
        <f t="shared" si="389"/>
        <v>0</v>
      </c>
      <c r="M648" s="75">
        <f t="shared" si="390"/>
        <v>0</v>
      </c>
      <c r="N648" s="75">
        <f t="shared" si="391"/>
        <v>0</v>
      </c>
      <c r="O648" s="75">
        <f t="shared" si="392"/>
        <v>0</v>
      </c>
      <c r="P648" s="75">
        <f t="shared" si="393"/>
        <v>0</v>
      </c>
      <c r="Q648" s="75">
        <f t="shared" si="394"/>
        <v>0</v>
      </c>
      <c r="R648" s="75">
        <f t="shared" si="395"/>
        <v>0</v>
      </c>
      <c r="S648" s="75">
        <f t="shared" si="396"/>
        <v>0</v>
      </c>
      <c r="T648" s="75">
        <f t="shared" si="397"/>
        <v>0</v>
      </c>
      <c r="U648" s="75">
        <f t="shared" si="398"/>
        <v>0</v>
      </c>
      <c r="V648" s="75">
        <f t="shared" si="399"/>
        <v>0</v>
      </c>
      <c r="W648" s="75">
        <f t="shared" si="400"/>
        <v>0</v>
      </c>
      <c r="X648" s="75">
        <f t="shared" si="401"/>
        <v>0</v>
      </c>
      <c r="Y648" s="23">
        <f t="shared" si="402"/>
        <v>0</v>
      </c>
    </row>
    <row r="649" spans="1:25">
      <c r="A649" s="25">
        <f t="shared" si="384"/>
        <v>626</v>
      </c>
      <c r="C649" s="25">
        <v>39002</v>
      </c>
      <c r="E649" s="89" t="s">
        <v>292</v>
      </c>
      <c r="G649" s="24">
        <v>6.6</v>
      </c>
      <c r="H649" s="75" t="str">
        <f t="shared" si="386"/>
        <v>P, S, T &amp; D Plant - Commodity</v>
      </c>
      <c r="I649" s="23">
        <f>'Plt. Class.'!L$101</f>
        <v>3605.3777954882507</v>
      </c>
      <c r="J649" s="75">
        <f t="shared" si="387"/>
        <v>1369.6948631370419</v>
      </c>
      <c r="K649" s="75">
        <f t="shared" si="388"/>
        <v>903.96154338218787</v>
      </c>
      <c r="L649" s="75">
        <f t="shared" si="389"/>
        <v>19.475182220075062</v>
      </c>
      <c r="M649" s="75">
        <f t="shared" si="390"/>
        <v>642.09242960138226</v>
      </c>
      <c r="N649" s="75">
        <f t="shared" si="391"/>
        <v>670.15377714756335</v>
      </c>
      <c r="O649" s="75">
        <f t="shared" si="392"/>
        <v>0</v>
      </c>
      <c r="P649" s="75">
        <f t="shared" si="393"/>
        <v>0</v>
      </c>
      <c r="Q649" s="75">
        <f t="shared" si="394"/>
        <v>0</v>
      </c>
      <c r="R649" s="75">
        <f t="shared" si="395"/>
        <v>0</v>
      </c>
      <c r="S649" s="75">
        <f t="shared" si="396"/>
        <v>0</v>
      </c>
      <c r="T649" s="75">
        <f t="shared" si="397"/>
        <v>0</v>
      </c>
      <c r="U649" s="75">
        <f t="shared" si="398"/>
        <v>0</v>
      </c>
      <c r="V649" s="75">
        <f t="shared" si="399"/>
        <v>0</v>
      </c>
      <c r="W649" s="75">
        <f t="shared" si="400"/>
        <v>0</v>
      </c>
      <c r="X649" s="75">
        <f t="shared" si="401"/>
        <v>0</v>
      </c>
      <c r="Y649" s="23">
        <f t="shared" si="402"/>
        <v>0</v>
      </c>
    </row>
    <row r="650" spans="1:25">
      <c r="A650" s="25">
        <f t="shared" si="384"/>
        <v>627</v>
      </c>
      <c r="C650" s="25">
        <v>39003</v>
      </c>
      <c r="E650" s="89" t="s">
        <v>278</v>
      </c>
      <c r="G650" s="24">
        <v>6.6</v>
      </c>
      <c r="H650" s="75" t="str">
        <f t="shared" si="386"/>
        <v>P, S, T &amp; D Plant - Commodity</v>
      </c>
      <c r="I650" s="23">
        <f>'Plt. Class.'!L$102</f>
        <v>18257.233279069736</v>
      </c>
      <c r="J650" s="75">
        <f t="shared" si="387"/>
        <v>6935.9828722332195</v>
      </c>
      <c r="K650" s="75">
        <f t="shared" si="388"/>
        <v>4577.5609961012487</v>
      </c>
      <c r="L650" s="75">
        <f t="shared" si="389"/>
        <v>98.620162743901929</v>
      </c>
      <c r="M650" s="75">
        <f t="shared" si="390"/>
        <v>3251.4848481695826</v>
      </c>
      <c r="N650" s="75">
        <f t="shared" si="391"/>
        <v>3393.5843998217824</v>
      </c>
      <c r="O650" s="75">
        <f t="shared" si="392"/>
        <v>0</v>
      </c>
      <c r="P650" s="75">
        <f t="shared" si="393"/>
        <v>0</v>
      </c>
      <c r="Q650" s="75">
        <f t="shared" si="394"/>
        <v>0</v>
      </c>
      <c r="R650" s="75">
        <f t="shared" si="395"/>
        <v>0</v>
      </c>
      <c r="S650" s="75">
        <f t="shared" si="396"/>
        <v>0</v>
      </c>
      <c r="T650" s="75">
        <f t="shared" si="397"/>
        <v>0</v>
      </c>
      <c r="U650" s="75">
        <f t="shared" si="398"/>
        <v>0</v>
      </c>
      <c r="V650" s="75">
        <f t="shared" si="399"/>
        <v>0</v>
      </c>
      <c r="W650" s="75">
        <f t="shared" si="400"/>
        <v>0</v>
      </c>
      <c r="X650" s="75">
        <f t="shared" si="401"/>
        <v>0</v>
      </c>
      <c r="Y650" s="23">
        <f t="shared" si="402"/>
        <v>0</v>
      </c>
    </row>
    <row r="651" spans="1:25">
      <c r="A651" s="25">
        <f t="shared" si="384"/>
        <v>628</v>
      </c>
      <c r="C651" s="25">
        <v>39004</v>
      </c>
      <c r="E651" s="89" t="s">
        <v>293</v>
      </c>
      <c r="G651" s="24">
        <v>6.6</v>
      </c>
      <c r="H651" s="75" t="str">
        <f t="shared" si="386"/>
        <v>P, S, T &amp; D Plant - Commodity</v>
      </c>
      <c r="I651" s="23">
        <f>'Plt. Class.'!L$103</f>
        <v>269.80199527841461</v>
      </c>
      <c r="J651" s="75">
        <f t="shared" si="387"/>
        <v>102.49866392903878</v>
      </c>
      <c r="K651" s="75">
        <f t="shared" si="388"/>
        <v>67.646344403816087</v>
      </c>
      <c r="L651" s="75">
        <f t="shared" si="389"/>
        <v>1.4573904093940824</v>
      </c>
      <c r="M651" s="75">
        <f t="shared" si="390"/>
        <v>48.04983790503362</v>
      </c>
      <c r="N651" s="75">
        <f t="shared" si="391"/>
        <v>50.149758631132009</v>
      </c>
      <c r="O651" s="75">
        <f t="shared" si="392"/>
        <v>0</v>
      </c>
      <c r="P651" s="75">
        <f t="shared" si="393"/>
        <v>0</v>
      </c>
      <c r="Q651" s="75">
        <f t="shared" si="394"/>
        <v>0</v>
      </c>
      <c r="R651" s="75">
        <f t="shared" si="395"/>
        <v>0</v>
      </c>
      <c r="S651" s="75">
        <f t="shared" si="396"/>
        <v>0</v>
      </c>
      <c r="T651" s="75">
        <f t="shared" si="397"/>
        <v>0</v>
      </c>
      <c r="U651" s="75">
        <f t="shared" si="398"/>
        <v>0</v>
      </c>
      <c r="V651" s="75">
        <f t="shared" si="399"/>
        <v>0</v>
      </c>
      <c r="W651" s="75">
        <f t="shared" si="400"/>
        <v>0</v>
      </c>
      <c r="X651" s="75">
        <f t="shared" si="401"/>
        <v>0</v>
      </c>
      <c r="Y651" s="23">
        <f t="shared" si="402"/>
        <v>0</v>
      </c>
    </row>
    <row r="652" spans="1:25">
      <c r="A652" s="25">
        <f t="shared" si="384"/>
        <v>629</v>
      </c>
      <c r="C652" s="25">
        <v>39009</v>
      </c>
      <c r="E652" s="89" t="s">
        <v>294</v>
      </c>
      <c r="G652" s="24">
        <v>6.6</v>
      </c>
      <c r="H652" s="75" t="str">
        <f t="shared" si="386"/>
        <v>P, S, T &amp; D Plant - Commodity</v>
      </c>
      <c r="I652" s="23">
        <f>'Plt. Class.'!L$104</f>
        <v>26391.250667262302</v>
      </c>
      <c r="J652" s="75">
        <f t="shared" si="387"/>
        <v>10026.12278689533</v>
      </c>
      <c r="K652" s="75">
        <f t="shared" si="388"/>
        <v>6616.969715301052</v>
      </c>
      <c r="L652" s="75">
        <f t="shared" si="389"/>
        <v>142.55771375854025</v>
      </c>
      <c r="M652" s="75">
        <f t="shared" si="390"/>
        <v>4700.0961403731972</v>
      </c>
      <c r="N652" s="75">
        <f t="shared" si="391"/>
        <v>4905.5043109341796</v>
      </c>
      <c r="O652" s="75">
        <f t="shared" si="392"/>
        <v>0</v>
      </c>
      <c r="P652" s="75">
        <f t="shared" si="393"/>
        <v>0</v>
      </c>
      <c r="Q652" s="75">
        <f t="shared" si="394"/>
        <v>0</v>
      </c>
      <c r="R652" s="75">
        <f t="shared" si="395"/>
        <v>0</v>
      </c>
      <c r="S652" s="75">
        <f t="shared" si="396"/>
        <v>0</v>
      </c>
      <c r="T652" s="75">
        <f t="shared" si="397"/>
        <v>0</v>
      </c>
      <c r="U652" s="75">
        <f t="shared" si="398"/>
        <v>0</v>
      </c>
      <c r="V652" s="75">
        <f t="shared" si="399"/>
        <v>0</v>
      </c>
      <c r="W652" s="75">
        <f t="shared" si="400"/>
        <v>0</v>
      </c>
      <c r="X652" s="75">
        <f t="shared" si="401"/>
        <v>0</v>
      </c>
      <c r="Y652" s="23">
        <f t="shared" si="402"/>
        <v>0</v>
      </c>
    </row>
    <row r="653" spans="1:25">
      <c r="A653" s="25">
        <f t="shared" si="384"/>
        <v>630</v>
      </c>
      <c r="C653" s="25">
        <v>39100</v>
      </c>
      <c r="E653" s="89" t="s">
        <v>295</v>
      </c>
      <c r="G653" s="24">
        <v>6.6</v>
      </c>
      <c r="H653" s="75" t="str">
        <f t="shared" si="386"/>
        <v>P, S, T &amp; D Plant - Commodity</v>
      </c>
      <c r="I653" s="23">
        <f>'Plt. Class.'!L$105</f>
        <v>37840.486568963104</v>
      </c>
      <c r="J653" s="75">
        <f t="shared" si="387"/>
        <v>14375.725100702251</v>
      </c>
      <c r="K653" s="75">
        <f t="shared" si="388"/>
        <v>9487.5895347273909</v>
      </c>
      <c r="L653" s="75">
        <f t="shared" si="389"/>
        <v>204.40309255498133</v>
      </c>
      <c r="M653" s="75">
        <f t="shared" si="390"/>
        <v>6739.1245346796204</v>
      </c>
      <c r="N653" s="75">
        <f t="shared" si="391"/>
        <v>7033.6443062988574</v>
      </c>
      <c r="O653" s="75">
        <f t="shared" si="392"/>
        <v>0</v>
      </c>
      <c r="P653" s="75">
        <f t="shared" si="393"/>
        <v>0</v>
      </c>
      <c r="Q653" s="75">
        <f t="shared" si="394"/>
        <v>0</v>
      </c>
      <c r="R653" s="75">
        <f t="shared" si="395"/>
        <v>0</v>
      </c>
      <c r="S653" s="75">
        <f t="shared" si="396"/>
        <v>0</v>
      </c>
      <c r="T653" s="75">
        <f t="shared" si="397"/>
        <v>0</v>
      </c>
      <c r="U653" s="75">
        <f t="shared" si="398"/>
        <v>0</v>
      </c>
      <c r="V653" s="75">
        <f t="shared" si="399"/>
        <v>0</v>
      </c>
      <c r="W653" s="75">
        <f t="shared" si="400"/>
        <v>0</v>
      </c>
      <c r="X653" s="75">
        <f t="shared" si="401"/>
        <v>0</v>
      </c>
      <c r="Y653" s="23">
        <f t="shared" si="402"/>
        <v>0</v>
      </c>
    </row>
    <row r="654" spans="1:25">
      <c r="A654" s="25">
        <f t="shared" si="384"/>
        <v>631</v>
      </c>
      <c r="C654" s="25">
        <v>39102</v>
      </c>
      <c r="E654" s="89" t="s">
        <v>296</v>
      </c>
      <c r="G654" s="24">
        <v>6.6</v>
      </c>
      <c r="H654" s="75" t="str">
        <f t="shared" si="386"/>
        <v>P, S, T &amp; D Plant - Commodity</v>
      </c>
      <c r="I654" s="23">
        <f>'Plt. Class.'!L$106</f>
        <v>0</v>
      </c>
      <c r="J654" s="75">
        <f t="shared" si="387"/>
        <v>0</v>
      </c>
      <c r="K654" s="75">
        <f t="shared" si="388"/>
        <v>0</v>
      </c>
      <c r="L654" s="75">
        <f t="shared" si="389"/>
        <v>0</v>
      </c>
      <c r="M654" s="75">
        <f t="shared" si="390"/>
        <v>0</v>
      </c>
      <c r="N654" s="75">
        <f t="shared" si="391"/>
        <v>0</v>
      </c>
      <c r="O654" s="75">
        <f t="shared" si="392"/>
        <v>0</v>
      </c>
      <c r="P654" s="75">
        <f t="shared" si="393"/>
        <v>0</v>
      </c>
      <c r="Q654" s="75">
        <f t="shared" si="394"/>
        <v>0</v>
      </c>
      <c r="R654" s="75">
        <f t="shared" si="395"/>
        <v>0</v>
      </c>
      <c r="S654" s="75">
        <f t="shared" si="396"/>
        <v>0</v>
      </c>
      <c r="T654" s="75">
        <f t="shared" si="397"/>
        <v>0</v>
      </c>
      <c r="U654" s="75">
        <f t="shared" si="398"/>
        <v>0</v>
      </c>
      <c r="V654" s="75">
        <f t="shared" si="399"/>
        <v>0</v>
      </c>
      <c r="W654" s="75">
        <f t="shared" si="400"/>
        <v>0</v>
      </c>
      <c r="X654" s="75">
        <f t="shared" si="401"/>
        <v>0</v>
      </c>
      <c r="Y654" s="23">
        <f t="shared" si="402"/>
        <v>0</v>
      </c>
    </row>
    <row r="655" spans="1:25">
      <c r="A655" s="25">
        <f t="shared" si="384"/>
        <v>632</v>
      </c>
      <c r="C655" s="25">
        <v>39103</v>
      </c>
      <c r="E655" s="89" t="s">
        <v>297</v>
      </c>
      <c r="G655" s="24">
        <v>6.6</v>
      </c>
      <c r="H655" s="75" t="str">
        <f t="shared" si="386"/>
        <v>P, S, T &amp; D Plant - Commodity</v>
      </c>
      <c r="I655" s="23">
        <f>'Plt. Class.'!L$107</f>
        <v>0</v>
      </c>
      <c r="J655" s="75">
        <f t="shared" si="387"/>
        <v>0</v>
      </c>
      <c r="K655" s="75">
        <f t="shared" si="388"/>
        <v>0</v>
      </c>
      <c r="L655" s="75">
        <f t="shared" si="389"/>
        <v>0</v>
      </c>
      <c r="M655" s="75">
        <f t="shared" si="390"/>
        <v>0</v>
      </c>
      <c r="N655" s="75">
        <f t="shared" si="391"/>
        <v>0</v>
      </c>
      <c r="O655" s="75">
        <f t="shared" si="392"/>
        <v>0</v>
      </c>
      <c r="P655" s="75">
        <f t="shared" si="393"/>
        <v>0</v>
      </c>
      <c r="Q655" s="75">
        <f t="shared" si="394"/>
        <v>0</v>
      </c>
      <c r="R655" s="75">
        <f t="shared" si="395"/>
        <v>0</v>
      </c>
      <c r="S655" s="75">
        <f t="shared" si="396"/>
        <v>0</v>
      </c>
      <c r="T655" s="75">
        <f t="shared" si="397"/>
        <v>0</v>
      </c>
      <c r="U655" s="75">
        <f t="shared" si="398"/>
        <v>0</v>
      </c>
      <c r="V655" s="75">
        <f t="shared" si="399"/>
        <v>0</v>
      </c>
      <c r="W655" s="75">
        <f t="shared" si="400"/>
        <v>0</v>
      </c>
      <c r="X655" s="75">
        <f t="shared" si="401"/>
        <v>0</v>
      </c>
      <c r="Y655" s="23">
        <f t="shared" si="402"/>
        <v>0</v>
      </c>
    </row>
    <row r="656" spans="1:25">
      <c r="A656" s="25">
        <f t="shared" si="384"/>
        <v>633</v>
      </c>
      <c r="C656" s="25">
        <v>39200</v>
      </c>
      <c r="E656" s="89" t="s">
        <v>298</v>
      </c>
      <c r="G656" s="24">
        <v>6.6</v>
      </c>
      <c r="H656" s="75" t="str">
        <f t="shared" si="386"/>
        <v>P, S, T &amp; D Plant - Commodity</v>
      </c>
      <c r="I656" s="23">
        <f>'Plt. Class.'!L$108</f>
        <v>3764.3708974952847</v>
      </c>
      <c r="J656" s="75">
        <f t="shared" si="387"/>
        <v>1430.0968646598162</v>
      </c>
      <c r="K656" s="75">
        <f t="shared" si="388"/>
        <v>943.82522980563419</v>
      </c>
      <c r="L656" s="75">
        <f t="shared" si="389"/>
        <v>20.334015831686255</v>
      </c>
      <c r="M656" s="75">
        <f t="shared" si="390"/>
        <v>670.40798290769862</v>
      </c>
      <c r="N656" s="75">
        <f t="shared" si="391"/>
        <v>699.70680429044899</v>
      </c>
      <c r="O656" s="75">
        <f t="shared" si="392"/>
        <v>0</v>
      </c>
      <c r="P656" s="75">
        <f t="shared" si="393"/>
        <v>0</v>
      </c>
      <c r="Q656" s="75">
        <f t="shared" si="394"/>
        <v>0</v>
      </c>
      <c r="R656" s="75">
        <f t="shared" si="395"/>
        <v>0</v>
      </c>
      <c r="S656" s="75">
        <f t="shared" si="396"/>
        <v>0</v>
      </c>
      <c r="T656" s="75">
        <f t="shared" si="397"/>
        <v>0</v>
      </c>
      <c r="U656" s="75">
        <f t="shared" si="398"/>
        <v>0</v>
      </c>
      <c r="V656" s="75">
        <f t="shared" si="399"/>
        <v>0</v>
      </c>
      <c r="W656" s="75">
        <f t="shared" si="400"/>
        <v>0</v>
      </c>
      <c r="X656" s="75">
        <f t="shared" si="401"/>
        <v>0</v>
      </c>
      <c r="Y656" s="23">
        <f t="shared" si="402"/>
        <v>0</v>
      </c>
    </row>
    <row r="657" spans="1:25">
      <c r="A657" s="25">
        <f t="shared" si="384"/>
        <v>634</v>
      </c>
      <c r="C657" s="25">
        <v>39201</v>
      </c>
      <c r="E657" s="89" t="s">
        <v>299</v>
      </c>
      <c r="G657" s="24">
        <v>6.6</v>
      </c>
      <c r="H657" s="75" t="str">
        <f t="shared" si="386"/>
        <v>P, S, T &amp; D Plant - Commodity</v>
      </c>
      <c r="I657" s="23">
        <f>'Plt. Class.'!L$109</f>
        <v>0</v>
      </c>
      <c r="J657" s="75">
        <f t="shared" si="387"/>
        <v>0</v>
      </c>
      <c r="K657" s="75">
        <f t="shared" si="388"/>
        <v>0</v>
      </c>
      <c r="L657" s="75">
        <f t="shared" si="389"/>
        <v>0</v>
      </c>
      <c r="M657" s="75">
        <f t="shared" si="390"/>
        <v>0</v>
      </c>
      <c r="N657" s="75">
        <f t="shared" si="391"/>
        <v>0</v>
      </c>
      <c r="O657" s="75">
        <f t="shared" si="392"/>
        <v>0</v>
      </c>
      <c r="P657" s="75">
        <f t="shared" si="393"/>
        <v>0</v>
      </c>
      <c r="Q657" s="75">
        <f t="shared" si="394"/>
        <v>0</v>
      </c>
      <c r="R657" s="75">
        <f t="shared" si="395"/>
        <v>0</v>
      </c>
      <c r="S657" s="75">
        <f t="shared" si="396"/>
        <v>0</v>
      </c>
      <c r="T657" s="75">
        <f t="shared" si="397"/>
        <v>0</v>
      </c>
      <c r="U657" s="75">
        <f t="shared" si="398"/>
        <v>0</v>
      </c>
      <c r="V657" s="75">
        <f t="shared" si="399"/>
        <v>0</v>
      </c>
      <c r="W657" s="75">
        <f t="shared" si="400"/>
        <v>0</v>
      </c>
      <c r="X657" s="75">
        <f t="shared" si="401"/>
        <v>0</v>
      </c>
      <c r="Y657" s="23">
        <f t="shared" si="402"/>
        <v>0</v>
      </c>
    </row>
    <row r="658" spans="1:25">
      <c r="A658" s="25">
        <f t="shared" si="384"/>
        <v>635</v>
      </c>
      <c r="C658" s="25">
        <v>39202</v>
      </c>
      <c r="E658" s="89" t="s">
        <v>300</v>
      </c>
      <c r="G658" s="24">
        <v>6.6</v>
      </c>
      <c r="H658" s="75" t="str">
        <f t="shared" si="386"/>
        <v>P, S, T &amp; D Plant - Commodity</v>
      </c>
      <c r="I658" s="23">
        <f>'Plt. Class.'!L$110</f>
        <v>762.00943562931843</v>
      </c>
      <c r="J658" s="75">
        <f t="shared" si="387"/>
        <v>289.48988673240837</v>
      </c>
      <c r="K658" s="75">
        <f t="shared" si="388"/>
        <v>191.05549115137478</v>
      </c>
      <c r="L658" s="75">
        <f t="shared" si="389"/>
        <v>4.1161491122701674</v>
      </c>
      <c r="M658" s="75">
        <f t="shared" si="390"/>
        <v>135.70852145222895</v>
      </c>
      <c r="N658" s="75">
        <f t="shared" si="391"/>
        <v>141.63938718103611</v>
      </c>
      <c r="O658" s="75">
        <f t="shared" si="392"/>
        <v>0</v>
      </c>
      <c r="P658" s="75">
        <f t="shared" si="393"/>
        <v>0</v>
      </c>
      <c r="Q658" s="75">
        <f t="shared" si="394"/>
        <v>0</v>
      </c>
      <c r="R658" s="75">
        <f t="shared" si="395"/>
        <v>0</v>
      </c>
      <c r="S658" s="75">
        <f t="shared" si="396"/>
        <v>0</v>
      </c>
      <c r="T658" s="75">
        <f t="shared" si="397"/>
        <v>0</v>
      </c>
      <c r="U658" s="75">
        <f t="shared" si="398"/>
        <v>0</v>
      </c>
      <c r="V658" s="75">
        <f t="shared" si="399"/>
        <v>0</v>
      </c>
      <c r="W658" s="75">
        <f t="shared" si="400"/>
        <v>0</v>
      </c>
      <c r="X658" s="75">
        <f t="shared" si="401"/>
        <v>0</v>
      </c>
      <c r="Y658" s="23">
        <f t="shared" si="402"/>
        <v>0</v>
      </c>
    </row>
    <row r="659" spans="1:25">
      <c r="A659" s="25">
        <f t="shared" si="384"/>
        <v>636</v>
      </c>
      <c r="C659" s="25">
        <v>39300</v>
      </c>
      <c r="E659" s="89" t="s">
        <v>186</v>
      </c>
      <c r="G659" s="24">
        <v>6.6</v>
      </c>
      <c r="H659" s="75" t="str">
        <f t="shared" si="386"/>
        <v>P, S, T &amp; D Plant - Commodity</v>
      </c>
      <c r="I659" s="23">
        <f>'Plt. Class.'!L$111</f>
        <v>0</v>
      </c>
      <c r="J659" s="75">
        <f t="shared" si="387"/>
        <v>0</v>
      </c>
      <c r="K659" s="75">
        <f t="shared" si="388"/>
        <v>0</v>
      </c>
      <c r="L659" s="75">
        <f t="shared" si="389"/>
        <v>0</v>
      </c>
      <c r="M659" s="75">
        <f t="shared" si="390"/>
        <v>0</v>
      </c>
      <c r="N659" s="75">
        <f t="shared" si="391"/>
        <v>0</v>
      </c>
      <c r="O659" s="75">
        <f t="shared" si="392"/>
        <v>0</v>
      </c>
      <c r="P659" s="75">
        <f t="shared" si="393"/>
        <v>0</v>
      </c>
      <c r="Q659" s="75">
        <f t="shared" si="394"/>
        <v>0</v>
      </c>
      <c r="R659" s="75">
        <f t="shared" si="395"/>
        <v>0</v>
      </c>
      <c r="S659" s="75">
        <f t="shared" si="396"/>
        <v>0</v>
      </c>
      <c r="T659" s="75">
        <f t="shared" si="397"/>
        <v>0</v>
      </c>
      <c r="U659" s="75">
        <f t="shared" si="398"/>
        <v>0</v>
      </c>
      <c r="V659" s="75">
        <f t="shared" si="399"/>
        <v>0</v>
      </c>
      <c r="W659" s="75">
        <f t="shared" si="400"/>
        <v>0</v>
      </c>
      <c r="X659" s="75">
        <f t="shared" si="401"/>
        <v>0</v>
      </c>
      <c r="Y659" s="23">
        <f t="shared" si="402"/>
        <v>0</v>
      </c>
    </row>
    <row r="660" spans="1:25">
      <c r="A660" s="25">
        <f t="shared" si="384"/>
        <v>637</v>
      </c>
      <c r="C660" s="25">
        <v>39400</v>
      </c>
      <c r="E660" s="89" t="s">
        <v>301</v>
      </c>
      <c r="G660" s="24">
        <v>6.6</v>
      </c>
      <c r="H660" s="75" t="str">
        <f t="shared" si="386"/>
        <v>P, S, T &amp; D Plant - Commodity</v>
      </c>
      <c r="I660" s="23">
        <f>'Plt. Class.'!L$112</f>
        <v>148771.63388229025</v>
      </c>
      <c r="J660" s="75">
        <f t="shared" si="387"/>
        <v>56518.832218935961</v>
      </c>
      <c r="K660" s="75">
        <f t="shared" si="388"/>
        <v>37300.899768123381</v>
      </c>
      <c r="L660" s="75">
        <f t="shared" si="389"/>
        <v>803.62027043646549</v>
      </c>
      <c r="M660" s="75">
        <f t="shared" si="390"/>
        <v>26495.181718483618</v>
      </c>
      <c r="N660" s="75">
        <f t="shared" si="391"/>
        <v>27653.09990631081</v>
      </c>
      <c r="O660" s="75">
        <f t="shared" si="392"/>
        <v>0</v>
      </c>
      <c r="P660" s="75">
        <f t="shared" si="393"/>
        <v>0</v>
      </c>
      <c r="Q660" s="75">
        <f t="shared" si="394"/>
        <v>0</v>
      </c>
      <c r="R660" s="75">
        <f t="shared" si="395"/>
        <v>0</v>
      </c>
      <c r="S660" s="75">
        <f t="shared" si="396"/>
        <v>0</v>
      </c>
      <c r="T660" s="75">
        <f t="shared" si="397"/>
        <v>0</v>
      </c>
      <c r="U660" s="75">
        <f t="shared" si="398"/>
        <v>0</v>
      </c>
      <c r="V660" s="75">
        <f t="shared" si="399"/>
        <v>0</v>
      </c>
      <c r="W660" s="75">
        <f t="shared" si="400"/>
        <v>0</v>
      </c>
      <c r="X660" s="75">
        <f t="shared" si="401"/>
        <v>0</v>
      </c>
      <c r="Y660" s="23">
        <f t="shared" si="402"/>
        <v>0</v>
      </c>
    </row>
    <row r="661" spans="1:25">
      <c r="A661" s="25">
        <f t="shared" si="384"/>
        <v>638</v>
      </c>
      <c r="C661" s="25">
        <v>39600</v>
      </c>
      <c r="E661" s="89" t="s">
        <v>302</v>
      </c>
      <c r="G661" s="24">
        <v>6.6</v>
      </c>
      <c r="H661" s="75" t="str">
        <f t="shared" si="386"/>
        <v>P, S, T &amp; D Plant - Commodity</v>
      </c>
      <c r="I661" s="23">
        <f>'Plt. Class.'!L$113</f>
        <v>0</v>
      </c>
      <c r="J661" s="75">
        <f t="shared" si="387"/>
        <v>0</v>
      </c>
      <c r="K661" s="75">
        <f t="shared" si="388"/>
        <v>0</v>
      </c>
      <c r="L661" s="75">
        <f t="shared" si="389"/>
        <v>0</v>
      </c>
      <c r="M661" s="75">
        <f t="shared" si="390"/>
        <v>0</v>
      </c>
      <c r="N661" s="75">
        <f t="shared" si="391"/>
        <v>0</v>
      </c>
      <c r="O661" s="75">
        <f t="shared" si="392"/>
        <v>0</v>
      </c>
      <c r="P661" s="75">
        <f t="shared" si="393"/>
        <v>0</v>
      </c>
      <c r="Q661" s="75">
        <f t="shared" si="394"/>
        <v>0</v>
      </c>
      <c r="R661" s="75">
        <f t="shared" si="395"/>
        <v>0</v>
      </c>
      <c r="S661" s="75">
        <f t="shared" si="396"/>
        <v>0</v>
      </c>
      <c r="T661" s="75">
        <f t="shared" si="397"/>
        <v>0</v>
      </c>
      <c r="U661" s="75">
        <f t="shared" si="398"/>
        <v>0</v>
      </c>
      <c r="V661" s="75">
        <f t="shared" si="399"/>
        <v>0</v>
      </c>
      <c r="W661" s="75">
        <f t="shared" si="400"/>
        <v>0</v>
      </c>
      <c r="X661" s="75">
        <f t="shared" si="401"/>
        <v>0</v>
      </c>
      <c r="Y661" s="23">
        <f t="shared" si="402"/>
        <v>0</v>
      </c>
    </row>
    <row r="662" spans="1:25">
      <c r="A662" s="25">
        <f t="shared" si="384"/>
        <v>639</v>
      </c>
      <c r="C662" s="25">
        <v>39603</v>
      </c>
      <c r="E662" s="89" t="s">
        <v>303</v>
      </c>
      <c r="G662" s="24">
        <v>6.6</v>
      </c>
      <c r="H662" s="75" t="str">
        <f t="shared" si="386"/>
        <v>P, S, T &amp; D Plant - Commodity</v>
      </c>
      <c r="I662" s="23">
        <f>'Plt. Class.'!L$114</f>
        <v>0</v>
      </c>
      <c r="J662" s="75">
        <f t="shared" si="387"/>
        <v>0</v>
      </c>
      <c r="K662" s="75">
        <f t="shared" si="388"/>
        <v>0</v>
      </c>
      <c r="L662" s="75">
        <f t="shared" si="389"/>
        <v>0</v>
      </c>
      <c r="M662" s="75">
        <f t="shared" si="390"/>
        <v>0</v>
      </c>
      <c r="N662" s="75">
        <f t="shared" si="391"/>
        <v>0</v>
      </c>
      <c r="O662" s="75">
        <f t="shared" si="392"/>
        <v>0</v>
      </c>
      <c r="P662" s="75">
        <f t="shared" si="393"/>
        <v>0</v>
      </c>
      <c r="Q662" s="75">
        <f t="shared" si="394"/>
        <v>0</v>
      </c>
      <c r="R662" s="75">
        <f t="shared" si="395"/>
        <v>0</v>
      </c>
      <c r="S662" s="75">
        <f t="shared" si="396"/>
        <v>0</v>
      </c>
      <c r="T662" s="75">
        <f t="shared" si="397"/>
        <v>0</v>
      </c>
      <c r="U662" s="75">
        <f t="shared" si="398"/>
        <v>0</v>
      </c>
      <c r="V662" s="75">
        <f t="shared" si="399"/>
        <v>0</v>
      </c>
      <c r="W662" s="75">
        <f t="shared" si="400"/>
        <v>0</v>
      </c>
      <c r="X662" s="75">
        <f t="shared" si="401"/>
        <v>0</v>
      </c>
      <c r="Y662" s="23">
        <f t="shared" si="402"/>
        <v>0</v>
      </c>
    </row>
    <row r="663" spans="1:25">
      <c r="A663" s="25">
        <f t="shared" si="384"/>
        <v>640</v>
      </c>
      <c r="C663" s="25">
        <v>39604</v>
      </c>
      <c r="E663" s="89" t="s">
        <v>304</v>
      </c>
      <c r="G663" s="24">
        <v>6.6</v>
      </c>
      <c r="H663" s="75" t="str">
        <f t="shared" si="386"/>
        <v>P, S, T &amp; D Plant - Commodity</v>
      </c>
      <c r="I663" s="23">
        <f>'Plt. Class.'!L$115</f>
        <v>0</v>
      </c>
      <c r="J663" s="75">
        <f t="shared" si="387"/>
        <v>0</v>
      </c>
      <c r="K663" s="75">
        <f t="shared" si="388"/>
        <v>0</v>
      </c>
      <c r="L663" s="75">
        <f t="shared" si="389"/>
        <v>0</v>
      </c>
      <c r="M663" s="75">
        <f t="shared" si="390"/>
        <v>0</v>
      </c>
      <c r="N663" s="75">
        <f t="shared" si="391"/>
        <v>0</v>
      </c>
      <c r="O663" s="75">
        <f t="shared" si="392"/>
        <v>0</v>
      </c>
      <c r="P663" s="75">
        <f t="shared" si="393"/>
        <v>0</v>
      </c>
      <c r="Q663" s="75">
        <f t="shared" si="394"/>
        <v>0</v>
      </c>
      <c r="R663" s="75">
        <f t="shared" si="395"/>
        <v>0</v>
      </c>
      <c r="S663" s="75">
        <f t="shared" si="396"/>
        <v>0</v>
      </c>
      <c r="T663" s="75">
        <f t="shared" si="397"/>
        <v>0</v>
      </c>
      <c r="U663" s="75">
        <f t="shared" si="398"/>
        <v>0</v>
      </c>
      <c r="V663" s="75">
        <f t="shared" si="399"/>
        <v>0</v>
      </c>
      <c r="W663" s="75">
        <f t="shared" si="400"/>
        <v>0</v>
      </c>
      <c r="X663" s="75">
        <f t="shared" si="401"/>
        <v>0</v>
      </c>
      <c r="Y663" s="23">
        <f t="shared" si="402"/>
        <v>0</v>
      </c>
    </row>
    <row r="664" spans="1:25">
      <c r="A664" s="25">
        <f t="shared" si="384"/>
        <v>641</v>
      </c>
      <c r="C664" s="25">
        <v>39605</v>
      </c>
      <c r="E664" s="23" t="s">
        <v>305</v>
      </c>
      <c r="G664" s="24">
        <v>6.6</v>
      </c>
      <c r="H664" s="75" t="str">
        <f t="shared" si="386"/>
        <v>P, S, T &amp; D Plant - Commodity</v>
      </c>
      <c r="I664" s="23">
        <f>'Plt. Class.'!L$116</f>
        <v>0</v>
      </c>
      <c r="J664" s="75">
        <f t="shared" si="387"/>
        <v>0</v>
      </c>
      <c r="K664" s="75">
        <f t="shared" si="388"/>
        <v>0</v>
      </c>
      <c r="L664" s="75">
        <f t="shared" si="389"/>
        <v>0</v>
      </c>
      <c r="M664" s="75">
        <f t="shared" si="390"/>
        <v>0</v>
      </c>
      <c r="N664" s="75">
        <f t="shared" si="391"/>
        <v>0</v>
      </c>
      <c r="O664" s="75">
        <f t="shared" si="392"/>
        <v>0</v>
      </c>
      <c r="P664" s="75">
        <f t="shared" si="393"/>
        <v>0</v>
      </c>
      <c r="Q664" s="75">
        <f t="shared" si="394"/>
        <v>0</v>
      </c>
      <c r="R664" s="75">
        <f t="shared" si="395"/>
        <v>0</v>
      </c>
      <c r="S664" s="75">
        <f t="shared" si="396"/>
        <v>0</v>
      </c>
      <c r="T664" s="75">
        <f t="shared" si="397"/>
        <v>0</v>
      </c>
      <c r="U664" s="75">
        <f t="shared" si="398"/>
        <v>0</v>
      </c>
      <c r="V664" s="75">
        <f t="shared" si="399"/>
        <v>0</v>
      </c>
      <c r="W664" s="75">
        <f t="shared" si="400"/>
        <v>0</v>
      </c>
      <c r="X664" s="75">
        <f t="shared" si="401"/>
        <v>0</v>
      </c>
      <c r="Y664" s="23">
        <f t="shared" si="402"/>
        <v>0</v>
      </c>
    </row>
    <row r="665" spans="1:25">
      <c r="A665" s="25">
        <f t="shared" si="384"/>
        <v>642</v>
      </c>
      <c r="C665" s="25">
        <v>39700</v>
      </c>
      <c r="E665" s="89" t="s">
        <v>306</v>
      </c>
      <c r="G665" s="24">
        <v>6.6</v>
      </c>
      <c r="H665" s="75" t="str">
        <f t="shared" si="386"/>
        <v>P, S, T &amp; D Plant - Commodity</v>
      </c>
      <c r="I665" s="23">
        <f>'Plt. Class.'!L$117</f>
        <v>9037.4071563416983</v>
      </c>
      <c r="J665" s="75">
        <f t="shared" si="387"/>
        <v>3433.3406539557486</v>
      </c>
      <c r="K665" s="75">
        <f t="shared" si="388"/>
        <v>2265.9119195339522</v>
      </c>
      <c r="L665" s="75">
        <f t="shared" si="389"/>
        <v>48.817394778160782</v>
      </c>
      <c r="M665" s="75">
        <f t="shared" si="390"/>
        <v>1609.4986565829563</v>
      </c>
      <c r="N665" s="75">
        <f t="shared" si="391"/>
        <v>1679.8385314908796</v>
      </c>
      <c r="O665" s="75">
        <f t="shared" si="392"/>
        <v>0</v>
      </c>
      <c r="P665" s="75">
        <f t="shared" si="393"/>
        <v>0</v>
      </c>
      <c r="Q665" s="75">
        <f t="shared" si="394"/>
        <v>0</v>
      </c>
      <c r="R665" s="75">
        <f t="shared" si="395"/>
        <v>0</v>
      </c>
      <c r="S665" s="75">
        <f t="shared" si="396"/>
        <v>0</v>
      </c>
      <c r="T665" s="75">
        <f t="shared" si="397"/>
        <v>0</v>
      </c>
      <c r="U665" s="75">
        <f t="shared" si="398"/>
        <v>0</v>
      </c>
      <c r="V665" s="75">
        <f t="shared" si="399"/>
        <v>0</v>
      </c>
      <c r="W665" s="75">
        <f t="shared" si="400"/>
        <v>0</v>
      </c>
      <c r="X665" s="75">
        <f t="shared" si="401"/>
        <v>0</v>
      </c>
      <c r="Y665" s="23">
        <f t="shared" si="402"/>
        <v>0</v>
      </c>
    </row>
    <row r="666" spans="1:25">
      <c r="A666" s="25">
        <f t="shared" si="384"/>
        <v>643</v>
      </c>
      <c r="C666" s="25">
        <v>39701</v>
      </c>
      <c r="E666" s="89" t="s">
        <v>307</v>
      </c>
      <c r="G666" s="24">
        <v>6.6</v>
      </c>
      <c r="H666" s="75" t="str">
        <f t="shared" si="386"/>
        <v>P, S, T &amp; D Plant - Commodity</v>
      </c>
      <c r="I666" s="23">
        <f>'Plt. Class.'!L$118</f>
        <v>0</v>
      </c>
      <c r="J666" s="75">
        <f t="shared" si="387"/>
        <v>0</v>
      </c>
      <c r="K666" s="75">
        <f t="shared" si="388"/>
        <v>0</v>
      </c>
      <c r="L666" s="75">
        <f t="shared" si="389"/>
        <v>0</v>
      </c>
      <c r="M666" s="75">
        <f t="shared" si="390"/>
        <v>0</v>
      </c>
      <c r="N666" s="75">
        <f t="shared" si="391"/>
        <v>0</v>
      </c>
      <c r="O666" s="75">
        <f t="shared" si="392"/>
        <v>0</v>
      </c>
      <c r="P666" s="75">
        <f t="shared" si="393"/>
        <v>0</v>
      </c>
      <c r="Q666" s="75">
        <f t="shared" si="394"/>
        <v>0</v>
      </c>
      <c r="R666" s="75">
        <f t="shared" si="395"/>
        <v>0</v>
      </c>
      <c r="S666" s="75">
        <f t="shared" si="396"/>
        <v>0</v>
      </c>
      <c r="T666" s="75">
        <f t="shared" si="397"/>
        <v>0</v>
      </c>
      <c r="U666" s="75">
        <f t="shared" si="398"/>
        <v>0</v>
      </c>
      <c r="V666" s="75">
        <f t="shared" si="399"/>
        <v>0</v>
      </c>
      <c r="W666" s="75">
        <f t="shared" si="400"/>
        <v>0</v>
      </c>
      <c r="X666" s="75">
        <f t="shared" si="401"/>
        <v>0</v>
      </c>
      <c r="Y666" s="23">
        <f t="shared" si="402"/>
        <v>0</v>
      </c>
    </row>
    <row r="667" spans="1:25">
      <c r="A667" s="25">
        <f t="shared" si="384"/>
        <v>644</v>
      </c>
      <c r="C667" s="25">
        <v>39702</v>
      </c>
      <c r="E667" s="89" t="s">
        <v>308</v>
      </c>
      <c r="G667" s="24">
        <v>6.6</v>
      </c>
      <c r="H667" s="75" t="str">
        <f t="shared" si="386"/>
        <v>P, S, T &amp; D Plant - Commodity</v>
      </c>
      <c r="I667" s="23">
        <f>'Plt. Class.'!L$119</f>
        <v>0</v>
      </c>
      <c r="J667" s="75">
        <f t="shared" si="387"/>
        <v>0</v>
      </c>
      <c r="K667" s="75">
        <f t="shared" si="388"/>
        <v>0</v>
      </c>
      <c r="L667" s="75">
        <f t="shared" si="389"/>
        <v>0</v>
      </c>
      <c r="M667" s="75">
        <f t="shared" si="390"/>
        <v>0</v>
      </c>
      <c r="N667" s="75">
        <f t="shared" si="391"/>
        <v>0</v>
      </c>
      <c r="O667" s="75">
        <f t="shared" si="392"/>
        <v>0</v>
      </c>
      <c r="P667" s="75">
        <f t="shared" si="393"/>
        <v>0</v>
      </c>
      <c r="Q667" s="75">
        <f t="shared" si="394"/>
        <v>0</v>
      </c>
      <c r="R667" s="75">
        <f t="shared" si="395"/>
        <v>0</v>
      </c>
      <c r="S667" s="75">
        <f t="shared" si="396"/>
        <v>0</v>
      </c>
      <c r="T667" s="75">
        <f t="shared" si="397"/>
        <v>0</v>
      </c>
      <c r="U667" s="75">
        <f t="shared" si="398"/>
        <v>0</v>
      </c>
      <c r="V667" s="75">
        <f t="shared" si="399"/>
        <v>0</v>
      </c>
      <c r="W667" s="75">
        <f t="shared" si="400"/>
        <v>0</v>
      </c>
      <c r="X667" s="75">
        <f t="shared" si="401"/>
        <v>0</v>
      </c>
      <c r="Y667" s="23">
        <f t="shared" si="402"/>
        <v>0</v>
      </c>
    </row>
    <row r="668" spans="1:25">
      <c r="A668" s="25">
        <f t="shared" si="384"/>
        <v>645</v>
      </c>
      <c r="C668" s="25">
        <v>39705</v>
      </c>
      <c r="E668" s="89" t="s">
        <v>309</v>
      </c>
      <c r="G668" s="24">
        <v>6.6</v>
      </c>
      <c r="H668" s="75" t="str">
        <f t="shared" si="386"/>
        <v>P, S, T &amp; D Plant - Commodity</v>
      </c>
      <c r="I668" s="23">
        <f>'Plt. Class.'!L$120</f>
        <v>0</v>
      </c>
      <c r="J668" s="75">
        <f t="shared" si="387"/>
        <v>0</v>
      </c>
      <c r="K668" s="75">
        <f t="shared" si="388"/>
        <v>0</v>
      </c>
      <c r="L668" s="75">
        <f t="shared" si="389"/>
        <v>0</v>
      </c>
      <c r="M668" s="75">
        <f t="shared" si="390"/>
        <v>0</v>
      </c>
      <c r="N668" s="75">
        <f t="shared" si="391"/>
        <v>0</v>
      </c>
      <c r="O668" s="75">
        <f t="shared" si="392"/>
        <v>0</v>
      </c>
      <c r="P668" s="75">
        <f t="shared" si="393"/>
        <v>0</v>
      </c>
      <c r="Q668" s="75">
        <f t="shared" si="394"/>
        <v>0</v>
      </c>
      <c r="R668" s="75">
        <f t="shared" si="395"/>
        <v>0</v>
      </c>
      <c r="S668" s="75">
        <f t="shared" si="396"/>
        <v>0</v>
      </c>
      <c r="T668" s="75">
        <f t="shared" si="397"/>
        <v>0</v>
      </c>
      <c r="U668" s="75">
        <f t="shared" si="398"/>
        <v>0</v>
      </c>
      <c r="V668" s="75">
        <f t="shared" si="399"/>
        <v>0</v>
      </c>
      <c r="W668" s="75">
        <f t="shared" si="400"/>
        <v>0</v>
      </c>
      <c r="X668" s="75">
        <f t="shared" si="401"/>
        <v>0</v>
      </c>
      <c r="Y668" s="23">
        <f t="shared" si="402"/>
        <v>0</v>
      </c>
    </row>
    <row r="669" spans="1:25">
      <c r="A669" s="25">
        <f t="shared" si="384"/>
        <v>646</v>
      </c>
      <c r="C669" s="25">
        <v>39800</v>
      </c>
      <c r="E669" s="89" t="s">
        <v>310</v>
      </c>
      <c r="G669" s="24">
        <v>6.6</v>
      </c>
      <c r="H669" s="75" t="str">
        <f t="shared" si="386"/>
        <v>P, S, T &amp; D Plant - Commodity</v>
      </c>
      <c r="I669" s="23">
        <f>'Plt. Class.'!L$121</f>
        <v>62123.655455320615</v>
      </c>
      <c r="J669" s="75">
        <f t="shared" si="387"/>
        <v>23600.980696927192</v>
      </c>
      <c r="K669" s="75">
        <f t="shared" si="388"/>
        <v>15576.008577023451</v>
      </c>
      <c r="L669" s="75">
        <f t="shared" si="389"/>
        <v>335.5735733668613</v>
      </c>
      <c r="M669" s="75">
        <f t="shared" si="390"/>
        <v>11063.786135517617</v>
      </c>
      <c r="N669" s="75">
        <f t="shared" si="391"/>
        <v>11547.306472485488</v>
      </c>
      <c r="O669" s="75">
        <f t="shared" si="392"/>
        <v>0</v>
      </c>
      <c r="P669" s="75">
        <f t="shared" si="393"/>
        <v>0</v>
      </c>
      <c r="Q669" s="75">
        <f t="shared" si="394"/>
        <v>0</v>
      </c>
      <c r="R669" s="75">
        <f t="shared" si="395"/>
        <v>0</v>
      </c>
      <c r="S669" s="75">
        <f t="shared" si="396"/>
        <v>0</v>
      </c>
      <c r="T669" s="75">
        <f t="shared" si="397"/>
        <v>0</v>
      </c>
      <c r="U669" s="75">
        <f t="shared" si="398"/>
        <v>0</v>
      </c>
      <c r="V669" s="75">
        <f t="shared" si="399"/>
        <v>0</v>
      </c>
      <c r="W669" s="75">
        <f t="shared" si="400"/>
        <v>0</v>
      </c>
      <c r="X669" s="75">
        <f t="shared" si="401"/>
        <v>0</v>
      </c>
      <c r="Y669" s="23">
        <f t="shared" si="402"/>
        <v>0</v>
      </c>
    </row>
    <row r="670" spans="1:25">
      <c r="A670" s="25">
        <f t="shared" si="384"/>
        <v>647</v>
      </c>
      <c r="C670" s="25">
        <v>39900</v>
      </c>
      <c r="E670" s="89" t="s">
        <v>311</v>
      </c>
      <c r="G670" s="24">
        <v>6.6</v>
      </c>
      <c r="H670" s="75" t="str">
        <f t="shared" si="386"/>
        <v>P, S, T &amp; D Plant - Commodity</v>
      </c>
      <c r="I670" s="23">
        <f>'Plt. Class.'!L$122</f>
        <v>0</v>
      </c>
      <c r="J670" s="75">
        <f t="shared" si="387"/>
        <v>0</v>
      </c>
      <c r="K670" s="75">
        <f t="shared" si="388"/>
        <v>0</v>
      </c>
      <c r="L670" s="75">
        <f t="shared" si="389"/>
        <v>0</v>
      </c>
      <c r="M670" s="75">
        <f t="shared" si="390"/>
        <v>0</v>
      </c>
      <c r="N670" s="75">
        <f t="shared" si="391"/>
        <v>0</v>
      </c>
      <c r="O670" s="75">
        <f t="shared" si="392"/>
        <v>0</v>
      </c>
      <c r="P670" s="75">
        <f t="shared" si="393"/>
        <v>0</v>
      </c>
      <c r="Q670" s="75">
        <f t="shared" si="394"/>
        <v>0</v>
      </c>
      <c r="R670" s="75">
        <f t="shared" si="395"/>
        <v>0</v>
      </c>
      <c r="S670" s="75">
        <f t="shared" si="396"/>
        <v>0</v>
      </c>
      <c r="T670" s="75">
        <f t="shared" si="397"/>
        <v>0</v>
      </c>
      <c r="U670" s="75">
        <f t="shared" si="398"/>
        <v>0</v>
      </c>
      <c r="V670" s="75">
        <f t="shared" si="399"/>
        <v>0</v>
      </c>
      <c r="W670" s="75">
        <f t="shared" si="400"/>
        <v>0</v>
      </c>
      <c r="X670" s="75">
        <f t="shared" si="401"/>
        <v>0</v>
      </c>
      <c r="Y670" s="23">
        <f t="shared" si="402"/>
        <v>0</v>
      </c>
    </row>
    <row r="671" spans="1:25">
      <c r="A671" s="25">
        <f t="shared" si="384"/>
        <v>648</v>
      </c>
      <c r="C671" s="25">
        <v>39901</v>
      </c>
      <c r="E671" s="89" t="s">
        <v>312</v>
      </c>
      <c r="G671" s="24">
        <v>6.6</v>
      </c>
      <c r="H671" s="75" t="str">
        <f t="shared" si="386"/>
        <v>P, S, T &amp; D Plant - Commodity</v>
      </c>
      <c r="I671" s="23">
        <f>'Plt. Class.'!L$123</f>
        <v>446.21272239342107</v>
      </c>
      <c r="J671" s="75">
        <f t="shared" si="387"/>
        <v>169.51767842290619</v>
      </c>
      <c r="K671" s="75">
        <f t="shared" si="388"/>
        <v>111.8770803204829</v>
      </c>
      <c r="L671" s="75">
        <f t="shared" si="389"/>
        <v>2.4103088692681118</v>
      </c>
      <c r="M671" s="75">
        <f t="shared" si="390"/>
        <v>79.467347749014152</v>
      </c>
      <c r="N671" s="75">
        <f t="shared" si="391"/>
        <v>82.940307031749654</v>
      </c>
      <c r="O671" s="75">
        <f t="shared" si="392"/>
        <v>0</v>
      </c>
      <c r="P671" s="75">
        <f t="shared" si="393"/>
        <v>0</v>
      </c>
      <c r="Q671" s="75">
        <f t="shared" si="394"/>
        <v>0</v>
      </c>
      <c r="R671" s="75">
        <f t="shared" si="395"/>
        <v>0</v>
      </c>
      <c r="S671" s="75">
        <f t="shared" si="396"/>
        <v>0</v>
      </c>
      <c r="T671" s="75">
        <f t="shared" si="397"/>
        <v>0</v>
      </c>
      <c r="U671" s="75">
        <f t="shared" si="398"/>
        <v>0</v>
      </c>
      <c r="V671" s="75">
        <f t="shared" si="399"/>
        <v>0</v>
      </c>
      <c r="W671" s="75">
        <f t="shared" si="400"/>
        <v>0</v>
      </c>
      <c r="X671" s="75">
        <f t="shared" si="401"/>
        <v>0</v>
      </c>
      <c r="Y671" s="23">
        <f t="shared" si="402"/>
        <v>0</v>
      </c>
    </row>
    <row r="672" spans="1:25">
      <c r="A672" s="25">
        <f t="shared" si="384"/>
        <v>649</v>
      </c>
      <c r="C672" s="25">
        <v>39902</v>
      </c>
      <c r="E672" s="89" t="s">
        <v>313</v>
      </c>
      <c r="G672" s="24">
        <v>6.6</v>
      </c>
      <c r="H672" s="75" t="str">
        <f t="shared" si="386"/>
        <v>P, S, T &amp; D Plant - Commodity</v>
      </c>
      <c r="I672" s="23">
        <f>'Plt. Class.'!L$124</f>
        <v>0</v>
      </c>
      <c r="J672" s="75">
        <f t="shared" si="387"/>
        <v>0</v>
      </c>
      <c r="K672" s="75">
        <f t="shared" si="388"/>
        <v>0</v>
      </c>
      <c r="L672" s="75">
        <f t="shared" si="389"/>
        <v>0</v>
      </c>
      <c r="M672" s="75">
        <f t="shared" si="390"/>
        <v>0</v>
      </c>
      <c r="N672" s="75">
        <f t="shared" si="391"/>
        <v>0</v>
      </c>
      <c r="O672" s="75">
        <f t="shared" si="392"/>
        <v>0</v>
      </c>
      <c r="P672" s="75">
        <f t="shared" si="393"/>
        <v>0</v>
      </c>
      <c r="Q672" s="75">
        <f t="shared" si="394"/>
        <v>0</v>
      </c>
      <c r="R672" s="75">
        <f t="shared" si="395"/>
        <v>0</v>
      </c>
      <c r="S672" s="75">
        <f t="shared" si="396"/>
        <v>0</v>
      </c>
      <c r="T672" s="75">
        <f t="shared" si="397"/>
        <v>0</v>
      </c>
      <c r="U672" s="75">
        <f t="shared" si="398"/>
        <v>0</v>
      </c>
      <c r="V672" s="75">
        <f t="shared" si="399"/>
        <v>0</v>
      </c>
      <c r="W672" s="75">
        <f t="shared" si="400"/>
        <v>0</v>
      </c>
      <c r="X672" s="75">
        <f t="shared" si="401"/>
        <v>0</v>
      </c>
      <c r="Y672" s="23">
        <f t="shared" si="402"/>
        <v>0</v>
      </c>
    </row>
    <row r="673" spans="1:25">
      <c r="A673" s="25">
        <f t="shared" si="384"/>
        <v>650</v>
      </c>
      <c r="C673" s="25">
        <v>39903</v>
      </c>
      <c r="E673" s="89" t="s">
        <v>314</v>
      </c>
      <c r="G673" s="24">
        <v>6.6</v>
      </c>
      <c r="H673" s="75" t="str">
        <f t="shared" si="386"/>
        <v>P, S, T &amp; D Plant - Commodity</v>
      </c>
      <c r="I673" s="23">
        <f>'Plt. Class.'!L$125</f>
        <v>0</v>
      </c>
      <c r="J673" s="75">
        <f t="shared" si="387"/>
        <v>0</v>
      </c>
      <c r="K673" s="75">
        <f t="shared" si="388"/>
        <v>0</v>
      </c>
      <c r="L673" s="75">
        <f t="shared" si="389"/>
        <v>0</v>
      </c>
      <c r="M673" s="75">
        <f t="shared" si="390"/>
        <v>0</v>
      </c>
      <c r="N673" s="75">
        <f t="shared" si="391"/>
        <v>0</v>
      </c>
      <c r="O673" s="75">
        <f t="shared" si="392"/>
        <v>0</v>
      </c>
      <c r="P673" s="75">
        <f t="shared" si="393"/>
        <v>0</v>
      </c>
      <c r="Q673" s="75">
        <f t="shared" si="394"/>
        <v>0</v>
      </c>
      <c r="R673" s="75">
        <f t="shared" si="395"/>
        <v>0</v>
      </c>
      <c r="S673" s="75">
        <f t="shared" si="396"/>
        <v>0</v>
      </c>
      <c r="T673" s="75">
        <f t="shared" si="397"/>
        <v>0</v>
      </c>
      <c r="U673" s="75">
        <f t="shared" si="398"/>
        <v>0</v>
      </c>
      <c r="V673" s="75">
        <f t="shared" si="399"/>
        <v>0</v>
      </c>
      <c r="W673" s="75">
        <f t="shared" si="400"/>
        <v>0</v>
      </c>
      <c r="X673" s="75">
        <f t="shared" si="401"/>
        <v>0</v>
      </c>
      <c r="Y673" s="23">
        <f t="shared" si="402"/>
        <v>0</v>
      </c>
    </row>
    <row r="674" spans="1:25">
      <c r="A674" s="25">
        <f t="shared" si="384"/>
        <v>651</v>
      </c>
      <c r="C674" s="25">
        <v>39904</v>
      </c>
      <c r="E674" s="89" t="s">
        <v>315</v>
      </c>
      <c r="G674" s="24">
        <v>6.6</v>
      </c>
      <c r="H674" s="75" t="str">
        <f t="shared" si="386"/>
        <v>P, S, T &amp; D Plant - Commodity</v>
      </c>
      <c r="I674" s="23">
        <f>'Plt. Class.'!L$126</f>
        <v>0</v>
      </c>
      <c r="J674" s="75">
        <f t="shared" si="387"/>
        <v>0</v>
      </c>
      <c r="K674" s="75">
        <f t="shared" si="388"/>
        <v>0</v>
      </c>
      <c r="L674" s="75">
        <f t="shared" si="389"/>
        <v>0</v>
      </c>
      <c r="M674" s="75">
        <f t="shared" si="390"/>
        <v>0</v>
      </c>
      <c r="N674" s="75">
        <f t="shared" si="391"/>
        <v>0</v>
      </c>
      <c r="O674" s="75">
        <f t="shared" si="392"/>
        <v>0</v>
      </c>
      <c r="P674" s="75">
        <f t="shared" si="393"/>
        <v>0</v>
      </c>
      <c r="Q674" s="75">
        <f t="shared" si="394"/>
        <v>0</v>
      </c>
      <c r="R674" s="75">
        <f t="shared" si="395"/>
        <v>0</v>
      </c>
      <c r="S674" s="75">
        <f t="shared" si="396"/>
        <v>0</v>
      </c>
      <c r="T674" s="75">
        <f t="shared" si="397"/>
        <v>0</v>
      </c>
      <c r="U674" s="75">
        <f t="shared" si="398"/>
        <v>0</v>
      </c>
      <c r="V674" s="75">
        <f t="shared" si="399"/>
        <v>0</v>
      </c>
      <c r="W674" s="75">
        <f t="shared" si="400"/>
        <v>0</v>
      </c>
      <c r="X674" s="75">
        <f t="shared" si="401"/>
        <v>0</v>
      </c>
      <c r="Y674" s="23">
        <f t="shared" si="402"/>
        <v>0</v>
      </c>
    </row>
    <row r="675" spans="1:25">
      <c r="A675" s="25">
        <f t="shared" si="384"/>
        <v>652</v>
      </c>
      <c r="C675" s="25">
        <v>39905</v>
      </c>
      <c r="E675" s="89" t="s">
        <v>316</v>
      </c>
      <c r="G675" s="24">
        <v>6.6</v>
      </c>
      <c r="H675" s="75" t="str">
        <f t="shared" si="386"/>
        <v>P, S, T &amp; D Plant - Commodity</v>
      </c>
      <c r="I675" s="23">
        <f>'Plt. Class.'!L$127</f>
        <v>0</v>
      </c>
      <c r="J675" s="75">
        <f t="shared" si="387"/>
        <v>0</v>
      </c>
      <c r="K675" s="75">
        <f t="shared" si="388"/>
        <v>0</v>
      </c>
      <c r="L675" s="75">
        <f t="shared" si="389"/>
        <v>0</v>
      </c>
      <c r="M675" s="75">
        <f t="shared" si="390"/>
        <v>0</v>
      </c>
      <c r="N675" s="75">
        <f t="shared" si="391"/>
        <v>0</v>
      </c>
      <c r="O675" s="75">
        <f t="shared" si="392"/>
        <v>0</v>
      </c>
      <c r="P675" s="75">
        <f t="shared" si="393"/>
        <v>0</v>
      </c>
      <c r="Q675" s="75">
        <f t="shared" si="394"/>
        <v>0</v>
      </c>
      <c r="R675" s="75">
        <f t="shared" si="395"/>
        <v>0</v>
      </c>
      <c r="S675" s="75">
        <f t="shared" si="396"/>
        <v>0</v>
      </c>
      <c r="T675" s="75">
        <f t="shared" si="397"/>
        <v>0</v>
      </c>
      <c r="U675" s="75">
        <f t="shared" si="398"/>
        <v>0</v>
      </c>
      <c r="V675" s="75">
        <f t="shared" si="399"/>
        <v>0</v>
      </c>
      <c r="W675" s="75">
        <f t="shared" si="400"/>
        <v>0</v>
      </c>
      <c r="X675" s="75">
        <f t="shared" si="401"/>
        <v>0</v>
      </c>
      <c r="Y675" s="23">
        <f t="shared" si="402"/>
        <v>0</v>
      </c>
    </row>
    <row r="676" spans="1:25">
      <c r="A676" s="25">
        <f t="shared" si="384"/>
        <v>653</v>
      </c>
      <c r="C676" s="25">
        <v>39906</v>
      </c>
      <c r="E676" s="89" t="s">
        <v>317</v>
      </c>
      <c r="G676" s="24">
        <v>6.6</v>
      </c>
      <c r="H676" s="75" t="str">
        <f t="shared" si="386"/>
        <v>P, S, T &amp; D Plant - Commodity</v>
      </c>
      <c r="I676" s="23">
        <f>'Plt. Class.'!L$128</f>
        <v>11051.829059304608</v>
      </c>
      <c r="J676" s="75">
        <f t="shared" si="387"/>
        <v>4198.6261494541168</v>
      </c>
      <c r="K676" s="75">
        <f t="shared" si="388"/>
        <v>2770.9796366270052</v>
      </c>
      <c r="L676" s="75">
        <f t="shared" si="389"/>
        <v>59.698704824893412</v>
      </c>
      <c r="M676" s="75">
        <f t="shared" si="390"/>
        <v>1968.2530305446267</v>
      </c>
      <c r="N676" s="75">
        <f t="shared" si="391"/>
        <v>2054.2715378539642</v>
      </c>
      <c r="O676" s="75">
        <f t="shared" si="392"/>
        <v>0</v>
      </c>
      <c r="P676" s="75">
        <f t="shared" si="393"/>
        <v>0</v>
      </c>
      <c r="Q676" s="75">
        <f t="shared" si="394"/>
        <v>0</v>
      </c>
      <c r="R676" s="75">
        <f t="shared" si="395"/>
        <v>0</v>
      </c>
      <c r="S676" s="75">
        <f t="shared" si="396"/>
        <v>0</v>
      </c>
      <c r="T676" s="75">
        <f t="shared" si="397"/>
        <v>0</v>
      </c>
      <c r="U676" s="75">
        <f t="shared" si="398"/>
        <v>0</v>
      </c>
      <c r="V676" s="75">
        <f t="shared" si="399"/>
        <v>0</v>
      </c>
      <c r="W676" s="75">
        <f t="shared" si="400"/>
        <v>0</v>
      </c>
      <c r="X676" s="75">
        <f t="shared" si="401"/>
        <v>0</v>
      </c>
      <c r="Y676" s="23">
        <f t="shared" si="402"/>
        <v>0</v>
      </c>
    </row>
    <row r="677" spans="1:25">
      <c r="A677" s="25">
        <f t="shared" si="384"/>
        <v>654</v>
      </c>
      <c r="C677" s="25">
        <v>39907</v>
      </c>
      <c r="E677" s="89" t="s">
        <v>318</v>
      </c>
      <c r="G677" s="24">
        <v>6.6</v>
      </c>
      <c r="H677" s="75" t="str">
        <f t="shared" si="386"/>
        <v>P, S, T &amp; D Plant - Commodity</v>
      </c>
      <c r="I677" s="23">
        <f>'Plt. Class.'!L$129</f>
        <v>0</v>
      </c>
      <c r="J677" s="75">
        <f t="shared" si="387"/>
        <v>0</v>
      </c>
      <c r="K677" s="75">
        <f t="shared" si="388"/>
        <v>0</v>
      </c>
      <c r="L677" s="75">
        <f t="shared" si="389"/>
        <v>0</v>
      </c>
      <c r="M677" s="75">
        <f t="shared" si="390"/>
        <v>0</v>
      </c>
      <c r="N677" s="75">
        <f t="shared" si="391"/>
        <v>0</v>
      </c>
      <c r="O677" s="75">
        <f t="shared" si="392"/>
        <v>0</v>
      </c>
      <c r="P677" s="75">
        <f t="shared" si="393"/>
        <v>0</v>
      </c>
      <c r="Q677" s="75">
        <f t="shared" si="394"/>
        <v>0</v>
      </c>
      <c r="R677" s="75">
        <f t="shared" si="395"/>
        <v>0</v>
      </c>
      <c r="S677" s="75">
        <f t="shared" si="396"/>
        <v>0</v>
      </c>
      <c r="T677" s="75">
        <f t="shared" si="397"/>
        <v>0</v>
      </c>
      <c r="U677" s="75">
        <f t="shared" si="398"/>
        <v>0</v>
      </c>
      <c r="V677" s="75">
        <f t="shared" si="399"/>
        <v>0</v>
      </c>
      <c r="W677" s="75">
        <f t="shared" si="400"/>
        <v>0</v>
      </c>
      <c r="X677" s="75">
        <f t="shared" si="401"/>
        <v>0</v>
      </c>
      <c r="Y677" s="23">
        <f t="shared" si="402"/>
        <v>0</v>
      </c>
    </row>
    <row r="678" spans="1:25">
      <c r="A678" s="25">
        <f t="shared" si="384"/>
        <v>655</v>
      </c>
      <c r="C678" s="25">
        <v>39908</v>
      </c>
      <c r="E678" s="89" t="s">
        <v>319</v>
      </c>
      <c r="G678" s="24">
        <v>6.6</v>
      </c>
      <c r="H678" s="75" t="str">
        <f t="shared" si="386"/>
        <v>P, S, T &amp; D Plant - Commodity</v>
      </c>
      <c r="I678" s="23">
        <f>'Plt. Class.'!L$130</f>
        <v>0</v>
      </c>
      <c r="J678" s="75">
        <f t="shared" si="387"/>
        <v>0</v>
      </c>
      <c r="K678" s="75">
        <f t="shared" si="388"/>
        <v>0</v>
      </c>
      <c r="L678" s="75">
        <f t="shared" si="389"/>
        <v>0</v>
      </c>
      <c r="M678" s="75">
        <f t="shared" si="390"/>
        <v>0</v>
      </c>
      <c r="N678" s="75">
        <f t="shared" si="391"/>
        <v>0</v>
      </c>
      <c r="O678" s="75">
        <f t="shared" si="392"/>
        <v>0</v>
      </c>
      <c r="P678" s="75">
        <f t="shared" si="393"/>
        <v>0</v>
      </c>
      <c r="Q678" s="75">
        <f t="shared" si="394"/>
        <v>0</v>
      </c>
      <c r="R678" s="75">
        <f t="shared" si="395"/>
        <v>0</v>
      </c>
      <c r="S678" s="75">
        <f t="shared" si="396"/>
        <v>0</v>
      </c>
      <c r="T678" s="75">
        <f t="shared" si="397"/>
        <v>0</v>
      </c>
      <c r="U678" s="75">
        <f t="shared" si="398"/>
        <v>0</v>
      </c>
      <c r="V678" s="75">
        <f t="shared" si="399"/>
        <v>0</v>
      </c>
      <c r="W678" s="75">
        <f t="shared" si="400"/>
        <v>0</v>
      </c>
      <c r="X678" s="75">
        <f t="shared" si="401"/>
        <v>0</v>
      </c>
      <c r="Y678" s="23">
        <f t="shared" si="402"/>
        <v>0</v>
      </c>
    </row>
    <row r="679" spans="1:25">
      <c r="A679" s="25">
        <f t="shared" si="384"/>
        <v>656</v>
      </c>
      <c r="C679" s="25">
        <v>39909</v>
      </c>
      <c r="E679" s="89" t="s">
        <v>320</v>
      </c>
      <c r="G679" s="24">
        <v>6.6</v>
      </c>
      <c r="H679" s="75" t="str">
        <f t="shared" si="386"/>
        <v>P, S, T &amp; D Plant - Commodity</v>
      </c>
      <c r="I679" s="23">
        <f>'Plt. Class.'!L$131</f>
        <v>0</v>
      </c>
      <c r="J679" s="75">
        <f t="shared" si="387"/>
        <v>0</v>
      </c>
      <c r="K679" s="75">
        <f t="shared" si="388"/>
        <v>0</v>
      </c>
      <c r="L679" s="75">
        <f t="shared" si="389"/>
        <v>0</v>
      </c>
      <c r="M679" s="75">
        <f t="shared" si="390"/>
        <v>0</v>
      </c>
      <c r="N679" s="75">
        <f t="shared" si="391"/>
        <v>0</v>
      </c>
      <c r="O679" s="75">
        <f t="shared" si="392"/>
        <v>0</v>
      </c>
      <c r="P679" s="75">
        <f t="shared" si="393"/>
        <v>0</v>
      </c>
      <c r="Q679" s="75">
        <f t="shared" si="394"/>
        <v>0</v>
      </c>
      <c r="R679" s="75">
        <f t="shared" si="395"/>
        <v>0</v>
      </c>
      <c r="S679" s="75">
        <f t="shared" si="396"/>
        <v>0</v>
      </c>
      <c r="T679" s="75">
        <f t="shared" si="397"/>
        <v>0</v>
      </c>
      <c r="U679" s="75">
        <f t="shared" si="398"/>
        <v>0</v>
      </c>
      <c r="V679" s="75">
        <f t="shared" si="399"/>
        <v>0</v>
      </c>
      <c r="W679" s="75">
        <f t="shared" si="400"/>
        <v>0</v>
      </c>
      <c r="X679" s="75">
        <f t="shared" si="401"/>
        <v>0</v>
      </c>
      <c r="Y679" s="23">
        <f t="shared" si="402"/>
        <v>0</v>
      </c>
    </row>
    <row r="680" spans="1:25">
      <c r="A680" s="25">
        <f t="shared" si="384"/>
        <v>657</v>
      </c>
      <c r="C680" s="25">
        <v>39924</v>
      </c>
      <c r="E680" s="89" t="s">
        <v>321</v>
      </c>
      <c r="G680" s="24">
        <v>6.6</v>
      </c>
      <c r="H680" s="75" t="str">
        <f t="shared" si="386"/>
        <v>P, S, T &amp; D Plant - Commodity</v>
      </c>
      <c r="I680" s="23">
        <f>'Plt. Class.'!L$132</f>
        <v>0</v>
      </c>
      <c r="J680" s="75">
        <f t="shared" si="387"/>
        <v>0</v>
      </c>
      <c r="K680" s="75">
        <f t="shared" si="388"/>
        <v>0</v>
      </c>
      <c r="L680" s="75">
        <f t="shared" si="389"/>
        <v>0</v>
      </c>
      <c r="M680" s="75">
        <f t="shared" si="390"/>
        <v>0</v>
      </c>
      <c r="N680" s="75">
        <f t="shared" si="391"/>
        <v>0</v>
      </c>
      <c r="O680" s="75">
        <f t="shared" si="392"/>
        <v>0</v>
      </c>
      <c r="P680" s="75">
        <f t="shared" si="393"/>
        <v>0</v>
      </c>
      <c r="Q680" s="75">
        <f t="shared" si="394"/>
        <v>0</v>
      </c>
      <c r="R680" s="75">
        <f t="shared" si="395"/>
        <v>0</v>
      </c>
      <c r="S680" s="75">
        <f t="shared" si="396"/>
        <v>0</v>
      </c>
      <c r="T680" s="75">
        <f t="shared" si="397"/>
        <v>0</v>
      </c>
      <c r="U680" s="75">
        <f t="shared" si="398"/>
        <v>0</v>
      </c>
      <c r="V680" s="75">
        <f t="shared" si="399"/>
        <v>0</v>
      </c>
      <c r="W680" s="75">
        <f t="shared" si="400"/>
        <v>0</v>
      </c>
      <c r="X680" s="75">
        <f t="shared" si="401"/>
        <v>0</v>
      </c>
      <c r="Y680" s="23">
        <f t="shared" si="402"/>
        <v>0</v>
      </c>
    </row>
    <row r="681" spans="1:25">
      <c r="A681" s="25">
        <f t="shared" si="384"/>
        <v>658</v>
      </c>
      <c r="G681" s="24"/>
      <c r="H681" s="75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</row>
    <row r="682" spans="1:25">
      <c r="A682" s="25">
        <f t="shared" si="384"/>
        <v>659</v>
      </c>
      <c r="D682" s="25" t="s">
        <v>149</v>
      </c>
      <c r="G682" s="24"/>
      <c r="H682" s="75"/>
      <c r="I682" s="23">
        <f>'Plt. Class.'!L$134</f>
        <v>540346.93628164486</v>
      </c>
      <c r="J682" s="23">
        <f>SUM(J646:J680)</f>
        <v>205279.5753784742</v>
      </c>
      <c r="K682" s="23">
        <f t="shared" ref="K682:X682" si="403">SUM(K646:K680)</f>
        <v>135478.9645329928</v>
      </c>
      <c r="L682" s="23">
        <f t="shared" si="403"/>
        <v>2918.7939913850887</v>
      </c>
      <c r="M682" s="23">
        <f t="shared" si="403"/>
        <v>96231.989218694158</v>
      </c>
      <c r="N682" s="23">
        <f t="shared" si="403"/>
        <v>100437.61316009858</v>
      </c>
      <c r="O682" s="23">
        <f t="shared" si="403"/>
        <v>0</v>
      </c>
      <c r="P682" s="23">
        <f t="shared" si="403"/>
        <v>0</v>
      </c>
      <c r="Q682" s="23">
        <f t="shared" si="403"/>
        <v>0</v>
      </c>
      <c r="R682" s="23">
        <f t="shared" si="403"/>
        <v>0</v>
      </c>
      <c r="S682" s="23">
        <f t="shared" si="403"/>
        <v>0</v>
      </c>
      <c r="T682" s="23">
        <f t="shared" si="403"/>
        <v>0</v>
      </c>
      <c r="U682" s="23">
        <f t="shared" si="403"/>
        <v>0</v>
      </c>
      <c r="V682" s="23">
        <f t="shared" si="403"/>
        <v>0</v>
      </c>
      <c r="W682" s="23">
        <f t="shared" si="403"/>
        <v>0</v>
      </c>
      <c r="X682" s="23">
        <f t="shared" si="403"/>
        <v>0</v>
      </c>
      <c r="Y682" s="23">
        <f>SUM(J682:X682)-I682</f>
        <v>0</v>
      </c>
    </row>
    <row r="683" spans="1:25">
      <c r="A683" s="25">
        <f t="shared" si="384"/>
        <v>660</v>
      </c>
      <c r="G683" s="24"/>
      <c r="H683" s="75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>
      <c r="A684" s="25">
        <f t="shared" si="384"/>
        <v>661</v>
      </c>
      <c r="D684" s="25" t="s">
        <v>349</v>
      </c>
      <c r="G684" s="24"/>
      <c r="H684" s="75"/>
      <c r="I684" s="23">
        <f>'Plt. Class.'!L$136</f>
        <v>19317474.634028602</v>
      </c>
      <c r="J684" s="23">
        <f t="shared" ref="J684:X684" si="404">J682+J642+J614+J600+J578+J566</f>
        <v>7338772.044394291</v>
      </c>
      <c r="K684" s="23">
        <f t="shared" si="404"/>
        <v>4843390.9495628811</v>
      </c>
      <c r="L684" s="23">
        <f t="shared" si="404"/>
        <v>104347.27228868323</v>
      </c>
      <c r="M684" s="23">
        <f t="shared" si="404"/>
        <v>3440306.3770593759</v>
      </c>
      <c r="N684" s="23">
        <f t="shared" si="404"/>
        <v>3590657.9907233752</v>
      </c>
      <c r="O684" s="23">
        <f t="shared" si="404"/>
        <v>0</v>
      </c>
      <c r="P684" s="23">
        <f t="shared" si="404"/>
        <v>0</v>
      </c>
      <c r="Q684" s="23">
        <f t="shared" si="404"/>
        <v>0</v>
      </c>
      <c r="R684" s="23">
        <f t="shared" si="404"/>
        <v>0</v>
      </c>
      <c r="S684" s="23">
        <f t="shared" si="404"/>
        <v>0</v>
      </c>
      <c r="T684" s="23">
        <f t="shared" si="404"/>
        <v>0</v>
      </c>
      <c r="U684" s="23">
        <f t="shared" si="404"/>
        <v>0</v>
      </c>
      <c r="V684" s="23">
        <f t="shared" si="404"/>
        <v>0</v>
      </c>
      <c r="W684" s="23">
        <f t="shared" si="404"/>
        <v>0</v>
      </c>
      <c r="X684" s="23">
        <f t="shared" si="404"/>
        <v>0</v>
      </c>
      <c r="Y684" s="23">
        <f>SUM(J684:X684)-I684</f>
        <v>0</v>
      </c>
    </row>
    <row r="685" spans="1:25">
      <c r="A685" s="25">
        <f t="shared" si="384"/>
        <v>662</v>
      </c>
      <c r="G685" s="24"/>
      <c r="H685" s="75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>
      <c r="A686" s="25">
        <f t="shared" si="384"/>
        <v>663</v>
      </c>
      <c r="D686" s="25" t="s">
        <v>348</v>
      </c>
      <c r="G686" s="24">
        <v>6.6</v>
      </c>
      <c r="H686" s="75" t="str">
        <f>VLOOKUP($G686,alloc,3)</f>
        <v>P, S, T &amp; D Plant - Commodity</v>
      </c>
      <c r="I686" s="23">
        <f>'Plt. Class.'!L$138</f>
        <v>0</v>
      </c>
      <c r="J686" s="75">
        <f>$I686*VLOOKUP($G686,alloc,6)</f>
        <v>0</v>
      </c>
      <c r="K686" s="75">
        <f>$I686*VLOOKUP($G686,alloc,7)</f>
        <v>0</v>
      </c>
      <c r="L686" s="75">
        <f>$I686*VLOOKUP($G686,alloc,8)</f>
        <v>0</v>
      </c>
      <c r="M686" s="75">
        <f>$I686*VLOOKUP($G686,alloc,9)</f>
        <v>0</v>
      </c>
      <c r="N686" s="75">
        <f>$I686*VLOOKUP($G686,alloc,10)</f>
        <v>0</v>
      </c>
      <c r="O686" s="75">
        <f>$I686*VLOOKUP($G686,alloc,11)</f>
        <v>0</v>
      </c>
      <c r="P686" s="75">
        <f>$I686*VLOOKUP($G686,alloc,12)</f>
        <v>0</v>
      </c>
      <c r="Q686" s="75">
        <f>$I686*VLOOKUP($G686,alloc,13)</f>
        <v>0</v>
      </c>
      <c r="R686" s="75">
        <f>$I686*VLOOKUP($G686,alloc,14)</f>
        <v>0</v>
      </c>
      <c r="S686" s="75">
        <f>$I686*VLOOKUP($G686,alloc,15)</f>
        <v>0</v>
      </c>
      <c r="T686" s="75">
        <f>$I686*VLOOKUP($G686,alloc,16)</f>
        <v>0</v>
      </c>
      <c r="U686" s="75">
        <f>$I686*VLOOKUP($G686,alloc,17)</f>
        <v>0</v>
      </c>
      <c r="V686" s="75">
        <f>$I686*VLOOKUP($G686,alloc,18)</f>
        <v>0</v>
      </c>
      <c r="W686" s="75">
        <f>$I686*VLOOKUP($G686,alloc,19)</f>
        <v>0</v>
      </c>
      <c r="X686" s="75">
        <f>$I686*VLOOKUP($G686,alloc,20)</f>
        <v>0</v>
      </c>
      <c r="Y686" s="23">
        <f>SUM(J686:X686)-I686</f>
        <v>0</v>
      </c>
    </row>
    <row r="687" spans="1:25">
      <c r="A687" s="25">
        <f t="shared" si="384"/>
        <v>664</v>
      </c>
      <c r="G687" s="24"/>
      <c r="H687" s="75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</row>
    <row r="688" spans="1:25">
      <c r="A688" s="25">
        <f t="shared" si="384"/>
        <v>665</v>
      </c>
      <c r="D688" s="25" t="s">
        <v>347</v>
      </c>
      <c r="G688" s="24"/>
      <c r="H688" s="75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</row>
    <row r="689" spans="1:25">
      <c r="A689" s="25">
        <f t="shared" si="384"/>
        <v>666</v>
      </c>
      <c r="G689" s="24"/>
      <c r="H689" s="75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</row>
    <row r="690" spans="1:25">
      <c r="A690" s="25">
        <f t="shared" si="384"/>
        <v>667</v>
      </c>
      <c r="D690" s="25" t="s">
        <v>322</v>
      </c>
      <c r="G690" s="24"/>
      <c r="H690" s="75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</row>
    <row r="691" spans="1:25">
      <c r="A691" s="25">
        <f t="shared" si="384"/>
        <v>668</v>
      </c>
      <c r="G691" s="24"/>
      <c r="H691" s="75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</row>
    <row r="692" spans="1:25">
      <c r="A692" s="25">
        <f t="shared" ref="A692:A755" si="405">A691+1</f>
        <v>669</v>
      </c>
      <c r="C692" s="25">
        <v>30100</v>
      </c>
      <c r="E692" s="89" t="s">
        <v>323</v>
      </c>
      <c r="G692" s="24">
        <v>6.6</v>
      </c>
      <c r="H692" s="75" t="str">
        <f>VLOOKUP($G692,alloc,3)</f>
        <v>P, S, T &amp; D Plant - Commodity</v>
      </c>
      <c r="I692" s="23">
        <f>'Plt. Class.'!L$144</f>
        <v>1928.5146866364244</v>
      </c>
      <c r="J692" s="75">
        <f>$I692*VLOOKUP($G692,alloc,6)</f>
        <v>732.64906193070294</v>
      </c>
      <c r="K692" s="75">
        <f>$I692*VLOOKUP($G692,alloc,7)</f>
        <v>483.52855413616794</v>
      </c>
      <c r="L692" s="75">
        <f>$I692*VLOOKUP($G692,alloc,8)</f>
        <v>10.417264726968533</v>
      </c>
      <c r="M692" s="75">
        <f>$I692*VLOOKUP($G692,alloc,9)</f>
        <v>343.45490289919479</v>
      </c>
      <c r="N692" s="75">
        <f>$I692*VLOOKUP($G692,alloc,10)</f>
        <v>358.46490294339003</v>
      </c>
      <c r="O692" s="75">
        <f>$I692*VLOOKUP($G692,alloc,11)</f>
        <v>0</v>
      </c>
      <c r="P692" s="75">
        <f>$I692*VLOOKUP($G692,alloc,12)</f>
        <v>0</v>
      </c>
      <c r="Q692" s="75">
        <f>$I692*VLOOKUP($G692,alloc,13)</f>
        <v>0</v>
      </c>
      <c r="R692" s="75">
        <f>$I692*VLOOKUP($G692,alloc,14)</f>
        <v>0</v>
      </c>
      <c r="S692" s="75">
        <f>$I692*VLOOKUP($G692,alloc,15)</f>
        <v>0</v>
      </c>
      <c r="T692" s="75">
        <f>$I692*VLOOKUP($G692,alloc,16)</f>
        <v>0</v>
      </c>
      <c r="U692" s="75">
        <f>$I692*VLOOKUP($G692,alloc,17)</f>
        <v>0</v>
      </c>
      <c r="V692" s="75">
        <f>$I692*VLOOKUP($G692,alloc,18)</f>
        <v>0</v>
      </c>
      <c r="W692" s="75">
        <f>$I692*VLOOKUP($G692,alloc,19)</f>
        <v>0</v>
      </c>
      <c r="X692" s="75">
        <f>$I692*VLOOKUP($G692,alloc,20)</f>
        <v>0</v>
      </c>
      <c r="Y692" s="23">
        <f>SUM(J692:X692)-I692</f>
        <v>0</v>
      </c>
    </row>
    <row r="693" spans="1:25">
      <c r="A693" s="25">
        <f t="shared" si="405"/>
        <v>670</v>
      </c>
      <c r="C693" s="25">
        <v>30200</v>
      </c>
      <c r="E693" s="89" t="s">
        <v>185</v>
      </c>
      <c r="G693" s="24">
        <v>6.6</v>
      </c>
      <c r="H693" s="75" t="str">
        <f>VLOOKUP($G693,alloc,3)</f>
        <v>P, S, T &amp; D Plant - Commodity</v>
      </c>
      <c r="I693" s="23">
        <f>'Plt. Class.'!L$145</f>
        <v>0</v>
      </c>
      <c r="J693" s="75">
        <f>$I693*VLOOKUP($G693,alloc,6)</f>
        <v>0</v>
      </c>
      <c r="K693" s="75">
        <f>$I693*VLOOKUP($G693,alloc,7)</f>
        <v>0</v>
      </c>
      <c r="L693" s="75">
        <f>$I693*VLOOKUP($G693,alloc,8)</f>
        <v>0</v>
      </c>
      <c r="M693" s="75">
        <f>$I693*VLOOKUP($G693,alloc,9)</f>
        <v>0</v>
      </c>
      <c r="N693" s="75">
        <f>$I693*VLOOKUP($G693,alloc,10)</f>
        <v>0</v>
      </c>
      <c r="O693" s="75">
        <f>$I693*VLOOKUP($G693,alloc,11)</f>
        <v>0</v>
      </c>
      <c r="P693" s="75">
        <f>$I693*VLOOKUP($G693,alloc,12)</f>
        <v>0</v>
      </c>
      <c r="Q693" s="75">
        <f>$I693*VLOOKUP($G693,alloc,13)</f>
        <v>0</v>
      </c>
      <c r="R693" s="75">
        <f>$I693*VLOOKUP($G693,alloc,14)</f>
        <v>0</v>
      </c>
      <c r="S693" s="75">
        <f>$I693*VLOOKUP($G693,alloc,15)</f>
        <v>0</v>
      </c>
      <c r="T693" s="75">
        <f>$I693*VLOOKUP($G693,alloc,16)</f>
        <v>0</v>
      </c>
      <c r="U693" s="75">
        <f>$I693*VLOOKUP($G693,alloc,17)</f>
        <v>0</v>
      </c>
      <c r="V693" s="75">
        <f>$I693*VLOOKUP($G693,alloc,18)</f>
        <v>0</v>
      </c>
      <c r="W693" s="75">
        <f>$I693*VLOOKUP($G693,alloc,19)</f>
        <v>0</v>
      </c>
      <c r="X693" s="75">
        <f>$I693*VLOOKUP($G693,alloc,20)</f>
        <v>0</v>
      </c>
      <c r="Y693" s="23">
        <f>SUM(J693:X693)-I693</f>
        <v>0</v>
      </c>
    </row>
    <row r="694" spans="1:25">
      <c r="A694" s="25">
        <f t="shared" si="405"/>
        <v>671</v>
      </c>
      <c r="C694" s="25">
        <v>30300</v>
      </c>
      <c r="E694" s="89" t="s">
        <v>324</v>
      </c>
      <c r="G694" s="24">
        <v>6.6</v>
      </c>
      <c r="H694" s="75" t="str">
        <f>VLOOKUP($G694,alloc,3)</f>
        <v>P, S, T &amp; D Plant - Commodity</v>
      </c>
      <c r="I694" s="23">
        <f>'Plt. Class.'!L$146</f>
        <v>11547.111002391397</v>
      </c>
      <c r="J694" s="75">
        <f>$I694*VLOOKUP($G694,alloc,6)</f>
        <v>4386.7853859422976</v>
      </c>
      <c r="K694" s="75">
        <f>$I694*VLOOKUP($G694,alloc,7)</f>
        <v>2895.1596407980887</v>
      </c>
      <c r="L694" s="75">
        <f>$I694*VLOOKUP($G694,alloc,8)</f>
        <v>62.37407108026855</v>
      </c>
      <c r="M694" s="75">
        <f>$I694*VLOOKUP($G694,alloc,9)</f>
        <v>2056.4592614068279</v>
      </c>
      <c r="N694" s="75">
        <f>$I694*VLOOKUP($G694,alloc,10)</f>
        <v>2146.3326431639134</v>
      </c>
      <c r="O694" s="75">
        <f>$I694*VLOOKUP($G694,alloc,11)</f>
        <v>0</v>
      </c>
      <c r="P694" s="75">
        <f>$I694*VLOOKUP($G694,alloc,12)</f>
        <v>0</v>
      </c>
      <c r="Q694" s="75">
        <f>$I694*VLOOKUP($G694,alloc,13)</f>
        <v>0</v>
      </c>
      <c r="R694" s="75">
        <f>$I694*VLOOKUP($G694,alloc,14)</f>
        <v>0</v>
      </c>
      <c r="S694" s="75">
        <f>$I694*VLOOKUP($G694,alloc,15)</f>
        <v>0</v>
      </c>
      <c r="T694" s="75">
        <f>$I694*VLOOKUP($G694,alloc,16)</f>
        <v>0</v>
      </c>
      <c r="U694" s="75">
        <f>$I694*VLOOKUP($G694,alloc,17)</f>
        <v>0</v>
      </c>
      <c r="V694" s="75">
        <f>$I694*VLOOKUP($G694,alloc,18)</f>
        <v>0</v>
      </c>
      <c r="W694" s="75">
        <f>$I694*VLOOKUP($G694,alloc,19)</f>
        <v>0</v>
      </c>
      <c r="X694" s="75">
        <f>$I694*VLOOKUP($G694,alloc,20)</f>
        <v>0</v>
      </c>
      <c r="Y694" s="23">
        <f>SUM(J694:X694)-I694</f>
        <v>0</v>
      </c>
    </row>
    <row r="695" spans="1:25">
      <c r="A695" s="25">
        <f t="shared" si="405"/>
        <v>672</v>
      </c>
      <c r="G695" s="24"/>
      <c r="H695" s="75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</row>
    <row r="696" spans="1:25">
      <c r="A696" s="25">
        <f t="shared" si="405"/>
        <v>673</v>
      </c>
      <c r="D696" s="25" t="s">
        <v>325</v>
      </c>
      <c r="G696" s="24"/>
      <c r="H696" s="75"/>
      <c r="I696" s="23">
        <f>'Plt. Class.'!L$148</f>
        <v>13475.625689027822</v>
      </c>
      <c r="J696" s="23">
        <f>SUM(J692:J694)</f>
        <v>5119.4344478730009</v>
      </c>
      <c r="K696" s="23">
        <f t="shared" ref="K696:X696" si="406">SUM(K692:K694)</f>
        <v>3378.6881949342569</v>
      </c>
      <c r="L696" s="23">
        <f t="shared" si="406"/>
        <v>72.79133580723709</v>
      </c>
      <c r="M696" s="23">
        <f t="shared" si="406"/>
        <v>2399.9141643060225</v>
      </c>
      <c r="N696" s="23">
        <f t="shared" si="406"/>
        <v>2504.7975461073033</v>
      </c>
      <c r="O696" s="23">
        <f t="shared" si="406"/>
        <v>0</v>
      </c>
      <c r="P696" s="23">
        <f t="shared" si="406"/>
        <v>0</v>
      </c>
      <c r="Q696" s="23">
        <f t="shared" si="406"/>
        <v>0</v>
      </c>
      <c r="R696" s="23">
        <f t="shared" si="406"/>
        <v>0</v>
      </c>
      <c r="S696" s="23">
        <f t="shared" si="406"/>
        <v>0</v>
      </c>
      <c r="T696" s="23">
        <f t="shared" si="406"/>
        <v>0</v>
      </c>
      <c r="U696" s="23">
        <f t="shared" si="406"/>
        <v>0</v>
      </c>
      <c r="V696" s="23">
        <f t="shared" si="406"/>
        <v>0</v>
      </c>
      <c r="W696" s="23">
        <f t="shared" si="406"/>
        <v>0</v>
      </c>
      <c r="X696" s="23">
        <f t="shared" si="406"/>
        <v>0</v>
      </c>
      <c r="Y696" s="23">
        <f>SUM(J696:X696)-I696</f>
        <v>0</v>
      </c>
    </row>
    <row r="697" spans="1:25">
      <c r="A697" s="25">
        <f t="shared" si="405"/>
        <v>674</v>
      </c>
      <c r="G697" s="24"/>
      <c r="H697" s="75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</row>
    <row r="698" spans="1:25">
      <c r="A698" s="25">
        <f t="shared" si="405"/>
        <v>675</v>
      </c>
      <c r="D698" s="25" t="s">
        <v>148</v>
      </c>
      <c r="G698" s="24"/>
      <c r="H698" s="75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</row>
    <row r="699" spans="1:25">
      <c r="A699" s="25">
        <f t="shared" si="405"/>
        <v>676</v>
      </c>
      <c r="G699" s="24"/>
      <c r="H699" s="75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</row>
    <row r="700" spans="1:25">
      <c r="A700" s="25">
        <f t="shared" si="405"/>
        <v>677</v>
      </c>
      <c r="C700" s="90">
        <v>37400</v>
      </c>
      <c r="E700" s="89" t="s">
        <v>115</v>
      </c>
      <c r="G700" s="24">
        <v>6.6</v>
      </c>
      <c r="H700" s="75" t="str">
        <f t="shared" ref="H700:H733" si="407">VLOOKUP($G700,alloc,3)</f>
        <v>P, S, T &amp; D Plant - Commodity</v>
      </c>
      <c r="I700" s="23">
        <f>'Plt. Class.'!L$152</f>
        <v>0</v>
      </c>
      <c r="J700" s="75">
        <f t="shared" ref="J700:J733" si="408">$I700*VLOOKUP($G700,alloc,6)</f>
        <v>0</v>
      </c>
      <c r="K700" s="75">
        <f t="shared" ref="K700:K733" si="409">$I700*VLOOKUP($G700,alloc,7)</f>
        <v>0</v>
      </c>
      <c r="L700" s="75">
        <f t="shared" ref="L700:L733" si="410">$I700*VLOOKUP($G700,alloc,8)</f>
        <v>0</v>
      </c>
      <c r="M700" s="75">
        <f t="shared" ref="M700:M733" si="411">$I700*VLOOKUP($G700,alloc,9)</f>
        <v>0</v>
      </c>
      <c r="N700" s="75">
        <f t="shared" ref="N700:N733" si="412">$I700*VLOOKUP($G700,alloc,10)</f>
        <v>0</v>
      </c>
      <c r="O700" s="75">
        <f t="shared" ref="O700:O733" si="413">$I700*VLOOKUP($G700,alloc,11)</f>
        <v>0</v>
      </c>
      <c r="P700" s="75">
        <f t="shared" ref="P700:P733" si="414">$I700*VLOOKUP($G700,alloc,12)</f>
        <v>0</v>
      </c>
      <c r="Q700" s="75">
        <f t="shared" ref="Q700:Q733" si="415">$I700*VLOOKUP($G700,alloc,13)</f>
        <v>0</v>
      </c>
      <c r="R700" s="75">
        <f t="shared" ref="R700:R733" si="416">$I700*VLOOKUP($G700,alloc,14)</f>
        <v>0</v>
      </c>
      <c r="S700" s="75">
        <f t="shared" ref="S700:S733" si="417">$I700*VLOOKUP($G700,alloc,15)</f>
        <v>0</v>
      </c>
      <c r="T700" s="75">
        <f t="shared" ref="T700:T733" si="418">$I700*VLOOKUP($G700,alloc,16)</f>
        <v>0</v>
      </c>
      <c r="U700" s="75">
        <f t="shared" ref="U700:U733" si="419">$I700*VLOOKUP($G700,alloc,17)</f>
        <v>0</v>
      </c>
      <c r="V700" s="75">
        <f t="shared" ref="V700:V733" si="420">$I700*VLOOKUP($G700,alloc,18)</f>
        <v>0</v>
      </c>
      <c r="W700" s="75">
        <f t="shared" ref="W700:W733" si="421">$I700*VLOOKUP($G700,alloc,19)</f>
        <v>0</v>
      </c>
      <c r="X700" s="75">
        <f t="shared" ref="X700:X733" si="422">$I700*VLOOKUP($G700,alloc,20)</f>
        <v>0</v>
      </c>
      <c r="Y700" s="23">
        <f t="shared" ref="Y700:Y733" si="423">SUM(J700:X700)-I700</f>
        <v>0</v>
      </c>
    </row>
    <row r="701" spans="1:25">
      <c r="A701" s="25">
        <f t="shared" si="405"/>
        <v>678</v>
      </c>
      <c r="C701" s="90">
        <v>39001</v>
      </c>
      <c r="E701" s="89" t="s">
        <v>291</v>
      </c>
      <c r="G701" s="24">
        <v>6.6</v>
      </c>
      <c r="H701" s="75" t="str">
        <f t="shared" si="407"/>
        <v>P, S, T &amp; D Plant - Commodity</v>
      </c>
      <c r="I701" s="23">
        <f>'Plt. Class.'!L$153</f>
        <v>1866.3770555010017</v>
      </c>
      <c r="J701" s="75">
        <f t="shared" si="408"/>
        <v>709.04277182701435</v>
      </c>
      <c r="K701" s="75">
        <f t="shared" si="409"/>
        <v>467.9490414943636</v>
      </c>
      <c r="L701" s="75">
        <f t="shared" si="410"/>
        <v>10.081615661120141</v>
      </c>
      <c r="M701" s="75">
        <f t="shared" si="411"/>
        <v>332.38862779333869</v>
      </c>
      <c r="N701" s="75">
        <f t="shared" si="412"/>
        <v>346.91499872516471</v>
      </c>
      <c r="O701" s="75">
        <f t="shared" si="413"/>
        <v>0</v>
      </c>
      <c r="P701" s="75">
        <f t="shared" si="414"/>
        <v>0</v>
      </c>
      <c r="Q701" s="75">
        <f t="shared" si="415"/>
        <v>0</v>
      </c>
      <c r="R701" s="75">
        <f t="shared" si="416"/>
        <v>0</v>
      </c>
      <c r="S701" s="75">
        <f t="shared" si="417"/>
        <v>0</v>
      </c>
      <c r="T701" s="75">
        <f t="shared" si="418"/>
        <v>0</v>
      </c>
      <c r="U701" s="75">
        <f t="shared" si="419"/>
        <v>0</v>
      </c>
      <c r="V701" s="75">
        <f t="shared" si="420"/>
        <v>0</v>
      </c>
      <c r="W701" s="75">
        <f t="shared" si="421"/>
        <v>0</v>
      </c>
      <c r="X701" s="75">
        <f t="shared" si="422"/>
        <v>0</v>
      </c>
      <c r="Y701" s="23">
        <f t="shared" si="423"/>
        <v>0</v>
      </c>
    </row>
    <row r="702" spans="1:25">
      <c r="A702" s="25">
        <f t="shared" si="405"/>
        <v>679</v>
      </c>
      <c r="C702" s="90">
        <v>36602</v>
      </c>
      <c r="E702" s="89" t="s">
        <v>139</v>
      </c>
      <c r="G702" s="24">
        <v>6.6</v>
      </c>
      <c r="H702" s="75" t="str">
        <f t="shared" si="407"/>
        <v>P, S, T &amp; D Plant - Commodity</v>
      </c>
      <c r="I702" s="23">
        <f>'Plt. Class.'!L$154</f>
        <v>0</v>
      </c>
      <c r="J702" s="75">
        <f t="shared" si="408"/>
        <v>0</v>
      </c>
      <c r="K702" s="75">
        <f t="shared" si="409"/>
        <v>0</v>
      </c>
      <c r="L702" s="75">
        <f t="shared" si="410"/>
        <v>0</v>
      </c>
      <c r="M702" s="75">
        <f t="shared" si="411"/>
        <v>0</v>
      </c>
      <c r="N702" s="75">
        <f t="shared" si="412"/>
        <v>0</v>
      </c>
      <c r="O702" s="75">
        <f t="shared" si="413"/>
        <v>0</v>
      </c>
      <c r="P702" s="75">
        <f t="shared" si="414"/>
        <v>0</v>
      </c>
      <c r="Q702" s="75">
        <f t="shared" si="415"/>
        <v>0</v>
      </c>
      <c r="R702" s="75">
        <f t="shared" si="416"/>
        <v>0</v>
      </c>
      <c r="S702" s="75">
        <f t="shared" si="417"/>
        <v>0</v>
      </c>
      <c r="T702" s="75">
        <f t="shared" si="418"/>
        <v>0</v>
      </c>
      <c r="U702" s="75">
        <f t="shared" si="419"/>
        <v>0</v>
      </c>
      <c r="V702" s="75">
        <f t="shared" si="420"/>
        <v>0</v>
      </c>
      <c r="W702" s="75">
        <f t="shared" si="421"/>
        <v>0</v>
      </c>
      <c r="X702" s="75">
        <f t="shared" si="422"/>
        <v>0</v>
      </c>
      <c r="Y702" s="23">
        <f t="shared" si="423"/>
        <v>0</v>
      </c>
    </row>
    <row r="703" spans="1:25">
      <c r="A703" s="25">
        <f t="shared" si="405"/>
        <v>680</v>
      </c>
      <c r="C703" s="90">
        <v>38900</v>
      </c>
      <c r="E703" s="89" t="s">
        <v>115</v>
      </c>
      <c r="G703" s="24">
        <v>6.6</v>
      </c>
      <c r="H703" s="75" t="str">
        <f t="shared" si="407"/>
        <v>P, S, T &amp; D Plant - Commodity</v>
      </c>
      <c r="I703" s="23">
        <f>'Plt. Class.'!L$155</f>
        <v>0</v>
      </c>
      <c r="J703" s="75">
        <f t="shared" si="408"/>
        <v>0</v>
      </c>
      <c r="K703" s="75">
        <f t="shared" si="409"/>
        <v>0</v>
      </c>
      <c r="L703" s="75">
        <f t="shared" si="410"/>
        <v>0</v>
      </c>
      <c r="M703" s="75">
        <f t="shared" si="411"/>
        <v>0</v>
      </c>
      <c r="N703" s="75">
        <f t="shared" si="412"/>
        <v>0</v>
      </c>
      <c r="O703" s="75">
        <f t="shared" si="413"/>
        <v>0</v>
      </c>
      <c r="P703" s="75">
        <f t="shared" si="414"/>
        <v>0</v>
      </c>
      <c r="Q703" s="75">
        <f t="shared" si="415"/>
        <v>0</v>
      </c>
      <c r="R703" s="75">
        <f t="shared" si="416"/>
        <v>0</v>
      </c>
      <c r="S703" s="75">
        <f t="shared" si="417"/>
        <v>0</v>
      </c>
      <c r="T703" s="75">
        <f t="shared" si="418"/>
        <v>0</v>
      </c>
      <c r="U703" s="75">
        <f t="shared" si="419"/>
        <v>0</v>
      </c>
      <c r="V703" s="75">
        <f t="shared" si="420"/>
        <v>0</v>
      </c>
      <c r="W703" s="75">
        <f t="shared" si="421"/>
        <v>0</v>
      </c>
      <c r="X703" s="75">
        <f t="shared" si="422"/>
        <v>0</v>
      </c>
      <c r="Y703" s="23">
        <f t="shared" si="423"/>
        <v>0</v>
      </c>
    </row>
    <row r="704" spans="1:25">
      <c r="A704" s="25">
        <f t="shared" si="405"/>
        <v>681</v>
      </c>
      <c r="C704" s="90">
        <v>39004</v>
      </c>
      <c r="E704" s="89" t="s">
        <v>293</v>
      </c>
      <c r="G704" s="24">
        <v>6.6</v>
      </c>
      <c r="H704" s="75" t="str">
        <f t="shared" si="407"/>
        <v>P, S, T &amp; D Plant - Commodity</v>
      </c>
      <c r="I704" s="23">
        <f>'Plt. Class.'!L$156</f>
        <v>160.10044383042984</v>
      </c>
      <c r="J704" s="75">
        <f t="shared" si="408"/>
        <v>60.822684317553893</v>
      </c>
      <c r="K704" s="75">
        <f t="shared" si="409"/>
        <v>40.141325683604151</v>
      </c>
      <c r="L704" s="75">
        <f t="shared" si="410"/>
        <v>0.86481514392592718</v>
      </c>
      <c r="M704" s="75">
        <f t="shared" si="411"/>
        <v>28.51276309738823</v>
      </c>
      <c r="N704" s="75">
        <f t="shared" si="412"/>
        <v>29.758855587957619</v>
      </c>
      <c r="O704" s="75">
        <f t="shared" si="413"/>
        <v>0</v>
      </c>
      <c r="P704" s="75">
        <f t="shared" si="414"/>
        <v>0</v>
      </c>
      <c r="Q704" s="75">
        <f t="shared" si="415"/>
        <v>0</v>
      </c>
      <c r="R704" s="75">
        <f t="shared" si="416"/>
        <v>0</v>
      </c>
      <c r="S704" s="75">
        <f t="shared" si="417"/>
        <v>0</v>
      </c>
      <c r="T704" s="75">
        <f t="shared" si="418"/>
        <v>0</v>
      </c>
      <c r="U704" s="75">
        <f t="shared" si="419"/>
        <v>0</v>
      </c>
      <c r="V704" s="75">
        <f t="shared" si="420"/>
        <v>0</v>
      </c>
      <c r="W704" s="75">
        <f t="shared" si="421"/>
        <v>0</v>
      </c>
      <c r="X704" s="75">
        <f t="shared" si="422"/>
        <v>0</v>
      </c>
      <c r="Y704" s="23">
        <f t="shared" si="423"/>
        <v>0</v>
      </c>
    </row>
    <row r="705" spans="1:25">
      <c r="A705" s="25">
        <f t="shared" si="405"/>
        <v>682</v>
      </c>
      <c r="C705" s="90">
        <v>39009</v>
      </c>
      <c r="E705" s="89" t="s">
        <v>294</v>
      </c>
      <c r="G705" s="24">
        <v>6.6</v>
      </c>
      <c r="H705" s="75" t="str">
        <f t="shared" si="407"/>
        <v>P, S, T &amp; D Plant - Commodity</v>
      </c>
      <c r="I705" s="23">
        <f>'Plt. Class.'!L$157</f>
        <v>404.14567140024297</v>
      </c>
      <c r="J705" s="75">
        <f t="shared" si="408"/>
        <v>153.53626761908305</v>
      </c>
      <c r="K705" s="75">
        <f t="shared" si="409"/>
        <v>101.32978167430019</v>
      </c>
      <c r="L705" s="75">
        <f t="shared" si="410"/>
        <v>2.1830751284439036</v>
      </c>
      <c r="M705" s="75">
        <f t="shared" si="411"/>
        <v>71.975501814816553</v>
      </c>
      <c r="N705" s="75">
        <f t="shared" si="412"/>
        <v>75.121045163599248</v>
      </c>
      <c r="O705" s="75">
        <f t="shared" si="413"/>
        <v>0</v>
      </c>
      <c r="P705" s="75">
        <f t="shared" si="414"/>
        <v>0</v>
      </c>
      <c r="Q705" s="75">
        <f t="shared" si="415"/>
        <v>0</v>
      </c>
      <c r="R705" s="75">
        <f t="shared" si="416"/>
        <v>0</v>
      </c>
      <c r="S705" s="75">
        <f t="shared" si="417"/>
        <v>0</v>
      </c>
      <c r="T705" s="75">
        <f t="shared" si="418"/>
        <v>0</v>
      </c>
      <c r="U705" s="75">
        <f t="shared" si="419"/>
        <v>0</v>
      </c>
      <c r="V705" s="75">
        <f t="shared" si="420"/>
        <v>0</v>
      </c>
      <c r="W705" s="75">
        <f t="shared" si="421"/>
        <v>0</v>
      </c>
      <c r="X705" s="75">
        <f t="shared" si="422"/>
        <v>0</v>
      </c>
      <c r="Y705" s="23">
        <f t="shared" si="423"/>
        <v>0</v>
      </c>
    </row>
    <row r="706" spans="1:25">
      <c r="A706" s="25">
        <f t="shared" si="405"/>
        <v>683</v>
      </c>
      <c r="C706" s="90">
        <v>39100</v>
      </c>
      <c r="E706" s="89" t="s">
        <v>295</v>
      </c>
      <c r="G706" s="24">
        <v>6.6</v>
      </c>
      <c r="H706" s="75" t="str">
        <f t="shared" si="407"/>
        <v>P, S, T &amp; D Plant - Commodity</v>
      </c>
      <c r="I706" s="23">
        <f>'Plt. Class.'!L$158</f>
        <v>280.23912935233926</v>
      </c>
      <c r="J706" s="75">
        <f t="shared" si="408"/>
        <v>106.46376543513246</v>
      </c>
      <c r="K706" s="75">
        <f t="shared" si="409"/>
        <v>70.263204095401903</v>
      </c>
      <c r="L706" s="75">
        <f t="shared" si="410"/>
        <v>1.5137687141030651</v>
      </c>
      <c r="M706" s="75">
        <f t="shared" si="411"/>
        <v>49.908618081687507</v>
      </c>
      <c r="N706" s="75">
        <f t="shared" si="412"/>
        <v>52.089773026014285</v>
      </c>
      <c r="O706" s="75">
        <f t="shared" si="413"/>
        <v>0</v>
      </c>
      <c r="P706" s="75">
        <f t="shared" si="414"/>
        <v>0</v>
      </c>
      <c r="Q706" s="75">
        <f t="shared" si="415"/>
        <v>0</v>
      </c>
      <c r="R706" s="75">
        <f t="shared" si="416"/>
        <v>0</v>
      </c>
      <c r="S706" s="75">
        <f t="shared" si="417"/>
        <v>0</v>
      </c>
      <c r="T706" s="75">
        <f t="shared" si="418"/>
        <v>0</v>
      </c>
      <c r="U706" s="75">
        <f t="shared" si="419"/>
        <v>0</v>
      </c>
      <c r="V706" s="75">
        <f t="shared" si="420"/>
        <v>0</v>
      </c>
      <c r="W706" s="75">
        <f t="shared" si="421"/>
        <v>0</v>
      </c>
      <c r="X706" s="75">
        <f t="shared" si="422"/>
        <v>0</v>
      </c>
      <c r="Y706" s="23">
        <f t="shared" si="423"/>
        <v>0</v>
      </c>
    </row>
    <row r="707" spans="1:25">
      <c r="A707" s="25">
        <f t="shared" si="405"/>
        <v>684</v>
      </c>
      <c r="C707" s="90">
        <v>39102</v>
      </c>
      <c r="E707" s="89" t="s">
        <v>296</v>
      </c>
      <c r="G707" s="24">
        <v>6.6</v>
      </c>
      <c r="H707" s="75" t="str">
        <f t="shared" si="407"/>
        <v>P, S, T &amp; D Plant - Commodity</v>
      </c>
      <c r="I707" s="23">
        <f>'Plt. Class.'!L$159</f>
        <v>0</v>
      </c>
      <c r="J707" s="75">
        <f t="shared" si="408"/>
        <v>0</v>
      </c>
      <c r="K707" s="75">
        <f t="shared" si="409"/>
        <v>0</v>
      </c>
      <c r="L707" s="75">
        <f t="shared" si="410"/>
        <v>0</v>
      </c>
      <c r="M707" s="75">
        <f t="shared" si="411"/>
        <v>0</v>
      </c>
      <c r="N707" s="75">
        <f t="shared" si="412"/>
        <v>0</v>
      </c>
      <c r="O707" s="75">
        <f t="shared" si="413"/>
        <v>0</v>
      </c>
      <c r="P707" s="75">
        <f t="shared" si="414"/>
        <v>0</v>
      </c>
      <c r="Q707" s="75">
        <f t="shared" si="415"/>
        <v>0</v>
      </c>
      <c r="R707" s="75">
        <f t="shared" si="416"/>
        <v>0</v>
      </c>
      <c r="S707" s="75">
        <f t="shared" si="417"/>
        <v>0</v>
      </c>
      <c r="T707" s="75">
        <f t="shared" si="418"/>
        <v>0</v>
      </c>
      <c r="U707" s="75">
        <f t="shared" si="419"/>
        <v>0</v>
      </c>
      <c r="V707" s="75">
        <f t="shared" si="420"/>
        <v>0</v>
      </c>
      <c r="W707" s="75">
        <f t="shared" si="421"/>
        <v>0</v>
      </c>
      <c r="X707" s="75">
        <f t="shared" si="422"/>
        <v>0</v>
      </c>
      <c r="Y707" s="23">
        <f t="shared" si="423"/>
        <v>0</v>
      </c>
    </row>
    <row r="708" spans="1:25">
      <c r="A708" s="25">
        <f t="shared" si="405"/>
        <v>685</v>
      </c>
      <c r="C708" s="90">
        <v>39103</v>
      </c>
      <c r="E708" s="89" t="s">
        <v>297</v>
      </c>
      <c r="G708" s="24">
        <v>6.6</v>
      </c>
      <c r="H708" s="75" t="str">
        <f t="shared" si="407"/>
        <v>P, S, T &amp; D Plant - Commodity</v>
      </c>
      <c r="I708" s="23">
        <f>'Plt. Class.'!L$160</f>
        <v>0</v>
      </c>
      <c r="J708" s="75">
        <f t="shared" si="408"/>
        <v>0</v>
      </c>
      <c r="K708" s="75">
        <f t="shared" si="409"/>
        <v>0</v>
      </c>
      <c r="L708" s="75">
        <f t="shared" si="410"/>
        <v>0</v>
      </c>
      <c r="M708" s="75">
        <f t="shared" si="411"/>
        <v>0</v>
      </c>
      <c r="N708" s="75">
        <f t="shared" si="412"/>
        <v>0</v>
      </c>
      <c r="O708" s="75">
        <f t="shared" si="413"/>
        <v>0</v>
      </c>
      <c r="P708" s="75">
        <f t="shared" si="414"/>
        <v>0</v>
      </c>
      <c r="Q708" s="75">
        <f t="shared" si="415"/>
        <v>0</v>
      </c>
      <c r="R708" s="75">
        <f t="shared" si="416"/>
        <v>0</v>
      </c>
      <c r="S708" s="75">
        <f t="shared" si="417"/>
        <v>0</v>
      </c>
      <c r="T708" s="75">
        <f t="shared" si="418"/>
        <v>0</v>
      </c>
      <c r="U708" s="75">
        <f t="shared" si="419"/>
        <v>0</v>
      </c>
      <c r="V708" s="75">
        <f t="shared" si="420"/>
        <v>0</v>
      </c>
      <c r="W708" s="75">
        <f t="shared" si="421"/>
        <v>0</v>
      </c>
      <c r="X708" s="75">
        <f t="shared" si="422"/>
        <v>0</v>
      </c>
      <c r="Y708" s="23">
        <f t="shared" si="423"/>
        <v>0</v>
      </c>
    </row>
    <row r="709" spans="1:25">
      <c r="A709" s="25">
        <f t="shared" si="405"/>
        <v>686</v>
      </c>
      <c r="C709" s="90">
        <v>39200</v>
      </c>
      <c r="E709" s="89" t="s">
        <v>298</v>
      </c>
      <c r="G709" s="24">
        <v>6.6</v>
      </c>
      <c r="H709" s="75" t="str">
        <f t="shared" si="407"/>
        <v>P, S, T &amp; D Plant - Commodity</v>
      </c>
      <c r="I709" s="23">
        <f>'Plt. Class.'!L$161</f>
        <v>42.769568530073272</v>
      </c>
      <c r="J709" s="75">
        <f t="shared" si="408"/>
        <v>16.248299522878657</v>
      </c>
      <c r="K709" s="75">
        <f t="shared" si="409"/>
        <v>10.723437978293633</v>
      </c>
      <c r="L709" s="75">
        <f t="shared" si="410"/>
        <v>0.23102853233286891</v>
      </c>
      <c r="M709" s="75">
        <f t="shared" si="411"/>
        <v>7.616959366877829</v>
      </c>
      <c r="N709" s="75">
        <f t="shared" si="412"/>
        <v>7.9498431296902812</v>
      </c>
      <c r="O709" s="75">
        <f t="shared" si="413"/>
        <v>0</v>
      </c>
      <c r="P709" s="75">
        <f t="shared" si="414"/>
        <v>0</v>
      </c>
      <c r="Q709" s="75">
        <f t="shared" si="415"/>
        <v>0</v>
      </c>
      <c r="R709" s="75">
        <f t="shared" si="416"/>
        <v>0</v>
      </c>
      <c r="S709" s="75">
        <f t="shared" si="417"/>
        <v>0</v>
      </c>
      <c r="T709" s="75">
        <f t="shared" si="418"/>
        <v>0</v>
      </c>
      <c r="U709" s="75">
        <f t="shared" si="419"/>
        <v>0</v>
      </c>
      <c r="V709" s="75">
        <f t="shared" si="420"/>
        <v>0</v>
      </c>
      <c r="W709" s="75">
        <f t="shared" si="421"/>
        <v>0</v>
      </c>
      <c r="X709" s="75">
        <f t="shared" si="422"/>
        <v>0</v>
      </c>
      <c r="Y709" s="23">
        <f t="shared" si="423"/>
        <v>0</v>
      </c>
    </row>
    <row r="710" spans="1:25">
      <c r="A710" s="25">
        <f t="shared" si="405"/>
        <v>687</v>
      </c>
      <c r="C710" s="90">
        <v>39201</v>
      </c>
      <c r="E710" s="89" t="s">
        <v>299</v>
      </c>
      <c r="G710" s="24">
        <v>6.6</v>
      </c>
      <c r="H710" s="75" t="str">
        <f t="shared" si="407"/>
        <v>P, S, T &amp; D Plant - Commodity</v>
      </c>
      <c r="I710" s="23">
        <f>'Plt. Class.'!L$162</f>
        <v>0</v>
      </c>
      <c r="J710" s="75">
        <f t="shared" si="408"/>
        <v>0</v>
      </c>
      <c r="K710" s="75">
        <f t="shared" si="409"/>
        <v>0</v>
      </c>
      <c r="L710" s="75">
        <f t="shared" si="410"/>
        <v>0</v>
      </c>
      <c r="M710" s="75">
        <f t="shared" si="411"/>
        <v>0</v>
      </c>
      <c r="N710" s="75">
        <f t="shared" si="412"/>
        <v>0</v>
      </c>
      <c r="O710" s="75">
        <f t="shared" si="413"/>
        <v>0</v>
      </c>
      <c r="P710" s="75">
        <f t="shared" si="414"/>
        <v>0</v>
      </c>
      <c r="Q710" s="75">
        <f t="shared" si="415"/>
        <v>0</v>
      </c>
      <c r="R710" s="75">
        <f t="shared" si="416"/>
        <v>0</v>
      </c>
      <c r="S710" s="75">
        <f t="shared" si="417"/>
        <v>0</v>
      </c>
      <c r="T710" s="75">
        <f t="shared" si="418"/>
        <v>0</v>
      </c>
      <c r="U710" s="75">
        <f t="shared" si="419"/>
        <v>0</v>
      </c>
      <c r="V710" s="75">
        <f t="shared" si="420"/>
        <v>0</v>
      </c>
      <c r="W710" s="75">
        <f t="shared" si="421"/>
        <v>0</v>
      </c>
      <c r="X710" s="75">
        <f t="shared" si="422"/>
        <v>0</v>
      </c>
      <c r="Y710" s="23">
        <f t="shared" si="423"/>
        <v>0</v>
      </c>
    </row>
    <row r="711" spans="1:25">
      <c r="A711" s="25">
        <f t="shared" si="405"/>
        <v>688</v>
      </c>
      <c r="C711" s="90">
        <v>39202</v>
      </c>
      <c r="E711" s="89" t="s">
        <v>300</v>
      </c>
      <c r="G711" s="24">
        <v>6.6</v>
      </c>
      <c r="H711" s="75" t="str">
        <f t="shared" si="407"/>
        <v>P, S, T &amp; D Plant - Commodity</v>
      </c>
      <c r="I711" s="23">
        <f>'Plt. Class.'!L$163</f>
        <v>0</v>
      </c>
      <c r="J711" s="75">
        <f t="shared" si="408"/>
        <v>0</v>
      </c>
      <c r="K711" s="75">
        <f t="shared" si="409"/>
        <v>0</v>
      </c>
      <c r="L711" s="75">
        <f t="shared" si="410"/>
        <v>0</v>
      </c>
      <c r="M711" s="75">
        <f t="shared" si="411"/>
        <v>0</v>
      </c>
      <c r="N711" s="75">
        <f t="shared" si="412"/>
        <v>0</v>
      </c>
      <c r="O711" s="75">
        <f t="shared" si="413"/>
        <v>0</v>
      </c>
      <c r="P711" s="75">
        <f t="shared" si="414"/>
        <v>0</v>
      </c>
      <c r="Q711" s="75">
        <f t="shared" si="415"/>
        <v>0</v>
      </c>
      <c r="R711" s="75">
        <f t="shared" si="416"/>
        <v>0</v>
      </c>
      <c r="S711" s="75">
        <f t="shared" si="417"/>
        <v>0</v>
      </c>
      <c r="T711" s="75">
        <f t="shared" si="418"/>
        <v>0</v>
      </c>
      <c r="U711" s="75">
        <f t="shared" si="419"/>
        <v>0</v>
      </c>
      <c r="V711" s="75">
        <f t="shared" si="420"/>
        <v>0</v>
      </c>
      <c r="W711" s="75">
        <f t="shared" si="421"/>
        <v>0</v>
      </c>
      <c r="X711" s="75">
        <f t="shared" si="422"/>
        <v>0</v>
      </c>
      <c r="Y711" s="23">
        <f t="shared" si="423"/>
        <v>0</v>
      </c>
    </row>
    <row r="712" spans="1:25">
      <c r="A712" s="25">
        <f t="shared" si="405"/>
        <v>689</v>
      </c>
      <c r="C712" s="90">
        <v>39300</v>
      </c>
      <c r="E712" s="89" t="s">
        <v>186</v>
      </c>
      <c r="G712" s="24">
        <v>6.6</v>
      </c>
      <c r="H712" s="75" t="str">
        <f t="shared" si="407"/>
        <v>P, S, T &amp; D Plant - Commodity</v>
      </c>
      <c r="I712" s="23">
        <f>'Plt. Class.'!L$164</f>
        <v>0</v>
      </c>
      <c r="J712" s="75">
        <f t="shared" si="408"/>
        <v>0</v>
      </c>
      <c r="K712" s="75">
        <f t="shared" si="409"/>
        <v>0</v>
      </c>
      <c r="L712" s="75">
        <f t="shared" si="410"/>
        <v>0</v>
      </c>
      <c r="M712" s="75">
        <f t="shared" si="411"/>
        <v>0</v>
      </c>
      <c r="N712" s="75">
        <f t="shared" si="412"/>
        <v>0</v>
      </c>
      <c r="O712" s="75">
        <f t="shared" si="413"/>
        <v>0</v>
      </c>
      <c r="P712" s="75">
        <f t="shared" si="414"/>
        <v>0</v>
      </c>
      <c r="Q712" s="75">
        <f t="shared" si="415"/>
        <v>0</v>
      </c>
      <c r="R712" s="75">
        <f t="shared" si="416"/>
        <v>0</v>
      </c>
      <c r="S712" s="75">
        <f t="shared" si="417"/>
        <v>0</v>
      </c>
      <c r="T712" s="75">
        <f t="shared" si="418"/>
        <v>0</v>
      </c>
      <c r="U712" s="75">
        <f t="shared" si="419"/>
        <v>0</v>
      </c>
      <c r="V712" s="75">
        <f t="shared" si="420"/>
        <v>0</v>
      </c>
      <c r="W712" s="75">
        <f t="shared" si="421"/>
        <v>0</v>
      </c>
      <c r="X712" s="75">
        <f t="shared" si="422"/>
        <v>0</v>
      </c>
      <c r="Y712" s="23">
        <f t="shared" si="423"/>
        <v>0</v>
      </c>
    </row>
    <row r="713" spans="1:25">
      <c r="A713" s="25">
        <f t="shared" si="405"/>
        <v>690</v>
      </c>
      <c r="C713" s="90">
        <v>39400</v>
      </c>
      <c r="E713" s="89" t="s">
        <v>301</v>
      </c>
      <c r="G713" s="24">
        <v>6.6</v>
      </c>
      <c r="H713" s="75" t="str">
        <f t="shared" si="407"/>
        <v>P, S, T &amp; D Plant - Commodity</v>
      </c>
      <c r="I713" s="23">
        <f>'Plt. Class.'!L$165</f>
        <v>1147.1374224292263</v>
      </c>
      <c r="J713" s="75">
        <f t="shared" si="408"/>
        <v>435.80127352528888</v>
      </c>
      <c r="K713" s="75">
        <f t="shared" si="409"/>
        <v>287.61704699802726</v>
      </c>
      <c r="L713" s="75">
        <f t="shared" si="410"/>
        <v>6.1964963453298685</v>
      </c>
      <c r="M713" s="75">
        <f t="shared" si="411"/>
        <v>204.29710738663405</v>
      </c>
      <c r="N713" s="75">
        <f t="shared" si="412"/>
        <v>213.22549817394611</v>
      </c>
      <c r="O713" s="75">
        <f t="shared" si="413"/>
        <v>0</v>
      </c>
      <c r="P713" s="75">
        <f t="shared" si="414"/>
        <v>0</v>
      </c>
      <c r="Q713" s="75">
        <f t="shared" si="415"/>
        <v>0</v>
      </c>
      <c r="R713" s="75">
        <f t="shared" si="416"/>
        <v>0</v>
      </c>
      <c r="S713" s="75">
        <f t="shared" si="417"/>
        <v>0</v>
      </c>
      <c r="T713" s="75">
        <f t="shared" si="418"/>
        <v>0</v>
      </c>
      <c r="U713" s="75">
        <f t="shared" si="419"/>
        <v>0</v>
      </c>
      <c r="V713" s="75">
        <f t="shared" si="420"/>
        <v>0</v>
      </c>
      <c r="W713" s="75">
        <f t="shared" si="421"/>
        <v>0</v>
      </c>
      <c r="X713" s="75">
        <f t="shared" si="422"/>
        <v>0</v>
      </c>
      <c r="Y713" s="23">
        <f t="shared" si="423"/>
        <v>0</v>
      </c>
    </row>
    <row r="714" spans="1:25">
      <c r="A714" s="25">
        <f t="shared" si="405"/>
        <v>691</v>
      </c>
      <c r="C714" s="90">
        <v>39600</v>
      </c>
      <c r="E714" s="89" t="s">
        <v>302</v>
      </c>
      <c r="G714" s="24">
        <v>6.6</v>
      </c>
      <c r="H714" s="75" t="str">
        <f t="shared" si="407"/>
        <v>P, S, T &amp; D Plant - Commodity</v>
      </c>
      <c r="I714" s="23">
        <f>'Plt. Class.'!L$166</f>
        <v>98.643014607834175</v>
      </c>
      <c r="J714" s="75">
        <f t="shared" si="408"/>
        <v>37.474805154061684</v>
      </c>
      <c r="K714" s="75">
        <f t="shared" si="409"/>
        <v>24.732357269286918</v>
      </c>
      <c r="L714" s="75">
        <f t="shared" si="410"/>
        <v>0.53284032719931285</v>
      </c>
      <c r="M714" s="75">
        <f t="shared" si="411"/>
        <v>17.567627168506341</v>
      </c>
      <c r="N714" s="75">
        <f t="shared" si="412"/>
        <v>18.335384688779911</v>
      </c>
      <c r="O714" s="75">
        <f t="shared" si="413"/>
        <v>0</v>
      </c>
      <c r="P714" s="75">
        <f t="shared" si="414"/>
        <v>0</v>
      </c>
      <c r="Q714" s="75">
        <f t="shared" si="415"/>
        <v>0</v>
      </c>
      <c r="R714" s="75">
        <f t="shared" si="416"/>
        <v>0</v>
      </c>
      <c r="S714" s="75">
        <f t="shared" si="417"/>
        <v>0</v>
      </c>
      <c r="T714" s="75">
        <f t="shared" si="418"/>
        <v>0</v>
      </c>
      <c r="U714" s="75">
        <f t="shared" si="419"/>
        <v>0</v>
      </c>
      <c r="V714" s="75">
        <f t="shared" si="420"/>
        <v>0</v>
      </c>
      <c r="W714" s="75">
        <f t="shared" si="421"/>
        <v>0</v>
      </c>
      <c r="X714" s="75">
        <f t="shared" si="422"/>
        <v>0</v>
      </c>
      <c r="Y714" s="23">
        <f t="shared" si="423"/>
        <v>0</v>
      </c>
    </row>
    <row r="715" spans="1:25">
      <c r="A715" s="25">
        <f t="shared" si="405"/>
        <v>692</v>
      </c>
      <c r="C715" s="90">
        <v>39603</v>
      </c>
      <c r="E715" s="89" t="s">
        <v>303</v>
      </c>
      <c r="G715" s="24">
        <v>6.6</v>
      </c>
      <c r="H715" s="75" t="str">
        <f t="shared" si="407"/>
        <v>P, S, T &amp; D Plant - Commodity</v>
      </c>
      <c r="I715" s="23">
        <f>'Plt. Class.'!L$167</f>
        <v>0</v>
      </c>
      <c r="J715" s="75">
        <f t="shared" si="408"/>
        <v>0</v>
      </c>
      <c r="K715" s="75">
        <f t="shared" si="409"/>
        <v>0</v>
      </c>
      <c r="L715" s="75">
        <f t="shared" si="410"/>
        <v>0</v>
      </c>
      <c r="M715" s="75">
        <f t="shared" si="411"/>
        <v>0</v>
      </c>
      <c r="N715" s="75">
        <f t="shared" si="412"/>
        <v>0</v>
      </c>
      <c r="O715" s="75">
        <f t="shared" si="413"/>
        <v>0</v>
      </c>
      <c r="P715" s="75">
        <f t="shared" si="414"/>
        <v>0</v>
      </c>
      <c r="Q715" s="75">
        <f t="shared" si="415"/>
        <v>0</v>
      </c>
      <c r="R715" s="75">
        <f t="shared" si="416"/>
        <v>0</v>
      </c>
      <c r="S715" s="75">
        <f t="shared" si="417"/>
        <v>0</v>
      </c>
      <c r="T715" s="75">
        <f t="shared" si="418"/>
        <v>0</v>
      </c>
      <c r="U715" s="75">
        <f t="shared" si="419"/>
        <v>0</v>
      </c>
      <c r="V715" s="75">
        <f t="shared" si="420"/>
        <v>0</v>
      </c>
      <c r="W715" s="75">
        <f t="shared" si="421"/>
        <v>0</v>
      </c>
      <c r="X715" s="75">
        <f t="shared" si="422"/>
        <v>0</v>
      </c>
      <c r="Y715" s="23">
        <f t="shared" si="423"/>
        <v>0</v>
      </c>
    </row>
    <row r="716" spans="1:25">
      <c r="A716" s="25">
        <f t="shared" si="405"/>
        <v>693</v>
      </c>
      <c r="C716" s="90">
        <v>39604</v>
      </c>
      <c r="E716" s="89" t="s">
        <v>304</v>
      </c>
      <c r="G716" s="24">
        <v>6.6</v>
      </c>
      <c r="H716" s="75" t="str">
        <f t="shared" si="407"/>
        <v>P, S, T &amp; D Plant - Commodity</v>
      </c>
      <c r="I716" s="23">
        <f>'Plt. Class.'!L$168</f>
        <v>0</v>
      </c>
      <c r="J716" s="75">
        <f t="shared" si="408"/>
        <v>0</v>
      </c>
      <c r="K716" s="75">
        <f t="shared" si="409"/>
        <v>0</v>
      </c>
      <c r="L716" s="75">
        <f t="shared" si="410"/>
        <v>0</v>
      </c>
      <c r="M716" s="75">
        <f t="shared" si="411"/>
        <v>0</v>
      </c>
      <c r="N716" s="75">
        <f t="shared" si="412"/>
        <v>0</v>
      </c>
      <c r="O716" s="75">
        <f t="shared" si="413"/>
        <v>0</v>
      </c>
      <c r="P716" s="75">
        <f t="shared" si="414"/>
        <v>0</v>
      </c>
      <c r="Q716" s="75">
        <f t="shared" si="415"/>
        <v>0</v>
      </c>
      <c r="R716" s="75">
        <f t="shared" si="416"/>
        <v>0</v>
      </c>
      <c r="S716" s="75">
        <f t="shared" si="417"/>
        <v>0</v>
      </c>
      <c r="T716" s="75">
        <f t="shared" si="418"/>
        <v>0</v>
      </c>
      <c r="U716" s="75">
        <f t="shared" si="419"/>
        <v>0</v>
      </c>
      <c r="V716" s="75">
        <f t="shared" si="420"/>
        <v>0</v>
      </c>
      <c r="W716" s="75">
        <f t="shared" si="421"/>
        <v>0</v>
      </c>
      <c r="X716" s="75">
        <f t="shared" si="422"/>
        <v>0</v>
      </c>
      <c r="Y716" s="23">
        <f t="shared" si="423"/>
        <v>0</v>
      </c>
    </row>
    <row r="717" spans="1:25">
      <c r="A717" s="25">
        <f t="shared" si="405"/>
        <v>694</v>
      </c>
      <c r="C717" s="90">
        <v>39605</v>
      </c>
      <c r="E717" s="23" t="s">
        <v>305</v>
      </c>
      <c r="G717" s="24">
        <v>6.6</v>
      </c>
      <c r="H717" s="75" t="str">
        <f t="shared" si="407"/>
        <v>P, S, T &amp; D Plant - Commodity</v>
      </c>
      <c r="I717" s="23">
        <f>'Plt. Class.'!L$169</f>
        <v>0</v>
      </c>
      <c r="J717" s="75">
        <f t="shared" si="408"/>
        <v>0</v>
      </c>
      <c r="K717" s="75">
        <f t="shared" si="409"/>
        <v>0</v>
      </c>
      <c r="L717" s="75">
        <f t="shared" si="410"/>
        <v>0</v>
      </c>
      <c r="M717" s="75">
        <f t="shared" si="411"/>
        <v>0</v>
      </c>
      <c r="N717" s="75">
        <f t="shared" si="412"/>
        <v>0</v>
      </c>
      <c r="O717" s="75">
        <f t="shared" si="413"/>
        <v>0</v>
      </c>
      <c r="P717" s="75">
        <f t="shared" si="414"/>
        <v>0</v>
      </c>
      <c r="Q717" s="75">
        <f t="shared" si="415"/>
        <v>0</v>
      </c>
      <c r="R717" s="75">
        <f t="shared" si="416"/>
        <v>0</v>
      </c>
      <c r="S717" s="75">
        <f t="shared" si="417"/>
        <v>0</v>
      </c>
      <c r="T717" s="75">
        <f t="shared" si="418"/>
        <v>0</v>
      </c>
      <c r="U717" s="75">
        <f t="shared" si="419"/>
        <v>0</v>
      </c>
      <c r="V717" s="75">
        <f t="shared" si="420"/>
        <v>0</v>
      </c>
      <c r="W717" s="75">
        <f t="shared" si="421"/>
        <v>0</v>
      </c>
      <c r="X717" s="75">
        <f t="shared" si="422"/>
        <v>0</v>
      </c>
      <c r="Y717" s="23">
        <f t="shared" si="423"/>
        <v>0</v>
      </c>
    </row>
    <row r="718" spans="1:25">
      <c r="A718" s="25">
        <f t="shared" si="405"/>
        <v>695</v>
      </c>
      <c r="C718" s="90">
        <v>39700</v>
      </c>
      <c r="E718" s="89" t="s">
        <v>306</v>
      </c>
      <c r="G718" s="24">
        <v>6.6</v>
      </c>
      <c r="H718" s="75" t="str">
        <f t="shared" si="407"/>
        <v>P, S, T &amp; D Plant - Commodity</v>
      </c>
      <c r="I718" s="23">
        <f>'Plt. Class.'!L$170</f>
        <v>0</v>
      </c>
      <c r="J718" s="75">
        <f t="shared" si="408"/>
        <v>0</v>
      </c>
      <c r="K718" s="75">
        <f t="shared" si="409"/>
        <v>0</v>
      </c>
      <c r="L718" s="75">
        <f t="shared" si="410"/>
        <v>0</v>
      </c>
      <c r="M718" s="75">
        <f t="shared" si="411"/>
        <v>0</v>
      </c>
      <c r="N718" s="75">
        <f t="shared" si="412"/>
        <v>0</v>
      </c>
      <c r="O718" s="75">
        <f t="shared" si="413"/>
        <v>0</v>
      </c>
      <c r="P718" s="75">
        <f t="shared" si="414"/>
        <v>0</v>
      </c>
      <c r="Q718" s="75">
        <f t="shared" si="415"/>
        <v>0</v>
      </c>
      <c r="R718" s="75">
        <f t="shared" si="416"/>
        <v>0</v>
      </c>
      <c r="S718" s="75">
        <f t="shared" si="417"/>
        <v>0</v>
      </c>
      <c r="T718" s="75">
        <f t="shared" si="418"/>
        <v>0</v>
      </c>
      <c r="U718" s="75">
        <f t="shared" si="419"/>
        <v>0</v>
      </c>
      <c r="V718" s="75">
        <f t="shared" si="420"/>
        <v>0</v>
      </c>
      <c r="W718" s="75">
        <f t="shared" si="421"/>
        <v>0</v>
      </c>
      <c r="X718" s="75">
        <f t="shared" si="422"/>
        <v>0</v>
      </c>
      <c r="Y718" s="23">
        <f t="shared" si="423"/>
        <v>0</v>
      </c>
    </row>
    <row r="719" spans="1:25">
      <c r="A719" s="25">
        <f t="shared" si="405"/>
        <v>696</v>
      </c>
      <c r="C719" s="90">
        <v>39701</v>
      </c>
      <c r="E719" s="89" t="s">
        <v>307</v>
      </c>
      <c r="G719" s="24">
        <v>6.6</v>
      </c>
      <c r="H719" s="75" t="str">
        <f t="shared" si="407"/>
        <v>P, S, T &amp; D Plant - Commodity</v>
      </c>
      <c r="I719" s="23">
        <f>'Plt. Class.'!L$171</f>
        <v>0</v>
      </c>
      <c r="J719" s="75">
        <f t="shared" si="408"/>
        <v>0</v>
      </c>
      <c r="K719" s="75">
        <f t="shared" si="409"/>
        <v>0</v>
      </c>
      <c r="L719" s="75">
        <f t="shared" si="410"/>
        <v>0</v>
      </c>
      <c r="M719" s="75">
        <f t="shared" si="411"/>
        <v>0</v>
      </c>
      <c r="N719" s="75">
        <f t="shared" si="412"/>
        <v>0</v>
      </c>
      <c r="O719" s="75">
        <f t="shared" si="413"/>
        <v>0</v>
      </c>
      <c r="P719" s="75">
        <f t="shared" si="414"/>
        <v>0</v>
      </c>
      <c r="Q719" s="75">
        <f t="shared" si="415"/>
        <v>0</v>
      </c>
      <c r="R719" s="75">
        <f t="shared" si="416"/>
        <v>0</v>
      </c>
      <c r="S719" s="75">
        <f t="shared" si="417"/>
        <v>0</v>
      </c>
      <c r="T719" s="75">
        <f t="shared" si="418"/>
        <v>0</v>
      </c>
      <c r="U719" s="75">
        <f t="shared" si="419"/>
        <v>0</v>
      </c>
      <c r="V719" s="75">
        <f t="shared" si="420"/>
        <v>0</v>
      </c>
      <c r="W719" s="75">
        <f t="shared" si="421"/>
        <v>0</v>
      </c>
      <c r="X719" s="75">
        <f t="shared" si="422"/>
        <v>0</v>
      </c>
      <c r="Y719" s="23">
        <f t="shared" si="423"/>
        <v>0</v>
      </c>
    </row>
    <row r="720" spans="1:25">
      <c r="A720" s="25">
        <f t="shared" si="405"/>
        <v>697</v>
      </c>
      <c r="C720" s="90">
        <v>39702</v>
      </c>
      <c r="E720" s="89" t="s">
        <v>308</v>
      </c>
      <c r="G720" s="24">
        <v>6.6</v>
      </c>
      <c r="H720" s="75" t="str">
        <f t="shared" si="407"/>
        <v>P, S, T &amp; D Plant - Commodity</v>
      </c>
      <c r="I720" s="23">
        <f>'Plt. Class.'!L$172</f>
        <v>0</v>
      </c>
      <c r="J720" s="75">
        <f t="shared" si="408"/>
        <v>0</v>
      </c>
      <c r="K720" s="75">
        <f t="shared" si="409"/>
        <v>0</v>
      </c>
      <c r="L720" s="75">
        <f t="shared" si="410"/>
        <v>0</v>
      </c>
      <c r="M720" s="75">
        <f t="shared" si="411"/>
        <v>0</v>
      </c>
      <c r="N720" s="75">
        <f t="shared" si="412"/>
        <v>0</v>
      </c>
      <c r="O720" s="75">
        <f t="shared" si="413"/>
        <v>0</v>
      </c>
      <c r="P720" s="75">
        <f t="shared" si="414"/>
        <v>0</v>
      </c>
      <c r="Q720" s="75">
        <f t="shared" si="415"/>
        <v>0</v>
      </c>
      <c r="R720" s="75">
        <f t="shared" si="416"/>
        <v>0</v>
      </c>
      <c r="S720" s="75">
        <f t="shared" si="417"/>
        <v>0</v>
      </c>
      <c r="T720" s="75">
        <f t="shared" si="418"/>
        <v>0</v>
      </c>
      <c r="U720" s="75">
        <f t="shared" si="419"/>
        <v>0</v>
      </c>
      <c r="V720" s="75">
        <f t="shared" si="420"/>
        <v>0</v>
      </c>
      <c r="W720" s="75">
        <f t="shared" si="421"/>
        <v>0</v>
      </c>
      <c r="X720" s="75">
        <f t="shared" si="422"/>
        <v>0</v>
      </c>
      <c r="Y720" s="23">
        <f t="shared" si="423"/>
        <v>0</v>
      </c>
    </row>
    <row r="721" spans="1:25">
      <c r="A721" s="25">
        <f t="shared" si="405"/>
        <v>698</v>
      </c>
      <c r="C721" s="90">
        <v>39705</v>
      </c>
      <c r="E721" s="89" t="s">
        <v>309</v>
      </c>
      <c r="G721" s="24">
        <v>6.6</v>
      </c>
      <c r="H721" s="75" t="str">
        <f t="shared" si="407"/>
        <v>P, S, T &amp; D Plant - Commodity</v>
      </c>
      <c r="I721" s="23">
        <f>'Plt. Class.'!L$173</f>
        <v>0</v>
      </c>
      <c r="J721" s="75">
        <f t="shared" si="408"/>
        <v>0</v>
      </c>
      <c r="K721" s="75">
        <f t="shared" si="409"/>
        <v>0</v>
      </c>
      <c r="L721" s="75">
        <f t="shared" si="410"/>
        <v>0</v>
      </c>
      <c r="M721" s="75">
        <f t="shared" si="411"/>
        <v>0</v>
      </c>
      <c r="N721" s="75">
        <f t="shared" si="412"/>
        <v>0</v>
      </c>
      <c r="O721" s="75">
        <f t="shared" si="413"/>
        <v>0</v>
      </c>
      <c r="P721" s="75">
        <f t="shared" si="414"/>
        <v>0</v>
      </c>
      <c r="Q721" s="75">
        <f t="shared" si="415"/>
        <v>0</v>
      </c>
      <c r="R721" s="75">
        <f t="shared" si="416"/>
        <v>0</v>
      </c>
      <c r="S721" s="75">
        <f t="shared" si="417"/>
        <v>0</v>
      </c>
      <c r="T721" s="75">
        <f t="shared" si="418"/>
        <v>0</v>
      </c>
      <c r="U721" s="75">
        <f t="shared" si="419"/>
        <v>0</v>
      </c>
      <c r="V721" s="75">
        <f t="shared" si="420"/>
        <v>0</v>
      </c>
      <c r="W721" s="75">
        <f t="shared" si="421"/>
        <v>0</v>
      </c>
      <c r="X721" s="75">
        <f t="shared" si="422"/>
        <v>0</v>
      </c>
      <c r="Y721" s="23">
        <f t="shared" si="423"/>
        <v>0</v>
      </c>
    </row>
    <row r="722" spans="1:25">
      <c r="A722" s="25">
        <f t="shared" si="405"/>
        <v>699</v>
      </c>
      <c r="C722" s="90">
        <v>39800</v>
      </c>
      <c r="E722" s="89" t="s">
        <v>310</v>
      </c>
      <c r="G722" s="24">
        <v>6.6</v>
      </c>
      <c r="H722" s="75" t="str">
        <f t="shared" si="407"/>
        <v>P, S, T &amp; D Plant - Commodity</v>
      </c>
      <c r="I722" s="23">
        <f>'Plt. Class.'!L$174</f>
        <v>0</v>
      </c>
      <c r="J722" s="75">
        <f t="shared" si="408"/>
        <v>0</v>
      </c>
      <c r="K722" s="75">
        <f t="shared" si="409"/>
        <v>0</v>
      </c>
      <c r="L722" s="75">
        <f t="shared" si="410"/>
        <v>0</v>
      </c>
      <c r="M722" s="75">
        <f t="shared" si="411"/>
        <v>0</v>
      </c>
      <c r="N722" s="75">
        <f t="shared" si="412"/>
        <v>0</v>
      </c>
      <c r="O722" s="75">
        <f t="shared" si="413"/>
        <v>0</v>
      </c>
      <c r="P722" s="75">
        <f t="shared" si="414"/>
        <v>0</v>
      </c>
      <c r="Q722" s="75">
        <f t="shared" si="415"/>
        <v>0</v>
      </c>
      <c r="R722" s="75">
        <f t="shared" si="416"/>
        <v>0</v>
      </c>
      <c r="S722" s="75">
        <f t="shared" si="417"/>
        <v>0</v>
      </c>
      <c r="T722" s="75">
        <f t="shared" si="418"/>
        <v>0</v>
      </c>
      <c r="U722" s="75">
        <f t="shared" si="419"/>
        <v>0</v>
      </c>
      <c r="V722" s="75">
        <f t="shared" si="420"/>
        <v>0</v>
      </c>
      <c r="W722" s="75">
        <f t="shared" si="421"/>
        <v>0</v>
      </c>
      <c r="X722" s="75">
        <f t="shared" si="422"/>
        <v>0</v>
      </c>
      <c r="Y722" s="23">
        <f t="shared" si="423"/>
        <v>0</v>
      </c>
    </row>
    <row r="723" spans="1:25">
      <c r="A723" s="25">
        <f t="shared" si="405"/>
        <v>700</v>
      </c>
      <c r="C723" s="90">
        <v>39900</v>
      </c>
      <c r="E723" s="89" t="s">
        <v>311</v>
      </c>
      <c r="G723" s="24">
        <v>6.6</v>
      </c>
      <c r="H723" s="75" t="str">
        <f t="shared" si="407"/>
        <v>P, S, T &amp; D Plant - Commodity</v>
      </c>
      <c r="I723" s="23">
        <f>'Plt. Class.'!L$175</f>
        <v>0</v>
      </c>
      <c r="J723" s="75">
        <f t="shared" si="408"/>
        <v>0</v>
      </c>
      <c r="K723" s="75">
        <f t="shared" si="409"/>
        <v>0</v>
      </c>
      <c r="L723" s="75">
        <f t="shared" si="410"/>
        <v>0</v>
      </c>
      <c r="M723" s="75">
        <f t="shared" si="411"/>
        <v>0</v>
      </c>
      <c r="N723" s="75">
        <f t="shared" si="412"/>
        <v>0</v>
      </c>
      <c r="O723" s="75">
        <f t="shared" si="413"/>
        <v>0</v>
      </c>
      <c r="P723" s="75">
        <f t="shared" si="414"/>
        <v>0</v>
      </c>
      <c r="Q723" s="75">
        <f t="shared" si="415"/>
        <v>0</v>
      </c>
      <c r="R723" s="75">
        <f t="shared" si="416"/>
        <v>0</v>
      </c>
      <c r="S723" s="75">
        <f t="shared" si="417"/>
        <v>0</v>
      </c>
      <c r="T723" s="75">
        <f t="shared" si="418"/>
        <v>0</v>
      </c>
      <c r="U723" s="75">
        <f t="shared" si="419"/>
        <v>0</v>
      </c>
      <c r="V723" s="75">
        <f t="shared" si="420"/>
        <v>0</v>
      </c>
      <c r="W723" s="75">
        <f t="shared" si="421"/>
        <v>0</v>
      </c>
      <c r="X723" s="75">
        <f t="shared" si="422"/>
        <v>0</v>
      </c>
      <c r="Y723" s="23">
        <f t="shared" si="423"/>
        <v>0</v>
      </c>
    </row>
    <row r="724" spans="1:25">
      <c r="A724" s="25">
        <f t="shared" si="405"/>
        <v>701</v>
      </c>
      <c r="C724" s="90">
        <v>39901</v>
      </c>
      <c r="E724" s="89" t="s">
        <v>312</v>
      </c>
      <c r="G724" s="24">
        <v>6.6</v>
      </c>
      <c r="H724" s="75" t="str">
        <f t="shared" si="407"/>
        <v>P, S, T &amp; D Plant - Commodity</v>
      </c>
      <c r="I724" s="23">
        <f>'Plt. Class.'!L$176</f>
        <v>0</v>
      </c>
      <c r="J724" s="75">
        <f t="shared" si="408"/>
        <v>0</v>
      </c>
      <c r="K724" s="75">
        <f t="shared" si="409"/>
        <v>0</v>
      </c>
      <c r="L724" s="75">
        <f t="shared" si="410"/>
        <v>0</v>
      </c>
      <c r="M724" s="75">
        <f t="shared" si="411"/>
        <v>0</v>
      </c>
      <c r="N724" s="75">
        <f t="shared" si="412"/>
        <v>0</v>
      </c>
      <c r="O724" s="75">
        <f t="shared" si="413"/>
        <v>0</v>
      </c>
      <c r="P724" s="75">
        <f t="shared" si="414"/>
        <v>0</v>
      </c>
      <c r="Q724" s="75">
        <f t="shared" si="415"/>
        <v>0</v>
      </c>
      <c r="R724" s="75">
        <f t="shared" si="416"/>
        <v>0</v>
      </c>
      <c r="S724" s="75">
        <f t="shared" si="417"/>
        <v>0</v>
      </c>
      <c r="T724" s="75">
        <f t="shared" si="418"/>
        <v>0</v>
      </c>
      <c r="U724" s="75">
        <f t="shared" si="419"/>
        <v>0</v>
      </c>
      <c r="V724" s="75">
        <f t="shared" si="420"/>
        <v>0</v>
      </c>
      <c r="W724" s="75">
        <f t="shared" si="421"/>
        <v>0</v>
      </c>
      <c r="X724" s="75">
        <f t="shared" si="422"/>
        <v>0</v>
      </c>
      <c r="Y724" s="23">
        <f t="shared" si="423"/>
        <v>0</v>
      </c>
    </row>
    <row r="725" spans="1:25">
      <c r="A725" s="25">
        <f t="shared" si="405"/>
        <v>702</v>
      </c>
      <c r="C725" s="90">
        <v>39902</v>
      </c>
      <c r="E725" s="89" t="s">
        <v>313</v>
      </c>
      <c r="G725" s="24">
        <v>6.6</v>
      </c>
      <c r="H725" s="75" t="str">
        <f t="shared" si="407"/>
        <v>P, S, T &amp; D Plant - Commodity</v>
      </c>
      <c r="I725" s="23">
        <f>'Plt. Class.'!L$177</f>
        <v>0</v>
      </c>
      <c r="J725" s="75">
        <f t="shared" si="408"/>
        <v>0</v>
      </c>
      <c r="K725" s="75">
        <f t="shared" si="409"/>
        <v>0</v>
      </c>
      <c r="L725" s="75">
        <f t="shared" si="410"/>
        <v>0</v>
      </c>
      <c r="M725" s="75">
        <f t="shared" si="411"/>
        <v>0</v>
      </c>
      <c r="N725" s="75">
        <f t="shared" si="412"/>
        <v>0</v>
      </c>
      <c r="O725" s="75">
        <f t="shared" si="413"/>
        <v>0</v>
      </c>
      <c r="P725" s="75">
        <f t="shared" si="414"/>
        <v>0</v>
      </c>
      <c r="Q725" s="75">
        <f t="shared" si="415"/>
        <v>0</v>
      </c>
      <c r="R725" s="75">
        <f t="shared" si="416"/>
        <v>0</v>
      </c>
      <c r="S725" s="75">
        <f t="shared" si="417"/>
        <v>0</v>
      </c>
      <c r="T725" s="75">
        <f t="shared" si="418"/>
        <v>0</v>
      </c>
      <c r="U725" s="75">
        <f t="shared" si="419"/>
        <v>0</v>
      </c>
      <c r="V725" s="75">
        <f t="shared" si="420"/>
        <v>0</v>
      </c>
      <c r="W725" s="75">
        <f t="shared" si="421"/>
        <v>0</v>
      </c>
      <c r="X725" s="75">
        <f t="shared" si="422"/>
        <v>0</v>
      </c>
      <c r="Y725" s="23">
        <f t="shared" si="423"/>
        <v>0</v>
      </c>
    </row>
    <row r="726" spans="1:25">
      <c r="A726" s="25">
        <f t="shared" si="405"/>
        <v>703</v>
      </c>
      <c r="C726" s="90">
        <v>39903</v>
      </c>
      <c r="E726" s="89" t="s">
        <v>314</v>
      </c>
      <c r="G726" s="24">
        <v>6.6</v>
      </c>
      <c r="H726" s="75" t="str">
        <f t="shared" si="407"/>
        <v>P, S, T &amp; D Plant - Commodity</v>
      </c>
      <c r="I726" s="23">
        <f>'Plt. Class.'!L$178</f>
        <v>294.16901096705686</v>
      </c>
      <c r="J726" s="75">
        <f t="shared" si="408"/>
        <v>111.75577320077134</v>
      </c>
      <c r="K726" s="75">
        <f t="shared" si="409"/>
        <v>73.75578600993218</v>
      </c>
      <c r="L726" s="75">
        <f t="shared" si="410"/>
        <v>1.589013805779778</v>
      </c>
      <c r="M726" s="75">
        <f t="shared" si="411"/>
        <v>52.389432031683668</v>
      </c>
      <c r="N726" s="75">
        <f t="shared" si="412"/>
        <v>54.679005918889857</v>
      </c>
      <c r="O726" s="75">
        <f t="shared" si="413"/>
        <v>0</v>
      </c>
      <c r="P726" s="75">
        <f t="shared" si="414"/>
        <v>0</v>
      </c>
      <c r="Q726" s="75">
        <f t="shared" si="415"/>
        <v>0</v>
      </c>
      <c r="R726" s="75">
        <f t="shared" si="416"/>
        <v>0</v>
      </c>
      <c r="S726" s="75">
        <f t="shared" si="417"/>
        <v>0</v>
      </c>
      <c r="T726" s="75">
        <f t="shared" si="418"/>
        <v>0</v>
      </c>
      <c r="U726" s="75">
        <f t="shared" si="419"/>
        <v>0</v>
      </c>
      <c r="V726" s="75">
        <f t="shared" si="420"/>
        <v>0</v>
      </c>
      <c r="W726" s="75">
        <f t="shared" si="421"/>
        <v>0</v>
      </c>
      <c r="X726" s="75">
        <f t="shared" si="422"/>
        <v>0</v>
      </c>
      <c r="Y726" s="23">
        <f t="shared" si="423"/>
        <v>0</v>
      </c>
    </row>
    <row r="727" spans="1:25">
      <c r="A727" s="25">
        <f t="shared" si="405"/>
        <v>704</v>
      </c>
      <c r="C727" s="90">
        <v>39904</v>
      </c>
      <c r="E727" s="89" t="s">
        <v>315</v>
      </c>
      <c r="G727" s="24">
        <v>6.6</v>
      </c>
      <c r="H727" s="75" t="str">
        <f t="shared" si="407"/>
        <v>P, S, T &amp; D Plant - Commodity</v>
      </c>
      <c r="I727" s="23">
        <f>'Plt. Class.'!L$179</f>
        <v>0</v>
      </c>
      <c r="J727" s="75">
        <f t="shared" si="408"/>
        <v>0</v>
      </c>
      <c r="K727" s="75">
        <f t="shared" si="409"/>
        <v>0</v>
      </c>
      <c r="L727" s="75">
        <f t="shared" si="410"/>
        <v>0</v>
      </c>
      <c r="M727" s="75">
        <f t="shared" si="411"/>
        <v>0</v>
      </c>
      <c r="N727" s="75">
        <f t="shared" si="412"/>
        <v>0</v>
      </c>
      <c r="O727" s="75">
        <f t="shared" si="413"/>
        <v>0</v>
      </c>
      <c r="P727" s="75">
        <f t="shared" si="414"/>
        <v>0</v>
      </c>
      <c r="Q727" s="75">
        <f t="shared" si="415"/>
        <v>0</v>
      </c>
      <c r="R727" s="75">
        <f t="shared" si="416"/>
        <v>0</v>
      </c>
      <c r="S727" s="75">
        <f t="shared" si="417"/>
        <v>0</v>
      </c>
      <c r="T727" s="75">
        <f t="shared" si="418"/>
        <v>0</v>
      </c>
      <c r="U727" s="75">
        <f t="shared" si="419"/>
        <v>0</v>
      </c>
      <c r="V727" s="75">
        <f t="shared" si="420"/>
        <v>0</v>
      </c>
      <c r="W727" s="75">
        <f t="shared" si="421"/>
        <v>0</v>
      </c>
      <c r="X727" s="75">
        <f t="shared" si="422"/>
        <v>0</v>
      </c>
      <c r="Y727" s="23">
        <f t="shared" si="423"/>
        <v>0</v>
      </c>
    </row>
    <row r="728" spans="1:25">
      <c r="A728" s="25">
        <f t="shared" si="405"/>
        <v>705</v>
      </c>
      <c r="C728" s="90">
        <v>39905</v>
      </c>
      <c r="E728" s="89" t="s">
        <v>316</v>
      </c>
      <c r="G728" s="24">
        <v>6.6</v>
      </c>
      <c r="H728" s="75" t="str">
        <f t="shared" si="407"/>
        <v>P, S, T &amp; D Plant - Commodity</v>
      </c>
      <c r="I728" s="23">
        <f>'Plt. Class.'!L$180</f>
        <v>0</v>
      </c>
      <c r="J728" s="75">
        <f t="shared" si="408"/>
        <v>0</v>
      </c>
      <c r="K728" s="75">
        <f t="shared" si="409"/>
        <v>0</v>
      </c>
      <c r="L728" s="75">
        <f t="shared" si="410"/>
        <v>0</v>
      </c>
      <c r="M728" s="75">
        <f t="shared" si="411"/>
        <v>0</v>
      </c>
      <c r="N728" s="75">
        <f t="shared" si="412"/>
        <v>0</v>
      </c>
      <c r="O728" s="75">
        <f t="shared" si="413"/>
        <v>0</v>
      </c>
      <c r="P728" s="75">
        <f t="shared" si="414"/>
        <v>0</v>
      </c>
      <c r="Q728" s="75">
        <f t="shared" si="415"/>
        <v>0</v>
      </c>
      <c r="R728" s="75">
        <f t="shared" si="416"/>
        <v>0</v>
      </c>
      <c r="S728" s="75">
        <f t="shared" si="417"/>
        <v>0</v>
      </c>
      <c r="T728" s="75">
        <f t="shared" si="418"/>
        <v>0</v>
      </c>
      <c r="U728" s="75">
        <f t="shared" si="419"/>
        <v>0</v>
      </c>
      <c r="V728" s="75">
        <f t="shared" si="420"/>
        <v>0</v>
      </c>
      <c r="W728" s="75">
        <f t="shared" si="421"/>
        <v>0</v>
      </c>
      <c r="X728" s="75">
        <f t="shared" si="422"/>
        <v>0</v>
      </c>
      <c r="Y728" s="23">
        <f t="shared" si="423"/>
        <v>0</v>
      </c>
    </row>
    <row r="729" spans="1:25">
      <c r="A729" s="25">
        <f t="shared" si="405"/>
        <v>706</v>
      </c>
      <c r="C729" s="90">
        <v>39906</v>
      </c>
      <c r="E729" s="89" t="s">
        <v>317</v>
      </c>
      <c r="G729" s="24">
        <v>6.6</v>
      </c>
      <c r="H729" s="75" t="str">
        <f t="shared" si="407"/>
        <v>P, S, T &amp; D Plant - Commodity</v>
      </c>
      <c r="I729" s="23">
        <f>'Plt. Class.'!L$181</f>
        <v>0</v>
      </c>
      <c r="J729" s="75">
        <f t="shared" si="408"/>
        <v>0</v>
      </c>
      <c r="K729" s="75">
        <f t="shared" si="409"/>
        <v>0</v>
      </c>
      <c r="L729" s="75">
        <f t="shared" si="410"/>
        <v>0</v>
      </c>
      <c r="M729" s="75">
        <f t="shared" si="411"/>
        <v>0</v>
      </c>
      <c r="N729" s="75">
        <f t="shared" si="412"/>
        <v>0</v>
      </c>
      <c r="O729" s="75">
        <f t="shared" si="413"/>
        <v>0</v>
      </c>
      <c r="P729" s="75">
        <f t="shared" si="414"/>
        <v>0</v>
      </c>
      <c r="Q729" s="75">
        <f t="shared" si="415"/>
        <v>0</v>
      </c>
      <c r="R729" s="75">
        <f t="shared" si="416"/>
        <v>0</v>
      </c>
      <c r="S729" s="75">
        <f t="shared" si="417"/>
        <v>0</v>
      </c>
      <c r="T729" s="75">
        <f t="shared" si="418"/>
        <v>0</v>
      </c>
      <c r="U729" s="75">
        <f t="shared" si="419"/>
        <v>0</v>
      </c>
      <c r="V729" s="75">
        <f t="shared" si="420"/>
        <v>0</v>
      </c>
      <c r="W729" s="75">
        <f t="shared" si="421"/>
        <v>0</v>
      </c>
      <c r="X729" s="75">
        <f t="shared" si="422"/>
        <v>0</v>
      </c>
      <c r="Y729" s="23">
        <f t="shared" si="423"/>
        <v>0</v>
      </c>
    </row>
    <row r="730" spans="1:25">
      <c r="A730" s="25">
        <f t="shared" si="405"/>
        <v>707</v>
      </c>
      <c r="C730" s="90">
        <v>39907</v>
      </c>
      <c r="E730" s="89" t="s">
        <v>318</v>
      </c>
      <c r="G730" s="24">
        <v>6.6</v>
      </c>
      <c r="H730" s="75" t="str">
        <f t="shared" si="407"/>
        <v>P, S, T &amp; D Plant - Commodity</v>
      </c>
      <c r="I730" s="23">
        <f>'Plt. Class.'!L$182</f>
        <v>452.93277894553626</v>
      </c>
      <c r="J730" s="75">
        <f t="shared" si="408"/>
        <v>172.07064997305579</v>
      </c>
      <c r="K730" s="75">
        <f t="shared" si="409"/>
        <v>113.56197245580017</v>
      </c>
      <c r="L730" s="75">
        <f t="shared" si="410"/>
        <v>2.4466086229431436</v>
      </c>
      <c r="M730" s="75">
        <f t="shared" si="411"/>
        <v>80.664142560366784</v>
      </c>
      <c r="N730" s="75">
        <f t="shared" si="412"/>
        <v>84.189405333370317</v>
      </c>
      <c r="O730" s="75">
        <f t="shared" si="413"/>
        <v>0</v>
      </c>
      <c r="P730" s="75">
        <f t="shared" si="414"/>
        <v>0</v>
      </c>
      <c r="Q730" s="75">
        <f t="shared" si="415"/>
        <v>0</v>
      </c>
      <c r="R730" s="75">
        <f t="shared" si="416"/>
        <v>0</v>
      </c>
      <c r="S730" s="75">
        <f t="shared" si="417"/>
        <v>0</v>
      </c>
      <c r="T730" s="75">
        <f t="shared" si="418"/>
        <v>0</v>
      </c>
      <c r="U730" s="75">
        <f t="shared" si="419"/>
        <v>0</v>
      </c>
      <c r="V730" s="75">
        <f t="shared" si="420"/>
        <v>0</v>
      </c>
      <c r="W730" s="75">
        <f t="shared" si="421"/>
        <v>0</v>
      </c>
      <c r="X730" s="75">
        <f t="shared" si="422"/>
        <v>0</v>
      </c>
      <c r="Y730" s="23">
        <f t="shared" si="423"/>
        <v>0</v>
      </c>
    </row>
    <row r="731" spans="1:25">
      <c r="A731" s="25">
        <f t="shared" si="405"/>
        <v>708</v>
      </c>
      <c r="C731" s="90">
        <v>39908</v>
      </c>
      <c r="E731" s="89" t="s">
        <v>319</v>
      </c>
      <c r="G731" s="24">
        <v>6.6</v>
      </c>
      <c r="H731" s="75" t="str">
        <f t="shared" si="407"/>
        <v>P, S, T &amp; D Plant - Commodity</v>
      </c>
      <c r="I731" s="23">
        <f>'Plt. Class.'!L$183</f>
        <v>0</v>
      </c>
      <c r="J731" s="75">
        <f t="shared" si="408"/>
        <v>0</v>
      </c>
      <c r="K731" s="75">
        <f t="shared" si="409"/>
        <v>0</v>
      </c>
      <c r="L731" s="75">
        <f t="shared" si="410"/>
        <v>0</v>
      </c>
      <c r="M731" s="75">
        <f t="shared" si="411"/>
        <v>0</v>
      </c>
      <c r="N731" s="75">
        <f t="shared" si="412"/>
        <v>0</v>
      </c>
      <c r="O731" s="75">
        <f t="shared" si="413"/>
        <v>0</v>
      </c>
      <c r="P731" s="75">
        <f t="shared" si="414"/>
        <v>0</v>
      </c>
      <c r="Q731" s="75">
        <f t="shared" si="415"/>
        <v>0</v>
      </c>
      <c r="R731" s="75">
        <f t="shared" si="416"/>
        <v>0</v>
      </c>
      <c r="S731" s="75">
        <f t="shared" si="417"/>
        <v>0</v>
      </c>
      <c r="T731" s="75">
        <f t="shared" si="418"/>
        <v>0</v>
      </c>
      <c r="U731" s="75">
        <f t="shared" si="419"/>
        <v>0</v>
      </c>
      <c r="V731" s="75">
        <f t="shared" si="420"/>
        <v>0</v>
      </c>
      <c r="W731" s="75">
        <f t="shared" si="421"/>
        <v>0</v>
      </c>
      <c r="X731" s="75">
        <f t="shared" si="422"/>
        <v>0</v>
      </c>
      <c r="Y731" s="23">
        <f t="shared" si="423"/>
        <v>0</v>
      </c>
    </row>
    <row r="732" spans="1:25">
      <c r="A732" s="25">
        <f t="shared" si="405"/>
        <v>709</v>
      </c>
      <c r="C732" s="90">
        <v>39909</v>
      </c>
      <c r="E732" s="89" t="s">
        <v>320</v>
      </c>
      <c r="G732" s="24">
        <v>6.6</v>
      </c>
      <c r="H732" s="75" t="str">
        <f t="shared" si="407"/>
        <v>P, S, T &amp; D Plant - Commodity</v>
      </c>
      <c r="I732" s="23">
        <f>'Plt. Class.'!L$184</f>
        <v>0</v>
      </c>
      <c r="J732" s="75">
        <f t="shared" si="408"/>
        <v>0</v>
      </c>
      <c r="K732" s="75">
        <f t="shared" si="409"/>
        <v>0</v>
      </c>
      <c r="L732" s="75">
        <f t="shared" si="410"/>
        <v>0</v>
      </c>
      <c r="M732" s="75">
        <f t="shared" si="411"/>
        <v>0</v>
      </c>
      <c r="N732" s="75">
        <f t="shared" si="412"/>
        <v>0</v>
      </c>
      <c r="O732" s="75">
        <f t="shared" si="413"/>
        <v>0</v>
      </c>
      <c r="P732" s="75">
        <f t="shared" si="414"/>
        <v>0</v>
      </c>
      <c r="Q732" s="75">
        <f t="shared" si="415"/>
        <v>0</v>
      </c>
      <c r="R732" s="75">
        <f t="shared" si="416"/>
        <v>0</v>
      </c>
      <c r="S732" s="75">
        <f t="shared" si="417"/>
        <v>0</v>
      </c>
      <c r="T732" s="75">
        <f t="shared" si="418"/>
        <v>0</v>
      </c>
      <c r="U732" s="75">
        <f t="shared" si="419"/>
        <v>0</v>
      </c>
      <c r="V732" s="75">
        <f t="shared" si="420"/>
        <v>0</v>
      </c>
      <c r="W732" s="75">
        <f t="shared" si="421"/>
        <v>0</v>
      </c>
      <c r="X732" s="75">
        <f t="shared" si="422"/>
        <v>0</v>
      </c>
      <c r="Y732" s="23">
        <f t="shared" si="423"/>
        <v>0</v>
      </c>
    </row>
    <row r="733" spans="1:25">
      <c r="A733" s="25">
        <f t="shared" si="405"/>
        <v>710</v>
      </c>
      <c r="C733" s="90">
        <v>39924</v>
      </c>
      <c r="E733" s="89" t="s">
        <v>321</v>
      </c>
      <c r="G733" s="24">
        <v>6.6</v>
      </c>
      <c r="H733" s="75" t="str">
        <f t="shared" si="407"/>
        <v>P, S, T &amp; D Plant - Commodity</v>
      </c>
      <c r="I733" s="23">
        <f>'Plt. Class.'!L$185</f>
        <v>0</v>
      </c>
      <c r="J733" s="75">
        <f t="shared" si="408"/>
        <v>0</v>
      </c>
      <c r="K733" s="75">
        <f t="shared" si="409"/>
        <v>0</v>
      </c>
      <c r="L733" s="75">
        <f t="shared" si="410"/>
        <v>0</v>
      </c>
      <c r="M733" s="75">
        <f t="shared" si="411"/>
        <v>0</v>
      </c>
      <c r="N733" s="75">
        <f t="shared" si="412"/>
        <v>0</v>
      </c>
      <c r="O733" s="75">
        <f t="shared" si="413"/>
        <v>0</v>
      </c>
      <c r="P733" s="75">
        <f t="shared" si="414"/>
        <v>0</v>
      </c>
      <c r="Q733" s="75">
        <f t="shared" si="415"/>
        <v>0</v>
      </c>
      <c r="R733" s="75">
        <f t="shared" si="416"/>
        <v>0</v>
      </c>
      <c r="S733" s="75">
        <f t="shared" si="417"/>
        <v>0</v>
      </c>
      <c r="T733" s="75">
        <f t="shared" si="418"/>
        <v>0</v>
      </c>
      <c r="U733" s="75">
        <f t="shared" si="419"/>
        <v>0</v>
      </c>
      <c r="V733" s="75">
        <f t="shared" si="420"/>
        <v>0</v>
      </c>
      <c r="W733" s="75">
        <f t="shared" si="421"/>
        <v>0</v>
      </c>
      <c r="X733" s="75">
        <f t="shared" si="422"/>
        <v>0</v>
      </c>
      <c r="Y733" s="23">
        <f t="shared" si="423"/>
        <v>0</v>
      </c>
    </row>
    <row r="734" spans="1:25">
      <c r="A734" s="25">
        <f t="shared" si="405"/>
        <v>711</v>
      </c>
      <c r="G734" s="24"/>
      <c r="H734" s="75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</row>
    <row r="735" spans="1:25">
      <c r="A735" s="25">
        <f t="shared" si="405"/>
        <v>712</v>
      </c>
      <c r="D735" s="25" t="s">
        <v>149</v>
      </c>
      <c r="G735" s="24"/>
      <c r="H735" s="75"/>
      <c r="I735" s="23">
        <f>'Plt. Class.'!L$187</f>
        <v>4746.5140955637407</v>
      </c>
      <c r="J735" s="23">
        <f>SUM(J700:J733)</f>
        <v>1803.2162905748401</v>
      </c>
      <c r="K735" s="23">
        <f t="shared" ref="K735:X735" si="424">SUM(K700:K733)</f>
        <v>1190.0739536590099</v>
      </c>
      <c r="L735" s="23">
        <f t="shared" si="424"/>
        <v>25.639262281178013</v>
      </c>
      <c r="M735" s="23">
        <f t="shared" si="424"/>
        <v>845.32077930129969</v>
      </c>
      <c r="N735" s="23">
        <f t="shared" si="424"/>
        <v>882.26380974741232</v>
      </c>
      <c r="O735" s="23">
        <f t="shared" si="424"/>
        <v>0</v>
      </c>
      <c r="P735" s="23">
        <f t="shared" si="424"/>
        <v>0</v>
      </c>
      <c r="Q735" s="23">
        <f t="shared" si="424"/>
        <v>0</v>
      </c>
      <c r="R735" s="23">
        <f t="shared" si="424"/>
        <v>0</v>
      </c>
      <c r="S735" s="23">
        <f t="shared" si="424"/>
        <v>0</v>
      </c>
      <c r="T735" s="23">
        <f t="shared" si="424"/>
        <v>0</v>
      </c>
      <c r="U735" s="23">
        <f t="shared" si="424"/>
        <v>0</v>
      </c>
      <c r="V735" s="23">
        <f t="shared" si="424"/>
        <v>0</v>
      </c>
      <c r="W735" s="23">
        <f t="shared" si="424"/>
        <v>0</v>
      </c>
      <c r="X735" s="23">
        <f t="shared" si="424"/>
        <v>0</v>
      </c>
      <c r="Y735" s="23">
        <f>SUM(J735:X735)-I735</f>
        <v>0</v>
      </c>
    </row>
    <row r="736" spans="1:25">
      <c r="A736" s="25">
        <f t="shared" si="405"/>
        <v>713</v>
      </c>
      <c r="G736" s="24"/>
      <c r="H736" s="75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</row>
    <row r="737" spans="1:25">
      <c r="A737" s="25">
        <f t="shared" si="405"/>
        <v>714</v>
      </c>
      <c r="D737" s="25" t="s">
        <v>348</v>
      </c>
      <c r="G737" s="24">
        <v>6.6</v>
      </c>
      <c r="H737" s="75" t="str">
        <f>VLOOKUP($G737,alloc,3)</f>
        <v>P, S, T &amp; D Plant - Commodity</v>
      </c>
      <c r="I737" s="23">
        <f>'Plt. Class.'!L$189</f>
        <v>0</v>
      </c>
      <c r="J737" s="75">
        <f>$I737*VLOOKUP($G737,alloc,6)</f>
        <v>0</v>
      </c>
      <c r="K737" s="75">
        <f>$I737*VLOOKUP($G737,alloc,7)</f>
        <v>0</v>
      </c>
      <c r="L737" s="75">
        <f>$I737*VLOOKUP($G737,alloc,8)</f>
        <v>0</v>
      </c>
      <c r="M737" s="75">
        <f>$I737*VLOOKUP($G737,alloc,9)</f>
        <v>0</v>
      </c>
      <c r="N737" s="75">
        <f>$I737*VLOOKUP($G737,alloc,10)</f>
        <v>0</v>
      </c>
      <c r="O737" s="75">
        <f>$I737*VLOOKUP($G737,alloc,11)</f>
        <v>0</v>
      </c>
      <c r="P737" s="75">
        <f>$I737*VLOOKUP($G737,alloc,12)</f>
        <v>0</v>
      </c>
      <c r="Q737" s="75">
        <f>$I737*VLOOKUP($G737,alloc,13)</f>
        <v>0</v>
      </c>
      <c r="R737" s="75">
        <f>$I737*VLOOKUP($G737,alloc,14)</f>
        <v>0</v>
      </c>
      <c r="S737" s="75">
        <f>$I737*VLOOKUP($G737,alloc,15)</f>
        <v>0</v>
      </c>
      <c r="T737" s="75">
        <f>$I737*VLOOKUP($G737,alloc,16)</f>
        <v>0</v>
      </c>
      <c r="U737" s="75">
        <f>$I737*VLOOKUP($G737,alloc,17)</f>
        <v>0</v>
      </c>
      <c r="V737" s="75">
        <f>$I737*VLOOKUP($G737,alloc,18)</f>
        <v>0</v>
      </c>
      <c r="W737" s="75">
        <f>$I737*VLOOKUP($G737,alloc,19)</f>
        <v>0</v>
      </c>
      <c r="X737" s="75">
        <f>$I737*VLOOKUP($G737,alloc,20)</f>
        <v>0</v>
      </c>
      <c r="Y737" s="23">
        <f>SUM(J737:X737)-I737</f>
        <v>0</v>
      </c>
    </row>
    <row r="738" spans="1:25">
      <c r="A738" s="25">
        <f t="shared" si="405"/>
        <v>715</v>
      </c>
      <c r="G738" s="24"/>
      <c r="H738" s="75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</row>
    <row r="739" spans="1:25">
      <c r="A739" s="25">
        <f t="shared" si="405"/>
        <v>716</v>
      </c>
      <c r="D739" s="25" t="s">
        <v>350</v>
      </c>
      <c r="G739" s="24"/>
      <c r="H739" s="75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</row>
    <row r="740" spans="1:25">
      <c r="A740" s="25">
        <f t="shared" si="405"/>
        <v>717</v>
      </c>
      <c r="G740" s="24"/>
      <c r="H740" s="75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</row>
    <row r="741" spans="1:25">
      <c r="A741" s="25">
        <f t="shared" si="405"/>
        <v>718</v>
      </c>
      <c r="D741" s="25" t="s">
        <v>148</v>
      </c>
      <c r="G741" s="24"/>
      <c r="H741" s="75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</row>
    <row r="742" spans="1:25">
      <c r="A742" s="25">
        <f t="shared" si="405"/>
        <v>719</v>
      </c>
      <c r="G742" s="24"/>
      <c r="H742" s="75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</row>
    <row r="743" spans="1:25">
      <c r="A743" s="25">
        <f t="shared" si="405"/>
        <v>720</v>
      </c>
      <c r="C743" s="90">
        <v>37400</v>
      </c>
      <c r="E743" s="89" t="s">
        <v>115</v>
      </c>
      <c r="G743" s="24">
        <v>6.6</v>
      </c>
      <c r="H743" s="75" t="str">
        <f t="shared" ref="H743:H776" si="425">VLOOKUP($G743,alloc,3)</f>
        <v>P, S, T &amp; D Plant - Commodity</v>
      </c>
      <c r="I743" s="23">
        <f>'Plt. Class.'!L$195</f>
        <v>0</v>
      </c>
      <c r="J743" s="75">
        <f t="shared" ref="J743:J776" si="426">$I743*VLOOKUP($G743,alloc,6)</f>
        <v>0</v>
      </c>
      <c r="K743" s="75">
        <f t="shared" ref="K743:K776" si="427">$I743*VLOOKUP($G743,alloc,7)</f>
        <v>0</v>
      </c>
      <c r="L743" s="75">
        <f t="shared" ref="L743:L776" si="428">$I743*VLOOKUP($G743,alloc,8)</f>
        <v>0</v>
      </c>
      <c r="M743" s="75">
        <f t="shared" ref="M743:M776" si="429">$I743*VLOOKUP($G743,alloc,9)</f>
        <v>0</v>
      </c>
      <c r="N743" s="75">
        <f t="shared" ref="N743:N776" si="430">$I743*VLOOKUP($G743,alloc,10)</f>
        <v>0</v>
      </c>
      <c r="O743" s="75">
        <f t="shared" ref="O743:O776" si="431">$I743*VLOOKUP($G743,alloc,11)</f>
        <v>0</v>
      </c>
      <c r="P743" s="75">
        <f t="shared" ref="P743:P776" si="432">$I743*VLOOKUP($G743,alloc,12)</f>
        <v>0</v>
      </c>
      <c r="Q743" s="75">
        <f t="shared" ref="Q743:Q776" si="433">$I743*VLOOKUP($G743,alloc,13)</f>
        <v>0</v>
      </c>
      <c r="R743" s="75">
        <f t="shared" ref="R743:R776" si="434">$I743*VLOOKUP($G743,alloc,14)</f>
        <v>0</v>
      </c>
      <c r="S743" s="75">
        <f t="shared" ref="S743:S776" si="435">$I743*VLOOKUP($G743,alloc,15)</f>
        <v>0</v>
      </c>
      <c r="T743" s="75">
        <f t="shared" ref="T743:T776" si="436">$I743*VLOOKUP($G743,alloc,16)</f>
        <v>0</v>
      </c>
      <c r="U743" s="75">
        <f t="shared" ref="U743:U776" si="437">$I743*VLOOKUP($G743,alloc,17)</f>
        <v>0</v>
      </c>
      <c r="V743" s="75">
        <f t="shared" ref="V743:V776" si="438">$I743*VLOOKUP($G743,alloc,18)</f>
        <v>0</v>
      </c>
      <c r="W743" s="75">
        <f t="shared" ref="W743:W776" si="439">$I743*VLOOKUP($G743,alloc,19)</f>
        <v>0</v>
      </c>
      <c r="X743" s="75">
        <f t="shared" ref="X743:X776" si="440">$I743*VLOOKUP($G743,alloc,20)</f>
        <v>0</v>
      </c>
      <c r="Y743" s="23">
        <f t="shared" ref="Y743:Y776" si="441">SUM(J743:X743)-I743</f>
        <v>0</v>
      </c>
    </row>
    <row r="744" spans="1:25">
      <c r="A744" s="25">
        <f t="shared" si="405"/>
        <v>721</v>
      </c>
      <c r="C744" s="90">
        <v>39001</v>
      </c>
      <c r="E744" s="89" t="s">
        <v>291</v>
      </c>
      <c r="G744" s="24">
        <v>6.6</v>
      </c>
      <c r="H744" s="75" t="str">
        <f t="shared" si="425"/>
        <v>P, S, T &amp; D Plant - Commodity</v>
      </c>
      <c r="I744" s="23">
        <f>'Plt. Class.'!L$196</f>
        <v>0</v>
      </c>
      <c r="J744" s="75">
        <f t="shared" si="426"/>
        <v>0</v>
      </c>
      <c r="K744" s="75">
        <f t="shared" si="427"/>
        <v>0</v>
      </c>
      <c r="L744" s="75">
        <f t="shared" si="428"/>
        <v>0</v>
      </c>
      <c r="M744" s="75">
        <f t="shared" si="429"/>
        <v>0</v>
      </c>
      <c r="N744" s="75">
        <f t="shared" si="430"/>
        <v>0</v>
      </c>
      <c r="O744" s="75">
        <f t="shared" si="431"/>
        <v>0</v>
      </c>
      <c r="P744" s="75">
        <f t="shared" si="432"/>
        <v>0</v>
      </c>
      <c r="Q744" s="75">
        <f t="shared" si="433"/>
        <v>0</v>
      </c>
      <c r="R744" s="75">
        <f t="shared" si="434"/>
        <v>0</v>
      </c>
      <c r="S744" s="75">
        <f t="shared" si="435"/>
        <v>0</v>
      </c>
      <c r="T744" s="75">
        <f t="shared" si="436"/>
        <v>0</v>
      </c>
      <c r="U744" s="75">
        <f t="shared" si="437"/>
        <v>0</v>
      </c>
      <c r="V744" s="75">
        <f t="shared" si="438"/>
        <v>0</v>
      </c>
      <c r="W744" s="75">
        <f t="shared" si="439"/>
        <v>0</v>
      </c>
      <c r="X744" s="75">
        <f t="shared" si="440"/>
        <v>0</v>
      </c>
      <c r="Y744" s="23">
        <f t="shared" si="441"/>
        <v>0</v>
      </c>
    </row>
    <row r="745" spans="1:25">
      <c r="A745" s="25">
        <f t="shared" si="405"/>
        <v>722</v>
      </c>
      <c r="C745" s="90">
        <v>36602</v>
      </c>
      <c r="E745" s="89" t="s">
        <v>139</v>
      </c>
      <c r="G745" s="24">
        <v>6.6</v>
      </c>
      <c r="H745" s="75" t="str">
        <f t="shared" si="425"/>
        <v>P, S, T &amp; D Plant - Commodity</v>
      </c>
      <c r="I745" s="23">
        <f>'Plt. Class.'!L$197</f>
        <v>10063.81556742011</v>
      </c>
      <c r="J745" s="75">
        <f t="shared" si="426"/>
        <v>3823.2765796426615</v>
      </c>
      <c r="K745" s="75">
        <f t="shared" si="427"/>
        <v>2523.2590781534968</v>
      </c>
      <c r="L745" s="75">
        <f t="shared" si="428"/>
        <v>54.361748788157882</v>
      </c>
      <c r="M745" s="75">
        <f t="shared" si="429"/>
        <v>1792.294776106786</v>
      </c>
      <c r="N745" s="75">
        <f t="shared" si="430"/>
        <v>1870.6233847290064</v>
      </c>
      <c r="O745" s="75">
        <f t="shared" si="431"/>
        <v>0</v>
      </c>
      <c r="P745" s="75">
        <f t="shared" si="432"/>
        <v>0</v>
      </c>
      <c r="Q745" s="75">
        <f t="shared" si="433"/>
        <v>0</v>
      </c>
      <c r="R745" s="75">
        <f t="shared" si="434"/>
        <v>0</v>
      </c>
      <c r="S745" s="75">
        <f t="shared" si="435"/>
        <v>0</v>
      </c>
      <c r="T745" s="75">
        <f t="shared" si="436"/>
        <v>0</v>
      </c>
      <c r="U745" s="75">
        <f t="shared" si="437"/>
        <v>0</v>
      </c>
      <c r="V745" s="75">
        <f t="shared" si="438"/>
        <v>0</v>
      </c>
      <c r="W745" s="75">
        <f t="shared" si="439"/>
        <v>0</v>
      </c>
      <c r="X745" s="75">
        <f t="shared" si="440"/>
        <v>0</v>
      </c>
      <c r="Y745" s="23">
        <f t="shared" si="441"/>
        <v>0</v>
      </c>
    </row>
    <row r="746" spans="1:25">
      <c r="A746" s="25">
        <f t="shared" si="405"/>
        <v>723</v>
      </c>
      <c r="C746" s="90">
        <v>37503</v>
      </c>
      <c r="E746" s="89" t="s">
        <v>278</v>
      </c>
      <c r="G746" s="24">
        <v>6.6</v>
      </c>
      <c r="H746" s="75" t="str">
        <f t="shared" si="425"/>
        <v>P, S, T &amp; D Plant - Commodity</v>
      </c>
      <c r="I746" s="23">
        <f>'Plt. Class.'!L$198</f>
        <v>0</v>
      </c>
      <c r="J746" s="75">
        <f t="shared" si="426"/>
        <v>0</v>
      </c>
      <c r="K746" s="75">
        <f t="shared" si="427"/>
        <v>0</v>
      </c>
      <c r="L746" s="75">
        <f t="shared" si="428"/>
        <v>0</v>
      </c>
      <c r="M746" s="75">
        <f t="shared" si="429"/>
        <v>0</v>
      </c>
      <c r="N746" s="75">
        <f t="shared" si="430"/>
        <v>0</v>
      </c>
      <c r="O746" s="75">
        <f t="shared" si="431"/>
        <v>0</v>
      </c>
      <c r="P746" s="75">
        <f t="shared" si="432"/>
        <v>0</v>
      </c>
      <c r="Q746" s="75">
        <f t="shared" si="433"/>
        <v>0</v>
      </c>
      <c r="R746" s="75">
        <f t="shared" si="434"/>
        <v>0</v>
      </c>
      <c r="S746" s="75">
        <f t="shared" si="435"/>
        <v>0</v>
      </c>
      <c r="T746" s="75">
        <f t="shared" si="436"/>
        <v>0</v>
      </c>
      <c r="U746" s="75">
        <f t="shared" si="437"/>
        <v>0</v>
      </c>
      <c r="V746" s="75">
        <f t="shared" si="438"/>
        <v>0</v>
      </c>
      <c r="W746" s="75">
        <f t="shared" si="439"/>
        <v>0</v>
      </c>
      <c r="X746" s="75">
        <f t="shared" si="440"/>
        <v>0</v>
      </c>
      <c r="Y746" s="23">
        <f t="shared" si="441"/>
        <v>0</v>
      </c>
    </row>
    <row r="747" spans="1:25">
      <c r="A747" s="25">
        <f t="shared" si="405"/>
        <v>724</v>
      </c>
      <c r="C747" s="90">
        <v>39004</v>
      </c>
      <c r="E747" s="89" t="s">
        <v>293</v>
      </c>
      <c r="G747" s="24">
        <v>6.6</v>
      </c>
      <c r="H747" s="75" t="str">
        <f t="shared" si="425"/>
        <v>P, S, T &amp; D Plant - Commodity</v>
      </c>
      <c r="I747" s="23">
        <f>'Plt. Class.'!L$199</f>
        <v>0</v>
      </c>
      <c r="J747" s="75">
        <f t="shared" si="426"/>
        <v>0</v>
      </c>
      <c r="K747" s="75">
        <f t="shared" si="427"/>
        <v>0</v>
      </c>
      <c r="L747" s="75">
        <f t="shared" si="428"/>
        <v>0</v>
      </c>
      <c r="M747" s="75">
        <f t="shared" si="429"/>
        <v>0</v>
      </c>
      <c r="N747" s="75">
        <f t="shared" si="430"/>
        <v>0</v>
      </c>
      <c r="O747" s="75">
        <f t="shared" si="431"/>
        <v>0</v>
      </c>
      <c r="P747" s="75">
        <f t="shared" si="432"/>
        <v>0</v>
      </c>
      <c r="Q747" s="75">
        <f t="shared" si="433"/>
        <v>0</v>
      </c>
      <c r="R747" s="75">
        <f t="shared" si="434"/>
        <v>0</v>
      </c>
      <c r="S747" s="75">
        <f t="shared" si="435"/>
        <v>0</v>
      </c>
      <c r="T747" s="75">
        <f t="shared" si="436"/>
        <v>0</v>
      </c>
      <c r="U747" s="75">
        <f t="shared" si="437"/>
        <v>0</v>
      </c>
      <c r="V747" s="75">
        <f t="shared" si="438"/>
        <v>0</v>
      </c>
      <c r="W747" s="75">
        <f t="shared" si="439"/>
        <v>0</v>
      </c>
      <c r="X747" s="75">
        <f t="shared" si="440"/>
        <v>0</v>
      </c>
      <c r="Y747" s="23">
        <f t="shared" si="441"/>
        <v>0</v>
      </c>
    </row>
    <row r="748" spans="1:25">
      <c r="A748" s="25">
        <f t="shared" si="405"/>
        <v>725</v>
      </c>
      <c r="C748" s="90">
        <v>39009</v>
      </c>
      <c r="E748" s="89" t="s">
        <v>294</v>
      </c>
      <c r="G748" s="24">
        <v>6.6</v>
      </c>
      <c r="H748" s="75" t="str">
        <f t="shared" si="425"/>
        <v>P, S, T &amp; D Plant - Commodity</v>
      </c>
      <c r="I748" s="23">
        <f>'Plt. Class.'!L$200</f>
        <v>13378.455605137045</v>
      </c>
      <c r="J748" s="75">
        <f t="shared" si="426"/>
        <v>5082.5192139348692</v>
      </c>
      <c r="K748" s="75">
        <f t="shared" si="427"/>
        <v>3354.3251395245288</v>
      </c>
      <c r="L748" s="75">
        <f t="shared" si="428"/>
        <v>72.266451815195808</v>
      </c>
      <c r="M748" s="75">
        <f t="shared" si="429"/>
        <v>2382.6088557394487</v>
      </c>
      <c r="N748" s="75">
        <f t="shared" si="430"/>
        <v>2486.7359441230014</v>
      </c>
      <c r="O748" s="75">
        <f t="shared" si="431"/>
        <v>0</v>
      </c>
      <c r="P748" s="75">
        <f t="shared" si="432"/>
        <v>0</v>
      </c>
      <c r="Q748" s="75">
        <f t="shared" si="433"/>
        <v>0</v>
      </c>
      <c r="R748" s="75">
        <f t="shared" si="434"/>
        <v>0</v>
      </c>
      <c r="S748" s="75">
        <f t="shared" si="435"/>
        <v>0</v>
      </c>
      <c r="T748" s="75">
        <f t="shared" si="436"/>
        <v>0</v>
      </c>
      <c r="U748" s="75">
        <f t="shared" si="437"/>
        <v>0</v>
      </c>
      <c r="V748" s="75">
        <f t="shared" si="438"/>
        <v>0</v>
      </c>
      <c r="W748" s="75">
        <f t="shared" si="439"/>
        <v>0</v>
      </c>
      <c r="X748" s="75">
        <f t="shared" si="440"/>
        <v>0</v>
      </c>
      <c r="Y748" s="23">
        <f t="shared" si="441"/>
        <v>0</v>
      </c>
    </row>
    <row r="749" spans="1:25">
      <c r="A749" s="25">
        <f t="shared" si="405"/>
        <v>726</v>
      </c>
      <c r="C749" s="90">
        <v>39100</v>
      </c>
      <c r="E749" s="89" t="s">
        <v>295</v>
      </c>
      <c r="G749" s="24">
        <v>6.6</v>
      </c>
      <c r="H749" s="75" t="str">
        <f t="shared" si="425"/>
        <v>P, S, T &amp; D Plant - Commodity</v>
      </c>
      <c r="I749" s="23">
        <f>'Plt. Class.'!L$201</f>
        <v>8001.0535460739729</v>
      </c>
      <c r="J749" s="75">
        <f t="shared" si="426"/>
        <v>3039.6265144407243</v>
      </c>
      <c r="K749" s="75">
        <f t="shared" si="427"/>
        <v>2006.0712420327893</v>
      </c>
      <c r="L749" s="75">
        <f t="shared" si="428"/>
        <v>43.219319749892257</v>
      </c>
      <c r="M749" s="75">
        <f t="shared" si="429"/>
        <v>1424.9313670257595</v>
      </c>
      <c r="N749" s="75">
        <f t="shared" si="430"/>
        <v>1487.2051028248065</v>
      </c>
      <c r="O749" s="75">
        <f t="shared" si="431"/>
        <v>0</v>
      </c>
      <c r="P749" s="75">
        <f t="shared" si="432"/>
        <v>0</v>
      </c>
      <c r="Q749" s="75">
        <f t="shared" si="433"/>
        <v>0</v>
      </c>
      <c r="R749" s="75">
        <f t="shared" si="434"/>
        <v>0</v>
      </c>
      <c r="S749" s="75">
        <f t="shared" si="435"/>
        <v>0</v>
      </c>
      <c r="T749" s="75">
        <f t="shared" si="436"/>
        <v>0</v>
      </c>
      <c r="U749" s="75">
        <f t="shared" si="437"/>
        <v>0</v>
      </c>
      <c r="V749" s="75">
        <f t="shared" si="438"/>
        <v>0</v>
      </c>
      <c r="W749" s="75">
        <f t="shared" si="439"/>
        <v>0</v>
      </c>
      <c r="X749" s="75">
        <f t="shared" si="440"/>
        <v>0</v>
      </c>
      <c r="Y749" s="23">
        <f t="shared" si="441"/>
        <v>0</v>
      </c>
    </row>
    <row r="750" spans="1:25">
      <c r="A750" s="25">
        <f t="shared" si="405"/>
        <v>727</v>
      </c>
      <c r="C750" s="90">
        <v>39102</v>
      </c>
      <c r="E750" s="89" t="s">
        <v>296</v>
      </c>
      <c r="G750" s="24">
        <v>6.6</v>
      </c>
      <c r="H750" s="75" t="str">
        <f t="shared" si="425"/>
        <v>P, S, T &amp; D Plant - Commodity</v>
      </c>
      <c r="I750" s="23">
        <f>'Plt. Class.'!L$202</f>
        <v>0</v>
      </c>
      <c r="J750" s="75">
        <f t="shared" si="426"/>
        <v>0</v>
      </c>
      <c r="K750" s="75">
        <f t="shared" si="427"/>
        <v>0</v>
      </c>
      <c r="L750" s="75">
        <f t="shared" si="428"/>
        <v>0</v>
      </c>
      <c r="M750" s="75">
        <f t="shared" si="429"/>
        <v>0</v>
      </c>
      <c r="N750" s="75">
        <f t="shared" si="430"/>
        <v>0</v>
      </c>
      <c r="O750" s="75">
        <f t="shared" si="431"/>
        <v>0</v>
      </c>
      <c r="P750" s="75">
        <f t="shared" si="432"/>
        <v>0</v>
      </c>
      <c r="Q750" s="75">
        <f t="shared" si="433"/>
        <v>0</v>
      </c>
      <c r="R750" s="75">
        <f t="shared" si="434"/>
        <v>0</v>
      </c>
      <c r="S750" s="75">
        <f t="shared" si="435"/>
        <v>0</v>
      </c>
      <c r="T750" s="75">
        <f t="shared" si="436"/>
        <v>0</v>
      </c>
      <c r="U750" s="75">
        <f t="shared" si="437"/>
        <v>0</v>
      </c>
      <c r="V750" s="75">
        <f t="shared" si="438"/>
        <v>0</v>
      </c>
      <c r="W750" s="75">
        <f t="shared" si="439"/>
        <v>0</v>
      </c>
      <c r="X750" s="75">
        <f t="shared" si="440"/>
        <v>0</v>
      </c>
      <c r="Y750" s="23">
        <f t="shared" si="441"/>
        <v>0</v>
      </c>
    </row>
    <row r="751" spans="1:25">
      <c r="A751" s="25">
        <f t="shared" si="405"/>
        <v>728</v>
      </c>
      <c r="C751" s="90">
        <v>39103</v>
      </c>
      <c r="E751" s="89" t="s">
        <v>297</v>
      </c>
      <c r="G751" s="24">
        <v>6.6</v>
      </c>
      <c r="H751" s="75" t="str">
        <f t="shared" si="425"/>
        <v>P, S, T &amp; D Plant - Commodity</v>
      </c>
      <c r="I751" s="23">
        <f>'Plt. Class.'!L$203</f>
        <v>0</v>
      </c>
      <c r="J751" s="75">
        <f t="shared" si="426"/>
        <v>0</v>
      </c>
      <c r="K751" s="75">
        <f t="shared" si="427"/>
        <v>0</v>
      </c>
      <c r="L751" s="75">
        <f t="shared" si="428"/>
        <v>0</v>
      </c>
      <c r="M751" s="75">
        <f t="shared" si="429"/>
        <v>0</v>
      </c>
      <c r="N751" s="75">
        <f t="shared" si="430"/>
        <v>0</v>
      </c>
      <c r="O751" s="75">
        <f t="shared" si="431"/>
        <v>0</v>
      </c>
      <c r="P751" s="75">
        <f t="shared" si="432"/>
        <v>0</v>
      </c>
      <c r="Q751" s="75">
        <f t="shared" si="433"/>
        <v>0</v>
      </c>
      <c r="R751" s="75">
        <f t="shared" si="434"/>
        <v>0</v>
      </c>
      <c r="S751" s="75">
        <f t="shared" si="435"/>
        <v>0</v>
      </c>
      <c r="T751" s="75">
        <f t="shared" si="436"/>
        <v>0</v>
      </c>
      <c r="U751" s="75">
        <f t="shared" si="437"/>
        <v>0</v>
      </c>
      <c r="V751" s="75">
        <f t="shared" si="438"/>
        <v>0</v>
      </c>
      <c r="W751" s="75">
        <f t="shared" si="439"/>
        <v>0</v>
      </c>
      <c r="X751" s="75">
        <f t="shared" si="440"/>
        <v>0</v>
      </c>
      <c r="Y751" s="23">
        <f t="shared" si="441"/>
        <v>0</v>
      </c>
    </row>
    <row r="752" spans="1:25">
      <c r="A752" s="25">
        <f t="shared" si="405"/>
        <v>729</v>
      </c>
      <c r="C752" s="90">
        <v>39200</v>
      </c>
      <c r="E752" s="89" t="s">
        <v>298</v>
      </c>
      <c r="G752" s="24">
        <v>6.6</v>
      </c>
      <c r="H752" s="75" t="str">
        <f t="shared" si="425"/>
        <v>P, S, T &amp; D Plant - Commodity</v>
      </c>
      <c r="I752" s="23">
        <f>'Plt. Class.'!L$204</f>
        <v>299.6778352868713</v>
      </c>
      <c r="J752" s="75">
        <f t="shared" si="426"/>
        <v>113.84859364866352</v>
      </c>
      <c r="K752" s="75">
        <f t="shared" si="427"/>
        <v>75.136990870236261</v>
      </c>
      <c r="L752" s="75">
        <f t="shared" si="428"/>
        <v>1.6187708419442055</v>
      </c>
      <c r="M752" s="75">
        <f t="shared" si="429"/>
        <v>53.370514900775291</v>
      </c>
      <c r="N752" s="75">
        <f t="shared" si="430"/>
        <v>55.702965025251984</v>
      </c>
      <c r="O752" s="75">
        <f t="shared" si="431"/>
        <v>0</v>
      </c>
      <c r="P752" s="75">
        <f t="shared" si="432"/>
        <v>0</v>
      </c>
      <c r="Q752" s="75">
        <f t="shared" si="433"/>
        <v>0</v>
      </c>
      <c r="R752" s="75">
        <f t="shared" si="434"/>
        <v>0</v>
      </c>
      <c r="S752" s="75">
        <f t="shared" si="435"/>
        <v>0</v>
      </c>
      <c r="T752" s="75">
        <f t="shared" si="436"/>
        <v>0</v>
      </c>
      <c r="U752" s="75">
        <f t="shared" si="437"/>
        <v>0</v>
      </c>
      <c r="V752" s="75">
        <f t="shared" si="438"/>
        <v>0</v>
      </c>
      <c r="W752" s="75">
        <f t="shared" si="439"/>
        <v>0</v>
      </c>
      <c r="X752" s="75">
        <f t="shared" si="440"/>
        <v>0</v>
      </c>
      <c r="Y752" s="23">
        <f t="shared" si="441"/>
        <v>0</v>
      </c>
    </row>
    <row r="753" spans="1:25">
      <c r="A753" s="25">
        <f t="shared" si="405"/>
        <v>730</v>
      </c>
      <c r="C753" s="90">
        <v>39201</v>
      </c>
      <c r="E753" s="89" t="s">
        <v>299</v>
      </c>
      <c r="G753" s="24">
        <v>6.6</v>
      </c>
      <c r="H753" s="75" t="str">
        <f t="shared" si="425"/>
        <v>P, S, T &amp; D Plant - Commodity</v>
      </c>
      <c r="I753" s="23">
        <f>'Plt. Class.'!L$205</f>
        <v>0</v>
      </c>
      <c r="J753" s="75">
        <f t="shared" si="426"/>
        <v>0</v>
      </c>
      <c r="K753" s="75">
        <f t="shared" si="427"/>
        <v>0</v>
      </c>
      <c r="L753" s="75">
        <f t="shared" si="428"/>
        <v>0</v>
      </c>
      <c r="M753" s="75">
        <f t="shared" si="429"/>
        <v>0</v>
      </c>
      <c r="N753" s="75">
        <f t="shared" si="430"/>
        <v>0</v>
      </c>
      <c r="O753" s="75">
        <f t="shared" si="431"/>
        <v>0</v>
      </c>
      <c r="P753" s="75">
        <f t="shared" si="432"/>
        <v>0</v>
      </c>
      <c r="Q753" s="75">
        <f t="shared" si="433"/>
        <v>0</v>
      </c>
      <c r="R753" s="75">
        <f t="shared" si="434"/>
        <v>0</v>
      </c>
      <c r="S753" s="75">
        <f t="shared" si="435"/>
        <v>0</v>
      </c>
      <c r="T753" s="75">
        <f t="shared" si="436"/>
        <v>0</v>
      </c>
      <c r="U753" s="75">
        <f t="shared" si="437"/>
        <v>0</v>
      </c>
      <c r="V753" s="75">
        <f t="shared" si="438"/>
        <v>0</v>
      </c>
      <c r="W753" s="75">
        <f t="shared" si="439"/>
        <v>0</v>
      </c>
      <c r="X753" s="75">
        <f t="shared" si="440"/>
        <v>0</v>
      </c>
      <c r="Y753" s="23">
        <f t="shared" si="441"/>
        <v>0</v>
      </c>
    </row>
    <row r="754" spans="1:25">
      <c r="A754" s="25">
        <f t="shared" si="405"/>
        <v>731</v>
      </c>
      <c r="C754" s="90">
        <v>39202</v>
      </c>
      <c r="E754" s="89" t="s">
        <v>300</v>
      </c>
      <c r="G754" s="24">
        <v>6.6</v>
      </c>
      <c r="H754" s="75" t="str">
        <f t="shared" si="425"/>
        <v>P, S, T &amp; D Plant - Commodity</v>
      </c>
      <c r="I754" s="23">
        <f>'Plt. Class.'!L$206</f>
        <v>0</v>
      </c>
      <c r="J754" s="75">
        <f t="shared" si="426"/>
        <v>0</v>
      </c>
      <c r="K754" s="75">
        <f t="shared" si="427"/>
        <v>0</v>
      </c>
      <c r="L754" s="75">
        <f t="shared" si="428"/>
        <v>0</v>
      </c>
      <c r="M754" s="75">
        <f t="shared" si="429"/>
        <v>0</v>
      </c>
      <c r="N754" s="75">
        <f t="shared" si="430"/>
        <v>0</v>
      </c>
      <c r="O754" s="75">
        <f t="shared" si="431"/>
        <v>0</v>
      </c>
      <c r="P754" s="75">
        <f t="shared" si="432"/>
        <v>0</v>
      </c>
      <c r="Q754" s="75">
        <f t="shared" si="433"/>
        <v>0</v>
      </c>
      <c r="R754" s="75">
        <f t="shared" si="434"/>
        <v>0</v>
      </c>
      <c r="S754" s="75">
        <f t="shared" si="435"/>
        <v>0</v>
      </c>
      <c r="T754" s="75">
        <f t="shared" si="436"/>
        <v>0</v>
      </c>
      <c r="U754" s="75">
        <f t="shared" si="437"/>
        <v>0</v>
      </c>
      <c r="V754" s="75">
        <f t="shared" si="438"/>
        <v>0</v>
      </c>
      <c r="W754" s="75">
        <f t="shared" si="439"/>
        <v>0</v>
      </c>
      <c r="X754" s="75">
        <f t="shared" si="440"/>
        <v>0</v>
      </c>
      <c r="Y754" s="23">
        <f t="shared" si="441"/>
        <v>0</v>
      </c>
    </row>
    <row r="755" spans="1:25">
      <c r="A755" s="25">
        <f t="shared" si="405"/>
        <v>732</v>
      </c>
      <c r="C755" s="90">
        <v>39300</v>
      </c>
      <c r="E755" s="89" t="s">
        <v>186</v>
      </c>
      <c r="G755" s="24">
        <v>6.6</v>
      </c>
      <c r="H755" s="75" t="str">
        <f t="shared" si="425"/>
        <v>P, S, T &amp; D Plant - Commodity</v>
      </c>
      <c r="I755" s="23">
        <f>'Plt. Class.'!L$207</f>
        <v>0</v>
      </c>
      <c r="J755" s="75">
        <f t="shared" si="426"/>
        <v>0</v>
      </c>
      <c r="K755" s="75">
        <f t="shared" si="427"/>
        <v>0</v>
      </c>
      <c r="L755" s="75">
        <f t="shared" si="428"/>
        <v>0</v>
      </c>
      <c r="M755" s="75">
        <f t="shared" si="429"/>
        <v>0</v>
      </c>
      <c r="N755" s="75">
        <f t="shared" si="430"/>
        <v>0</v>
      </c>
      <c r="O755" s="75">
        <f t="shared" si="431"/>
        <v>0</v>
      </c>
      <c r="P755" s="75">
        <f t="shared" si="432"/>
        <v>0</v>
      </c>
      <c r="Q755" s="75">
        <f t="shared" si="433"/>
        <v>0</v>
      </c>
      <c r="R755" s="75">
        <f t="shared" si="434"/>
        <v>0</v>
      </c>
      <c r="S755" s="75">
        <f t="shared" si="435"/>
        <v>0</v>
      </c>
      <c r="T755" s="75">
        <f t="shared" si="436"/>
        <v>0</v>
      </c>
      <c r="U755" s="75">
        <f t="shared" si="437"/>
        <v>0</v>
      </c>
      <c r="V755" s="75">
        <f t="shared" si="438"/>
        <v>0</v>
      </c>
      <c r="W755" s="75">
        <f t="shared" si="439"/>
        <v>0</v>
      </c>
      <c r="X755" s="75">
        <f t="shared" si="440"/>
        <v>0</v>
      </c>
      <c r="Y755" s="23">
        <f t="shared" si="441"/>
        <v>0</v>
      </c>
    </row>
    <row r="756" spans="1:25">
      <c r="A756" s="25">
        <f t="shared" ref="A756:A819" si="442">A755+1</f>
        <v>733</v>
      </c>
      <c r="C756" s="90">
        <v>39400</v>
      </c>
      <c r="E756" s="89" t="s">
        <v>301</v>
      </c>
      <c r="G756" s="24">
        <v>6.6</v>
      </c>
      <c r="H756" s="75" t="str">
        <f t="shared" si="425"/>
        <v>P, S, T &amp; D Plant - Commodity</v>
      </c>
      <c r="I756" s="23">
        <f>'Plt. Class.'!L$208</f>
        <v>28.632044343702024</v>
      </c>
      <c r="J756" s="75">
        <f t="shared" si="426"/>
        <v>10.877407662452683</v>
      </c>
      <c r="K756" s="75">
        <f t="shared" si="427"/>
        <v>7.1787946959425568</v>
      </c>
      <c r="L756" s="75">
        <f t="shared" si="428"/>
        <v>0.15466181702917839</v>
      </c>
      <c r="M756" s="75">
        <f t="shared" si="429"/>
        <v>5.0991657351715833</v>
      </c>
      <c r="N756" s="75">
        <f t="shared" si="430"/>
        <v>5.3220144331060206</v>
      </c>
      <c r="O756" s="75">
        <f t="shared" si="431"/>
        <v>0</v>
      </c>
      <c r="P756" s="75">
        <f t="shared" si="432"/>
        <v>0</v>
      </c>
      <c r="Q756" s="75">
        <f t="shared" si="433"/>
        <v>0</v>
      </c>
      <c r="R756" s="75">
        <f t="shared" si="434"/>
        <v>0</v>
      </c>
      <c r="S756" s="75">
        <f t="shared" si="435"/>
        <v>0</v>
      </c>
      <c r="T756" s="75">
        <f t="shared" si="436"/>
        <v>0</v>
      </c>
      <c r="U756" s="75">
        <f t="shared" si="437"/>
        <v>0</v>
      </c>
      <c r="V756" s="75">
        <f t="shared" si="438"/>
        <v>0</v>
      </c>
      <c r="W756" s="75">
        <f t="shared" si="439"/>
        <v>0</v>
      </c>
      <c r="X756" s="75">
        <f t="shared" si="440"/>
        <v>0</v>
      </c>
      <c r="Y756" s="23">
        <f t="shared" si="441"/>
        <v>0</v>
      </c>
    </row>
    <row r="757" spans="1:25">
      <c r="A757" s="25">
        <f t="shared" si="442"/>
        <v>734</v>
      </c>
      <c r="C757" s="90">
        <v>39600</v>
      </c>
      <c r="E757" s="89" t="s">
        <v>302</v>
      </c>
      <c r="G757" s="24">
        <v>6.6</v>
      </c>
      <c r="H757" s="75" t="str">
        <f t="shared" si="425"/>
        <v>P, S, T &amp; D Plant - Commodity</v>
      </c>
      <c r="I757" s="23">
        <f>'Plt. Class.'!L$209</f>
        <v>0</v>
      </c>
      <c r="J757" s="75">
        <f t="shared" si="426"/>
        <v>0</v>
      </c>
      <c r="K757" s="75">
        <f t="shared" si="427"/>
        <v>0</v>
      </c>
      <c r="L757" s="75">
        <f t="shared" si="428"/>
        <v>0</v>
      </c>
      <c r="M757" s="75">
        <f t="shared" si="429"/>
        <v>0</v>
      </c>
      <c r="N757" s="75">
        <f t="shared" si="430"/>
        <v>0</v>
      </c>
      <c r="O757" s="75">
        <f t="shared" si="431"/>
        <v>0</v>
      </c>
      <c r="P757" s="75">
        <f t="shared" si="432"/>
        <v>0</v>
      </c>
      <c r="Q757" s="75">
        <f t="shared" si="433"/>
        <v>0</v>
      </c>
      <c r="R757" s="75">
        <f t="shared" si="434"/>
        <v>0</v>
      </c>
      <c r="S757" s="75">
        <f t="shared" si="435"/>
        <v>0</v>
      </c>
      <c r="T757" s="75">
        <f t="shared" si="436"/>
        <v>0</v>
      </c>
      <c r="U757" s="75">
        <f t="shared" si="437"/>
        <v>0</v>
      </c>
      <c r="V757" s="75">
        <f t="shared" si="438"/>
        <v>0</v>
      </c>
      <c r="W757" s="75">
        <f t="shared" si="439"/>
        <v>0</v>
      </c>
      <c r="X757" s="75">
        <f t="shared" si="440"/>
        <v>0</v>
      </c>
      <c r="Y757" s="23">
        <f t="shared" si="441"/>
        <v>0</v>
      </c>
    </row>
    <row r="758" spans="1:25">
      <c r="A758" s="25">
        <f t="shared" si="442"/>
        <v>735</v>
      </c>
      <c r="C758" s="90">
        <v>39603</v>
      </c>
      <c r="E758" s="89" t="s">
        <v>303</v>
      </c>
      <c r="G758" s="24">
        <v>6.6</v>
      </c>
      <c r="H758" s="75" t="str">
        <f t="shared" si="425"/>
        <v>P, S, T &amp; D Plant - Commodity</v>
      </c>
      <c r="I758" s="23">
        <f>'Plt. Class.'!L$210</f>
        <v>0</v>
      </c>
      <c r="J758" s="75">
        <f t="shared" si="426"/>
        <v>0</v>
      </c>
      <c r="K758" s="75">
        <f t="shared" si="427"/>
        <v>0</v>
      </c>
      <c r="L758" s="75">
        <f t="shared" si="428"/>
        <v>0</v>
      </c>
      <c r="M758" s="75">
        <f t="shared" si="429"/>
        <v>0</v>
      </c>
      <c r="N758" s="75">
        <f t="shared" si="430"/>
        <v>0</v>
      </c>
      <c r="O758" s="75">
        <f t="shared" si="431"/>
        <v>0</v>
      </c>
      <c r="P758" s="75">
        <f t="shared" si="432"/>
        <v>0</v>
      </c>
      <c r="Q758" s="75">
        <f t="shared" si="433"/>
        <v>0</v>
      </c>
      <c r="R758" s="75">
        <f t="shared" si="434"/>
        <v>0</v>
      </c>
      <c r="S758" s="75">
        <f t="shared" si="435"/>
        <v>0</v>
      </c>
      <c r="T758" s="75">
        <f t="shared" si="436"/>
        <v>0</v>
      </c>
      <c r="U758" s="75">
        <f t="shared" si="437"/>
        <v>0</v>
      </c>
      <c r="V758" s="75">
        <f t="shared" si="438"/>
        <v>0</v>
      </c>
      <c r="W758" s="75">
        <f t="shared" si="439"/>
        <v>0</v>
      </c>
      <c r="X758" s="75">
        <f t="shared" si="440"/>
        <v>0</v>
      </c>
      <c r="Y758" s="23">
        <f t="shared" si="441"/>
        <v>0</v>
      </c>
    </row>
    <row r="759" spans="1:25">
      <c r="A759" s="25">
        <f t="shared" si="442"/>
        <v>736</v>
      </c>
      <c r="C759" s="90">
        <v>39604</v>
      </c>
      <c r="E759" s="89" t="s">
        <v>304</v>
      </c>
      <c r="G759" s="24">
        <v>6.6</v>
      </c>
      <c r="H759" s="75" t="str">
        <f t="shared" si="425"/>
        <v>P, S, T &amp; D Plant - Commodity</v>
      </c>
      <c r="I759" s="23">
        <f>'Plt. Class.'!L$211</f>
        <v>0</v>
      </c>
      <c r="J759" s="75">
        <f t="shared" si="426"/>
        <v>0</v>
      </c>
      <c r="K759" s="75">
        <f t="shared" si="427"/>
        <v>0</v>
      </c>
      <c r="L759" s="75">
        <f t="shared" si="428"/>
        <v>0</v>
      </c>
      <c r="M759" s="75">
        <f t="shared" si="429"/>
        <v>0</v>
      </c>
      <c r="N759" s="75">
        <f t="shared" si="430"/>
        <v>0</v>
      </c>
      <c r="O759" s="75">
        <f t="shared" si="431"/>
        <v>0</v>
      </c>
      <c r="P759" s="75">
        <f t="shared" si="432"/>
        <v>0</v>
      </c>
      <c r="Q759" s="75">
        <f t="shared" si="433"/>
        <v>0</v>
      </c>
      <c r="R759" s="75">
        <f t="shared" si="434"/>
        <v>0</v>
      </c>
      <c r="S759" s="75">
        <f t="shared" si="435"/>
        <v>0</v>
      </c>
      <c r="T759" s="75">
        <f t="shared" si="436"/>
        <v>0</v>
      </c>
      <c r="U759" s="75">
        <f t="shared" si="437"/>
        <v>0</v>
      </c>
      <c r="V759" s="75">
        <f t="shared" si="438"/>
        <v>0</v>
      </c>
      <c r="W759" s="75">
        <f t="shared" si="439"/>
        <v>0</v>
      </c>
      <c r="X759" s="75">
        <f t="shared" si="440"/>
        <v>0</v>
      </c>
      <c r="Y759" s="23">
        <f t="shared" si="441"/>
        <v>0</v>
      </c>
    </row>
    <row r="760" spans="1:25">
      <c r="A760" s="25">
        <f t="shared" si="442"/>
        <v>737</v>
      </c>
      <c r="C760" s="90">
        <v>39605</v>
      </c>
      <c r="E760" s="23" t="s">
        <v>305</v>
      </c>
      <c r="G760" s="24">
        <v>6.6</v>
      </c>
      <c r="H760" s="75" t="str">
        <f t="shared" si="425"/>
        <v>P, S, T &amp; D Plant - Commodity</v>
      </c>
      <c r="I760" s="23">
        <f>'Plt. Class.'!L$212</f>
        <v>0</v>
      </c>
      <c r="J760" s="75">
        <f t="shared" si="426"/>
        <v>0</v>
      </c>
      <c r="K760" s="75">
        <f t="shared" si="427"/>
        <v>0</v>
      </c>
      <c r="L760" s="75">
        <f t="shared" si="428"/>
        <v>0</v>
      </c>
      <c r="M760" s="75">
        <f t="shared" si="429"/>
        <v>0</v>
      </c>
      <c r="N760" s="75">
        <f t="shared" si="430"/>
        <v>0</v>
      </c>
      <c r="O760" s="75">
        <f t="shared" si="431"/>
        <v>0</v>
      </c>
      <c r="P760" s="75">
        <f t="shared" si="432"/>
        <v>0</v>
      </c>
      <c r="Q760" s="75">
        <f t="shared" si="433"/>
        <v>0</v>
      </c>
      <c r="R760" s="75">
        <f t="shared" si="434"/>
        <v>0</v>
      </c>
      <c r="S760" s="75">
        <f t="shared" si="435"/>
        <v>0</v>
      </c>
      <c r="T760" s="75">
        <f t="shared" si="436"/>
        <v>0</v>
      </c>
      <c r="U760" s="75">
        <f t="shared" si="437"/>
        <v>0</v>
      </c>
      <c r="V760" s="75">
        <f t="shared" si="438"/>
        <v>0</v>
      </c>
      <c r="W760" s="75">
        <f t="shared" si="439"/>
        <v>0</v>
      </c>
      <c r="X760" s="75">
        <f t="shared" si="440"/>
        <v>0</v>
      </c>
      <c r="Y760" s="23">
        <f t="shared" si="441"/>
        <v>0</v>
      </c>
    </row>
    <row r="761" spans="1:25">
      <c r="A761" s="25">
        <f t="shared" si="442"/>
        <v>738</v>
      </c>
      <c r="C761" s="90">
        <v>39700</v>
      </c>
      <c r="E761" s="89" t="s">
        <v>306</v>
      </c>
      <c r="G761" s="24">
        <v>6.6</v>
      </c>
      <c r="H761" s="75" t="str">
        <f t="shared" si="425"/>
        <v>P, S, T &amp; D Plant - Commodity</v>
      </c>
      <c r="I761" s="23">
        <f>'Plt. Class.'!L$213</f>
        <v>733.12464783449673</v>
      </c>
      <c r="J761" s="75">
        <f t="shared" si="426"/>
        <v>278.51646100296603</v>
      </c>
      <c r="K761" s="75">
        <f t="shared" si="427"/>
        <v>183.81332712963237</v>
      </c>
      <c r="L761" s="75">
        <f t="shared" si="428"/>
        <v>3.9601220500310008</v>
      </c>
      <c r="M761" s="75">
        <f t="shared" si="429"/>
        <v>130.56434388589827</v>
      </c>
      <c r="N761" s="75">
        <f t="shared" si="430"/>
        <v>136.270393765969</v>
      </c>
      <c r="O761" s="75">
        <f t="shared" si="431"/>
        <v>0</v>
      </c>
      <c r="P761" s="75">
        <f t="shared" si="432"/>
        <v>0</v>
      </c>
      <c r="Q761" s="75">
        <f t="shared" si="433"/>
        <v>0</v>
      </c>
      <c r="R761" s="75">
        <f t="shared" si="434"/>
        <v>0</v>
      </c>
      <c r="S761" s="75">
        <f t="shared" si="435"/>
        <v>0</v>
      </c>
      <c r="T761" s="75">
        <f t="shared" si="436"/>
        <v>0</v>
      </c>
      <c r="U761" s="75">
        <f t="shared" si="437"/>
        <v>0</v>
      </c>
      <c r="V761" s="75">
        <f t="shared" si="438"/>
        <v>0</v>
      </c>
      <c r="W761" s="75">
        <f t="shared" si="439"/>
        <v>0</v>
      </c>
      <c r="X761" s="75">
        <f t="shared" si="440"/>
        <v>0</v>
      </c>
      <c r="Y761" s="23">
        <f t="shared" si="441"/>
        <v>0</v>
      </c>
    </row>
    <row r="762" spans="1:25">
      <c r="A762" s="25">
        <f t="shared" si="442"/>
        <v>739</v>
      </c>
      <c r="C762" s="90">
        <v>39701</v>
      </c>
      <c r="E762" s="89" t="s">
        <v>307</v>
      </c>
      <c r="G762" s="24">
        <v>6.6</v>
      </c>
      <c r="H762" s="75" t="str">
        <f t="shared" si="425"/>
        <v>P, S, T &amp; D Plant - Commodity</v>
      </c>
      <c r="I762" s="23">
        <f>'Plt. Class.'!L$214</f>
        <v>0</v>
      </c>
      <c r="J762" s="75">
        <f t="shared" si="426"/>
        <v>0</v>
      </c>
      <c r="K762" s="75">
        <f t="shared" si="427"/>
        <v>0</v>
      </c>
      <c r="L762" s="75">
        <f t="shared" si="428"/>
        <v>0</v>
      </c>
      <c r="M762" s="75">
        <f t="shared" si="429"/>
        <v>0</v>
      </c>
      <c r="N762" s="75">
        <f t="shared" si="430"/>
        <v>0</v>
      </c>
      <c r="O762" s="75">
        <f t="shared" si="431"/>
        <v>0</v>
      </c>
      <c r="P762" s="75">
        <f t="shared" si="432"/>
        <v>0</v>
      </c>
      <c r="Q762" s="75">
        <f t="shared" si="433"/>
        <v>0</v>
      </c>
      <c r="R762" s="75">
        <f t="shared" si="434"/>
        <v>0</v>
      </c>
      <c r="S762" s="75">
        <f t="shared" si="435"/>
        <v>0</v>
      </c>
      <c r="T762" s="75">
        <f t="shared" si="436"/>
        <v>0</v>
      </c>
      <c r="U762" s="75">
        <f t="shared" si="437"/>
        <v>0</v>
      </c>
      <c r="V762" s="75">
        <f t="shared" si="438"/>
        <v>0</v>
      </c>
      <c r="W762" s="75">
        <f t="shared" si="439"/>
        <v>0</v>
      </c>
      <c r="X762" s="75">
        <f t="shared" si="440"/>
        <v>0</v>
      </c>
      <c r="Y762" s="23">
        <f t="shared" si="441"/>
        <v>0</v>
      </c>
    </row>
    <row r="763" spans="1:25">
      <c r="A763" s="25">
        <f t="shared" si="442"/>
        <v>740</v>
      </c>
      <c r="C763" s="90">
        <v>39702</v>
      </c>
      <c r="E763" s="89" t="s">
        <v>308</v>
      </c>
      <c r="G763" s="24">
        <v>6.6</v>
      </c>
      <c r="H763" s="75" t="str">
        <f t="shared" si="425"/>
        <v>P, S, T &amp; D Plant - Commodity</v>
      </c>
      <c r="I763" s="23">
        <f>'Plt. Class.'!L$215</f>
        <v>0</v>
      </c>
      <c r="J763" s="75">
        <f t="shared" si="426"/>
        <v>0</v>
      </c>
      <c r="K763" s="75">
        <f t="shared" si="427"/>
        <v>0</v>
      </c>
      <c r="L763" s="75">
        <f t="shared" si="428"/>
        <v>0</v>
      </c>
      <c r="M763" s="75">
        <f t="shared" si="429"/>
        <v>0</v>
      </c>
      <c r="N763" s="75">
        <f t="shared" si="430"/>
        <v>0</v>
      </c>
      <c r="O763" s="75">
        <f t="shared" si="431"/>
        <v>0</v>
      </c>
      <c r="P763" s="75">
        <f t="shared" si="432"/>
        <v>0</v>
      </c>
      <c r="Q763" s="75">
        <f t="shared" si="433"/>
        <v>0</v>
      </c>
      <c r="R763" s="75">
        <f t="shared" si="434"/>
        <v>0</v>
      </c>
      <c r="S763" s="75">
        <f t="shared" si="435"/>
        <v>0</v>
      </c>
      <c r="T763" s="75">
        <f t="shared" si="436"/>
        <v>0</v>
      </c>
      <c r="U763" s="75">
        <f t="shared" si="437"/>
        <v>0</v>
      </c>
      <c r="V763" s="75">
        <f t="shared" si="438"/>
        <v>0</v>
      </c>
      <c r="W763" s="75">
        <f t="shared" si="439"/>
        <v>0</v>
      </c>
      <c r="X763" s="75">
        <f t="shared" si="440"/>
        <v>0</v>
      </c>
      <c r="Y763" s="23">
        <f t="shared" si="441"/>
        <v>0</v>
      </c>
    </row>
    <row r="764" spans="1:25">
      <c r="A764" s="25">
        <f t="shared" si="442"/>
        <v>741</v>
      </c>
      <c r="C764" s="90">
        <v>39705</v>
      </c>
      <c r="E764" s="89" t="s">
        <v>309</v>
      </c>
      <c r="G764" s="24">
        <v>6.6</v>
      </c>
      <c r="H764" s="75" t="str">
        <f t="shared" si="425"/>
        <v>P, S, T &amp; D Plant - Commodity</v>
      </c>
      <c r="I764" s="23">
        <f>'Plt. Class.'!L$216</f>
        <v>0</v>
      </c>
      <c r="J764" s="75">
        <f t="shared" si="426"/>
        <v>0</v>
      </c>
      <c r="K764" s="75">
        <f t="shared" si="427"/>
        <v>0</v>
      </c>
      <c r="L764" s="75">
        <f t="shared" si="428"/>
        <v>0</v>
      </c>
      <c r="M764" s="75">
        <f t="shared" si="429"/>
        <v>0</v>
      </c>
      <c r="N764" s="75">
        <f t="shared" si="430"/>
        <v>0</v>
      </c>
      <c r="O764" s="75">
        <f t="shared" si="431"/>
        <v>0</v>
      </c>
      <c r="P764" s="75">
        <f t="shared" si="432"/>
        <v>0</v>
      </c>
      <c r="Q764" s="75">
        <f t="shared" si="433"/>
        <v>0</v>
      </c>
      <c r="R764" s="75">
        <f t="shared" si="434"/>
        <v>0</v>
      </c>
      <c r="S764" s="75">
        <f t="shared" si="435"/>
        <v>0</v>
      </c>
      <c r="T764" s="75">
        <f t="shared" si="436"/>
        <v>0</v>
      </c>
      <c r="U764" s="75">
        <f t="shared" si="437"/>
        <v>0</v>
      </c>
      <c r="V764" s="75">
        <f t="shared" si="438"/>
        <v>0</v>
      </c>
      <c r="W764" s="75">
        <f t="shared" si="439"/>
        <v>0</v>
      </c>
      <c r="X764" s="75">
        <f t="shared" si="440"/>
        <v>0</v>
      </c>
      <c r="Y764" s="23">
        <f t="shared" si="441"/>
        <v>0</v>
      </c>
    </row>
    <row r="765" spans="1:25">
      <c r="A765" s="25">
        <f t="shared" si="442"/>
        <v>742</v>
      </c>
      <c r="C765" s="90">
        <v>39800</v>
      </c>
      <c r="E765" s="89" t="s">
        <v>310</v>
      </c>
      <c r="G765" s="24">
        <v>6.6</v>
      </c>
      <c r="H765" s="75" t="str">
        <f t="shared" si="425"/>
        <v>P, S, T &amp; D Plant - Commodity</v>
      </c>
      <c r="I765" s="23">
        <f>'Plt. Class.'!L$217</f>
        <v>114.8763745394571</v>
      </c>
      <c r="J765" s="75">
        <f t="shared" si="426"/>
        <v>43.641911896002306</v>
      </c>
      <c r="K765" s="75">
        <f t="shared" si="427"/>
        <v>28.802480826499647</v>
      </c>
      <c r="L765" s="75">
        <f t="shared" si="428"/>
        <v>0.62052812599478091</v>
      </c>
      <c r="M765" s="75">
        <f t="shared" si="429"/>
        <v>20.45867440692146</v>
      </c>
      <c r="N765" s="75">
        <f t="shared" si="430"/>
        <v>21.352779284038899</v>
      </c>
      <c r="O765" s="75">
        <f t="shared" si="431"/>
        <v>0</v>
      </c>
      <c r="P765" s="75">
        <f t="shared" si="432"/>
        <v>0</v>
      </c>
      <c r="Q765" s="75">
        <f t="shared" si="433"/>
        <v>0</v>
      </c>
      <c r="R765" s="75">
        <f t="shared" si="434"/>
        <v>0</v>
      </c>
      <c r="S765" s="75">
        <f t="shared" si="435"/>
        <v>0</v>
      </c>
      <c r="T765" s="75">
        <f t="shared" si="436"/>
        <v>0</v>
      </c>
      <c r="U765" s="75">
        <f t="shared" si="437"/>
        <v>0</v>
      </c>
      <c r="V765" s="75">
        <f t="shared" si="438"/>
        <v>0</v>
      </c>
      <c r="W765" s="75">
        <f t="shared" si="439"/>
        <v>0</v>
      </c>
      <c r="X765" s="75">
        <f t="shared" si="440"/>
        <v>0</v>
      </c>
      <c r="Y765" s="23">
        <f t="shared" si="441"/>
        <v>0</v>
      </c>
    </row>
    <row r="766" spans="1:25">
      <c r="A766" s="25">
        <f t="shared" si="442"/>
        <v>743</v>
      </c>
      <c r="C766" s="90">
        <v>39900</v>
      </c>
      <c r="E766" s="89" t="s">
        <v>311</v>
      </c>
      <c r="G766" s="24">
        <v>6.6</v>
      </c>
      <c r="H766" s="75" t="str">
        <f t="shared" si="425"/>
        <v>P, S, T &amp; D Plant - Commodity</v>
      </c>
      <c r="I766" s="23">
        <f>'Plt. Class.'!L$218</f>
        <v>0</v>
      </c>
      <c r="J766" s="75">
        <f t="shared" si="426"/>
        <v>0</v>
      </c>
      <c r="K766" s="75">
        <f t="shared" si="427"/>
        <v>0</v>
      </c>
      <c r="L766" s="75">
        <f t="shared" si="428"/>
        <v>0</v>
      </c>
      <c r="M766" s="75">
        <f t="shared" si="429"/>
        <v>0</v>
      </c>
      <c r="N766" s="75">
        <f t="shared" si="430"/>
        <v>0</v>
      </c>
      <c r="O766" s="75">
        <f t="shared" si="431"/>
        <v>0</v>
      </c>
      <c r="P766" s="75">
        <f t="shared" si="432"/>
        <v>0</v>
      </c>
      <c r="Q766" s="75">
        <f t="shared" si="433"/>
        <v>0</v>
      </c>
      <c r="R766" s="75">
        <f t="shared" si="434"/>
        <v>0</v>
      </c>
      <c r="S766" s="75">
        <f t="shared" si="435"/>
        <v>0</v>
      </c>
      <c r="T766" s="75">
        <f t="shared" si="436"/>
        <v>0</v>
      </c>
      <c r="U766" s="75">
        <f t="shared" si="437"/>
        <v>0</v>
      </c>
      <c r="V766" s="75">
        <f t="shared" si="438"/>
        <v>0</v>
      </c>
      <c r="W766" s="75">
        <f t="shared" si="439"/>
        <v>0</v>
      </c>
      <c r="X766" s="75">
        <f t="shared" si="440"/>
        <v>0</v>
      </c>
      <c r="Y766" s="23">
        <f t="shared" si="441"/>
        <v>0</v>
      </c>
    </row>
    <row r="767" spans="1:25">
      <c r="A767" s="25">
        <f t="shared" si="442"/>
        <v>744</v>
      </c>
      <c r="C767" s="90">
        <v>39901</v>
      </c>
      <c r="E767" s="89" t="s">
        <v>312</v>
      </c>
      <c r="G767" s="24">
        <v>6.6</v>
      </c>
      <c r="H767" s="75" t="str">
        <f t="shared" si="425"/>
        <v>P, S, T &amp; D Plant - Commodity</v>
      </c>
      <c r="I767" s="23">
        <f>'Plt. Class.'!L$219</f>
        <v>54737.678579693034</v>
      </c>
      <c r="J767" s="75">
        <f t="shared" si="426"/>
        <v>20795.023829256945</v>
      </c>
      <c r="K767" s="75">
        <f t="shared" si="427"/>
        <v>13724.152978358434</v>
      </c>
      <c r="L767" s="75">
        <f t="shared" si="428"/>
        <v>295.6767154824775</v>
      </c>
      <c r="M767" s="75">
        <f t="shared" si="429"/>
        <v>9748.3955978086287</v>
      </c>
      <c r="N767" s="75">
        <f t="shared" si="430"/>
        <v>10174.429458786546</v>
      </c>
      <c r="O767" s="75">
        <f t="shared" si="431"/>
        <v>0</v>
      </c>
      <c r="P767" s="75">
        <f t="shared" si="432"/>
        <v>0</v>
      </c>
      <c r="Q767" s="75">
        <f t="shared" si="433"/>
        <v>0</v>
      </c>
      <c r="R767" s="75">
        <f t="shared" si="434"/>
        <v>0</v>
      </c>
      <c r="S767" s="75">
        <f t="shared" si="435"/>
        <v>0</v>
      </c>
      <c r="T767" s="75">
        <f t="shared" si="436"/>
        <v>0</v>
      </c>
      <c r="U767" s="75">
        <f t="shared" si="437"/>
        <v>0</v>
      </c>
      <c r="V767" s="75">
        <f t="shared" si="438"/>
        <v>0</v>
      </c>
      <c r="W767" s="75">
        <f t="shared" si="439"/>
        <v>0</v>
      </c>
      <c r="X767" s="75">
        <f t="shared" si="440"/>
        <v>0</v>
      </c>
      <c r="Y767" s="23">
        <f t="shared" si="441"/>
        <v>0</v>
      </c>
    </row>
    <row r="768" spans="1:25">
      <c r="A768" s="25">
        <f t="shared" si="442"/>
        <v>745</v>
      </c>
      <c r="C768" s="90">
        <v>39902</v>
      </c>
      <c r="E768" s="89" t="s">
        <v>313</v>
      </c>
      <c r="G768" s="24">
        <v>6.6</v>
      </c>
      <c r="H768" s="75" t="str">
        <f t="shared" si="425"/>
        <v>P, S, T &amp; D Plant - Commodity</v>
      </c>
      <c r="I768" s="23">
        <f>'Plt. Class.'!L$220</f>
        <v>44053.152418773738</v>
      </c>
      <c r="J768" s="75">
        <f t="shared" si="426"/>
        <v>16735.937256976478</v>
      </c>
      <c r="K768" s="75">
        <f t="shared" si="427"/>
        <v>11045.265686486153</v>
      </c>
      <c r="L768" s="75">
        <f t="shared" si="428"/>
        <v>237.96207204637034</v>
      </c>
      <c r="M768" s="75">
        <f t="shared" si="429"/>
        <v>7845.5566303114265</v>
      </c>
      <c r="N768" s="75">
        <f t="shared" si="430"/>
        <v>8188.4307729533039</v>
      </c>
      <c r="O768" s="75">
        <f t="shared" si="431"/>
        <v>0</v>
      </c>
      <c r="P768" s="75">
        <f t="shared" si="432"/>
        <v>0</v>
      </c>
      <c r="Q768" s="75">
        <f t="shared" si="433"/>
        <v>0</v>
      </c>
      <c r="R768" s="75">
        <f t="shared" si="434"/>
        <v>0</v>
      </c>
      <c r="S768" s="75">
        <f t="shared" si="435"/>
        <v>0</v>
      </c>
      <c r="T768" s="75">
        <f t="shared" si="436"/>
        <v>0</v>
      </c>
      <c r="U768" s="75">
        <f t="shared" si="437"/>
        <v>0</v>
      </c>
      <c r="V768" s="75">
        <f t="shared" si="438"/>
        <v>0</v>
      </c>
      <c r="W768" s="75">
        <f t="shared" si="439"/>
        <v>0</v>
      </c>
      <c r="X768" s="75">
        <f t="shared" si="440"/>
        <v>0</v>
      </c>
      <c r="Y768" s="23">
        <f t="shared" si="441"/>
        <v>0</v>
      </c>
    </row>
    <row r="769" spans="1:25">
      <c r="A769" s="25">
        <f t="shared" si="442"/>
        <v>746</v>
      </c>
      <c r="C769" s="90">
        <v>39903</v>
      </c>
      <c r="E769" s="89" t="s">
        <v>314</v>
      </c>
      <c r="G769" s="24">
        <v>6.6</v>
      </c>
      <c r="H769" s="75" t="str">
        <f t="shared" si="425"/>
        <v>P, S, T &amp; D Plant - Commodity</v>
      </c>
      <c r="I769" s="23">
        <f>'Plt. Class.'!L$221</f>
        <v>6082.3878311771341</v>
      </c>
      <c r="J769" s="75">
        <f t="shared" si="426"/>
        <v>2310.7191092140079</v>
      </c>
      <c r="K769" s="75">
        <f t="shared" si="427"/>
        <v>1525.0120800656155</v>
      </c>
      <c r="L769" s="75">
        <f t="shared" si="428"/>
        <v>32.855256249033467</v>
      </c>
      <c r="M769" s="75">
        <f t="shared" si="429"/>
        <v>1083.2304967278803</v>
      </c>
      <c r="N769" s="75">
        <f t="shared" si="430"/>
        <v>1130.5708889205964</v>
      </c>
      <c r="O769" s="75">
        <f t="shared" si="431"/>
        <v>0</v>
      </c>
      <c r="P769" s="75">
        <f t="shared" si="432"/>
        <v>0</v>
      </c>
      <c r="Q769" s="75">
        <f t="shared" si="433"/>
        <v>0</v>
      </c>
      <c r="R769" s="75">
        <f t="shared" si="434"/>
        <v>0</v>
      </c>
      <c r="S769" s="75">
        <f t="shared" si="435"/>
        <v>0</v>
      </c>
      <c r="T769" s="75">
        <f t="shared" si="436"/>
        <v>0</v>
      </c>
      <c r="U769" s="75">
        <f t="shared" si="437"/>
        <v>0</v>
      </c>
      <c r="V769" s="75">
        <f t="shared" si="438"/>
        <v>0</v>
      </c>
      <c r="W769" s="75">
        <f t="shared" si="439"/>
        <v>0</v>
      </c>
      <c r="X769" s="75">
        <f t="shared" si="440"/>
        <v>0</v>
      </c>
      <c r="Y769" s="23">
        <f t="shared" si="441"/>
        <v>0</v>
      </c>
    </row>
    <row r="770" spans="1:25">
      <c r="A770" s="25">
        <f t="shared" si="442"/>
        <v>747</v>
      </c>
      <c r="C770" s="90">
        <v>39904</v>
      </c>
      <c r="E770" s="89" t="s">
        <v>315</v>
      </c>
      <c r="G770" s="24">
        <v>6.6</v>
      </c>
      <c r="H770" s="75" t="str">
        <f t="shared" si="425"/>
        <v>P, S, T &amp; D Plant - Commodity</v>
      </c>
      <c r="I770" s="23">
        <f>'Plt. Class.'!L$222</f>
        <v>0</v>
      </c>
      <c r="J770" s="75">
        <f t="shared" si="426"/>
        <v>0</v>
      </c>
      <c r="K770" s="75">
        <f t="shared" si="427"/>
        <v>0</v>
      </c>
      <c r="L770" s="75">
        <f t="shared" si="428"/>
        <v>0</v>
      </c>
      <c r="M770" s="75">
        <f t="shared" si="429"/>
        <v>0</v>
      </c>
      <c r="N770" s="75">
        <f t="shared" si="430"/>
        <v>0</v>
      </c>
      <c r="O770" s="75">
        <f t="shared" si="431"/>
        <v>0</v>
      </c>
      <c r="P770" s="75">
        <f t="shared" si="432"/>
        <v>0</v>
      </c>
      <c r="Q770" s="75">
        <f t="shared" si="433"/>
        <v>0</v>
      </c>
      <c r="R770" s="75">
        <f t="shared" si="434"/>
        <v>0</v>
      </c>
      <c r="S770" s="75">
        <f t="shared" si="435"/>
        <v>0</v>
      </c>
      <c r="T770" s="75">
        <f t="shared" si="436"/>
        <v>0</v>
      </c>
      <c r="U770" s="75">
        <f t="shared" si="437"/>
        <v>0</v>
      </c>
      <c r="V770" s="75">
        <f t="shared" si="438"/>
        <v>0</v>
      </c>
      <c r="W770" s="75">
        <f t="shared" si="439"/>
        <v>0</v>
      </c>
      <c r="X770" s="75">
        <f t="shared" si="440"/>
        <v>0</v>
      </c>
      <c r="Y770" s="23">
        <f t="shared" si="441"/>
        <v>0</v>
      </c>
    </row>
    <row r="771" spans="1:25">
      <c r="A771" s="25">
        <f t="shared" si="442"/>
        <v>748</v>
      </c>
      <c r="C771" s="90">
        <v>39905</v>
      </c>
      <c r="E771" s="89" t="s">
        <v>316</v>
      </c>
      <c r="G771" s="24">
        <v>6.6</v>
      </c>
      <c r="H771" s="75" t="str">
        <f t="shared" si="425"/>
        <v>P, S, T &amp; D Plant - Commodity</v>
      </c>
      <c r="I771" s="23">
        <f>'Plt. Class.'!L$223</f>
        <v>0</v>
      </c>
      <c r="J771" s="75">
        <f t="shared" si="426"/>
        <v>0</v>
      </c>
      <c r="K771" s="75">
        <f t="shared" si="427"/>
        <v>0</v>
      </c>
      <c r="L771" s="75">
        <f t="shared" si="428"/>
        <v>0</v>
      </c>
      <c r="M771" s="75">
        <f t="shared" si="429"/>
        <v>0</v>
      </c>
      <c r="N771" s="75">
        <f t="shared" si="430"/>
        <v>0</v>
      </c>
      <c r="O771" s="75">
        <f t="shared" si="431"/>
        <v>0</v>
      </c>
      <c r="P771" s="75">
        <f t="shared" si="432"/>
        <v>0</v>
      </c>
      <c r="Q771" s="75">
        <f t="shared" si="433"/>
        <v>0</v>
      </c>
      <c r="R771" s="75">
        <f t="shared" si="434"/>
        <v>0</v>
      </c>
      <c r="S771" s="75">
        <f t="shared" si="435"/>
        <v>0</v>
      </c>
      <c r="T771" s="75">
        <f t="shared" si="436"/>
        <v>0</v>
      </c>
      <c r="U771" s="75">
        <f t="shared" si="437"/>
        <v>0</v>
      </c>
      <c r="V771" s="75">
        <f t="shared" si="438"/>
        <v>0</v>
      </c>
      <c r="W771" s="75">
        <f t="shared" si="439"/>
        <v>0</v>
      </c>
      <c r="X771" s="75">
        <f t="shared" si="440"/>
        <v>0</v>
      </c>
      <c r="Y771" s="23">
        <f t="shared" si="441"/>
        <v>0</v>
      </c>
    </row>
    <row r="772" spans="1:25">
      <c r="A772" s="25">
        <f t="shared" si="442"/>
        <v>749</v>
      </c>
      <c r="C772" s="90">
        <v>39906</v>
      </c>
      <c r="E772" s="89" t="s">
        <v>317</v>
      </c>
      <c r="G772" s="24">
        <v>6.6</v>
      </c>
      <c r="H772" s="75" t="str">
        <f t="shared" si="425"/>
        <v>P, S, T &amp; D Plant - Commodity</v>
      </c>
      <c r="I772" s="23">
        <f>'Plt. Class.'!L$224</f>
        <v>4474.6833492147998</v>
      </c>
      <c r="J772" s="75">
        <f t="shared" si="426"/>
        <v>1699.9468974524943</v>
      </c>
      <c r="K772" s="75">
        <f t="shared" si="427"/>
        <v>1121.9189488448631</v>
      </c>
      <c r="L772" s="75">
        <f t="shared" si="428"/>
        <v>24.170913159821172</v>
      </c>
      <c r="M772" s="75">
        <f t="shared" si="429"/>
        <v>796.909635098335</v>
      </c>
      <c r="N772" s="75">
        <f t="shared" si="430"/>
        <v>831.73695465928586</v>
      </c>
      <c r="O772" s="75">
        <f t="shared" si="431"/>
        <v>0</v>
      </c>
      <c r="P772" s="75">
        <f t="shared" si="432"/>
        <v>0</v>
      </c>
      <c r="Q772" s="75">
        <f t="shared" si="433"/>
        <v>0</v>
      </c>
      <c r="R772" s="75">
        <f t="shared" si="434"/>
        <v>0</v>
      </c>
      <c r="S772" s="75">
        <f t="shared" si="435"/>
        <v>0</v>
      </c>
      <c r="T772" s="75">
        <f t="shared" si="436"/>
        <v>0</v>
      </c>
      <c r="U772" s="75">
        <f t="shared" si="437"/>
        <v>0</v>
      </c>
      <c r="V772" s="75">
        <f t="shared" si="438"/>
        <v>0</v>
      </c>
      <c r="W772" s="75">
        <f t="shared" si="439"/>
        <v>0</v>
      </c>
      <c r="X772" s="75">
        <f t="shared" si="440"/>
        <v>0</v>
      </c>
      <c r="Y772" s="23">
        <f t="shared" si="441"/>
        <v>0</v>
      </c>
    </row>
    <row r="773" spans="1:25">
      <c r="A773" s="25">
        <f t="shared" si="442"/>
        <v>750</v>
      </c>
      <c r="C773" s="90">
        <v>39907</v>
      </c>
      <c r="E773" s="89" t="s">
        <v>318</v>
      </c>
      <c r="G773" s="24">
        <v>6.6</v>
      </c>
      <c r="H773" s="75" t="str">
        <f t="shared" si="425"/>
        <v>P, S, T &amp; D Plant - Commodity</v>
      </c>
      <c r="I773" s="23">
        <f>'Plt. Class.'!L$225</f>
        <v>78.604588883546967</v>
      </c>
      <c r="J773" s="75">
        <f t="shared" si="426"/>
        <v>29.862141423160647</v>
      </c>
      <c r="K773" s="75">
        <f t="shared" si="427"/>
        <v>19.708205218607592</v>
      </c>
      <c r="L773" s="75">
        <f t="shared" si="428"/>
        <v>0.4245986908103907</v>
      </c>
      <c r="M773" s="75">
        <f t="shared" si="429"/>
        <v>13.998924472551563</v>
      </c>
      <c r="N773" s="75">
        <f t="shared" si="430"/>
        <v>14.610719078416766</v>
      </c>
      <c r="O773" s="75">
        <f t="shared" si="431"/>
        <v>0</v>
      </c>
      <c r="P773" s="75">
        <f t="shared" si="432"/>
        <v>0</v>
      </c>
      <c r="Q773" s="75">
        <f t="shared" si="433"/>
        <v>0</v>
      </c>
      <c r="R773" s="75">
        <f t="shared" si="434"/>
        <v>0</v>
      </c>
      <c r="S773" s="75">
        <f t="shared" si="435"/>
        <v>0</v>
      </c>
      <c r="T773" s="75">
        <f t="shared" si="436"/>
        <v>0</v>
      </c>
      <c r="U773" s="75">
        <f t="shared" si="437"/>
        <v>0</v>
      </c>
      <c r="V773" s="75">
        <f t="shared" si="438"/>
        <v>0</v>
      </c>
      <c r="W773" s="75">
        <f t="shared" si="439"/>
        <v>0</v>
      </c>
      <c r="X773" s="75">
        <f t="shared" si="440"/>
        <v>0</v>
      </c>
      <c r="Y773" s="23">
        <f t="shared" si="441"/>
        <v>0</v>
      </c>
    </row>
    <row r="774" spans="1:25">
      <c r="A774" s="25">
        <f t="shared" si="442"/>
        <v>751</v>
      </c>
      <c r="C774" s="90">
        <v>39908</v>
      </c>
      <c r="E774" s="89" t="s">
        <v>319</v>
      </c>
      <c r="G774" s="24">
        <v>6.6</v>
      </c>
      <c r="H774" s="75" t="str">
        <f t="shared" si="425"/>
        <v>P, S, T &amp; D Plant - Commodity</v>
      </c>
      <c r="I774" s="23">
        <f>'Plt. Class.'!L$226</f>
        <v>102889.34649615349</v>
      </c>
      <c r="J774" s="75">
        <f t="shared" si="426"/>
        <v>39088.000581704335</v>
      </c>
      <c r="K774" s="75">
        <f t="shared" si="427"/>
        <v>25797.022595700597</v>
      </c>
      <c r="L774" s="75">
        <f t="shared" si="428"/>
        <v>555.77775345057069</v>
      </c>
      <c r="M774" s="75">
        <f t="shared" si="429"/>
        <v>18323.869014361371</v>
      </c>
      <c r="N774" s="75">
        <f t="shared" si="430"/>
        <v>19124.676550936609</v>
      </c>
      <c r="O774" s="75">
        <f t="shared" si="431"/>
        <v>0</v>
      </c>
      <c r="P774" s="75">
        <f t="shared" si="432"/>
        <v>0</v>
      </c>
      <c r="Q774" s="75">
        <f t="shared" si="433"/>
        <v>0</v>
      </c>
      <c r="R774" s="75">
        <f t="shared" si="434"/>
        <v>0</v>
      </c>
      <c r="S774" s="75">
        <f t="shared" si="435"/>
        <v>0</v>
      </c>
      <c r="T774" s="75">
        <f t="shared" si="436"/>
        <v>0</v>
      </c>
      <c r="U774" s="75">
        <f t="shared" si="437"/>
        <v>0</v>
      </c>
      <c r="V774" s="75">
        <f t="shared" si="438"/>
        <v>0</v>
      </c>
      <c r="W774" s="75">
        <f t="shared" si="439"/>
        <v>0</v>
      </c>
      <c r="X774" s="75">
        <f t="shared" si="440"/>
        <v>0</v>
      </c>
      <c r="Y774" s="23">
        <f t="shared" si="441"/>
        <v>0</v>
      </c>
    </row>
    <row r="775" spans="1:25">
      <c r="A775" s="25">
        <f t="shared" si="442"/>
        <v>752</v>
      </c>
      <c r="C775" s="90">
        <v>39909</v>
      </c>
      <c r="E775" s="89" t="s">
        <v>320</v>
      </c>
      <c r="G775" s="24">
        <v>6.6</v>
      </c>
      <c r="H775" s="75" t="str">
        <f t="shared" si="425"/>
        <v>P, S, T &amp; D Plant - Commodity</v>
      </c>
      <c r="I775" s="23">
        <f>'Plt. Class.'!L$227</f>
        <v>34464.624443918146</v>
      </c>
      <c r="J775" s="75">
        <f t="shared" si="426"/>
        <v>13093.223994405069</v>
      </c>
      <c r="K775" s="75">
        <f t="shared" si="427"/>
        <v>8641.1735112471524</v>
      </c>
      <c r="L775" s="75">
        <f t="shared" si="428"/>
        <v>186.16768595837613</v>
      </c>
      <c r="M775" s="75">
        <f t="shared" si="429"/>
        <v>6137.9072318543958</v>
      </c>
      <c r="N775" s="75">
        <f t="shared" si="430"/>
        <v>6406.1520204531507</v>
      </c>
      <c r="O775" s="75">
        <f t="shared" si="431"/>
        <v>0</v>
      </c>
      <c r="P775" s="75">
        <f t="shared" si="432"/>
        <v>0</v>
      </c>
      <c r="Q775" s="75">
        <f t="shared" si="433"/>
        <v>0</v>
      </c>
      <c r="R775" s="75">
        <f t="shared" si="434"/>
        <v>0</v>
      </c>
      <c r="S775" s="75">
        <f t="shared" si="435"/>
        <v>0</v>
      </c>
      <c r="T775" s="75">
        <f t="shared" si="436"/>
        <v>0</v>
      </c>
      <c r="U775" s="75">
        <f t="shared" si="437"/>
        <v>0</v>
      </c>
      <c r="V775" s="75">
        <f t="shared" si="438"/>
        <v>0</v>
      </c>
      <c r="W775" s="75">
        <f t="shared" si="439"/>
        <v>0</v>
      </c>
      <c r="X775" s="75">
        <f t="shared" si="440"/>
        <v>0</v>
      </c>
      <c r="Y775" s="23">
        <f t="shared" si="441"/>
        <v>0</v>
      </c>
    </row>
    <row r="776" spans="1:25">
      <c r="A776" s="25">
        <f t="shared" si="442"/>
        <v>753</v>
      </c>
      <c r="C776" s="90">
        <v>39931</v>
      </c>
      <c r="E776" s="89" t="s">
        <v>475</v>
      </c>
      <c r="G776" s="24">
        <v>6.6</v>
      </c>
      <c r="H776" s="75" t="str">
        <f t="shared" si="425"/>
        <v>P, S, T &amp; D Plant - Commodity</v>
      </c>
      <c r="I776" s="23">
        <f>'Plt. Class.'!L$228</f>
        <v>16647.426965707138</v>
      </c>
      <c r="J776" s="75">
        <f t="shared" si="426"/>
        <v>6324.412167821165</v>
      </c>
      <c r="K776" s="75">
        <f t="shared" si="427"/>
        <v>4173.9408813397176</v>
      </c>
      <c r="L776" s="75">
        <f t="shared" si="428"/>
        <v>89.924466184446587</v>
      </c>
      <c r="M776" s="75">
        <f t="shared" si="429"/>
        <v>2964.7896651493365</v>
      </c>
      <c r="N776" s="75">
        <f t="shared" si="430"/>
        <v>3094.3597852124713</v>
      </c>
      <c r="O776" s="75">
        <f t="shared" si="431"/>
        <v>0</v>
      </c>
      <c r="P776" s="75">
        <f t="shared" si="432"/>
        <v>0</v>
      </c>
      <c r="Q776" s="75">
        <f t="shared" si="433"/>
        <v>0</v>
      </c>
      <c r="R776" s="75">
        <f t="shared" si="434"/>
        <v>0</v>
      </c>
      <c r="S776" s="75">
        <f t="shared" si="435"/>
        <v>0</v>
      </c>
      <c r="T776" s="75">
        <f t="shared" si="436"/>
        <v>0</v>
      </c>
      <c r="U776" s="75">
        <f t="shared" si="437"/>
        <v>0</v>
      </c>
      <c r="V776" s="75">
        <f t="shared" si="438"/>
        <v>0</v>
      </c>
      <c r="W776" s="75">
        <f t="shared" si="439"/>
        <v>0</v>
      </c>
      <c r="X776" s="75">
        <f t="shared" si="440"/>
        <v>0</v>
      </c>
      <c r="Y776" s="23">
        <f t="shared" si="441"/>
        <v>0</v>
      </c>
    </row>
    <row r="777" spans="1:25">
      <c r="A777" s="25">
        <f t="shared" si="442"/>
        <v>754</v>
      </c>
      <c r="G777" s="24"/>
      <c r="H777" s="75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</row>
    <row r="778" spans="1:25">
      <c r="A778" s="25">
        <f t="shared" si="442"/>
        <v>755</v>
      </c>
      <c r="D778" s="25" t="s">
        <v>149</v>
      </c>
      <c r="G778" s="24"/>
      <c r="H778" s="75"/>
      <c r="I778" s="23">
        <f>'Plt. Class.'!L$230</f>
        <v>296047.5402941567</v>
      </c>
      <c r="J778" s="23">
        <f>SUM(J743:J776)</f>
        <v>112469.43266048199</v>
      </c>
      <c r="K778" s="23">
        <f t="shared" ref="K778:X778" si="443">SUM(K743:K776)</f>
        <v>74226.781940494257</v>
      </c>
      <c r="L778" s="23">
        <f t="shared" si="443"/>
        <v>1599.1610644101515</v>
      </c>
      <c r="M778" s="23">
        <f t="shared" si="443"/>
        <v>52723.984893584689</v>
      </c>
      <c r="N778" s="23">
        <f t="shared" si="443"/>
        <v>55028.179735185557</v>
      </c>
      <c r="O778" s="23">
        <f t="shared" si="443"/>
        <v>0</v>
      </c>
      <c r="P778" s="23">
        <f t="shared" si="443"/>
        <v>0</v>
      </c>
      <c r="Q778" s="23">
        <f t="shared" si="443"/>
        <v>0</v>
      </c>
      <c r="R778" s="23">
        <f t="shared" si="443"/>
        <v>0</v>
      </c>
      <c r="S778" s="23">
        <f t="shared" si="443"/>
        <v>0</v>
      </c>
      <c r="T778" s="23">
        <f t="shared" si="443"/>
        <v>0</v>
      </c>
      <c r="U778" s="23">
        <f t="shared" si="443"/>
        <v>0</v>
      </c>
      <c r="V778" s="23">
        <f t="shared" si="443"/>
        <v>0</v>
      </c>
      <c r="W778" s="23">
        <f t="shared" si="443"/>
        <v>0</v>
      </c>
      <c r="X778" s="23">
        <f t="shared" si="443"/>
        <v>0</v>
      </c>
      <c r="Y778" s="23">
        <f>SUM(J778:X778)-I778</f>
        <v>0</v>
      </c>
    </row>
    <row r="779" spans="1:25">
      <c r="A779" s="25">
        <f t="shared" si="442"/>
        <v>756</v>
      </c>
      <c r="G779" s="24"/>
      <c r="H779" s="75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</row>
    <row r="780" spans="1:25">
      <c r="A780" s="25">
        <f t="shared" si="442"/>
        <v>757</v>
      </c>
      <c r="D780" s="25" t="s">
        <v>348</v>
      </c>
      <c r="G780" s="24">
        <v>6.6</v>
      </c>
      <c r="H780" s="75" t="str">
        <f>VLOOKUP($G780,alloc,3)</f>
        <v>P, S, T &amp; D Plant - Commodity</v>
      </c>
      <c r="I780" s="23">
        <f>'Plt. Class.'!L$232</f>
        <v>0</v>
      </c>
      <c r="J780" s="75">
        <f>$I780*VLOOKUP($G780,alloc,6)</f>
        <v>0</v>
      </c>
      <c r="K780" s="75">
        <f>$I780*VLOOKUP($G780,alloc,7)</f>
        <v>0</v>
      </c>
      <c r="L780" s="75">
        <f>$I780*VLOOKUP($G780,alloc,8)</f>
        <v>0</v>
      </c>
      <c r="M780" s="75">
        <f>$I780*VLOOKUP($G780,alloc,9)</f>
        <v>0</v>
      </c>
      <c r="N780" s="75">
        <f>$I780*VLOOKUP($G780,alloc,10)</f>
        <v>0</v>
      </c>
      <c r="O780" s="75">
        <f>$I780*VLOOKUP($G780,alloc,11)</f>
        <v>0</v>
      </c>
      <c r="P780" s="75">
        <f>$I780*VLOOKUP($G780,alloc,12)</f>
        <v>0</v>
      </c>
      <c r="Q780" s="75">
        <f>$I780*VLOOKUP($G780,alloc,13)</f>
        <v>0</v>
      </c>
      <c r="R780" s="75">
        <f>$I780*VLOOKUP($G780,alloc,14)</f>
        <v>0</v>
      </c>
      <c r="S780" s="75">
        <f>$I780*VLOOKUP($G780,alloc,15)</f>
        <v>0</v>
      </c>
      <c r="T780" s="75">
        <f>$I780*VLOOKUP($G780,alloc,16)</f>
        <v>0</v>
      </c>
      <c r="U780" s="75">
        <f>$I780*VLOOKUP($G780,alloc,17)</f>
        <v>0</v>
      </c>
      <c r="V780" s="75">
        <f>$I780*VLOOKUP($G780,alloc,18)</f>
        <v>0</v>
      </c>
      <c r="W780" s="75">
        <f>$I780*VLOOKUP($G780,alloc,19)</f>
        <v>0</v>
      </c>
      <c r="X780" s="75">
        <f>$I780*VLOOKUP($G780,alloc,20)</f>
        <v>0</v>
      </c>
      <c r="Y780" s="23">
        <f>SUM(J780:X780)-I780</f>
        <v>0</v>
      </c>
    </row>
    <row r="781" spans="1:25">
      <c r="A781" s="25">
        <f t="shared" si="442"/>
        <v>758</v>
      </c>
      <c r="G781" s="24"/>
      <c r="H781" s="75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</row>
    <row r="782" spans="1:25">
      <c r="A782" s="25">
        <f t="shared" si="442"/>
        <v>759</v>
      </c>
      <c r="D782" s="25" t="s">
        <v>352</v>
      </c>
      <c r="G782" s="24"/>
      <c r="H782" s="75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</row>
    <row r="783" spans="1:25">
      <c r="A783" s="25">
        <f t="shared" si="442"/>
        <v>760</v>
      </c>
      <c r="G783" s="24"/>
      <c r="H783" s="75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</row>
    <row r="784" spans="1:25">
      <c r="A784" s="25">
        <f t="shared" si="442"/>
        <v>761</v>
      </c>
      <c r="D784" s="25" t="s">
        <v>148</v>
      </c>
      <c r="G784" s="24"/>
      <c r="H784" s="75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</row>
    <row r="785" spans="1:25">
      <c r="A785" s="25">
        <f t="shared" si="442"/>
        <v>762</v>
      </c>
      <c r="G785" s="24"/>
      <c r="H785" s="75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</row>
    <row r="786" spans="1:25">
      <c r="A786" s="25">
        <f t="shared" si="442"/>
        <v>763</v>
      </c>
      <c r="C786" s="90">
        <v>37400</v>
      </c>
      <c r="E786" s="89" t="s">
        <v>115</v>
      </c>
      <c r="G786" s="24">
        <v>6.6</v>
      </c>
      <c r="H786" s="75" t="str">
        <f t="shared" ref="H786:H819" si="444">VLOOKUP($G786,alloc,3)</f>
        <v>P, S, T &amp; D Plant - Commodity</v>
      </c>
      <c r="I786" s="23">
        <f>'Plt. Class.'!L$238</f>
        <v>4399.1569402869991</v>
      </c>
      <c r="J786" s="75">
        <f t="shared" ref="J786:J819" si="445">$I786*VLOOKUP($G786,alloc,6)</f>
        <v>1671.2541667020441</v>
      </c>
      <c r="K786" s="75">
        <f t="shared" ref="K786:K819" si="446">$I786*VLOOKUP($G786,alloc,7)</f>
        <v>1102.9825230239892</v>
      </c>
      <c r="L786" s="75">
        <f t="shared" ref="L786:L819" si="447">$I786*VLOOKUP($G786,alloc,8)</f>
        <v>23.762941884761595</v>
      </c>
      <c r="M786" s="75">
        <f t="shared" ref="M786:M819" si="448">$I786*VLOOKUP($G786,alloc,9)</f>
        <v>783.4589128277853</v>
      </c>
      <c r="N786" s="75">
        <f t="shared" ref="N786:N819" si="449">$I786*VLOOKUP($G786,alloc,10)</f>
        <v>817.6983958484185</v>
      </c>
      <c r="O786" s="75">
        <f t="shared" ref="O786:O819" si="450">$I786*VLOOKUP($G786,alloc,11)</f>
        <v>0</v>
      </c>
      <c r="P786" s="75">
        <f t="shared" ref="P786:P819" si="451">$I786*VLOOKUP($G786,alloc,12)</f>
        <v>0</v>
      </c>
      <c r="Q786" s="75">
        <f t="shared" ref="Q786:Q819" si="452">$I786*VLOOKUP($G786,alloc,13)</f>
        <v>0</v>
      </c>
      <c r="R786" s="75">
        <f t="shared" ref="R786:R819" si="453">$I786*VLOOKUP($G786,alloc,14)</f>
        <v>0</v>
      </c>
      <c r="S786" s="75">
        <f t="shared" ref="S786:S819" si="454">$I786*VLOOKUP($G786,alloc,15)</f>
        <v>0</v>
      </c>
      <c r="T786" s="75">
        <f t="shared" ref="T786:T819" si="455">$I786*VLOOKUP($G786,alloc,16)</f>
        <v>0</v>
      </c>
      <c r="U786" s="75">
        <f t="shared" ref="U786:U819" si="456">$I786*VLOOKUP($G786,alloc,17)</f>
        <v>0</v>
      </c>
      <c r="V786" s="75">
        <f t="shared" ref="V786:V819" si="457">$I786*VLOOKUP($G786,alloc,18)</f>
        <v>0</v>
      </c>
      <c r="W786" s="75">
        <f t="shared" ref="W786:W819" si="458">$I786*VLOOKUP($G786,alloc,19)</f>
        <v>0</v>
      </c>
      <c r="X786" s="75">
        <f t="shared" ref="X786:X819" si="459">$I786*VLOOKUP($G786,alloc,20)</f>
        <v>0</v>
      </c>
      <c r="Y786" s="23">
        <f t="shared" ref="Y786:Y819" si="460">SUM(J786:X786)-I786</f>
        <v>0</v>
      </c>
    </row>
    <row r="787" spans="1:25">
      <c r="A787" s="25">
        <f t="shared" si="442"/>
        <v>764</v>
      </c>
      <c r="C787" s="90">
        <v>39001</v>
      </c>
      <c r="E787" s="89" t="s">
        <v>291</v>
      </c>
      <c r="G787" s="24">
        <v>6.6</v>
      </c>
      <c r="H787" s="75" t="str">
        <f t="shared" si="444"/>
        <v>P, S, T &amp; D Plant - Commodity</v>
      </c>
      <c r="I787" s="23">
        <f>'Plt. Class.'!L$239</f>
        <v>0</v>
      </c>
      <c r="J787" s="75">
        <f t="shared" si="445"/>
        <v>0</v>
      </c>
      <c r="K787" s="75">
        <f t="shared" si="446"/>
        <v>0</v>
      </c>
      <c r="L787" s="75">
        <f t="shared" si="447"/>
        <v>0</v>
      </c>
      <c r="M787" s="75">
        <f t="shared" si="448"/>
        <v>0</v>
      </c>
      <c r="N787" s="75">
        <f t="shared" si="449"/>
        <v>0</v>
      </c>
      <c r="O787" s="75">
        <f t="shared" si="450"/>
        <v>0</v>
      </c>
      <c r="P787" s="75">
        <f t="shared" si="451"/>
        <v>0</v>
      </c>
      <c r="Q787" s="75">
        <f t="shared" si="452"/>
        <v>0</v>
      </c>
      <c r="R787" s="75">
        <f t="shared" si="453"/>
        <v>0</v>
      </c>
      <c r="S787" s="75">
        <f t="shared" si="454"/>
        <v>0</v>
      </c>
      <c r="T787" s="75">
        <f t="shared" si="455"/>
        <v>0</v>
      </c>
      <c r="U787" s="75">
        <f t="shared" si="456"/>
        <v>0</v>
      </c>
      <c r="V787" s="75">
        <f t="shared" si="457"/>
        <v>0</v>
      </c>
      <c r="W787" s="75">
        <f t="shared" si="458"/>
        <v>0</v>
      </c>
      <c r="X787" s="75">
        <f t="shared" si="459"/>
        <v>0</v>
      </c>
      <c r="Y787" s="23">
        <f t="shared" si="460"/>
        <v>0</v>
      </c>
    </row>
    <row r="788" spans="1:25">
      <c r="A788" s="25">
        <f t="shared" si="442"/>
        <v>765</v>
      </c>
      <c r="C788" s="90">
        <v>36602</v>
      </c>
      <c r="E788" s="89" t="s">
        <v>139</v>
      </c>
      <c r="G788" s="24">
        <v>6.6</v>
      </c>
      <c r="H788" s="75" t="str">
        <f t="shared" si="444"/>
        <v>P, S, T &amp; D Plant - Commodity</v>
      </c>
      <c r="I788" s="23">
        <f>'Plt. Class.'!L$240</f>
        <v>23074.738717354307</v>
      </c>
      <c r="J788" s="75">
        <f t="shared" si="445"/>
        <v>8766.1690070151217</v>
      </c>
      <c r="K788" s="75">
        <f t="shared" si="446"/>
        <v>5785.4343170867569</v>
      </c>
      <c r="L788" s="75">
        <f t="shared" si="447"/>
        <v>124.64289921667952</v>
      </c>
      <c r="M788" s="75">
        <f t="shared" si="448"/>
        <v>4109.4486863440252</v>
      </c>
      <c r="N788" s="75">
        <f t="shared" si="449"/>
        <v>4289.0438076917208</v>
      </c>
      <c r="O788" s="75">
        <f t="shared" si="450"/>
        <v>0</v>
      </c>
      <c r="P788" s="75">
        <f t="shared" si="451"/>
        <v>0</v>
      </c>
      <c r="Q788" s="75">
        <f t="shared" si="452"/>
        <v>0</v>
      </c>
      <c r="R788" s="75">
        <f t="shared" si="453"/>
        <v>0</v>
      </c>
      <c r="S788" s="75">
        <f t="shared" si="454"/>
        <v>0</v>
      </c>
      <c r="T788" s="75">
        <f t="shared" si="455"/>
        <v>0</v>
      </c>
      <c r="U788" s="75">
        <f t="shared" si="456"/>
        <v>0</v>
      </c>
      <c r="V788" s="75">
        <f t="shared" si="457"/>
        <v>0</v>
      </c>
      <c r="W788" s="75">
        <f t="shared" si="458"/>
        <v>0</v>
      </c>
      <c r="X788" s="75">
        <f t="shared" si="459"/>
        <v>0</v>
      </c>
      <c r="Y788" s="23">
        <f t="shared" si="460"/>
        <v>0</v>
      </c>
    </row>
    <row r="789" spans="1:25">
      <c r="A789" s="25">
        <f t="shared" si="442"/>
        <v>766</v>
      </c>
      <c r="C789" s="90">
        <v>37503</v>
      </c>
      <c r="E789" s="89" t="s">
        <v>278</v>
      </c>
      <c r="G789" s="24">
        <v>6.6</v>
      </c>
      <c r="H789" s="75" t="str">
        <f t="shared" si="444"/>
        <v>P, S, T &amp; D Plant - Commodity</v>
      </c>
      <c r="I789" s="23">
        <f>'Plt. Class.'!L$241</f>
        <v>0</v>
      </c>
      <c r="J789" s="75">
        <f t="shared" si="445"/>
        <v>0</v>
      </c>
      <c r="K789" s="75">
        <f t="shared" si="446"/>
        <v>0</v>
      </c>
      <c r="L789" s="75">
        <f t="shared" si="447"/>
        <v>0</v>
      </c>
      <c r="M789" s="75">
        <f t="shared" si="448"/>
        <v>0</v>
      </c>
      <c r="N789" s="75">
        <f t="shared" si="449"/>
        <v>0</v>
      </c>
      <c r="O789" s="75">
        <f t="shared" si="450"/>
        <v>0</v>
      </c>
      <c r="P789" s="75">
        <f t="shared" si="451"/>
        <v>0</v>
      </c>
      <c r="Q789" s="75">
        <f t="shared" si="452"/>
        <v>0</v>
      </c>
      <c r="R789" s="75">
        <f t="shared" si="453"/>
        <v>0</v>
      </c>
      <c r="S789" s="75">
        <f t="shared" si="454"/>
        <v>0</v>
      </c>
      <c r="T789" s="75">
        <f t="shared" si="455"/>
        <v>0</v>
      </c>
      <c r="U789" s="75">
        <f t="shared" si="456"/>
        <v>0</v>
      </c>
      <c r="V789" s="75">
        <f t="shared" si="457"/>
        <v>0</v>
      </c>
      <c r="W789" s="75">
        <f t="shared" si="458"/>
        <v>0</v>
      </c>
      <c r="X789" s="75">
        <f t="shared" si="459"/>
        <v>0</v>
      </c>
      <c r="Y789" s="23">
        <f t="shared" si="460"/>
        <v>0</v>
      </c>
    </row>
    <row r="790" spans="1:25">
      <c r="A790" s="25">
        <f t="shared" si="442"/>
        <v>767</v>
      </c>
      <c r="C790" s="90">
        <v>39004</v>
      </c>
      <c r="E790" s="89" t="s">
        <v>293</v>
      </c>
      <c r="G790" s="24">
        <v>6.6</v>
      </c>
      <c r="H790" s="75" t="str">
        <f t="shared" si="444"/>
        <v>P, S, T &amp; D Plant - Commodity</v>
      </c>
      <c r="I790" s="23">
        <f>'Plt. Class.'!L$242</f>
        <v>0</v>
      </c>
      <c r="J790" s="75">
        <f t="shared" si="445"/>
        <v>0</v>
      </c>
      <c r="K790" s="75">
        <f t="shared" si="446"/>
        <v>0</v>
      </c>
      <c r="L790" s="75">
        <f t="shared" si="447"/>
        <v>0</v>
      </c>
      <c r="M790" s="75">
        <f t="shared" si="448"/>
        <v>0</v>
      </c>
      <c r="N790" s="75">
        <f t="shared" si="449"/>
        <v>0</v>
      </c>
      <c r="O790" s="75">
        <f t="shared" si="450"/>
        <v>0</v>
      </c>
      <c r="P790" s="75">
        <f t="shared" si="451"/>
        <v>0</v>
      </c>
      <c r="Q790" s="75">
        <f t="shared" si="452"/>
        <v>0</v>
      </c>
      <c r="R790" s="75">
        <f t="shared" si="453"/>
        <v>0</v>
      </c>
      <c r="S790" s="75">
        <f t="shared" si="454"/>
        <v>0</v>
      </c>
      <c r="T790" s="75">
        <f t="shared" si="455"/>
        <v>0</v>
      </c>
      <c r="U790" s="75">
        <f t="shared" si="456"/>
        <v>0</v>
      </c>
      <c r="V790" s="75">
        <f t="shared" si="457"/>
        <v>0</v>
      </c>
      <c r="W790" s="75">
        <f t="shared" si="458"/>
        <v>0</v>
      </c>
      <c r="X790" s="75">
        <f t="shared" si="459"/>
        <v>0</v>
      </c>
      <c r="Y790" s="23">
        <f t="shared" si="460"/>
        <v>0</v>
      </c>
    </row>
    <row r="791" spans="1:25">
      <c r="A791" s="25">
        <f t="shared" si="442"/>
        <v>768</v>
      </c>
      <c r="C791" s="90">
        <v>39009</v>
      </c>
      <c r="E791" s="89" t="s">
        <v>294</v>
      </c>
      <c r="G791" s="24">
        <v>6.6</v>
      </c>
      <c r="H791" s="75" t="str">
        <f t="shared" si="444"/>
        <v>P, S, T &amp; D Plant - Commodity</v>
      </c>
      <c r="I791" s="23">
        <f>'Plt. Class.'!L$243</f>
        <v>3559.9033188160051</v>
      </c>
      <c r="J791" s="75">
        <f t="shared" si="445"/>
        <v>1352.4189601291062</v>
      </c>
      <c r="K791" s="75">
        <f t="shared" si="446"/>
        <v>892.55991491246641</v>
      </c>
      <c r="L791" s="75">
        <f t="shared" si="447"/>
        <v>19.229542575690832</v>
      </c>
      <c r="M791" s="75">
        <f t="shared" si="448"/>
        <v>633.9937451173671</v>
      </c>
      <c r="N791" s="75">
        <f t="shared" si="449"/>
        <v>661.70115608137428</v>
      </c>
      <c r="O791" s="75">
        <f t="shared" si="450"/>
        <v>0</v>
      </c>
      <c r="P791" s="75">
        <f t="shared" si="451"/>
        <v>0</v>
      </c>
      <c r="Q791" s="75">
        <f t="shared" si="452"/>
        <v>0</v>
      </c>
      <c r="R791" s="75">
        <f t="shared" si="453"/>
        <v>0</v>
      </c>
      <c r="S791" s="75">
        <f t="shared" si="454"/>
        <v>0</v>
      </c>
      <c r="T791" s="75">
        <f t="shared" si="455"/>
        <v>0</v>
      </c>
      <c r="U791" s="75">
        <f t="shared" si="456"/>
        <v>0</v>
      </c>
      <c r="V791" s="75">
        <f t="shared" si="457"/>
        <v>0</v>
      </c>
      <c r="W791" s="75">
        <f t="shared" si="458"/>
        <v>0</v>
      </c>
      <c r="X791" s="75">
        <f t="shared" si="459"/>
        <v>0</v>
      </c>
      <c r="Y791" s="23">
        <f t="shared" si="460"/>
        <v>0</v>
      </c>
    </row>
    <row r="792" spans="1:25">
      <c r="A792" s="25">
        <f t="shared" si="442"/>
        <v>769</v>
      </c>
      <c r="C792" s="90">
        <v>39100</v>
      </c>
      <c r="E792" s="89" t="s">
        <v>295</v>
      </c>
      <c r="G792" s="24">
        <v>6.6</v>
      </c>
      <c r="H792" s="75" t="str">
        <f t="shared" si="444"/>
        <v>P, S, T &amp; D Plant - Commodity</v>
      </c>
      <c r="I792" s="23">
        <f>'Plt. Class.'!L$244</f>
        <v>3674.1671890416605</v>
      </c>
      <c r="J792" s="75">
        <f t="shared" si="445"/>
        <v>1395.828179625074</v>
      </c>
      <c r="K792" s="75">
        <f t="shared" si="446"/>
        <v>921.20882505199802</v>
      </c>
      <c r="L792" s="75">
        <f t="shared" si="447"/>
        <v>19.846762134928255</v>
      </c>
      <c r="M792" s="75">
        <f t="shared" si="448"/>
        <v>654.34333681359942</v>
      </c>
      <c r="N792" s="75">
        <f t="shared" si="449"/>
        <v>682.94008541606058</v>
      </c>
      <c r="O792" s="75">
        <f t="shared" si="450"/>
        <v>0</v>
      </c>
      <c r="P792" s="75">
        <f t="shared" si="451"/>
        <v>0</v>
      </c>
      <c r="Q792" s="75">
        <f t="shared" si="452"/>
        <v>0</v>
      </c>
      <c r="R792" s="75">
        <f t="shared" si="453"/>
        <v>0</v>
      </c>
      <c r="S792" s="75">
        <f t="shared" si="454"/>
        <v>0</v>
      </c>
      <c r="T792" s="75">
        <f t="shared" si="455"/>
        <v>0</v>
      </c>
      <c r="U792" s="75">
        <f t="shared" si="456"/>
        <v>0</v>
      </c>
      <c r="V792" s="75">
        <f t="shared" si="457"/>
        <v>0</v>
      </c>
      <c r="W792" s="75">
        <f t="shared" si="458"/>
        <v>0</v>
      </c>
      <c r="X792" s="75">
        <f t="shared" si="459"/>
        <v>0</v>
      </c>
      <c r="Y792" s="23">
        <f t="shared" si="460"/>
        <v>0</v>
      </c>
    </row>
    <row r="793" spans="1:25">
      <c r="A793" s="25">
        <f t="shared" si="442"/>
        <v>770</v>
      </c>
      <c r="C793" s="90">
        <v>39102</v>
      </c>
      <c r="E793" s="89" t="s">
        <v>296</v>
      </c>
      <c r="G793" s="24">
        <v>6.6</v>
      </c>
      <c r="H793" s="75" t="str">
        <f t="shared" si="444"/>
        <v>P, S, T &amp; D Plant - Commodity</v>
      </c>
      <c r="I793" s="23">
        <f>'Plt. Class.'!L$245</f>
        <v>0</v>
      </c>
      <c r="J793" s="75">
        <f t="shared" si="445"/>
        <v>0</v>
      </c>
      <c r="K793" s="75">
        <f t="shared" si="446"/>
        <v>0</v>
      </c>
      <c r="L793" s="75">
        <f t="shared" si="447"/>
        <v>0</v>
      </c>
      <c r="M793" s="75">
        <f t="shared" si="448"/>
        <v>0</v>
      </c>
      <c r="N793" s="75">
        <f t="shared" si="449"/>
        <v>0</v>
      </c>
      <c r="O793" s="75">
        <f t="shared" si="450"/>
        <v>0</v>
      </c>
      <c r="P793" s="75">
        <f t="shared" si="451"/>
        <v>0</v>
      </c>
      <c r="Q793" s="75">
        <f t="shared" si="452"/>
        <v>0</v>
      </c>
      <c r="R793" s="75">
        <f t="shared" si="453"/>
        <v>0</v>
      </c>
      <c r="S793" s="75">
        <f t="shared" si="454"/>
        <v>0</v>
      </c>
      <c r="T793" s="75">
        <f t="shared" si="455"/>
        <v>0</v>
      </c>
      <c r="U793" s="75">
        <f t="shared" si="456"/>
        <v>0</v>
      </c>
      <c r="V793" s="75">
        <f t="shared" si="457"/>
        <v>0</v>
      </c>
      <c r="W793" s="75">
        <f t="shared" si="458"/>
        <v>0</v>
      </c>
      <c r="X793" s="75">
        <f t="shared" si="459"/>
        <v>0</v>
      </c>
      <c r="Y793" s="23">
        <f t="shared" si="460"/>
        <v>0</v>
      </c>
    </row>
    <row r="794" spans="1:25">
      <c r="A794" s="25">
        <f t="shared" si="442"/>
        <v>771</v>
      </c>
      <c r="C794" s="90">
        <v>39103</v>
      </c>
      <c r="E794" s="89" t="s">
        <v>297</v>
      </c>
      <c r="G794" s="24">
        <v>6.6</v>
      </c>
      <c r="H794" s="75" t="str">
        <f t="shared" si="444"/>
        <v>P, S, T &amp; D Plant - Commodity</v>
      </c>
      <c r="I794" s="23">
        <f>'Plt. Class.'!L$246</f>
        <v>0</v>
      </c>
      <c r="J794" s="75">
        <f t="shared" si="445"/>
        <v>0</v>
      </c>
      <c r="K794" s="75">
        <f t="shared" si="446"/>
        <v>0</v>
      </c>
      <c r="L794" s="75">
        <f t="shared" si="447"/>
        <v>0</v>
      </c>
      <c r="M794" s="75">
        <f t="shared" si="448"/>
        <v>0</v>
      </c>
      <c r="N794" s="75">
        <f t="shared" si="449"/>
        <v>0</v>
      </c>
      <c r="O794" s="75">
        <f t="shared" si="450"/>
        <v>0</v>
      </c>
      <c r="P794" s="75">
        <f t="shared" si="451"/>
        <v>0</v>
      </c>
      <c r="Q794" s="75">
        <f t="shared" si="452"/>
        <v>0</v>
      </c>
      <c r="R794" s="75">
        <f t="shared" si="453"/>
        <v>0</v>
      </c>
      <c r="S794" s="75">
        <f t="shared" si="454"/>
        <v>0</v>
      </c>
      <c r="T794" s="75">
        <f t="shared" si="455"/>
        <v>0</v>
      </c>
      <c r="U794" s="75">
        <f t="shared" si="456"/>
        <v>0</v>
      </c>
      <c r="V794" s="75">
        <f t="shared" si="457"/>
        <v>0</v>
      </c>
      <c r="W794" s="75">
        <f t="shared" si="458"/>
        <v>0</v>
      </c>
      <c r="X794" s="75">
        <f t="shared" si="459"/>
        <v>0</v>
      </c>
      <c r="Y794" s="23">
        <f t="shared" si="460"/>
        <v>0</v>
      </c>
    </row>
    <row r="795" spans="1:25">
      <c r="A795" s="25">
        <f t="shared" si="442"/>
        <v>772</v>
      </c>
      <c r="C795" s="90">
        <v>39200</v>
      </c>
      <c r="E795" s="89" t="s">
        <v>298</v>
      </c>
      <c r="G795" s="24">
        <v>6.6</v>
      </c>
      <c r="H795" s="75" t="str">
        <f t="shared" si="444"/>
        <v>P, S, T &amp; D Plant - Commodity</v>
      </c>
      <c r="I795" s="23">
        <f>'Plt. Class.'!L$247</f>
        <v>46.591765059770601</v>
      </c>
      <c r="J795" s="75">
        <f t="shared" si="445"/>
        <v>17.700364535088475</v>
      </c>
      <c r="K795" s="75">
        <f t="shared" si="446"/>
        <v>11.681761590986582</v>
      </c>
      <c r="L795" s="75">
        <f t="shared" si="447"/>
        <v>0.25167490509023854</v>
      </c>
      <c r="M795" s="75">
        <f t="shared" si="448"/>
        <v>8.2976656882066244</v>
      </c>
      <c r="N795" s="75">
        <f t="shared" si="449"/>
        <v>8.6602983403986755</v>
      </c>
      <c r="O795" s="75">
        <f t="shared" si="450"/>
        <v>0</v>
      </c>
      <c r="P795" s="75">
        <f t="shared" si="451"/>
        <v>0</v>
      </c>
      <c r="Q795" s="75">
        <f t="shared" si="452"/>
        <v>0</v>
      </c>
      <c r="R795" s="75">
        <f t="shared" si="453"/>
        <v>0</v>
      </c>
      <c r="S795" s="75">
        <f t="shared" si="454"/>
        <v>0</v>
      </c>
      <c r="T795" s="75">
        <f t="shared" si="455"/>
        <v>0</v>
      </c>
      <c r="U795" s="75">
        <f t="shared" si="456"/>
        <v>0</v>
      </c>
      <c r="V795" s="75">
        <f t="shared" si="457"/>
        <v>0</v>
      </c>
      <c r="W795" s="75">
        <f t="shared" si="458"/>
        <v>0</v>
      </c>
      <c r="X795" s="75">
        <f t="shared" si="459"/>
        <v>0</v>
      </c>
      <c r="Y795" s="23">
        <f t="shared" si="460"/>
        <v>0</v>
      </c>
    </row>
    <row r="796" spans="1:25">
      <c r="A796" s="25">
        <f t="shared" si="442"/>
        <v>773</v>
      </c>
      <c r="C796" s="90">
        <v>39201</v>
      </c>
      <c r="E796" s="89" t="s">
        <v>299</v>
      </c>
      <c r="G796" s="24">
        <v>6.6</v>
      </c>
      <c r="H796" s="75" t="str">
        <f t="shared" si="444"/>
        <v>P, S, T &amp; D Plant - Commodity</v>
      </c>
      <c r="I796" s="23">
        <f>'Plt. Class.'!L$248</f>
        <v>0</v>
      </c>
      <c r="J796" s="75">
        <f t="shared" si="445"/>
        <v>0</v>
      </c>
      <c r="K796" s="75">
        <f t="shared" si="446"/>
        <v>0</v>
      </c>
      <c r="L796" s="75">
        <f t="shared" si="447"/>
        <v>0</v>
      </c>
      <c r="M796" s="75">
        <f t="shared" si="448"/>
        <v>0</v>
      </c>
      <c r="N796" s="75">
        <f t="shared" si="449"/>
        <v>0</v>
      </c>
      <c r="O796" s="75">
        <f t="shared" si="450"/>
        <v>0</v>
      </c>
      <c r="P796" s="75">
        <f t="shared" si="451"/>
        <v>0</v>
      </c>
      <c r="Q796" s="75">
        <f t="shared" si="452"/>
        <v>0</v>
      </c>
      <c r="R796" s="75">
        <f t="shared" si="453"/>
        <v>0</v>
      </c>
      <c r="S796" s="75">
        <f t="shared" si="454"/>
        <v>0</v>
      </c>
      <c r="T796" s="75">
        <f t="shared" si="455"/>
        <v>0</v>
      </c>
      <c r="U796" s="75">
        <f t="shared" si="456"/>
        <v>0</v>
      </c>
      <c r="V796" s="75">
        <f t="shared" si="457"/>
        <v>0</v>
      </c>
      <c r="W796" s="75">
        <f t="shared" si="458"/>
        <v>0</v>
      </c>
      <c r="X796" s="75">
        <f t="shared" si="459"/>
        <v>0</v>
      </c>
      <c r="Y796" s="23">
        <f t="shared" si="460"/>
        <v>0</v>
      </c>
    </row>
    <row r="797" spans="1:25">
      <c r="A797" s="25">
        <f t="shared" si="442"/>
        <v>774</v>
      </c>
      <c r="C797" s="90">
        <v>39202</v>
      </c>
      <c r="E797" s="89" t="s">
        <v>300</v>
      </c>
      <c r="G797" s="24">
        <v>6.6</v>
      </c>
      <c r="H797" s="75" t="str">
        <f t="shared" si="444"/>
        <v>P, S, T &amp; D Plant - Commodity</v>
      </c>
      <c r="I797" s="23">
        <f>'Plt. Class.'!L$249</f>
        <v>0</v>
      </c>
      <c r="J797" s="75">
        <f t="shared" si="445"/>
        <v>0</v>
      </c>
      <c r="K797" s="75">
        <f t="shared" si="446"/>
        <v>0</v>
      </c>
      <c r="L797" s="75">
        <f t="shared" si="447"/>
        <v>0</v>
      </c>
      <c r="M797" s="75">
        <f t="shared" si="448"/>
        <v>0</v>
      </c>
      <c r="N797" s="75">
        <f t="shared" si="449"/>
        <v>0</v>
      </c>
      <c r="O797" s="75">
        <f t="shared" si="450"/>
        <v>0</v>
      </c>
      <c r="P797" s="75">
        <f t="shared" si="451"/>
        <v>0</v>
      </c>
      <c r="Q797" s="75">
        <f t="shared" si="452"/>
        <v>0</v>
      </c>
      <c r="R797" s="75">
        <f t="shared" si="453"/>
        <v>0</v>
      </c>
      <c r="S797" s="75">
        <f t="shared" si="454"/>
        <v>0</v>
      </c>
      <c r="T797" s="75">
        <f t="shared" si="455"/>
        <v>0</v>
      </c>
      <c r="U797" s="75">
        <f t="shared" si="456"/>
        <v>0</v>
      </c>
      <c r="V797" s="75">
        <f t="shared" si="457"/>
        <v>0</v>
      </c>
      <c r="W797" s="75">
        <f t="shared" si="458"/>
        <v>0</v>
      </c>
      <c r="X797" s="75">
        <f t="shared" si="459"/>
        <v>0</v>
      </c>
      <c r="Y797" s="23">
        <f t="shared" si="460"/>
        <v>0</v>
      </c>
    </row>
    <row r="798" spans="1:25">
      <c r="A798" s="25">
        <f t="shared" si="442"/>
        <v>775</v>
      </c>
      <c r="C798" s="90">
        <v>39300</v>
      </c>
      <c r="E798" s="89" t="s">
        <v>186</v>
      </c>
      <c r="G798" s="24">
        <v>6.6</v>
      </c>
      <c r="H798" s="75" t="str">
        <f t="shared" si="444"/>
        <v>P, S, T &amp; D Plant - Commodity</v>
      </c>
      <c r="I798" s="23">
        <f>'Plt. Class.'!L$250</f>
        <v>0</v>
      </c>
      <c r="J798" s="75">
        <f t="shared" si="445"/>
        <v>0</v>
      </c>
      <c r="K798" s="75">
        <f t="shared" si="446"/>
        <v>0</v>
      </c>
      <c r="L798" s="75">
        <f t="shared" si="447"/>
        <v>0</v>
      </c>
      <c r="M798" s="75">
        <f t="shared" si="448"/>
        <v>0</v>
      </c>
      <c r="N798" s="75">
        <f t="shared" si="449"/>
        <v>0</v>
      </c>
      <c r="O798" s="75">
        <f t="shared" si="450"/>
        <v>0</v>
      </c>
      <c r="P798" s="75">
        <f t="shared" si="451"/>
        <v>0</v>
      </c>
      <c r="Q798" s="75">
        <f t="shared" si="452"/>
        <v>0</v>
      </c>
      <c r="R798" s="75">
        <f t="shared" si="453"/>
        <v>0</v>
      </c>
      <c r="S798" s="75">
        <f t="shared" si="454"/>
        <v>0</v>
      </c>
      <c r="T798" s="75">
        <f t="shared" si="455"/>
        <v>0</v>
      </c>
      <c r="U798" s="75">
        <f t="shared" si="456"/>
        <v>0</v>
      </c>
      <c r="V798" s="75">
        <f t="shared" si="457"/>
        <v>0</v>
      </c>
      <c r="W798" s="75">
        <f t="shared" si="458"/>
        <v>0</v>
      </c>
      <c r="X798" s="75">
        <f t="shared" si="459"/>
        <v>0</v>
      </c>
      <c r="Y798" s="23">
        <f t="shared" si="460"/>
        <v>0</v>
      </c>
    </row>
    <row r="799" spans="1:25">
      <c r="A799" s="25">
        <f t="shared" si="442"/>
        <v>776</v>
      </c>
      <c r="C799" s="90">
        <v>39400</v>
      </c>
      <c r="E799" s="89" t="s">
        <v>301</v>
      </c>
      <c r="G799" s="24">
        <v>6.6</v>
      </c>
      <c r="H799" s="75" t="str">
        <f t="shared" si="444"/>
        <v>P, S, T &amp; D Plant - Commodity</v>
      </c>
      <c r="I799" s="23">
        <f>'Plt. Class.'!L$251</f>
        <v>442.75023720970455</v>
      </c>
      <c r="J799" s="75">
        <f t="shared" si="445"/>
        <v>168.2022689321839</v>
      </c>
      <c r="K799" s="75">
        <f t="shared" si="446"/>
        <v>111.00894565383933</v>
      </c>
      <c r="L799" s="75">
        <f t="shared" si="447"/>
        <v>2.3916055505835696</v>
      </c>
      <c r="M799" s="75">
        <f t="shared" si="448"/>
        <v>78.850703488639141</v>
      </c>
      <c r="N799" s="75">
        <f t="shared" si="449"/>
        <v>82.296713584458544</v>
      </c>
      <c r="O799" s="75">
        <f t="shared" si="450"/>
        <v>0</v>
      </c>
      <c r="P799" s="75">
        <f t="shared" si="451"/>
        <v>0</v>
      </c>
      <c r="Q799" s="75">
        <f t="shared" si="452"/>
        <v>0</v>
      </c>
      <c r="R799" s="75">
        <f t="shared" si="453"/>
        <v>0</v>
      </c>
      <c r="S799" s="75">
        <f t="shared" si="454"/>
        <v>0</v>
      </c>
      <c r="T799" s="75">
        <f t="shared" si="455"/>
        <v>0</v>
      </c>
      <c r="U799" s="75">
        <f t="shared" si="456"/>
        <v>0</v>
      </c>
      <c r="V799" s="75">
        <f t="shared" si="457"/>
        <v>0</v>
      </c>
      <c r="W799" s="75">
        <f t="shared" si="458"/>
        <v>0</v>
      </c>
      <c r="X799" s="75">
        <f t="shared" si="459"/>
        <v>0</v>
      </c>
      <c r="Y799" s="23">
        <f t="shared" si="460"/>
        <v>0</v>
      </c>
    </row>
    <row r="800" spans="1:25">
      <c r="A800" s="25">
        <f t="shared" si="442"/>
        <v>777</v>
      </c>
      <c r="C800" s="90">
        <v>39600</v>
      </c>
      <c r="E800" s="89" t="s">
        <v>302</v>
      </c>
      <c r="G800" s="24">
        <v>6.6</v>
      </c>
      <c r="H800" s="75" t="str">
        <f t="shared" si="444"/>
        <v>P, S, T &amp; D Plant - Commodity</v>
      </c>
      <c r="I800" s="23">
        <f>'Plt. Class.'!L$252</f>
        <v>0</v>
      </c>
      <c r="J800" s="75">
        <f t="shared" si="445"/>
        <v>0</v>
      </c>
      <c r="K800" s="75">
        <f t="shared" si="446"/>
        <v>0</v>
      </c>
      <c r="L800" s="75">
        <f t="shared" si="447"/>
        <v>0</v>
      </c>
      <c r="M800" s="75">
        <f t="shared" si="448"/>
        <v>0</v>
      </c>
      <c r="N800" s="75">
        <f t="shared" si="449"/>
        <v>0</v>
      </c>
      <c r="O800" s="75">
        <f t="shared" si="450"/>
        <v>0</v>
      </c>
      <c r="P800" s="75">
        <f t="shared" si="451"/>
        <v>0</v>
      </c>
      <c r="Q800" s="75">
        <f t="shared" si="452"/>
        <v>0</v>
      </c>
      <c r="R800" s="75">
        <f t="shared" si="453"/>
        <v>0</v>
      </c>
      <c r="S800" s="75">
        <f t="shared" si="454"/>
        <v>0</v>
      </c>
      <c r="T800" s="75">
        <f t="shared" si="455"/>
        <v>0</v>
      </c>
      <c r="U800" s="75">
        <f t="shared" si="456"/>
        <v>0</v>
      </c>
      <c r="V800" s="75">
        <f t="shared" si="457"/>
        <v>0</v>
      </c>
      <c r="W800" s="75">
        <f t="shared" si="458"/>
        <v>0</v>
      </c>
      <c r="X800" s="75">
        <f t="shared" si="459"/>
        <v>0</v>
      </c>
      <c r="Y800" s="23">
        <f t="shared" si="460"/>
        <v>0</v>
      </c>
    </row>
    <row r="801" spans="1:25">
      <c r="A801" s="25">
        <f t="shared" si="442"/>
        <v>778</v>
      </c>
      <c r="C801" s="90">
        <v>39603</v>
      </c>
      <c r="E801" s="89" t="s">
        <v>303</v>
      </c>
      <c r="G801" s="24">
        <v>6.6</v>
      </c>
      <c r="H801" s="75" t="str">
        <f t="shared" si="444"/>
        <v>P, S, T &amp; D Plant - Commodity</v>
      </c>
      <c r="I801" s="23">
        <f>'Plt. Class.'!L$253</f>
        <v>0</v>
      </c>
      <c r="J801" s="75">
        <f t="shared" si="445"/>
        <v>0</v>
      </c>
      <c r="K801" s="75">
        <f t="shared" si="446"/>
        <v>0</v>
      </c>
      <c r="L801" s="75">
        <f t="shared" si="447"/>
        <v>0</v>
      </c>
      <c r="M801" s="75">
        <f t="shared" si="448"/>
        <v>0</v>
      </c>
      <c r="N801" s="75">
        <f t="shared" si="449"/>
        <v>0</v>
      </c>
      <c r="O801" s="75">
        <f t="shared" si="450"/>
        <v>0</v>
      </c>
      <c r="P801" s="75">
        <f t="shared" si="451"/>
        <v>0</v>
      </c>
      <c r="Q801" s="75">
        <f t="shared" si="452"/>
        <v>0</v>
      </c>
      <c r="R801" s="75">
        <f t="shared" si="453"/>
        <v>0</v>
      </c>
      <c r="S801" s="75">
        <f t="shared" si="454"/>
        <v>0</v>
      </c>
      <c r="T801" s="75">
        <f t="shared" si="455"/>
        <v>0</v>
      </c>
      <c r="U801" s="75">
        <f t="shared" si="456"/>
        <v>0</v>
      </c>
      <c r="V801" s="75">
        <f t="shared" si="457"/>
        <v>0</v>
      </c>
      <c r="W801" s="75">
        <f t="shared" si="458"/>
        <v>0</v>
      </c>
      <c r="X801" s="75">
        <f t="shared" si="459"/>
        <v>0</v>
      </c>
      <c r="Y801" s="23">
        <f t="shared" si="460"/>
        <v>0</v>
      </c>
    </row>
    <row r="802" spans="1:25">
      <c r="A802" s="25">
        <f t="shared" si="442"/>
        <v>779</v>
      </c>
      <c r="C802" s="90">
        <v>39604</v>
      </c>
      <c r="E802" s="89" t="s">
        <v>304</v>
      </c>
      <c r="G802" s="24">
        <v>6.6</v>
      </c>
      <c r="H802" s="75" t="str">
        <f t="shared" si="444"/>
        <v>P, S, T &amp; D Plant - Commodity</v>
      </c>
      <c r="I802" s="23">
        <f>'Plt. Class.'!L$254</f>
        <v>0</v>
      </c>
      <c r="J802" s="75">
        <f t="shared" si="445"/>
        <v>0</v>
      </c>
      <c r="K802" s="75">
        <f t="shared" si="446"/>
        <v>0</v>
      </c>
      <c r="L802" s="75">
        <f t="shared" si="447"/>
        <v>0</v>
      </c>
      <c r="M802" s="75">
        <f t="shared" si="448"/>
        <v>0</v>
      </c>
      <c r="N802" s="75">
        <f t="shared" si="449"/>
        <v>0</v>
      </c>
      <c r="O802" s="75">
        <f t="shared" si="450"/>
        <v>0</v>
      </c>
      <c r="P802" s="75">
        <f t="shared" si="451"/>
        <v>0</v>
      </c>
      <c r="Q802" s="75">
        <f t="shared" si="452"/>
        <v>0</v>
      </c>
      <c r="R802" s="75">
        <f t="shared" si="453"/>
        <v>0</v>
      </c>
      <c r="S802" s="75">
        <f t="shared" si="454"/>
        <v>0</v>
      </c>
      <c r="T802" s="75">
        <f t="shared" si="455"/>
        <v>0</v>
      </c>
      <c r="U802" s="75">
        <f t="shared" si="456"/>
        <v>0</v>
      </c>
      <c r="V802" s="75">
        <f t="shared" si="457"/>
        <v>0</v>
      </c>
      <c r="W802" s="75">
        <f t="shared" si="458"/>
        <v>0</v>
      </c>
      <c r="X802" s="75">
        <f t="shared" si="459"/>
        <v>0</v>
      </c>
      <c r="Y802" s="23">
        <f t="shared" si="460"/>
        <v>0</v>
      </c>
    </row>
    <row r="803" spans="1:25">
      <c r="A803" s="25">
        <f t="shared" si="442"/>
        <v>780</v>
      </c>
      <c r="C803" s="90">
        <v>39605</v>
      </c>
      <c r="E803" s="23" t="s">
        <v>305</v>
      </c>
      <c r="G803" s="24">
        <v>6.6</v>
      </c>
      <c r="H803" s="75" t="str">
        <f t="shared" si="444"/>
        <v>P, S, T &amp; D Plant - Commodity</v>
      </c>
      <c r="I803" s="23">
        <f>'Plt. Class.'!L$255</f>
        <v>0</v>
      </c>
      <c r="J803" s="75">
        <f t="shared" si="445"/>
        <v>0</v>
      </c>
      <c r="K803" s="75">
        <f t="shared" si="446"/>
        <v>0</v>
      </c>
      <c r="L803" s="75">
        <f t="shared" si="447"/>
        <v>0</v>
      </c>
      <c r="M803" s="75">
        <f t="shared" si="448"/>
        <v>0</v>
      </c>
      <c r="N803" s="75">
        <f t="shared" si="449"/>
        <v>0</v>
      </c>
      <c r="O803" s="75">
        <f t="shared" si="450"/>
        <v>0</v>
      </c>
      <c r="P803" s="75">
        <f t="shared" si="451"/>
        <v>0</v>
      </c>
      <c r="Q803" s="75">
        <f t="shared" si="452"/>
        <v>0</v>
      </c>
      <c r="R803" s="75">
        <f t="shared" si="453"/>
        <v>0</v>
      </c>
      <c r="S803" s="75">
        <f t="shared" si="454"/>
        <v>0</v>
      </c>
      <c r="T803" s="75">
        <f t="shared" si="455"/>
        <v>0</v>
      </c>
      <c r="U803" s="75">
        <f t="shared" si="456"/>
        <v>0</v>
      </c>
      <c r="V803" s="75">
        <f t="shared" si="457"/>
        <v>0</v>
      </c>
      <c r="W803" s="75">
        <f t="shared" si="458"/>
        <v>0</v>
      </c>
      <c r="X803" s="75">
        <f t="shared" si="459"/>
        <v>0</v>
      </c>
      <c r="Y803" s="23">
        <f t="shared" si="460"/>
        <v>0</v>
      </c>
    </row>
    <row r="804" spans="1:25">
      <c r="A804" s="25">
        <f t="shared" si="442"/>
        <v>781</v>
      </c>
      <c r="C804" s="90">
        <v>39700</v>
      </c>
      <c r="E804" s="89" t="s">
        <v>306</v>
      </c>
      <c r="G804" s="24">
        <v>6.6</v>
      </c>
      <c r="H804" s="75" t="str">
        <f t="shared" si="444"/>
        <v>P, S, T &amp; D Plant - Commodity</v>
      </c>
      <c r="I804" s="23">
        <f>'Plt. Class.'!L$256</f>
        <v>2205.6995795429198</v>
      </c>
      <c r="J804" s="75">
        <f t="shared" si="445"/>
        <v>837.9525129111579</v>
      </c>
      <c r="K804" s="75">
        <f t="shared" si="446"/>
        <v>553.02598209157861</v>
      </c>
      <c r="L804" s="75">
        <f t="shared" si="447"/>
        <v>11.914535361064438</v>
      </c>
      <c r="M804" s="75">
        <f t="shared" si="448"/>
        <v>392.81958294960492</v>
      </c>
      <c r="N804" s="75">
        <f t="shared" si="449"/>
        <v>409.98696622951365</v>
      </c>
      <c r="O804" s="75">
        <f t="shared" si="450"/>
        <v>0</v>
      </c>
      <c r="P804" s="75">
        <f t="shared" si="451"/>
        <v>0</v>
      </c>
      <c r="Q804" s="75">
        <f t="shared" si="452"/>
        <v>0</v>
      </c>
      <c r="R804" s="75">
        <f t="shared" si="453"/>
        <v>0</v>
      </c>
      <c r="S804" s="75">
        <f t="shared" si="454"/>
        <v>0</v>
      </c>
      <c r="T804" s="75">
        <f t="shared" si="455"/>
        <v>0</v>
      </c>
      <c r="U804" s="75">
        <f t="shared" si="456"/>
        <v>0</v>
      </c>
      <c r="V804" s="75">
        <f t="shared" si="457"/>
        <v>0</v>
      </c>
      <c r="W804" s="75">
        <f t="shared" si="458"/>
        <v>0</v>
      </c>
      <c r="X804" s="75">
        <f t="shared" si="459"/>
        <v>0</v>
      </c>
      <c r="Y804" s="23">
        <f t="shared" si="460"/>
        <v>0</v>
      </c>
    </row>
    <row r="805" spans="1:25">
      <c r="A805" s="25">
        <f t="shared" si="442"/>
        <v>782</v>
      </c>
      <c r="C805" s="90">
        <v>39701</v>
      </c>
      <c r="E805" s="89" t="s">
        <v>307</v>
      </c>
      <c r="G805" s="24">
        <v>6.6</v>
      </c>
      <c r="H805" s="75" t="str">
        <f t="shared" si="444"/>
        <v>P, S, T &amp; D Plant - Commodity</v>
      </c>
      <c r="I805" s="23">
        <f>'Plt. Class.'!L$257</f>
        <v>0</v>
      </c>
      <c r="J805" s="75">
        <f t="shared" si="445"/>
        <v>0</v>
      </c>
      <c r="K805" s="75">
        <f t="shared" si="446"/>
        <v>0</v>
      </c>
      <c r="L805" s="75">
        <f t="shared" si="447"/>
        <v>0</v>
      </c>
      <c r="M805" s="75">
        <f t="shared" si="448"/>
        <v>0</v>
      </c>
      <c r="N805" s="75">
        <f t="shared" si="449"/>
        <v>0</v>
      </c>
      <c r="O805" s="75">
        <f t="shared" si="450"/>
        <v>0</v>
      </c>
      <c r="P805" s="75">
        <f t="shared" si="451"/>
        <v>0</v>
      </c>
      <c r="Q805" s="75">
        <f t="shared" si="452"/>
        <v>0</v>
      </c>
      <c r="R805" s="75">
        <f t="shared" si="453"/>
        <v>0</v>
      </c>
      <c r="S805" s="75">
        <f t="shared" si="454"/>
        <v>0</v>
      </c>
      <c r="T805" s="75">
        <f t="shared" si="455"/>
        <v>0</v>
      </c>
      <c r="U805" s="75">
        <f t="shared" si="456"/>
        <v>0</v>
      </c>
      <c r="V805" s="75">
        <f t="shared" si="457"/>
        <v>0</v>
      </c>
      <c r="W805" s="75">
        <f t="shared" si="458"/>
        <v>0</v>
      </c>
      <c r="X805" s="75">
        <f t="shared" si="459"/>
        <v>0</v>
      </c>
      <c r="Y805" s="23">
        <f t="shared" si="460"/>
        <v>0</v>
      </c>
    </row>
    <row r="806" spans="1:25">
      <c r="A806" s="25">
        <f t="shared" si="442"/>
        <v>783</v>
      </c>
      <c r="C806" s="90">
        <v>39702</v>
      </c>
      <c r="E806" s="89" t="s">
        <v>308</v>
      </c>
      <c r="G806" s="24">
        <v>6.6</v>
      </c>
      <c r="H806" s="75" t="str">
        <f t="shared" si="444"/>
        <v>P, S, T &amp; D Plant - Commodity</v>
      </c>
      <c r="I806" s="23">
        <f>'Plt. Class.'!L$258</f>
        <v>0</v>
      </c>
      <c r="J806" s="75">
        <f t="shared" si="445"/>
        <v>0</v>
      </c>
      <c r="K806" s="75">
        <f t="shared" si="446"/>
        <v>0</v>
      </c>
      <c r="L806" s="75">
        <f t="shared" si="447"/>
        <v>0</v>
      </c>
      <c r="M806" s="75">
        <f t="shared" si="448"/>
        <v>0</v>
      </c>
      <c r="N806" s="75">
        <f t="shared" si="449"/>
        <v>0</v>
      </c>
      <c r="O806" s="75">
        <f t="shared" si="450"/>
        <v>0</v>
      </c>
      <c r="P806" s="75">
        <f t="shared" si="451"/>
        <v>0</v>
      </c>
      <c r="Q806" s="75">
        <f t="shared" si="452"/>
        <v>0</v>
      </c>
      <c r="R806" s="75">
        <f t="shared" si="453"/>
        <v>0</v>
      </c>
      <c r="S806" s="75">
        <f t="shared" si="454"/>
        <v>0</v>
      </c>
      <c r="T806" s="75">
        <f t="shared" si="455"/>
        <v>0</v>
      </c>
      <c r="U806" s="75">
        <f t="shared" si="456"/>
        <v>0</v>
      </c>
      <c r="V806" s="75">
        <f t="shared" si="457"/>
        <v>0</v>
      </c>
      <c r="W806" s="75">
        <f t="shared" si="458"/>
        <v>0</v>
      </c>
      <c r="X806" s="75">
        <f t="shared" si="459"/>
        <v>0</v>
      </c>
      <c r="Y806" s="23">
        <f t="shared" si="460"/>
        <v>0</v>
      </c>
    </row>
    <row r="807" spans="1:25">
      <c r="A807" s="25">
        <f t="shared" si="442"/>
        <v>784</v>
      </c>
      <c r="C807" s="90">
        <v>39705</v>
      </c>
      <c r="E807" s="89" t="s">
        <v>309</v>
      </c>
      <c r="G807" s="24">
        <v>6.6</v>
      </c>
      <c r="H807" s="75" t="str">
        <f t="shared" si="444"/>
        <v>P, S, T &amp; D Plant - Commodity</v>
      </c>
      <c r="I807" s="23">
        <f>'Plt. Class.'!L$259</f>
        <v>0</v>
      </c>
      <c r="J807" s="75">
        <f t="shared" si="445"/>
        <v>0</v>
      </c>
      <c r="K807" s="75">
        <f t="shared" si="446"/>
        <v>0</v>
      </c>
      <c r="L807" s="75">
        <f t="shared" si="447"/>
        <v>0</v>
      </c>
      <c r="M807" s="75">
        <f t="shared" si="448"/>
        <v>0</v>
      </c>
      <c r="N807" s="75">
        <f t="shared" si="449"/>
        <v>0</v>
      </c>
      <c r="O807" s="75">
        <f t="shared" si="450"/>
        <v>0</v>
      </c>
      <c r="P807" s="75">
        <f t="shared" si="451"/>
        <v>0</v>
      </c>
      <c r="Q807" s="75">
        <f t="shared" si="452"/>
        <v>0</v>
      </c>
      <c r="R807" s="75">
        <f t="shared" si="453"/>
        <v>0</v>
      </c>
      <c r="S807" s="75">
        <f t="shared" si="454"/>
        <v>0</v>
      </c>
      <c r="T807" s="75">
        <f t="shared" si="455"/>
        <v>0</v>
      </c>
      <c r="U807" s="75">
        <f t="shared" si="456"/>
        <v>0</v>
      </c>
      <c r="V807" s="75">
        <f t="shared" si="457"/>
        <v>0</v>
      </c>
      <c r="W807" s="75">
        <f t="shared" si="458"/>
        <v>0</v>
      </c>
      <c r="X807" s="75">
        <f t="shared" si="459"/>
        <v>0</v>
      </c>
      <c r="Y807" s="23">
        <f t="shared" si="460"/>
        <v>0</v>
      </c>
    </row>
    <row r="808" spans="1:25">
      <c r="A808" s="25">
        <f t="shared" si="442"/>
        <v>785</v>
      </c>
      <c r="C808" s="90">
        <v>39800</v>
      </c>
      <c r="E808" s="89" t="s">
        <v>310</v>
      </c>
      <c r="G808" s="24">
        <v>6.6</v>
      </c>
      <c r="H808" s="75" t="str">
        <f t="shared" si="444"/>
        <v>P, S, T &amp; D Plant - Commodity</v>
      </c>
      <c r="I808" s="23">
        <f>'Plt. Class.'!L$260</f>
        <v>621.49615049386205</v>
      </c>
      <c r="J808" s="75">
        <f t="shared" si="445"/>
        <v>236.10842831953721</v>
      </c>
      <c r="K808" s="75">
        <f t="shared" si="446"/>
        <v>155.825173192547</v>
      </c>
      <c r="L808" s="75">
        <f t="shared" si="447"/>
        <v>3.3571379939960031</v>
      </c>
      <c r="M808" s="75">
        <f t="shared" si="448"/>
        <v>110.68409356652973</v>
      </c>
      <c r="N808" s="75">
        <f t="shared" si="449"/>
        <v>115.52131742125202</v>
      </c>
      <c r="O808" s="75">
        <f t="shared" si="450"/>
        <v>0</v>
      </c>
      <c r="P808" s="75">
        <f t="shared" si="451"/>
        <v>0</v>
      </c>
      <c r="Q808" s="75">
        <f t="shared" si="452"/>
        <v>0</v>
      </c>
      <c r="R808" s="75">
        <f t="shared" si="453"/>
        <v>0</v>
      </c>
      <c r="S808" s="75">
        <f t="shared" si="454"/>
        <v>0</v>
      </c>
      <c r="T808" s="75">
        <f t="shared" si="455"/>
        <v>0</v>
      </c>
      <c r="U808" s="75">
        <f t="shared" si="456"/>
        <v>0</v>
      </c>
      <c r="V808" s="75">
        <f t="shared" si="457"/>
        <v>0</v>
      </c>
      <c r="W808" s="75">
        <f t="shared" si="458"/>
        <v>0</v>
      </c>
      <c r="X808" s="75">
        <f t="shared" si="459"/>
        <v>0</v>
      </c>
      <c r="Y808" s="23">
        <f t="shared" si="460"/>
        <v>0</v>
      </c>
    </row>
    <row r="809" spans="1:25">
      <c r="A809" s="25">
        <f t="shared" si="442"/>
        <v>786</v>
      </c>
      <c r="C809" s="90">
        <v>39900</v>
      </c>
      <c r="E809" s="89" t="s">
        <v>311</v>
      </c>
      <c r="G809" s="24">
        <v>6.6</v>
      </c>
      <c r="H809" s="75" t="str">
        <f t="shared" si="444"/>
        <v>P, S, T &amp; D Plant - Commodity</v>
      </c>
      <c r="I809" s="23">
        <f>'Plt. Class.'!L$261</f>
        <v>171.48635696263318</v>
      </c>
      <c r="J809" s="75">
        <f t="shared" si="445"/>
        <v>65.14823010330187</v>
      </c>
      <c r="K809" s="75">
        <f t="shared" si="446"/>
        <v>42.996068845522423</v>
      </c>
      <c r="L809" s="75">
        <f t="shared" si="447"/>
        <v>0.92631847189036221</v>
      </c>
      <c r="M809" s="75">
        <f t="shared" si="448"/>
        <v>30.54051415178132</v>
      </c>
      <c r="N809" s="75">
        <f t="shared" si="449"/>
        <v>31.875225390137199</v>
      </c>
      <c r="O809" s="75">
        <f t="shared" si="450"/>
        <v>0</v>
      </c>
      <c r="P809" s="75">
        <f t="shared" si="451"/>
        <v>0</v>
      </c>
      <c r="Q809" s="75">
        <f t="shared" si="452"/>
        <v>0</v>
      </c>
      <c r="R809" s="75">
        <f t="shared" si="453"/>
        <v>0</v>
      </c>
      <c r="S809" s="75">
        <f t="shared" si="454"/>
        <v>0</v>
      </c>
      <c r="T809" s="75">
        <f t="shared" si="455"/>
        <v>0</v>
      </c>
      <c r="U809" s="75">
        <f t="shared" si="456"/>
        <v>0</v>
      </c>
      <c r="V809" s="75">
        <f t="shared" si="457"/>
        <v>0</v>
      </c>
      <c r="W809" s="75">
        <f t="shared" si="458"/>
        <v>0</v>
      </c>
      <c r="X809" s="75">
        <f t="shared" si="459"/>
        <v>0</v>
      </c>
      <c r="Y809" s="23">
        <f t="shared" si="460"/>
        <v>0</v>
      </c>
    </row>
    <row r="810" spans="1:25">
      <c r="A810" s="25">
        <f t="shared" si="442"/>
        <v>787</v>
      </c>
      <c r="C810" s="90">
        <v>39901</v>
      </c>
      <c r="E810" s="89" t="s">
        <v>312</v>
      </c>
      <c r="G810" s="24">
        <v>6.6</v>
      </c>
      <c r="H810" s="75" t="str">
        <f t="shared" si="444"/>
        <v>P, S, T &amp; D Plant - Commodity</v>
      </c>
      <c r="I810" s="23">
        <f>'Plt. Class.'!L$262</f>
        <v>6344.4865908049442</v>
      </c>
      <c r="J810" s="75">
        <f t="shared" si="445"/>
        <v>2410.2912886250106</v>
      </c>
      <c r="K810" s="75">
        <f t="shared" si="446"/>
        <v>1590.7270238832098</v>
      </c>
      <c r="L810" s="75">
        <f t="shared" si="447"/>
        <v>34.271036062675989</v>
      </c>
      <c r="M810" s="75">
        <f t="shared" si="448"/>
        <v>1129.9084425385881</v>
      </c>
      <c r="N810" s="75">
        <f t="shared" si="449"/>
        <v>1179.2887996954594</v>
      </c>
      <c r="O810" s="75">
        <f t="shared" si="450"/>
        <v>0</v>
      </c>
      <c r="P810" s="75">
        <f t="shared" si="451"/>
        <v>0</v>
      </c>
      <c r="Q810" s="75">
        <f t="shared" si="452"/>
        <v>0</v>
      </c>
      <c r="R810" s="75">
        <f t="shared" si="453"/>
        <v>0</v>
      </c>
      <c r="S810" s="75">
        <f t="shared" si="454"/>
        <v>0</v>
      </c>
      <c r="T810" s="75">
        <f t="shared" si="455"/>
        <v>0</v>
      </c>
      <c r="U810" s="75">
        <f t="shared" si="456"/>
        <v>0</v>
      </c>
      <c r="V810" s="75">
        <f t="shared" si="457"/>
        <v>0</v>
      </c>
      <c r="W810" s="75">
        <f t="shared" si="458"/>
        <v>0</v>
      </c>
      <c r="X810" s="75">
        <f t="shared" si="459"/>
        <v>0</v>
      </c>
      <c r="Y810" s="23">
        <f t="shared" si="460"/>
        <v>0</v>
      </c>
    </row>
    <row r="811" spans="1:25">
      <c r="A811" s="25">
        <f t="shared" si="442"/>
        <v>788</v>
      </c>
      <c r="C811" s="90">
        <v>39902</v>
      </c>
      <c r="E811" s="89" t="s">
        <v>313</v>
      </c>
      <c r="G811" s="24">
        <v>6.6</v>
      </c>
      <c r="H811" s="75" t="str">
        <f t="shared" si="444"/>
        <v>P, S, T &amp; D Plant - Commodity</v>
      </c>
      <c r="I811" s="23">
        <f>'Plt. Class.'!L$263</f>
        <v>2048.7927883631764</v>
      </c>
      <c r="J811" s="75">
        <f t="shared" si="445"/>
        <v>778.34310772228878</v>
      </c>
      <c r="K811" s="75">
        <f t="shared" si="446"/>
        <v>513.68538779949574</v>
      </c>
      <c r="L811" s="75">
        <f t="shared" si="447"/>
        <v>11.066971382161377</v>
      </c>
      <c r="M811" s="75">
        <f t="shared" si="448"/>
        <v>364.87558692909511</v>
      </c>
      <c r="N811" s="75">
        <f t="shared" si="449"/>
        <v>380.8217345301353</v>
      </c>
      <c r="O811" s="75">
        <f t="shared" si="450"/>
        <v>0</v>
      </c>
      <c r="P811" s="75">
        <f t="shared" si="451"/>
        <v>0</v>
      </c>
      <c r="Q811" s="75">
        <f t="shared" si="452"/>
        <v>0</v>
      </c>
      <c r="R811" s="75">
        <f t="shared" si="453"/>
        <v>0</v>
      </c>
      <c r="S811" s="75">
        <f t="shared" si="454"/>
        <v>0</v>
      </c>
      <c r="T811" s="75">
        <f t="shared" si="455"/>
        <v>0</v>
      </c>
      <c r="U811" s="75">
        <f t="shared" si="456"/>
        <v>0</v>
      </c>
      <c r="V811" s="75">
        <f t="shared" si="457"/>
        <v>0</v>
      </c>
      <c r="W811" s="75">
        <f t="shared" si="458"/>
        <v>0</v>
      </c>
      <c r="X811" s="75">
        <f t="shared" si="459"/>
        <v>0</v>
      </c>
      <c r="Y811" s="23">
        <f t="shared" si="460"/>
        <v>0</v>
      </c>
    </row>
    <row r="812" spans="1:25">
      <c r="A812" s="25">
        <f t="shared" si="442"/>
        <v>789</v>
      </c>
      <c r="C812" s="90">
        <v>39903</v>
      </c>
      <c r="E812" s="89" t="s">
        <v>314</v>
      </c>
      <c r="G812" s="24">
        <v>6.6</v>
      </c>
      <c r="H812" s="75" t="str">
        <f t="shared" si="444"/>
        <v>P, S, T &amp; D Plant - Commodity</v>
      </c>
      <c r="I812" s="23">
        <f>'Plt. Class.'!L$264</f>
        <v>740.22858800313247</v>
      </c>
      <c r="J812" s="75">
        <f t="shared" si="445"/>
        <v>281.2152711995534</v>
      </c>
      <c r="K812" s="75">
        <f t="shared" si="446"/>
        <v>185.59446882495504</v>
      </c>
      <c r="L812" s="75">
        <f t="shared" si="447"/>
        <v>3.9984954292196737</v>
      </c>
      <c r="M812" s="75">
        <f t="shared" si="448"/>
        <v>131.82950566958991</v>
      </c>
      <c r="N812" s="75">
        <f t="shared" si="449"/>
        <v>137.59084687981439</v>
      </c>
      <c r="O812" s="75">
        <f t="shared" si="450"/>
        <v>0</v>
      </c>
      <c r="P812" s="75">
        <f t="shared" si="451"/>
        <v>0</v>
      </c>
      <c r="Q812" s="75">
        <f t="shared" si="452"/>
        <v>0</v>
      </c>
      <c r="R812" s="75">
        <f t="shared" si="453"/>
        <v>0</v>
      </c>
      <c r="S812" s="75">
        <f t="shared" si="454"/>
        <v>0</v>
      </c>
      <c r="T812" s="75">
        <f t="shared" si="455"/>
        <v>0</v>
      </c>
      <c r="U812" s="75">
        <f t="shared" si="456"/>
        <v>0</v>
      </c>
      <c r="V812" s="75">
        <f t="shared" si="457"/>
        <v>0</v>
      </c>
      <c r="W812" s="75">
        <f t="shared" si="458"/>
        <v>0</v>
      </c>
      <c r="X812" s="75">
        <f t="shared" si="459"/>
        <v>0</v>
      </c>
      <c r="Y812" s="23">
        <f t="shared" si="460"/>
        <v>0</v>
      </c>
    </row>
    <row r="813" spans="1:25">
      <c r="A813" s="25">
        <f t="shared" si="442"/>
        <v>790</v>
      </c>
      <c r="C813" s="90">
        <v>39904</v>
      </c>
      <c r="E813" s="89" t="s">
        <v>315</v>
      </c>
      <c r="G813" s="24">
        <v>6.6</v>
      </c>
      <c r="H813" s="75" t="str">
        <f t="shared" si="444"/>
        <v>P, S, T &amp; D Plant - Commodity</v>
      </c>
      <c r="I813" s="23">
        <f>'Plt. Class.'!L$265</f>
        <v>0</v>
      </c>
      <c r="J813" s="75">
        <f t="shared" si="445"/>
        <v>0</v>
      </c>
      <c r="K813" s="75">
        <f t="shared" si="446"/>
        <v>0</v>
      </c>
      <c r="L813" s="75">
        <f t="shared" si="447"/>
        <v>0</v>
      </c>
      <c r="M813" s="75">
        <f t="shared" si="448"/>
        <v>0</v>
      </c>
      <c r="N813" s="75">
        <f t="shared" si="449"/>
        <v>0</v>
      </c>
      <c r="O813" s="75">
        <f t="shared" si="450"/>
        <v>0</v>
      </c>
      <c r="P813" s="75">
        <f t="shared" si="451"/>
        <v>0</v>
      </c>
      <c r="Q813" s="75">
        <f t="shared" si="452"/>
        <v>0</v>
      </c>
      <c r="R813" s="75">
        <f t="shared" si="453"/>
        <v>0</v>
      </c>
      <c r="S813" s="75">
        <f t="shared" si="454"/>
        <v>0</v>
      </c>
      <c r="T813" s="75">
        <f t="shared" si="455"/>
        <v>0</v>
      </c>
      <c r="U813" s="75">
        <f t="shared" si="456"/>
        <v>0</v>
      </c>
      <c r="V813" s="75">
        <f t="shared" si="457"/>
        <v>0</v>
      </c>
      <c r="W813" s="75">
        <f t="shared" si="458"/>
        <v>0</v>
      </c>
      <c r="X813" s="75">
        <f t="shared" si="459"/>
        <v>0</v>
      </c>
      <c r="Y813" s="23">
        <f t="shared" si="460"/>
        <v>0</v>
      </c>
    </row>
    <row r="814" spans="1:25">
      <c r="A814" s="25">
        <f t="shared" si="442"/>
        <v>791</v>
      </c>
      <c r="C814" s="90">
        <v>39905</v>
      </c>
      <c r="E814" s="89" t="s">
        <v>316</v>
      </c>
      <c r="G814" s="24">
        <v>6.6</v>
      </c>
      <c r="H814" s="75" t="str">
        <f t="shared" si="444"/>
        <v>P, S, T &amp; D Plant - Commodity</v>
      </c>
      <c r="I814" s="23">
        <f>'Plt. Class.'!L$266</f>
        <v>0</v>
      </c>
      <c r="J814" s="75">
        <f t="shared" si="445"/>
        <v>0</v>
      </c>
      <c r="K814" s="75">
        <f t="shared" si="446"/>
        <v>0</v>
      </c>
      <c r="L814" s="75">
        <f t="shared" si="447"/>
        <v>0</v>
      </c>
      <c r="M814" s="75">
        <f t="shared" si="448"/>
        <v>0</v>
      </c>
      <c r="N814" s="75">
        <f t="shared" si="449"/>
        <v>0</v>
      </c>
      <c r="O814" s="75">
        <f t="shared" si="450"/>
        <v>0</v>
      </c>
      <c r="P814" s="75">
        <f t="shared" si="451"/>
        <v>0</v>
      </c>
      <c r="Q814" s="75">
        <f t="shared" si="452"/>
        <v>0</v>
      </c>
      <c r="R814" s="75">
        <f t="shared" si="453"/>
        <v>0</v>
      </c>
      <c r="S814" s="75">
        <f t="shared" si="454"/>
        <v>0</v>
      </c>
      <c r="T814" s="75">
        <f t="shared" si="455"/>
        <v>0</v>
      </c>
      <c r="U814" s="75">
        <f t="shared" si="456"/>
        <v>0</v>
      </c>
      <c r="V814" s="75">
        <f t="shared" si="457"/>
        <v>0</v>
      </c>
      <c r="W814" s="75">
        <f t="shared" si="458"/>
        <v>0</v>
      </c>
      <c r="X814" s="75">
        <f t="shared" si="459"/>
        <v>0</v>
      </c>
      <c r="Y814" s="23">
        <f t="shared" si="460"/>
        <v>0</v>
      </c>
    </row>
    <row r="815" spans="1:25">
      <c r="A815" s="25">
        <f t="shared" si="442"/>
        <v>792</v>
      </c>
      <c r="C815" s="90">
        <v>39906</v>
      </c>
      <c r="E815" s="89" t="s">
        <v>317</v>
      </c>
      <c r="G815" s="24">
        <v>6.6</v>
      </c>
      <c r="H815" s="75" t="str">
        <f t="shared" si="444"/>
        <v>P, S, T &amp; D Plant - Commodity</v>
      </c>
      <c r="I815" s="23">
        <f>'Plt. Class.'!L$267</f>
        <v>1951.5773089150932</v>
      </c>
      <c r="J815" s="75">
        <f t="shared" si="445"/>
        <v>741.4106278628758</v>
      </c>
      <c r="K815" s="75">
        <f t="shared" si="446"/>
        <v>489.31095054842592</v>
      </c>
      <c r="L815" s="75">
        <f t="shared" si="447"/>
        <v>10.541842176774736</v>
      </c>
      <c r="M815" s="75">
        <f t="shared" si="448"/>
        <v>347.56219373302099</v>
      </c>
      <c r="N815" s="75">
        <f t="shared" si="449"/>
        <v>362.75169459399552</v>
      </c>
      <c r="O815" s="75">
        <f t="shared" si="450"/>
        <v>0</v>
      </c>
      <c r="P815" s="75">
        <f t="shared" si="451"/>
        <v>0</v>
      </c>
      <c r="Q815" s="75">
        <f t="shared" si="452"/>
        <v>0</v>
      </c>
      <c r="R815" s="75">
        <f t="shared" si="453"/>
        <v>0</v>
      </c>
      <c r="S815" s="75">
        <f t="shared" si="454"/>
        <v>0</v>
      </c>
      <c r="T815" s="75">
        <f t="shared" si="455"/>
        <v>0</v>
      </c>
      <c r="U815" s="75">
        <f t="shared" si="456"/>
        <v>0</v>
      </c>
      <c r="V815" s="75">
        <f t="shared" si="457"/>
        <v>0</v>
      </c>
      <c r="W815" s="75">
        <f t="shared" si="458"/>
        <v>0</v>
      </c>
      <c r="X815" s="75">
        <f t="shared" si="459"/>
        <v>0</v>
      </c>
      <c r="Y815" s="23">
        <f t="shared" si="460"/>
        <v>0</v>
      </c>
    </row>
    <row r="816" spans="1:25">
      <c r="A816" s="25">
        <f t="shared" si="442"/>
        <v>793</v>
      </c>
      <c r="C816" s="90">
        <v>39907</v>
      </c>
      <c r="E816" s="89" t="s">
        <v>318</v>
      </c>
      <c r="G816" s="24">
        <v>6.6</v>
      </c>
      <c r="H816" s="75" t="str">
        <f t="shared" si="444"/>
        <v>P, S, T &amp; D Plant - Commodity</v>
      </c>
      <c r="I816" s="23">
        <f>'Plt. Class.'!L$268</f>
        <v>2.0496115424359331</v>
      </c>
      <c r="J816" s="75">
        <f t="shared" si="445"/>
        <v>0.77865415508299274</v>
      </c>
      <c r="K816" s="75">
        <f t="shared" si="446"/>
        <v>0.5138906706400862</v>
      </c>
      <c r="L816" s="75">
        <f t="shared" si="447"/>
        <v>1.1071394048984343E-2</v>
      </c>
      <c r="M816" s="75">
        <f t="shared" si="448"/>
        <v>0.36502140127134802</v>
      </c>
      <c r="N816" s="75">
        <f t="shared" si="449"/>
        <v>0.38097392139252162</v>
      </c>
      <c r="O816" s="75">
        <f t="shared" si="450"/>
        <v>0</v>
      </c>
      <c r="P816" s="75">
        <f t="shared" si="451"/>
        <v>0</v>
      </c>
      <c r="Q816" s="75">
        <f t="shared" si="452"/>
        <v>0</v>
      </c>
      <c r="R816" s="75">
        <f t="shared" si="453"/>
        <v>0</v>
      </c>
      <c r="S816" s="75">
        <f t="shared" si="454"/>
        <v>0</v>
      </c>
      <c r="T816" s="75">
        <f t="shared" si="455"/>
        <v>0</v>
      </c>
      <c r="U816" s="75">
        <f t="shared" si="456"/>
        <v>0</v>
      </c>
      <c r="V816" s="75">
        <f t="shared" si="457"/>
        <v>0</v>
      </c>
      <c r="W816" s="75">
        <f t="shared" si="458"/>
        <v>0</v>
      </c>
      <c r="X816" s="75">
        <f t="shared" si="459"/>
        <v>0</v>
      </c>
      <c r="Y816" s="23">
        <f t="shared" si="460"/>
        <v>0</v>
      </c>
    </row>
    <row r="817" spans="1:25">
      <c r="A817" s="25">
        <f t="shared" si="442"/>
        <v>794</v>
      </c>
      <c r="C817" s="90">
        <v>39908</v>
      </c>
      <c r="E817" s="89" t="s">
        <v>319</v>
      </c>
      <c r="G817" s="24">
        <v>6.6</v>
      </c>
      <c r="H817" s="75" t="str">
        <f t="shared" si="444"/>
        <v>P, S, T &amp; D Plant - Commodity</v>
      </c>
      <c r="I817" s="23">
        <f>'Plt. Class.'!L$269</f>
        <v>120804.56212762439</v>
      </c>
      <c r="J817" s="75">
        <f t="shared" si="445"/>
        <v>45894.04982656442</v>
      </c>
      <c r="K817" s="75">
        <f t="shared" si="446"/>
        <v>30288.830913962014</v>
      </c>
      <c r="L817" s="75">
        <f t="shared" si="447"/>
        <v>652.55043823590631</v>
      </c>
      <c r="M817" s="75">
        <f t="shared" si="448"/>
        <v>21514.442924823372</v>
      </c>
      <c r="N817" s="75">
        <f t="shared" si="449"/>
        <v>22454.688024038671</v>
      </c>
      <c r="O817" s="75">
        <f t="shared" si="450"/>
        <v>0</v>
      </c>
      <c r="P817" s="75">
        <f t="shared" si="451"/>
        <v>0</v>
      </c>
      <c r="Q817" s="75">
        <f t="shared" si="452"/>
        <v>0</v>
      </c>
      <c r="R817" s="75">
        <f t="shared" si="453"/>
        <v>0</v>
      </c>
      <c r="S817" s="75">
        <f t="shared" si="454"/>
        <v>0</v>
      </c>
      <c r="T817" s="75">
        <f t="shared" si="455"/>
        <v>0</v>
      </c>
      <c r="U817" s="75">
        <f t="shared" si="456"/>
        <v>0</v>
      </c>
      <c r="V817" s="75">
        <f t="shared" si="457"/>
        <v>0</v>
      </c>
      <c r="W817" s="75">
        <f t="shared" si="458"/>
        <v>0</v>
      </c>
      <c r="X817" s="75">
        <f t="shared" si="459"/>
        <v>0</v>
      </c>
      <c r="Y817" s="23">
        <f t="shared" si="460"/>
        <v>0</v>
      </c>
    </row>
    <row r="818" spans="1:25">
      <c r="A818" s="25">
        <f t="shared" si="442"/>
        <v>795</v>
      </c>
      <c r="C818" s="90">
        <v>39909</v>
      </c>
      <c r="E818" s="89" t="s">
        <v>320</v>
      </c>
      <c r="G818" s="24">
        <v>6.6</v>
      </c>
      <c r="H818" s="75" t="str">
        <f t="shared" si="444"/>
        <v>P, S, T &amp; D Plant - Commodity</v>
      </c>
      <c r="I818" s="23">
        <f>'Plt. Class.'!L$270</f>
        <v>0</v>
      </c>
      <c r="J818" s="75">
        <f t="shared" si="445"/>
        <v>0</v>
      </c>
      <c r="K818" s="75">
        <f t="shared" si="446"/>
        <v>0</v>
      </c>
      <c r="L818" s="75">
        <f t="shared" si="447"/>
        <v>0</v>
      </c>
      <c r="M818" s="75">
        <f t="shared" si="448"/>
        <v>0</v>
      </c>
      <c r="N818" s="75">
        <f t="shared" si="449"/>
        <v>0</v>
      </c>
      <c r="O818" s="75">
        <f t="shared" si="450"/>
        <v>0</v>
      </c>
      <c r="P818" s="75">
        <f t="shared" si="451"/>
        <v>0</v>
      </c>
      <c r="Q818" s="75">
        <f t="shared" si="452"/>
        <v>0</v>
      </c>
      <c r="R818" s="75">
        <f t="shared" si="453"/>
        <v>0</v>
      </c>
      <c r="S818" s="75">
        <f t="shared" si="454"/>
        <v>0</v>
      </c>
      <c r="T818" s="75">
        <f t="shared" si="455"/>
        <v>0</v>
      </c>
      <c r="U818" s="75">
        <f t="shared" si="456"/>
        <v>0</v>
      </c>
      <c r="V818" s="75">
        <f t="shared" si="457"/>
        <v>0</v>
      </c>
      <c r="W818" s="75">
        <f t="shared" si="458"/>
        <v>0</v>
      </c>
      <c r="X818" s="75">
        <f t="shared" si="459"/>
        <v>0</v>
      </c>
      <c r="Y818" s="23">
        <f t="shared" si="460"/>
        <v>0</v>
      </c>
    </row>
    <row r="819" spans="1:25">
      <c r="A819" s="25">
        <f t="shared" si="442"/>
        <v>796</v>
      </c>
      <c r="C819" s="90">
        <v>39924</v>
      </c>
      <c r="E819" s="89" t="s">
        <v>321</v>
      </c>
      <c r="G819" s="24">
        <v>6.6</v>
      </c>
      <c r="H819" s="75" t="str">
        <f t="shared" si="444"/>
        <v>P, S, T &amp; D Plant - Commodity</v>
      </c>
      <c r="I819" s="23">
        <f>'Plt. Class.'!L$271</f>
        <v>0</v>
      </c>
      <c r="J819" s="75">
        <f t="shared" si="445"/>
        <v>0</v>
      </c>
      <c r="K819" s="75">
        <f t="shared" si="446"/>
        <v>0</v>
      </c>
      <c r="L819" s="75">
        <f t="shared" si="447"/>
        <v>0</v>
      </c>
      <c r="M819" s="75">
        <f t="shared" si="448"/>
        <v>0</v>
      </c>
      <c r="N819" s="75">
        <f t="shared" si="449"/>
        <v>0</v>
      </c>
      <c r="O819" s="75">
        <f t="shared" si="450"/>
        <v>0</v>
      </c>
      <c r="P819" s="75">
        <f t="shared" si="451"/>
        <v>0</v>
      </c>
      <c r="Q819" s="75">
        <f t="shared" si="452"/>
        <v>0</v>
      </c>
      <c r="R819" s="75">
        <f t="shared" si="453"/>
        <v>0</v>
      </c>
      <c r="S819" s="75">
        <f t="shared" si="454"/>
        <v>0</v>
      </c>
      <c r="T819" s="75">
        <f t="shared" si="455"/>
        <v>0</v>
      </c>
      <c r="U819" s="75">
        <f t="shared" si="456"/>
        <v>0</v>
      </c>
      <c r="V819" s="75">
        <f t="shared" si="457"/>
        <v>0</v>
      </c>
      <c r="W819" s="75">
        <f t="shared" si="458"/>
        <v>0</v>
      </c>
      <c r="X819" s="75">
        <f t="shared" si="459"/>
        <v>0</v>
      </c>
      <c r="Y819" s="23">
        <f t="shared" si="460"/>
        <v>0</v>
      </c>
    </row>
    <row r="820" spans="1:25">
      <c r="A820" s="25">
        <f t="shared" ref="A820:A827" si="461">A819+1</f>
        <v>797</v>
      </c>
      <c r="G820" s="24"/>
      <c r="H820" s="75"/>
      <c r="I820" s="23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23"/>
    </row>
    <row r="821" spans="1:25">
      <c r="A821" s="25">
        <f t="shared" si="461"/>
        <v>798</v>
      </c>
      <c r="D821" s="25" t="s">
        <v>149</v>
      </c>
      <c r="G821" s="24"/>
      <c r="H821" s="75"/>
      <c r="I821" s="23">
        <f>'Plt. Class.'!L$273</f>
        <v>170087.68727002104</v>
      </c>
      <c r="J821" s="23">
        <f>SUM(J786:J819)</f>
        <v>64616.870894401844</v>
      </c>
      <c r="K821" s="23">
        <f t="shared" ref="K821:X821" si="462">SUM(K786:K819)</f>
        <v>42645.386147138423</v>
      </c>
      <c r="L821" s="23">
        <f t="shared" si="462"/>
        <v>918.76327277547193</v>
      </c>
      <c r="M821" s="23">
        <f t="shared" si="462"/>
        <v>30291.420916042476</v>
      </c>
      <c r="N821" s="23">
        <f t="shared" si="462"/>
        <v>31615.246039662801</v>
      </c>
      <c r="O821" s="23">
        <f t="shared" si="462"/>
        <v>0</v>
      </c>
      <c r="P821" s="23">
        <f t="shared" si="462"/>
        <v>0</v>
      </c>
      <c r="Q821" s="23">
        <f t="shared" si="462"/>
        <v>0</v>
      </c>
      <c r="R821" s="23">
        <f t="shared" si="462"/>
        <v>0</v>
      </c>
      <c r="S821" s="23">
        <f t="shared" si="462"/>
        <v>0</v>
      </c>
      <c r="T821" s="23">
        <f t="shared" si="462"/>
        <v>0</v>
      </c>
      <c r="U821" s="23">
        <f t="shared" si="462"/>
        <v>0</v>
      </c>
      <c r="V821" s="23">
        <f t="shared" si="462"/>
        <v>0</v>
      </c>
      <c r="W821" s="23">
        <f t="shared" si="462"/>
        <v>0</v>
      </c>
      <c r="X821" s="23">
        <f t="shared" si="462"/>
        <v>0</v>
      </c>
      <c r="Y821" s="23">
        <f>SUM(J821:X821)-I821</f>
        <v>0</v>
      </c>
    </row>
    <row r="822" spans="1:25">
      <c r="A822" s="25">
        <f t="shared" si="461"/>
        <v>799</v>
      </c>
      <c r="G822" s="24"/>
      <c r="H822" s="75"/>
      <c r="I822" s="23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23"/>
    </row>
    <row r="823" spans="1:25">
      <c r="A823" s="25">
        <f t="shared" si="461"/>
        <v>800</v>
      </c>
      <c r="D823" s="25" t="s">
        <v>348</v>
      </c>
      <c r="G823" s="24">
        <v>6.6</v>
      </c>
      <c r="H823" s="75" t="str">
        <f>VLOOKUP($G823,alloc,3)</f>
        <v>P, S, T &amp; D Plant - Commodity</v>
      </c>
      <c r="I823" s="23">
        <f>'Plt. Class.'!L$275</f>
        <v>0</v>
      </c>
      <c r="J823" s="75">
        <f>$I823*VLOOKUP($G823,alloc,6)</f>
        <v>0</v>
      </c>
      <c r="K823" s="75">
        <f>$I823*VLOOKUP($G823,alloc,7)</f>
        <v>0</v>
      </c>
      <c r="L823" s="75">
        <f>$I823*VLOOKUP($G823,alloc,8)</f>
        <v>0</v>
      </c>
      <c r="M823" s="75">
        <f>$I823*VLOOKUP($G823,alloc,9)</f>
        <v>0</v>
      </c>
      <c r="N823" s="75">
        <f>$I823*VLOOKUP($G823,alloc,10)</f>
        <v>0</v>
      </c>
      <c r="O823" s="75">
        <f>$I823*VLOOKUP($G823,alloc,11)</f>
        <v>0</v>
      </c>
      <c r="P823" s="75">
        <f>$I823*VLOOKUP($G823,alloc,12)</f>
        <v>0</v>
      </c>
      <c r="Q823" s="75">
        <f>$I823*VLOOKUP($G823,alloc,13)</f>
        <v>0</v>
      </c>
      <c r="R823" s="75">
        <f>$I823*VLOOKUP($G823,alloc,14)</f>
        <v>0</v>
      </c>
      <c r="S823" s="75">
        <f>$I823*VLOOKUP($G823,alloc,15)</f>
        <v>0</v>
      </c>
      <c r="T823" s="75">
        <f>$I823*VLOOKUP($G823,alloc,16)</f>
        <v>0</v>
      </c>
      <c r="U823" s="75">
        <f>$I823*VLOOKUP($G823,alloc,17)</f>
        <v>0</v>
      </c>
      <c r="V823" s="75">
        <f>$I823*VLOOKUP($G823,alloc,18)</f>
        <v>0</v>
      </c>
      <c r="W823" s="75">
        <f>$I823*VLOOKUP($G823,alloc,19)</f>
        <v>0</v>
      </c>
      <c r="X823" s="75">
        <f>$I823*VLOOKUP($G823,alloc,20)</f>
        <v>0</v>
      </c>
      <c r="Y823" s="23">
        <f>SUM(J823:X823)-I823</f>
        <v>0</v>
      </c>
    </row>
    <row r="824" spans="1:25">
      <c r="A824" s="25">
        <f t="shared" si="461"/>
        <v>801</v>
      </c>
      <c r="G824" s="24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</row>
    <row r="825" spans="1:25">
      <c r="A825" s="25">
        <f t="shared" si="461"/>
        <v>802</v>
      </c>
      <c r="D825" s="25" t="s">
        <v>123</v>
      </c>
      <c r="G825" s="24"/>
      <c r="I825" s="23">
        <f>'Plt. Class.'!L$277</f>
        <v>19801832.001377366</v>
      </c>
      <c r="J825" s="23">
        <f t="shared" ref="J825:X825" si="463">J684+J696+J735+J778+J821</f>
        <v>7522780.9986876231</v>
      </c>
      <c r="K825" s="23">
        <f t="shared" si="463"/>
        <v>4964831.879799108</v>
      </c>
      <c r="L825" s="23">
        <f t="shared" si="463"/>
        <v>106963.62722395727</v>
      </c>
      <c r="M825" s="23">
        <f t="shared" si="463"/>
        <v>3526567.0178126101</v>
      </c>
      <c r="N825" s="23">
        <f t="shared" si="463"/>
        <v>3680688.4778540786</v>
      </c>
      <c r="O825" s="23">
        <f t="shared" si="463"/>
        <v>0</v>
      </c>
      <c r="P825" s="23">
        <f t="shared" si="463"/>
        <v>0</v>
      </c>
      <c r="Q825" s="23">
        <f t="shared" si="463"/>
        <v>0</v>
      </c>
      <c r="R825" s="23">
        <f t="shared" si="463"/>
        <v>0</v>
      </c>
      <c r="S825" s="23">
        <f t="shared" si="463"/>
        <v>0</v>
      </c>
      <c r="T825" s="23">
        <f t="shared" si="463"/>
        <v>0</v>
      </c>
      <c r="U825" s="23">
        <f t="shared" si="463"/>
        <v>0</v>
      </c>
      <c r="V825" s="23">
        <f t="shared" si="463"/>
        <v>0</v>
      </c>
      <c r="W825" s="23">
        <f t="shared" si="463"/>
        <v>0</v>
      </c>
      <c r="X825" s="23">
        <f t="shared" si="463"/>
        <v>0</v>
      </c>
      <c r="Y825" s="23">
        <f>SUM(J825:X825)-I825</f>
        <v>0</v>
      </c>
    </row>
    <row r="826" spans="1:25">
      <c r="A826" s="25">
        <f t="shared" si="461"/>
        <v>803</v>
      </c>
      <c r="G826" s="24"/>
      <c r="I826" s="23"/>
      <c r="Y826" s="23"/>
    </row>
    <row r="827" spans="1:25">
      <c r="A827" s="25">
        <f t="shared" si="461"/>
        <v>804</v>
      </c>
      <c r="D827" s="25" t="s">
        <v>372</v>
      </c>
      <c r="G827" s="24"/>
      <c r="I827" s="23">
        <f>'Plt. Class.'!L$279</f>
        <v>0</v>
      </c>
      <c r="J827" s="23">
        <f t="shared" ref="J827:X827" si="464">J686+J698+J737+J780+J823</f>
        <v>0</v>
      </c>
      <c r="K827" s="23">
        <f t="shared" si="464"/>
        <v>0</v>
      </c>
      <c r="L827" s="23">
        <f t="shared" si="464"/>
        <v>0</v>
      </c>
      <c r="M827" s="23">
        <f t="shared" si="464"/>
        <v>0</v>
      </c>
      <c r="N827" s="23">
        <f t="shared" si="464"/>
        <v>0</v>
      </c>
      <c r="O827" s="23">
        <f t="shared" si="464"/>
        <v>0</v>
      </c>
      <c r="P827" s="23">
        <f t="shared" si="464"/>
        <v>0</v>
      </c>
      <c r="Q827" s="23">
        <f t="shared" si="464"/>
        <v>0</v>
      </c>
      <c r="R827" s="23">
        <f t="shared" si="464"/>
        <v>0</v>
      </c>
      <c r="S827" s="23">
        <f t="shared" si="464"/>
        <v>0</v>
      </c>
      <c r="T827" s="23">
        <f t="shared" si="464"/>
        <v>0</v>
      </c>
      <c r="U827" s="23">
        <f t="shared" si="464"/>
        <v>0</v>
      </c>
      <c r="V827" s="23">
        <f t="shared" si="464"/>
        <v>0</v>
      </c>
      <c r="W827" s="23">
        <f t="shared" si="464"/>
        <v>0</v>
      </c>
      <c r="X827" s="23">
        <f t="shared" si="464"/>
        <v>0</v>
      </c>
      <c r="Y827" s="23">
        <f>SUM(J827:X827)-I827</f>
        <v>0</v>
      </c>
    </row>
    <row r="828" spans="1:25">
      <c r="G828" s="24"/>
      <c r="X828" s="23"/>
    </row>
    <row r="829" spans="1:25">
      <c r="F829" s="26" t="s">
        <v>40</v>
      </c>
      <c r="G829" s="24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</row>
    <row r="830" spans="1:25">
      <c r="J830" s="23"/>
      <c r="K830" s="74"/>
      <c r="L830" s="74"/>
      <c r="M830" s="74"/>
      <c r="N830" s="26"/>
      <c r="O830" s="26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1:25">
      <c r="G831" s="73" t="s">
        <v>38</v>
      </c>
      <c r="H831" s="77" t="s">
        <v>38</v>
      </c>
      <c r="I831" s="26" t="s">
        <v>1</v>
      </c>
      <c r="J831" s="2" t="s">
        <v>56</v>
      </c>
      <c r="K831" s="2" t="s">
        <v>535</v>
      </c>
      <c r="L831" s="2" t="s">
        <v>535</v>
      </c>
      <c r="M831" s="40" t="s">
        <v>536</v>
      </c>
      <c r="N831" s="40" t="s">
        <v>536</v>
      </c>
      <c r="O831" s="26"/>
      <c r="P831" s="26"/>
      <c r="Q831" s="26"/>
      <c r="R831" s="26"/>
      <c r="S831" s="26"/>
      <c r="T831" s="74"/>
      <c r="U831" s="74"/>
      <c r="V831" s="74"/>
      <c r="W831" s="26"/>
      <c r="X831" s="26"/>
      <c r="Y831" s="26"/>
    </row>
    <row r="832" spans="1:25">
      <c r="A832" s="74" t="s">
        <v>290</v>
      </c>
      <c r="C832" s="74" t="s">
        <v>288</v>
      </c>
      <c r="G832" s="73" t="s">
        <v>39</v>
      </c>
      <c r="H832" s="77" t="s">
        <v>21</v>
      </c>
      <c r="I832" s="26" t="s">
        <v>2</v>
      </c>
      <c r="J832" s="2" t="s">
        <v>460</v>
      </c>
      <c r="K832" s="40" t="s">
        <v>537</v>
      </c>
      <c r="L832" s="40" t="s">
        <v>538</v>
      </c>
      <c r="M832" s="40" t="s">
        <v>537</v>
      </c>
      <c r="N832" s="40" t="s">
        <v>538</v>
      </c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</row>
    <row r="833" spans="1:25">
      <c r="A833" s="74" t="s">
        <v>289</v>
      </c>
      <c r="C833" s="74" t="s">
        <v>289</v>
      </c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</row>
    <row r="834" spans="1:25">
      <c r="A834" s="25">
        <f>+A827+1</f>
        <v>805</v>
      </c>
      <c r="D834" s="25" t="s">
        <v>322</v>
      </c>
      <c r="G834" s="24"/>
      <c r="H834" s="75"/>
      <c r="I834" s="23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23"/>
    </row>
    <row r="835" spans="1:25">
      <c r="A835" s="25">
        <f t="shared" ref="A835:A899" si="465">A834+1</f>
        <v>806</v>
      </c>
      <c r="G835" s="24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</row>
    <row r="836" spans="1:25">
      <c r="A836" s="25">
        <f t="shared" si="465"/>
        <v>807</v>
      </c>
      <c r="C836" s="25">
        <v>30100</v>
      </c>
      <c r="E836" s="89" t="s">
        <v>323</v>
      </c>
      <c r="G836" s="24"/>
      <c r="H836" s="75"/>
      <c r="I836" s="23">
        <f>'Plt. Class.'!G$14</f>
        <v>8329.7199999999993</v>
      </c>
      <c r="J836" s="75">
        <f>+J14+J288+J562</f>
        <v>6207.9981276304825</v>
      </c>
      <c r="K836" s="75">
        <f t="shared" ref="K836:X836" si="466">+K14+K288+K562</f>
        <v>1725.2782948519946</v>
      </c>
      <c r="L836" s="75">
        <f t="shared" si="466"/>
        <v>2.1673326423518828</v>
      </c>
      <c r="M836" s="75">
        <f t="shared" si="466"/>
        <v>352.04803346441724</v>
      </c>
      <c r="N836" s="75">
        <f t="shared" si="466"/>
        <v>42.228211410753616</v>
      </c>
      <c r="O836" s="75">
        <f t="shared" si="466"/>
        <v>0</v>
      </c>
      <c r="P836" s="75">
        <f t="shared" si="466"/>
        <v>0</v>
      </c>
      <c r="Q836" s="75">
        <f t="shared" si="466"/>
        <v>0</v>
      </c>
      <c r="R836" s="75">
        <f t="shared" si="466"/>
        <v>0</v>
      </c>
      <c r="S836" s="75">
        <f t="shared" si="466"/>
        <v>0</v>
      </c>
      <c r="T836" s="75">
        <f t="shared" si="466"/>
        <v>0</v>
      </c>
      <c r="U836" s="75">
        <f t="shared" si="466"/>
        <v>0</v>
      </c>
      <c r="V836" s="75">
        <f t="shared" si="466"/>
        <v>0</v>
      </c>
      <c r="W836" s="75">
        <f t="shared" si="466"/>
        <v>0</v>
      </c>
      <c r="X836" s="75">
        <f t="shared" si="466"/>
        <v>0</v>
      </c>
      <c r="Y836" s="23">
        <f>SUM(J836:X836)-I836</f>
        <v>0</v>
      </c>
    </row>
    <row r="837" spans="1:25">
      <c r="A837" s="25">
        <f t="shared" si="465"/>
        <v>808</v>
      </c>
      <c r="C837" s="25">
        <v>30200</v>
      </c>
      <c r="E837" s="89" t="s">
        <v>185</v>
      </c>
      <c r="G837" s="24"/>
      <c r="H837" s="75"/>
      <c r="I837" s="23">
        <f>'Plt. Class.'!G$15</f>
        <v>119852.68999999996</v>
      </c>
      <c r="J837" s="75">
        <f t="shared" ref="J837:X837" si="467">+J15+J289+J563</f>
        <v>89324.163970874928</v>
      </c>
      <c r="K837" s="75">
        <f t="shared" si="467"/>
        <v>24824.273161237674</v>
      </c>
      <c r="L837" s="75">
        <f t="shared" si="467"/>
        <v>31.1847994063043</v>
      </c>
      <c r="M837" s="75">
        <f t="shared" si="467"/>
        <v>5065.4648439467846</v>
      </c>
      <c r="N837" s="75">
        <f t="shared" si="467"/>
        <v>607.60322453425977</v>
      </c>
      <c r="O837" s="75">
        <f t="shared" si="467"/>
        <v>0</v>
      </c>
      <c r="P837" s="75">
        <f t="shared" si="467"/>
        <v>0</v>
      </c>
      <c r="Q837" s="75">
        <f t="shared" si="467"/>
        <v>0</v>
      </c>
      <c r="R837" s="75">
        <f t="shared" si="467"/>
        <v>0</v>
      </c>
      <c r="S837" s="75">
        <f t="shared" si="467"/>
        <v>0</v>
      </c>
      <c r="T837" s="75">
        <f t="shared" si="467"/>
        <v>0</v>
      </c>
      <c r="U837" s="75">
        <f t="shared" si="467"/>
        <v>0</v>
      </c>
      <c r="V837" s="75">
        <f t="shared" si="467"/>
        <v>0</v>
      </c>
      <c r="W837" s="75">
        <f t="shared" si="467"/>
        <v>0</v>
      </c>
      <c r="X837" s="75">
        <f t="shared" si="467"/>
        <v>0</v>
      </c>
      <c r="Y837" s="23">
        <f>SUM(J837:X837)-I837</f>
        <v>0</v>
      </c>
    </row>
    <row r="838" spans="1:25">
      <c r="A838" s="25">
        <f t="shared" si="465"/>
        <v>809</v>
      </c>
      <c r="C838" s="25">
        <v>30300</v>
      </c>
      <c r="E838" s="89" t="s">
        <v>324</v>
      </c>
      <c r="G838" s="24"/>
      <c r="H838" s="75"/>
      <c r="I838" s="23">
        <f>'Plt. Class.'!G$16</f>
        <v>0</v>
      </c>
      <c r="J838" s="75">
        <f t="shared" ref="J838:X838" si="468">+J16+J290+J564</f>
        <v>0</v>
      </c>
      <c r="K838" s="75">
        <f t="shared" si="468"/>
        <v>0</v>
      </c>
      <c r="L838" s="75">
        <f t="shared" si="468"/>
        <v>0</v>
      </c>
      <c r="M838" s="75">
        <f t="shared" si="468"/>
        <v>0</v>
      </c>
      <c r="N838" s="75">
        <f t="shared" si="468"/>
        <v>0</v>
      </c>
      <c r="O838" s="75">
        <f t="shared" si="468"/>
        <v>0</v>
      </c>
      <c r="P838" s="75">
        <f t="shared" si="468"/>
        <v>0</v>
      </c>
      <c r="Q838" s="75">
        <f t="shared" si="468"/>
        <v>0</v>
      </c>
      <c r="R838" s="75">
        <f t="shared" si="468"/>
        <v>0</v>
      </c>
      <c r="S838" s="75">
        <f t="shared" si="468"/>
        <v>0</v>
      </c>
      <c r="T838" s="75">
        <f t="shared" si="468"/>
        <v>0</v>
      </c>
      <c r="U838" s="75">
        <f t="shared" si="468"/>
        <v>0</v>
      </c>
      <c r="V838" s="75">
        <f t="shared" si="468"/>
        <v>0</v>
      </c>
      <c r="W838" s="75">
        <f t="shared" si="468"/>
        <v>0</v>
      </c>
      <c r="X838" s="75">
        <f t="shared" si="468"/>
        <v>0</v>
      </c>
      <c r="Y838" s="23">
        <f>SUM(J838:X838)-I838</f>
        <v>0</v>
      </c>
    </row>
    <row r="839" spans="1:25">
      <c r="A839" s="25">
        <f t="shared" si="465"/>
        <v>810</v>
      </c>
      <c r="G839" s="24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</row>
    <row r="840" spans="1:25">
      <c r="A840" s="25">
        <f t="shared" si="465"/>
        <v>811</v>
      </c>
      <c r="D840" s="25" t="s">
        <v>325</v>
      </c>
      <c r="G840" s="24"/>
      <c r="H840" s="75"/>
      <c r="I840" s="23">
        <f>'Plt. Class.'!G$18</f>
        <v>128182.40999999996</v>
      </c>
      <c r="J840" s="23">
        <f t="shared" ref="J840:X840" si="469">SUM(J836:J838)</f>
        <v>95532.162098505418</v>
      </c>
      <c r="K840" s="23">
        <f t="shared" si="469"/>
        <v>26549.55145608967</v>
      </c>
      <c r="L840" s="23">
        <f t="shared" si="469"/>
        <v>33.352132048656181</v>
      </c>
      <c r="M840" s="23">
        <f t="shared" si="469"/>
        <v>5417.5128774112018</v>
      </c>
      <c r="N840" s="23">
        <f t="shared" si="469"/>
        <v>649.83143594501337</v>
      </c>
      <c r="O840" s="23">
        <f t="shared" si="469"/>
        <v>0</v>
      </c>
      <c r="P840" s="23">
        <f t="shared" si="469"/>
        <v>0</v>
      </c>
      <c r="Q840" s="23">
        <f t="shared" si="469"/>
        <v>0</v>
      </c>
      <c r="R840" s="23">
        <f t="shared" si="469"/>
        <v>0</v>
      </c>
      <c r="S840" s="23">
        <f t="shared" si="469"/>
        <v>0</v>
      </c>
      <c r="T840" s="23">
        <f t="shared" si="469"/>
        <v>0</v>
      </c>
      <c r="U840" s="23">
        <f t="shared" si="469"/>
        <v>0</v>
      </c>
      <c r="V840" s="23">
        <f t="shared" si="469"/>
        <v>0</v>
      </c>
      <c r="W840" s="23">
        <f t="shared" si="469"/>
        <v>0</v>
      </c>
      <c r="X840" s="23">
        <f t="shared" si="469"/>
        <v>0</v>
      </c>
      <c r="Y840" s="23">
        <f>SUM(J840:X840)-I840</f>
        <v>0</v>
      </c>
    </row>
    <row r="841" spans="1:25">
      <c r="A841" s="25">
        <f t="shared" si="465"/>
        <v>812</v>
      </c>
      <c r="G841" s="24"/>
      <c r="H841" s="75"/>
      <c r="I841" s="23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23"/>
    </row>
    <row r="842" spans="1:25">
      <c r="A842" s="25">
        <f t="shared" si="465"/>
        <v>813</v>
      </c>
      <c r="D842" s="25" t="s">
        <v>334</v>
      </c>
      <c r="G842" s="24"/>
      <c r="H842" s="75"/>
      <c r="I842" s="23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23"/>
    </row>
    <row r="843" spans="1:25">
      <c r="A843" s="25">
        <f t="shared" si="465"/>
        <v>814</v>
      </c>
      <c r="G843" s="24"/>
      <c r="H843" s="75"/>
      <c r="I843" s="23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23"/>
    </row>
    <row r="844" spans="1:25">
      <c r="A844" s="25">
        <f t="shared" si="465"/>
        <v>815</v>
      </c>
      <c r="C844" s="25">
        <v>32520</v>
      </c>
      <c r="E844" s="89" t="s">
        <v>326</v>
      </c>
      <c r="G844" s="24"/>
      <c r="H844" s="75"/>
      <c r="I844" s="23">
        <f>'Plt. Class.'!G$22</f>
        <v>0</v>
      </c>
      <c r="J844" s="75">
        <f t="shared" ref="J844:X844" si="470">+J22+J296+J570</f>
        <v>0</v>
      </c>
      <c r="K844" s="75">
        <f t="shared" si="470"/>
        <v>0</v>
      </c>
      <c r="L844" s="75">
        <f t="shared" si="470"/>
        <v>0</v>
      </c>
      <c r="M844" s="75">
        <f t="shared" si="470"/>
        <v>0</v>
      </c>
      <c r="N844" s="75">
        <f t="shared" si="470"/>
        <v>0</v>
      </c>
      <c r="O844" s="75">
        <f t="shared" si="470"/>
        <v>0</v>
      </c>
      <c r="P844" s="75">
        <f t="shared" si="470"/>
        <v>0</v>
      </c>
      <c r="Q844" s="75">
        <f t="shared" si="470"/>
        <v>0</v>
      </c>
      <c r="R844" s="75">
        <f t="shared" si="470"/>
        <v>0</v>
      </c>
      <c r="S844" s="75">
        <f t="shared" si="470"/>
        <v>0</v>
      </c>
      <c r="T844" s="75">
        <f t="shared" si="470"/>
        <v>0</v>
      </c>
      <c r="U844" s="75">
        <f t="shared" si="470"/>
        <v>0</v>
      </c>
      <c r="V844" s="75">
        <f t="shared" si="470"/>
        <v>0</v>
      </c>
      <c r="W844" s="75">
        <f t="shared" si="470"/>
        <v>0</v>
      </c>
      <c r="X844" s="75">
        <f t="shared" si="470"/>
        <v>0</v>
      </c>
      <c r="Y844" s="23">
        <f t="shared" ref="Y844:Y850" si="471">SUM(J844:X844)-I844</f>
        <v>0</v>
      </c>
    </row>
    <row r="845" spans="1:25">
      <c r="A845" s="25">
        <f t="shared" si="465"/>
        <v>816</v>
      </c>
      <c r="C845" s="25">
        <v>32540</v>
      </c>
      <c r="E845" s="89" t="s">
        <v>327</v>
      </c>
      <c r="G845" s="24"/>
      <c r="H845" s="75"/>
      <c r="I845" s="23">
        <f>'Plt. Class.'!G$23</f>
        <v>0</v>
      </c>
      <c r="J845" s="75">
        <f t="shared" ref="J845:X845" si="472">+J23+J297+J571</f>
        <v>0</v>
      </c>
      <c r="K845" s="75">
        <f t="shared" si="472"/>
        <v>0</v>
      </c>
      <c r="L845" s="75">
        <f t="shared" si="472"/>
        <v>0</v>
      </c>
      <c r="M845" s="75">
        <f t="shared" si="472"/>
        <v>0</v>
      </c>
      <c r="N845" s="75">
        <f t="shared" si="472"/>
        <v>0</v>
      </c>
      <c r="O845" s="75">
        <f t="shared" si="472"/>
        <v>0</v>
      </c>
      <c r="P845" s="75">
        <f t="shared" si="472"/>
        <v>0</v>
      </c>
      <c r="Q845" s="75">
        <f t="shared" si="472"/>
        <v>0</v>
      </c>
      <c r="R845" s="75">
        <f t="shared" si="472"/>
        <v>0</v>
      </c>
      <c r="S845" s="75">
        <f t="shared" si="472"/>
        <v>0</v>
      </c>
      <c r="T845" s="75">
        <f t="shared" si="472"/>
        <v>0</v>
      </c>
      <c r="U845" s="75">
        <f t="shared" si="472"/>
        <v>0</v>
      </c>
      <c r="V845" s="75">
        <f t="shared" si="472"/>
        <v>0</v>
      </c>
      <c r="W845" s="75">
        <f t="shared" si="472"/>
        <v>0</v>
      </c>
      <c r="X845" s="75">
        <f t="shared" si="472"/>
        <v>0</v>
      </c>
      <c r="Y845" s="23">
        <f t="shared" si="471"/>
        <v>0</v>
      </c>
    </row>
    <row r="846" spans="1:25">
      <c r="A846" s="25">
        <f t="shared" si="465"/>
        <v>817</v>
      </c>
      <c r="C846" s="25">
        <v>33100</v>
      </c>
      <c r="E846" s="89" t="s">
        <v>328</v>
      </c>
      <c r="G846" s="24"/>
      <c r="H846" s="75"/>
      <c r="I846" s="23">
        <f>'Plt. Class.'!G$24</f>
        <v>0</v>
      </c>
      <c r="J846" s="75">
        <f t="shared" ref="J846:X846" si="473">+J24+J298+J572</f>
        <v>0</v>
      </c>
      <c r="K846" s="75">
        <f t="shared" si="473"/>
        <v>0</v>
      </c>
      <c r="L846" s="75">
        <f t="shared" si="473"/>
        <v>0</v>
      </c>
      <c r="M846" s="75">
        <f t="shared" si="473"/>
        <v>0</v>
      </c>
      <c r="N846" s="75">
        <f t="shared" si="473"/>
        <v>0</v>
      </c>
      <c r="O846" s="75">
        <f t="shared" si="473"/>
        <v>0</v>
      </c>
      <c r="P846" s="75">
        <f t="shared" si="473"/>
        <v>0</v>
      </c>
      <c r="Q846" s="75">
        <f t="shared" si="473"/>
        <v>0</v>
      </c>
      <c r="R846" s="75">
        <f t="shared" si="473"/>
        <v>0</v>
      </c>
      <c r="S846" s="75">
        <f t="shared" si="473"/>
        <v>0</v>
      </c>
      <c r="T846" s="75">
        <f t="shared" si="473"/>
        <v>0</v>
      </c>
      <c r="U846" s="75">
        <f t="shared" si="473"/>
        <v>0</v>
      </c>
      <c r="V846" s="75">
        <f t="shared" si="473"/>
        <v>0</v>
      </c>
      <c r="W846" s="75">
        <f t="shared" si="473"/>
        <v>0</v>
      </c>
      <c r="X846" s="75">
        <f t="shared" si="473"/>
        <v>0</v>
      </c>
      <c r="Y846" s="23">
        <f t="shared" si="471"/>
        <v>0</v>
      </c>
    </row>
    <row r="847" spans="1:25">
      <c r="A847" s="25">
        <f t="shared" si="465"/>
        <v>818</v>
      </c>
      <c r="C847" s="25">
        <v>33201</v>
      </c>
      <c r="E847" s="89" t="s">
        <v>329</v>
      </c>
      <c r="G847" s="24"/>
      <c r="H847" s="75"/>
      <c r="I847" s="23">
        <f>'Plt. Class.'!G$25</f>
        <v>0</v>
      </c>
      <c r="J847" s="75">
        <f t="shared" ref="J847:X847" si="474">+J25+J299+J573</f>
        <v>0</v>
      </c>
      <c r="K847" s="75">
        <f t="shared" si="474"/>
        <v>0</v>
      </c>
      <c r="L847" s="75">
        <f t="shared" si="474"/>
        <v>0</v>
      </c>
      <c r="M847" s="75">
        <f t="shared" si="474"/>
        <v>0</v>
      </c>
      <c r="N847" s="75">
        <f t="shared" si="474"/>
        <v>0</v>
      </c>
      <c r="O847" s="75">
        <f t="shared" si="474"/>
        <v>0</v>
      </c>
      <c r="P847" s="75">
        <f t="shared" si="474"/>
        <v>0</v>
      </c>
      <c r="Q847" s="75">
        <f t="shared" si="474"/>
        <v>0</v>
      </c>
      <c r="R847" s="75">
        <f t="shared" si="474"/>
        <v>0</v>
      </c>
      <c r="S847" s="75">
        <f t="shared" si="474"/>
        <v>0</v>
      </c>
      <c r="T847" s="75">
        <f t="shared" si="474"/>
        <v>0</v>
      </c>
      <c r="U847" s="75">
        <f t="shared" si="474"/>
        <v>0</v>
      </c>
      <c r="V847" s="75">
        <f t="shared" si="474"/>
        <v>0</v>
      </c>
      <c r="W847" s="75">
        <f t="shared" si="474"/>
        <v>0</v>
      </c>
      <c r="X847" s="75">
        <f t="shared" si="474"/>
        <v>0</v>
      </c>
      <c r="Y847" s="23">
        <f t="shared" si="471"/>
        <v>0</v>
      </c>
    </row>
    <row r="848" spans="1:25">
      <c r="A848" s="25">
        <f t="shared" si="465"/>
        <v>819</v>
      </c>
      <c r="C848" s="25">
        <v>33202</v>
      </c>
      <c r="E848" s="89" t="s">
        <v>330</v>
      </c>
      <c r="G848" s="24"/>
      <c r="H848" s="75"/>
      <c r="I848" s="23">
        <f>'Plt. Class.'!G$26</f>
        <v>0</v>
      </c>
      <c r="J848" s="75">
        <f t="shared" ref="J848:X848" si="475">+J26+J300+J574</f>
        <v>0</v>
      </c>
      <c r="K848" s="75">
        <f t="shared" si="475"/>
        <v>0</v>
      </c>
      <c r="L848" s="75">
        <f t="shared" si="475"/>
        <v>0</v>
      </c>
      <c r="M848" s="75">
        <f t="shared" si="475"/>
        <v>0</v>
      </c>
      <c r="N848" s="75">
        <f t="shared" si="475"/>
        <v>0</v>
      </c>
      <c r="O848" s="75">
        <f t="shared" si="475"/>
        <v>0</v>
      </c>
      <c r="P848" s="75">
        <f t="shared" si="475"/>
        <v>0</v>
      </c>
      <c r="Q848" s="75">
        <f t="shared" si="475"/>
        <v>0</v>
      </c>
      <c r="R848" s="75">
        <f t="shared" si="475"/>
        <v>0</v>
      </c>
      <c r="S848" s="75">
        <f t="shared" si="475"/>
        <v>0</v>
      </c>
      <c r="T848" s="75">
        <f t="shared" si="475"/>
        <v>0</v>
      </c>
      <c r="U848" s="75">
        <f t="shared" si="475"/>
        <v>0</v>
      </c>
      <c r="V848" s="75">
        <f t="shared" si="475"/>
        <v>0</v>
      </c>
      <c r="W848" s="75">
        <f t="shared" si="475"/>
        <v>0</v>
      </c>
      <c r="X848" s="75">
        <f t="shared" si="475"/>
        <v>0</v>
      </c>
      <c r="Y848" s="23">
        <f t="shared" si="471"/>
        <v>0</v>
      </c>
    </row>
    <row r="849" spans="1:25">
      <c r="A849" s="25">
        <f t="shared" si="465"/>
        <v>820</v>
      </c>
      <c r="C849" s="25">
        <v>33400</v>
      </c>
      <c r="E849" s="89" t="s">
        <v>331</v>
      </c>
      <c r="G849" s="24"/>
      <c r="H849" s="75"/>
      <c r="I849" s="23">
        <f>'Plt. Class.'!G$27</f>
        <v>0</v>
      </c>
      <c r="J849" s="75">
        <f t="shared" ref="J849:X849" si="476">+J27+J301+J575</f>
        <v>0</v>
      </c>
      <c r="K849" s="75">
        <f t="shared" si="476"/>
        <v>0</v>
      </c>
      <c r="L849" s="75">
        <f t="shared" si="476"/>
        <v>0</v>
      </c>
      <c r="M849" s="75">
        <f t="shared" si="476"/>
        <v>0</v>
      </c>
      <c r="N849" s="75">
        <f t="shared" si="476"/>
        <v>0</v>
      </c>
      <c r="O849" s="75">
        <f t="shared" si="476"/>
        <v>0</v>
      </c>
      <c r="P849" s="75">
        <f t="shared" si="476"/>
        <v>0</v>
      </c>
      <c r="Q849" s="75">
        <f t="shared" si="476"/>
        <v>0</v>
      </c>
      <c r="R849" s="75">
        <f t="shared" si="476"/>
        <v>0</v>
      </c>
      <c r="S849" s="75">
        <f t="shared" si="476"/>
        <v>0</v>
      </c>
      <c r="T849" s="75">
        <f t="shared" si="476"/>
        <v>0</v>
      </c>
      <c r="U849" s="75">
        <f t="shared" si="476"/>
        <v>0</v>
      </c>
      <c r="V849" s="75">
        <f t="shared" si="476"/>
        <v>0</v>
      </c>
      <c r="W849" s="75">
        <f t="shared" si="476"/>
        <v>0</v>
      </c>
      <c r="X849" s="75">
        <f t="shared" si="476"/>
        <v>0</v>
      </c>
      <c r="Y849" s="23">
        <f t="shared" si="471"/>
        <v>0</v>
      </c>
    </row>
    <row r="850" spans="1:25">
      <c r="A850" s="25">
        <f t="shared" si="465"/>
        <v>821</v>
      </c>
      <c r="C850" s="25">
        <v>33600</v>
      </c>
      <c r="E850" s="89" t="s">
        <v>332</v>
      </c>
      <c r="G850" s="24"/>
      <c r="H850" s="75"/>
      <c r="I850" s="23">
        <f>'Plt. Class.'!G$28</f>
        <v>0</v>
      </c>
      <c r="J850" s="75">
        <f t="shared" ref="J850:X850" si="477">+J28+J302+J576</f>
        <v>0</v>
      </c>
      <c r="K850" s="75">
        <f t="shared" si="477"/>
        <v>0</v>
      </c>
      <c r="L850" s="75">
        <f t="shared" si="477"/>
        <v>0</v>
      </c>
      <c r="M850" s="75">
        <f t="shared" si="477"/>
        <v>0</v>
      </c>
      <c r="N850" s="75">
        <f t="shared" si="477"/>
        <v>0</v>
      </c>
      <c r="O850" s="75">
        <f t="shared" si="477"/>
        <v>0</v>
      </c>
      <c r="P850" s="75">
        <f t="shared" si="477"/>
        <v>0</v>
      </c>
      <c r="Q850" s="75">
        <f t="shared" si="477"/>
        <v>0</v>
      </c>
      <c r="R850" s="75">
        <f t="shared" si="477"/>
        <v>0</v>
      </c>
      <c r="S850" s="75">
        <f t="shared" si="477"/>
        <v>0</v>
      </c>
      <c r="T850" s="75">
        <f t="shared" si="477"/>
        <v>0</v>
      </c>
      <c r="U850" s="75">
        <f t="shared" si="477"/>
        <v>0</v>
      </c>
      <c r="V850" s="75">
        <f t="shared" si="477"/>
        <v>0</v>
      </c>
      <c r="W850" s="75">
        <f t="shared" si="477"/>
        <v>0</v>
      </c>
      <c r="X850" s="75">
        <f t="shared" si="477"/>
        <v>0</v>
      </c>
      <c r="Y850" s="23">
        <f t="shared" si="471"/>
        <v>0</v>
      </c>
    </row>
    <row r="851" spans="1:25">
      <c r="A851" s="25">
        <f t="shared" si="465"/>
        <v>822</v>
      </c>
      <c r="G851" s="24"/>
      <c r="H851" s="75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</row>
    <row r="852" spans="1:25">
      <c r="A852" s="25">
        <f t="shared" si="465"/>
        <v>823</v>
      </c>
      <c r="D852" s="25" t="s">
        <v>333</v>
      </c>
      <c r="G852" s="24"/>
      <c r="H852" s="75"/>
      <c r="I852" s="23">
        <f>'Plt. Class.'!G$30</f>
        <v>0</v>
      </c>
      <c r="J852" s="23">
        <f>SUM(J842:J850)</f>
        <v>0</v>
      </c>
      <c r="K852" s="23">
        <f t="shared" ref="K852:X852" si="478">SUM(K842:K850)</f>
        <v>0</v>
      </c>
      <c r="L852" s="23">
        <f t="shared" si="478"/>
        <v>0</v>
      </c>
      <c r="M852" s="23">
        <f t="shared" si="478"/>
        <v>0</v>
      </c>
      <c r="N852" s="23">
        <f t="shared" si="478"/>
        <v>0</v>
      </c>
      <c r="O852" s="23">
        <f t="shared" si="478"/>
        <v>0</v>
      </c>
      <c r="P852" s="23">
        <f t="shared" si="478"/>
        <v>0</v>
      </c>
      <c r="Q852" s="23">
        <f t="shared" si="478"/>
        <v>0</v>
      </c>
      <c r="R852" s="23">
        <f t="shared" si="478"/>
        <v>0</v>
      </c>
      <c r="S852" s="23">
        <f t="shared" si="478"/>
        <v>0</v>
      </c>
      <c r="T852" s="23">
        <f t="shared" si="478"/>
        <v>0</v>
      </c>
      <c r="U852" s="23">
        <f t="shared" si="478"/>
        <v>0</v>
      </c>
      <c r="V852" s="23">
        <f t="shared" si="478"/>
        <v>0</v>
      </c>
      <c r="W852" s="23">
        <f t="shared" si="478"/>
        <v>0</v>
      </c>
      <c r="X852" s="23">
        <f t="shared" si="478"/>
        <v>0</v>
      </c>
      <c r="Y852" s="23">
        <f>SUM(J852:X852)-I852</f>
        <v>0</v>
      </c>
    </row>
    <row r="853" spans="1:25">
      <c r="A853" s="25">
        <f t="shared" si="465"/>
        <v>824</v>
      </c>
      <c r="G853" s="24"/>
      <c r="H853" s="75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</row>
    <row r="854" spans="1:25">
      <c r="A854" s="25">
        <f t="shared" si="465"/>
        <v>825</v>
      </c>
      <c r="D854" s="25" t="s">
        <v>346</v>
      </c>
      <c r="G854" s="24"/>
      <c r="H854" s="75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</row>
    <row r="855" spans="1:25">
      <c r="A855" s="25">
        <f t="shared" si="465"/>
        <v>826</v>
      </c>
      <c r="G855" s="24"/>
      <c r="H855" s="75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</row>
    <row r="856" spans="1:25">
      <c r="A856" s="25">
        <f t="shared" si="465"/>
        <v>827</v>
      </c>
      <c r="C856" s="25">
        <v>35010</v>
      </c>
      <c r="E856" s="89" t="s">
        <v>274</v>
      </c>
      <c r="G856" s="24"/>
      <c r="H856" s="75"/>
      <c r="I856" s="23">
        <f>'Plt. Class.'!G$34</f>
        <v>261126.68999999997</v>
      </c>
      <c r="J856" s="75">
        <f t="shared" ref="J856:X856" si="479">+J34+J308+J582</f>
        <v>120099.55016473448</v>
      </c>
      <c r="K856" s="75">
        <f t="shared" si="479"/>
        <v>76243.044061776949</v>
      </c>
      <c r="L856" s="75">
        <f t="shared" si="479"/>
        <v>705.26449081688565</v>
      </c>
      <c r="M856" s="75">
        <f t="shared" si="479"/>
        <v>39810.21817969413</v>
      </c>
      <c r="N856" s="75">
        <f t="shared" si="479"/>
        <v>24268.613102977532</v>
      </c>
      <c r="O856" s="75">
        <f t="shared" si="479"/>
        <v>0</v>
      </c>
      <c r="P856" s="75">
        <f t="shared" si="479"/>
        <v>0</v>
      </c>
      <c r="Q856" s="75">
        <f t="shared" si="479"/>
        <v>0</v>
      </c>
      <c r="R856" s="75">
        <f t="shared" si="479"/>
        <v>0</v>
      </c>
      <c r="S856" s="75">
        <f t="shared" si="479"/>
        <v>0</v>
      </c>
      <c r="T856" s="75">
        <f t="shared" si="479"/>
        <v>0</v>
      </c>
      <c r="U856" s="75">
        <f t="shared" si="479"/>
        <v>0</v>
      </c>
      <c r="V856" s="75">
        <f t="shared" si="479"/>
        <v>0</v>
      </c>
      <c r="W856" s="75">
        <f t="shared" si="479"/>
        <v>0</v>
      </c>
      <c r="X856" s="75">
        <f t="shared" si="479"/>
        <v>0</v>
      </c>
      <c r="Y856" s="23">
        <f t="shared" ref="Y856:Y872" si="480">SUM(J856:X856)-I856</f>
        <v>0</v>
      </c>
    </row>
    <row r="857" spans="1:25">
      <c r="A857" s="25">
        <f t="shared" si="465"/>
        <v>828</v>
      </c>
      <c r="C857" s="25">
        <v>35020</v>
      </c>
      <c r="E857" s="89" t="s">
        <v>137</v>
      </c>
      <c r="G857" s="24"/>
      <c r="H857" s="75"/>
      <c r="I857" s="23">
        <f>'Plt. Class.'!G$35</f>
        <v>4681.5800000000008</v>
      </c>
      <c r="J857" s="75">
        <f t="shared" ref="J857:X857" si="481">+J35+J309+J583</f>
        <v>2153.1910509041331</v>
      </c>
      <c r="K857" s="75">
        <f t="shared" si="481"/>
        <v>1366.9146965357459</v>
      </c>
      <c r="L857" s="75">
        <f t="shared" si="481"/>
        <v>12.64425377167886</v>
      </c>
      <c r="M857" s="75">
        <f t="shared" si="481"/>
        <v>713.73294405750903</v>
      </c>
      <c r="N857" s="75">
        <f t="shared" si="481"/>
        <v>435.09705473093385</v>
      </c>
      <c r="O857" s="75">
        <f t="shared" si="481"/>
        <v>0</v>
      </c>
      <c r="P857" s="75">
        <f t="shared" si="481"/>
        <v>0</v>
      </c>
      <c r="Q857" s="75">
        <f t="shared" si="481"/>
        <v>0</v>
      </c>
      <c r="R857" s="75">
        <f t="shared" si="481"/>
        <v>0</v>
      </c>
      <c r="S857" s="75">
        <f t="shared" si="481"/>
        <v>0</v>
      </c>
      <c r="T857" s="75">
        <f t="shared" si="481"/>
        <v>0</v>
      </c>
      <c r="U857" s="75">
        <f t="shared" si="481"/>
        <v>0</v>
      </c>
      <c r="V857" s="75">
        <f t="shared" si="481"/>
        <v>0</v>
      </c>
      <c r="W857" s="75">
        <f t="shared" si="481"/>
        <v>0</v>
      </c>
      <c r="X857" s="75">
        <f t="shared" si="481"/>
        <v>0</v>
      </c>
      <c r="Y857" s="23">
        <f t="shared" si="480"/>
        <v>0</v>
      </c>
    </row>
    <row r="858" spans="1:25">
      <c r="A858" s="25">
        <f t="shared" si="465"/>
        <v>829</v>
      </c>
      <c r="C858" s="25">
        <v>35100</v>
      </c>
      <c r="E858" s="89" t="s">
        <v>80</v>
      </c>
      <c r="G858" s="24"/>
      <c r="H858" s="75"/>
      <c r="I858" s="23">
        <f>'Plt. Class.'!G$36</f>
        <v>17916.189999999999</v>
      </c>
      <c r="J858" s="75">
        <f t="shared" ref="J858:X858" si="482">+J36+J310+J584</f>
        <v>8240.1625037483318</v>
      </c>
      <c r="K858" s="75">
        <f t="shared" si="482"/>
        <v>5231.119283858603</v>
      </c>
      <c r="L858" s="75">
        <f t="shared" si="482"/>
        <v>48.388974017663912</v>
      </c>
      <c r="M858" s="75">
        <f t="shared" si="482"/>
        <v>2731.4229458844447</v>
      </c>
      <c r="N858" s="75">
        <f t="shared" si="482"/>
        <v>1665.0962924909554</v>
      </c>
      <c r="O858" s="75">
        <f t="shared" si="482"/>
        <v>0</v>
      </c>
      <c r="P858" s="75">
        <f t="shared" si="482"/>
        <v>0</v>
      </c>
      <c r="Q858" s="75">
        <f t="shared" si="482"/>
        <v>0</v>
      </c>
      <c r="R858" s="75">
        <f t="shared" si="482"/>
        <v>0</v>
      </c>
      <c r="S858" s="75">
        <f t="shared" si="482"/>
        <v>0</v>
      </c>
      <c r="T858" s="75">
        <f t="shared" si="482"/>
        <v>0</v>
      </c>
      <c r="U858" s="75">
        <f t="shared" si="482"/>
        <v>0</v>
      </c>
      <c r="V858" s="75">
        <f t="shared" si="482"/>
        <v>0</v>
      </c>
      <c r="W858" s="75">
        <f t="shared" si="482"/>
        <v>0</v>
      </c>
      <c r="X858" s="75">
        <f t="shared" si="482"/>
        <v>0</v>
      </c>
      <c r="Y858" s="23">
        <f t="shared" si="480"/>
        <v>0</v>
      </c>
    </row>
    <row r="859" spans="1:25">
      <c r="A859" s="25">
        <f t="shared" si="465"/>
        <v>830</v>
      </c>
      <c r="C859" s="25">
        <v>35102</v>
      </c>
      <c r="E859" s="89" t="s">
        <v>335</v>
      </c>
      <c r="G859" s="24"/>
      <c r="H859" s="75"/>
      <c r="I859" s="23">
        <f>'Plt. Class.'!G$37</f>
        <v>223508.12000000008</v>
      </c>
      <c r="J859" s="75">
        <f t="shared" ref="J859:X859" si="483">+J37+J311+J585</f>
        <v>102797.70585751117</v>
      </c>
      <c r="K859" s="75">
        <f t="shared" si="483"/>
        <v>65259.278709981489</v>
      </c>
      <c r="L859" s="75">
        <f t="shared" si="483"/>
        <v>603.66230830421603</v>
      </c>
      <c r="M859" s="75">
        <f t="shared" si="483"/>
        <v>34075.057674622469</v>
      </c>
      <c r="N859" s="75">
        <f t="shared" si="483"/>
        <v>20772.415449580727</v>
      </c>
      <c r="O859" s="75">
        <f t="shared" si="483"/>
        <v>0</v>
      </c>
      <c r="P859" s="75">
        <f t="shared" si="483"/>
        <v>0</v>
      </c>
      <c r="Q859" s="75">
        <f t="shared" si="483"/>
        <v>0</v>
      </c>
      <c r="R859" s="75">
        <f t="shared" si="483"/>
        <v>0</v>
      </c>
      <c r="S859" s="75">
        <f t="shared" si="483"/>
        <v>0</v>
      </c>
      <c r="T859" s="75">
        <f t="shared" si="483"/>
        <v>0</v>
      </c>
      <c r="U859" s="75">
        <f t="shared" si="483"/>
        <v>0</v>
      </c>
      <c r="V859" s="75">
        <f t="shared" si="483"/>
        <v>0</v>
      </c>
      <c r="W859" s="75">
        <f t="shared" si="483"/>
        <v>0</v>
      </c>
      <c r="X859" s="75">
        <f t="shared" si="483"/>
        <v>0</v>
      </c>
      <c r="Y859" s="23">
        <f t="shared" si="480"/>
        <v>0</v>
      </c>
    </row>
    <row r="860" spans="1:25">
      <c r="A860" s="25">
        <f t="shared" si="465"/>
        <v>831</v>
      </c>
      <c r="C860" s="25">
        <v>35103</v>
      </c>
      <c r="E860" s="89" t="s">
        <v>336</v>
      </c>
      <c r="G860" s="24"/>
      <c r="H860" s="75"/>
      <c r="I860" s="23">
        <f>'Plt. Class.'!G$38</f>
        <v>23138.38</v>
      </c>
      <c r="J860" s="75">
        <f t="shared" ref="J860:X860" si="484">+J38+J312+J586</f>
        <v>10641.995383699343</v>
      </c>
      <c r="K860" s="75">
        <f t="shared" si="484"/>
        <v>6755.8797833271601</v>
      </c>
      <c r="L860" s="75">
        <f t="shared" si="484"/>
        <v>62.49333528115266</v>
      </c>
      <c r="M860" s="75">
        <f t="shared" si="484"/>
        <v>3527.5748952536073</v>
      </c>
      <c r="N860" s="75">
        <f t="shared" si="484"/>
        <v>2150.4366024387373</v>
      </c>
      <c r="O860" s="75">
        <f t="shared" si="484"/>
        <v>0</v>
      </c>
      <c r="P860" s="75">
        <f t="shared" si="484"/>
        <v>0</v>
      </c>
      <c r="Q860" s="75">
        <f t="shared" si="484"/>
        <v>0</v>
      </c>
      <c r="R860" s="75">
        <f t="shared" si="484"/>
        <v>0</v>
      </c>
      <c r="S860" s="75">
        <f t="shared" si="484"/>
        <v>0</v>
      </c>
      <c r="T860" s="75">
        <f t="shared" si="484"/>
        <v>0</v>
      </c>
      <c r="U860" s="75">
        <f t="shared" si="484"/>
        <v>0</v>
      </c>
      <c r="V860" s="75">
        <f t="shared" si="484"/>
        <v>0</v>
      </c>
      <c r="W860" s="75">
        <f t="shared" si="484"/>
        <v>0</v>
      </c>
      <c r="X860" s="75">
        <f t="shared" si="484"/>
        <v>0</v>
      </c>
      <c r="Y860" s="23">
        <f t="shared" si="480"/>
        <v>0</v>
      </c>
    </row>
    <row r="861" spans="1:25">
      <c r="A861" s="25">
        <f t="shared" si="465"/>
        <v>832</v>
      </c>
      <c r="C861" s="25">
        <v>35104</v>
      </c>
      <c r="E861" s="89" t="s">
        <v>337</v>
      </c>
      <c r="G861" s="24"/>
      <c r="H861" s="75"/>
      <c r="I861" s="23">
        <f>'Plt. Class.'!G$39</f>
        <v>137442.53</v>
      </c>
      <c r="J861" s="75">
        <f t="shared" ref="J861:X861" si="485">+J39+J313+J587</f>
        <v>63213.706827528913</v>
      </c>
      <c r="K861" s="75">
        <f t="shared" si="485"/>
        <v>40130.08731796853</v>
      </c>
      <c r="L861" s="75">
        <f t="shared" si="485"/>
        <v>371.21190460092203</v>
      </c>
      <c r="M861" s="75">
        <f t="shared" si="485"/>
        <v>20953.879155245129</v>
      </c>
      <c r="N861" s="75">
        <f t="shared" si="485"/>
        <v>12773.644794656506</v>
      </c>
      <c r="O861" s="75">
        <f t="shared" si="485"/>
        <v>0</v>
      </c>
      <c r="P861" s="75">
        <f t="shared" si="485"/>
        <v>0</v>
      </c>
      <c r="Q861" s="75">
        <f t="shared" si="485"/>
        <v>0</v>
      </c>
      <c r="R861" s="75">
        <f t="shared" si="485"/>
        <v>0</v>
      </c>
      <c r="S861" s="75">
        <f t="shared" si="485"/>
        <v>0</v>
      </c>
      <c r="T861" s="75">
        <f t="shared" si="485"/>
        <v>0</v>
      </c>
      <c r="U861" s="75">
        <f t="shared" si="485"/>
        <v>0</v>
      </c>
      <c r="V861" s="75">
        <f t="shared" si="485"/>
        <v>0</v>
      </c>
      <c r="W861" s="75">
        <f t="shared" si="485"/>
        <v>0</v>
      </c>
      <c r="X861" s="75">
        <f t="shared" si="485"/>
        <v>0</v>
      </c>
      <c r="Y861" s="23">
        <f t="shared" si="480"/>
        <v>0</v>
      </c>
    </row>
    <row r="862" spans="1:25">
      <c r="A862" s="25">
        <f t="shared" si="465"/>
        <v>833</v>
      </c>
      <c r="C862" s="25">
        <v>35200</v>
      </c>
      <c r="E862" s="89" t="s">
        <v>338</v>
      </c>
      <c r="G862" s="24"/>
      <c r="H862" s="75"/>
      <c r="I862" s="23">
        <f>'Plt. Class.'!G$40</f>
        <v>12534611.171538461</v>
      </c>
      <c r="J862" s="75">
        <f t="shared" ref="J862:X862" si="486">+J40+J314+J588</f>
        <v>5765022.1936012162</v>
      </c>
      <c r="K862" s="75">
        <f t="shared" si="486"/>
        <v>3659820.8779380172</v>
      </c>
      <c r="L862" s="75">
        <f t="shared" si="486"/>
        <v>33854.12714986247</v>
      </c>
      <c r="M862" s="75">
        <f t="shared" si="486"/>
        <v>1910971.2819343656</v>
      </c>
      <c r="N862" s="75">
        <f t="shared" si="486"/>
        <v>1164942.6909149995</v>
      </c>
      <c r="O862" s="75">
        <f t="shared" si="486"/>
        <v>0</v>
      </c>
      <c r="P862" s="75">
        <f t="shared" si="486"/>
        <v>0</v>
      </c>
      <c r="Q862" s="75">
        <f t="shared" si="486"/>
        <v>0</v>
      </c>
      <c r="R862" s="75">
        <f t="shared" si="486"/>
        <v>0</v>
      </c>
      <c r="S862" s="75">
        <f t="shared" si="486"/>
        <v>0</v>
      </c>
      <c r="T862" s="75">
        <f t="shared" si="486"/>
        <v>0</v>
      </c>
      <c r="U862" s="75">
        <f t="shared" si="486"/>
        <v>0</v>
      </c>
      <c r="V862" s="75">
        <f t="shared" si="486"/>
        <v>0</v>
      </c>
      <c r="W862" s="75">
        <f t="shared" si="486"/>
        <v>0</v>
      </c>
      <c r="X862" s="75">
        <f t="shared" si="486"/>
        <v>0</v>
      </c>
      <c r="Y862" s="23">
        <f t="shared" si="480"/>
        <v>0</v>
      </c>
    </row>
    <row r="863" spans="1:25">
      <c r="A863" s="25">
        <f t="shared" si="465"/>
        <v>834</v>
      </c>
      <c r="C863" s="25">
        <v>35201</v>
      </c>
      <c r="E863" s="89" t="s">
        <v>339</v>
      </c>
      <c r="G863" s="24"/>
      <c r="H863" s="75"/>
      <c r="I863" s="23">
        <f>'Plt. Class.'!G$41</f>
        <v>1699998.5399999993</v>
      </c>
      <c r="J863" s="75">
        <f t="shared" ref="J863:X863" si="487">+J41+J315+J589</f>
        <v>781877.40952372702</v>
      </c>
      <c r="K863" s="75">
        <f t="shared" si="487"/>
        <v>496360.84151404223</v>
      </c>
      <c r="L863" s="75">
        <f t="shared" si="487"/>
        <v>4591.4441174226531</v>
      </c>
      <c r="M863" s="75">
        <f t="shared" si="487"/>
        <v>259174.2452009079</v>
      </c>
      <c r="N863" s="75">
        <f t="shared" si="487"/>
        <v>157994.59964389954</v>
      </c>
      <c r="O863" s="75">
        <f t="shared" si="487"/>
        <v>0</v>
      </c>
      <c r="P863" s="75">
        <f t="shared" si="487"/>
        <v>0</v>
      </c>
      <c r="Q863" s="75">
        <f t="shared" si="487"/>
        <v>0</v>
      </c>
      <c r="R863" s="75">
        <f t="shared" si="487"/>
        <v>0</v>
      </c>
      <c r="S863" s="75">
        <f t="shared" si="487"/>
        <v>0</v>
      </c>
      <c r="T863" s="75">
        <f t="shared" si="487"/>
        <v>0</v>
      </c>
      <c r="U863" s="75">
        <f t="shared" si="487"/>
        <v>0</v>
      </c>
      <c r="V863" s="75">
        <f t="shared" si="487"/>
        <v>0</v>
      </c>
      <c r="W863" s="75">
        <f t="shared" si="487"/>
        <v>0</v>
      </c>
      <c r="X863" s="75">
        <f t="shared" si="487"/>
        <v>0</v>
      </c>
      <c r="Y863" s="23">
        <f t="shared" si="480"/>
        <v>0</v>
      </c>
    </row>
    <row r="864" spans="1:25">
      <c r="A864" s="25">
        <f t="shared" si="465"/>
        <v>835</v>
      </c>
      <c r="C864" s="25">
        <v>35202</v>
      </c>
      <c r="E864" s="89" t="s">
        <v>340</v>
      </c>
      <c r="G864" s="24"/>
      <c r="H864" s="75"/>
      <c r="I864" s="23">
        <f>'Plt. Class.'!G$42</f>
        <v>667359.07999999996</v>
      </c>
      <c r="J864" s="75">
        <f t="shared" ref="J864:X864" si="488">+J42+J316+J590</f>
        <v>306937.31577706995</v>
      </c>
      <c r="K864" s="75">
        <f t="shared" si="488"/>
        <v>194853.6464865653</v>
      </c>
      <c r="L864" s="75">
        <f t="shared" si="488"/>
        <v>1802.4379727259029</v>
      </c>
      <c r="M864" s="75">
        <f t="shared" si="488"/>
        <v>101742.60845951806</v>
      </c>
      <c r="N864" s="75">
        <f t="shared" si="488"/>
        <v>62023.071304120742</v>
      </c>
      <c r="O864" s="75">
        <f t="shared" si="488"/>
        <v>0</v>
      </c>
      <c r="P864" s="75">
        <f t="shared" si="488"/>
        <v>0</v>
      </c>
      <c r="Q864" s="75">
        <f t="shared" si="488"/>
        <v>0</v>
      </c>
      <c r="R864" s="75">
        <f t="shared" si="488"/>
        <v>0</v>
      </c>
      <c r="S864" s="75">
        <f t="shared" si="488"/>
        <v>0</v>
      </c>
      <c r="T864" s="75">
        <f t="shared" si="488"/>
        <v>0</v>
      </c>
      <c r="U864" s="75">
        <f t="shared" si="488"/>
        <v>0</v>
      </c>
      <c r="V864" s="75">
        <f t="shared" si="488"/>
        <v>0</v>
      </c>
      <c r="W864" s="75">
        <f t="shared" si="488"/>
        <v>0</v>
      </c>
      <c r="X864" s="75">
        <f t="shared" si="488"/>
        <v>0</v>
      </c>
      <c r="Y864" s="23">
        <f t="shared" si="480"/>
        <v>0</v>
      </c>
    </row>
    <row r="865" spans="1:25">
      <c r="A865" s="25">
        <f t="shared" si="465"/>
        <v>836</v>
      </c>
      <c r="C865" s="25">
        <v>35203</v>
      </c>
      <c r="E865" s="89" t="s">
        <v>341</v>
      </c>
      <c r="G865" s="24"/>
      <c r="H865" s="75"/>
      <c r="I865" s="23">
        <f>'Plt. Class.'!G$43</f>
        <v>1694832.9600000007</v>
      </c>
      <c r="J865" s="75">
        <f t="shared" ref="J865:X865" si="489">+J43+J317+J591</f>
        <v>779501.61318387464</v>
      </c>
      <c r="K865" s="75">
        <f t="shared" si="489"/>
        <v>494852.60984479182</v>
      </c>
      <c r="L865" s="75">
        <f t="shared" si="489"/>
        <v>4577.4926513795881</v>
      </c>
      <c r="M865" s="75">
        <f t="shared" si="489"/>
        <v>258386.72376131621</v>
      </c>
      <c r="N865" s="75">
        <f t="shared" si="489"/>
        <v>157514.52055863847</v>
      </c>
      <c r="O865" s="75">
        <f t="shared" si="489"/>
        <v>0</v>
      </c>
      <c r="P865" s="75">
        <f t="shared" si="489"/>
        <v>0</v>
      </c>
      <c r="Q865" s="75">
        <f t="shared" si="489"/>
        <v>0</v>
      </c>
      <c r="R865" s="75">
        <f t="shared" si="489"/>
        <v>0</v>
      </c>
      <c r="S865" s="75">
        <f t="shared" si="489"/>
        <v>0</v>
      </c>
      <c r="T865" s="75">
        <f t="shared" si="489"/>
        <v>0</v>
      </c>
      <c r="U865" s="75">
        <f t="shared" si="489"/>
        <v>0</v>
      </c>
      <c r="V865" s="75">
        <f t="shared" si="489"/>
        <v>0</v>
      </c>
      <c r="W865" s="75">
        <f t="shared" si="489"/>
        <v>0</v>
      </c>
      <c r="X865" s="75">
        <f t="shared" si="489"/>
        <v>0</v>
      </c>
      <c r="Y865" s="23">
        <f t="shared" si="480"/>
        <v>0</v>
      </c>
    </row>
    <row r="866" spans="1:25">
      <c r="A866" s="25">
        <f t="shared" si="465"/>
        <v>837</v>
      </c>
      <c r="C866" s="25">
        <v>35210</v>
      </c>
      <c r="E866" s="89" t="s">
        <v>342</v>
      </c>
      <c r="G866" s="24"/>
      <c r="H866" s="75"/>
      <c r="I866" s="23">
        <f>'Plt. Class.'!G$44</f>
        <v>178530.09000000003</v>
      </c>
      <c r="J866" s="75">
        <f t="shared" ref="J866:X866" si="490">+J44+J318+J592</f>
        <v>82111.03774903118</v>
      </c>
      <c r="K866" s="75">
        <f t="shared" si="490"/>
        <v>52126.718713521797</v>
      </c>
      <c r="L866" s="75">
        <f t="shared" si="490"/>
        <v>482.18331500063363</v>
      </c>
      <c r="M866" s="75">
        <f t="shared" si="490"/>
        <v>27217.90650561393</v>
      </c>
      <c r="N866" s="75">
        <f t="shared" si="490"/>
        <v>16592.243716832465</v>
      </c>
      <c r="O866" s="75">
        <f t="shared" si="490"/>
        <v>0</v>
      </c>
      <c r="P866" s="75">
        <f t="shared" si="490"/>
        <v>0</v>
      </c>
      <c r="Q866" s="75">
        <f t="shared" si="490"/>
        <v>0</v>
      </c>
      <c r="R866" s="75">
        <f t="shared" si="490"/>
        <v>0</v>
      </c>
      <c r="S866" s="75">
        <f t="shared" si="490"/>
        <v>0</v>
      </c>
      <c r="T866" s="75">
        <f t="shared" si="490"/>
        <v>0</v>
      </c>
      <c r="U866" s="75">
        <f t="shared" si="490"/>
        <v>0</v>
      </c>
      <c r="V866" s="75">
        <f t="shared" si="490"/>
        <v>0</v>
      </c>
      <c r="W866" s="75">
        <f t="shared" si="490"/>
        <v>0</v>
      </c>
      <c r="X866" s="75">
        <f t="shared" si="490"/>
        <v>0</v>
      </c>
      <c r="Y866" s="23">
        <f t="shared" si="480"/>
        <v>0</v>
      </c>
    </row>
    <row r="867" spans="1:25">
      <c r="A867" s="25">
        <f t="shared" si="465"/>
        <v>838</v>
      </c>
      <c r="C867" s="25">
        <v>35211</v>
      </c>
      <c r="E867" s="89" t="s">
        <v>343</v>
      </c>
      <c r="G867" s="24"/>
      <c r="H867" s="75"/>
      <c r="I867" s="23">
        <f>'Plt. Class.'!G$45</f>
        <v>54614.270000000011</v>
      </c>
      <c r="J867" s="75">
        <f t="shared" ref="J867:X867" si="491">+J45+J319+J593</f>
        <v>25118.647425796862</v>
      </c>
      <c r="K867" s="75">
        <f t="shared" si="491"/>
        <v>15946.12252777295</v>
      </c>
      <c r="L867" s="75">
        <f t="shared" si="491"/>
        <v>147.50504945659108</v>
      </c>
      <c r="M867" s="75">
        <f t="shared" si="491"/>
        <v>8326.2496239841457</v>
      </c>
      <c r="N867" s="75">
        <f t="shared" si="491"/>
        <v>5075.7453729894605</v>
      </c>
      <c r="O867" s="75">
        <f t="shared" si="491"/>
        <v>0</v>
      </c>
      <c r="P867" s="75">
        <f t="shared" si="491"/>
        <v>0</v>
      </c>
      <c r="Q867" s="75">
        <f t="shared" si="491"/>
        <v>0</v>
      </c>
      <c r="R867" s="75">
        <f t="shared" si="491"/>
        <v>0</v>
      </c>
      <c r="S867" s="75">
        <f t="shared" si="491"/>
        <v>0</v>
      </c>
      <c r="T867" s="75">
        <f t="shared" si="491"/>
        <v>0</v>
      </c>
      <c r="U867" s="75">
        <f t="shared" si="491"/>
        <v>0</v>
      </c>
      <c r="V867" s="75">
        <f t="shared" si="491"/>
        <v>0</v>
      </c>
      <c r="W867" s="75">
        <f t="shared" si="491"/>
        <v>0</v>
      </c>
      <c r="X867" s="75">
        <f t="shared" si="491"/>
        <v>0</v>
      </c>
      <c r="Y867" s="23">
        <f t="shared" si="480"/>
        <v>0</v>
      </c>
    </row>
    <row r="868" spans="1:25">
      <c r="A868" s="25">
        <f t="shared" si="465"/>
        <v>839</v>
      </c>
      <c r="C868" s="25">
        <v>35301</v>
      </c>
      <c r="E868" s="23" t="s">
        <v>329</v>
      </c>
      <c r="G868" s="24"/>
      <c r="H868" s="75"/>
      <c r="I868" s="23">
        <f>'Plt. Class.'!G$46</f>
        <v>175350.37000000005</v>
      </c>
      <c r="J868" s="75">
        <f t="shared" ref="J868:X868" si="492">+J46+J320+J594</f>
        <v>80648.594589161919</v>
      </c>
      <c r="K868" s="75">
        <f t="shared" si="492"/>
        <v>51198.312919138581</v>
      </c>
      <c r="L868" s="75">
        <f t="shared" si="492"/>
        <v>473.59536251389147</v>
      </c>
      <c r="M868" s="75">
        <f t="shared" si="492"/>
        <v>26733.140482844152</v>
      </c>
      <c r="N868" s="75">
        <f t="shared" si="492"/>
        <v>16296.726646341514</v>
      </c>
      <c r="O868" s="75">
        <f t="shared" si="492"/>
        <v>0</v>
      </c>
      <c r="P868" s="75">
        <f t="shared" si="492"/>
        <v>0</v>
      </c>
      <c r="Q868" s="75">
        <f t="shared" si="492"/>
        <v>0</v>
      </c>
      <c r="R868" s="75">
        <f t="shared" si="492"/>
        <v>0</v>
      </c>
      <c r="S868" s="75">
        <f t="shared" si="492"/>
        <v>0</v>
      </c>
      <c r="T868" s="75">
        <f t="shared" si="492"/>
        <v>0</v>
      </c>
      <c r="U868" s="75">
        <f t="shared" si="492"/>
        <v>0</v>
      </c>
      <c r="V868" s="75">
        <f t="shared" si="492"/>
        <v>0</v>
      </c>
      <c r="W868" s="75">
        <f t="shared" si="492"/>
        <v>0</v>
      </c>
      <c r="X868" s="75">
        <f t="shared" si="492"/>
        <v>0</v>
      </c>
      <c r="Y868" s="23">
        <f t="shared" si="480"/>
        <v>0</v>
      </c>
    </row>
    <row r="869" spans="1:25">
      <c r="A869" s="25">
        <f t="shared" si="465"/>
        <v>840</v>
      </c>
      <c r="C869" s="25">
        <v>35302</v>
      </c>
      <c r="E869" s="89" t="s">
        <v>330</v>
      </c>
      <c r="G869" s="24"/>
      <c r="H869" s="75"/>
      <c r="I869" s="23">
        <f>'Plt. Class.'!G$47</f>
        <v>209318.89999999994</v>
      </c>
      <c r="J869" s="75">
        <f t="shared" ref="J869:X869" si="493">+J47+J321+J595</f>
        <v>96271.682266477757</v>
      </c>
      <c r="K869" s="75">
        <f t="shared" si="493"/>
        <v>61116.349752155467</v>
      </c>
      <c r="L869" s="75">
        <f t="shared" si="493"/>
        <v>565.3393279210585</v>
      </c>
      <c r="M869" s="75">
        <f t="shared" si="493"/>
        <v>31911.83206179949</v>
      </c>
      <c r="N869" s="75">
        <f t="shared" si="493"/>
        <v>19453.69659164616</v>
      </c>
      <c r="O869" s="75">
        <f t="shared" si="493"/>
        <v>0</v>
      </c>
      <c r="P869" s="75">
        <f t="shared" si="493"/>
        <v>0</v>
      </c>
      <c r="Q869" s="75">
        <f t="shared" si="493"/>
        <v>0</v>
      </c>
      <c r="R869" s="75">
        <f t="shared" si="493"/>
        <v>0</v>
      </c>
      <c r="S869" s="75">
        <f t="shared" si="493"/>
        <v>0</v>
      </c>
      <c r="T869" s="75">
        <f t="shared" si="493"/>
        <v>0</v>
      </c>
      <c r="U869" s="75">
        <f t="shared" si="493"/>
        <v>0</v>
      </c>
      <c r="V869" s="75">
        <f t="shared" si="493"/>
        <v>0</v>
      </c>
      <c r="W869" s="75">
        <f t="shared" si="493"/>
        <v>0</v>
      </c>
      <c r="X869" s="75">
        <f t="shared" si="493"/>
        <v>0</v>
      </c>
      <c r="Y869" s="23">
        <f t="shared" si="480"/>
        <v>0</v>
      </c>
    </row>
    <row r="870" spans="1:25">
      <c r="A870" s="25">
        <f t="shared" si="465"/>
        <v>841</v>
      </c>
      <c r="C870" s="25">
        <v>35400</v>
      </c>
      <c r="E870" s="89" t="s">
        <v>116</v>
      </c>
      <c r="G870" s="24"/>
      <c r="H870" s="75"/>
      <c r="I870" s="23">
        <f>'Plt. Class.'!G$48</f>
        <v>18065905.099999998</v>
      </c>
      <c r="J870" s="75">
        <f t="shared" ref="J870:X870" si="494">+J48+J322+J596</f>
        <v>8309020.7126233717</v>
      </c>
      <c r="K870" s="75">
        <f t="shared" si="494"/>
        <v>5274832.6820026729</v>
      </c>
      <c r="L870" s="75">
        <f t="shared" si="494"/>
        <v>48793.332315044769</v>
      </c>
      <c r="M870" s="75">
        <f t="shared" si="494"/>
        <v>2754247.846685641</v>
      </c>
      <c r="N870" s="75">
        <f t="shared" si="494"/>
        <v>1679010.526373266</v>
      </c>
      <c r="O870" s="75">
        <f t="shared" si="494"/>
        <v>0</v>
      </c>
      <c r="P870" s="75">
        <f t="shared" si="494"/>
        <v>0</v>
      </c>
      <c r="Q870" s="75">
        <f t="shared" si="494"/>
        <v>0</v>
      </c>
      <c r="R870" s="75">
        <f t="shared" si="494"/>
        <v>0</v>
      </c>
      <c r="S870" s="75">
        <f t="shared" si="494"/>
        <v>0</v>
      </c>
      <c r="T870" s="75">
        <f t="shared" si="494"/>
        <v>0</v>
      </c>
      <c r="U870" s="75">
        <f t="shared" si="494"/>
        <v>0</v>
      </c>
      <c r="V870" s="75">
        <f t="shared" si="494"/>
        <v>0</v>
      </c>
      <c r="W870" s="75">
        <f t="shared" si="494"/>
        <v>0</v>
      </c>
      <c r="X870" s="75">
        <f t="shared" si="494"/>
        <v>0</v>
      </c>
      <c r="Y870" s="23">
        <f t="shared" si="480"/>
        <v>0</v>
      </c>
    </row>
    <row r="871" spans="1:25">
      <c r="A871" s="25">
        <f t="shared" si="465"/>
        <v>842</v>
      </c>
      <c r="C871" s="25">
        <v>35500</v>
      </c>
      <c r="E871" s="89" t="s">
        <v>344</v>
      </c>
      <c r="G871" s="24"/>
      <c r="H871" s="75"/>
      <c r="I871" s="23">
        <f>'Plt. Class.'!G$49</f>
        <v>273084.37999999995</v>
      </c>
      <c r="J871" s="75">
        <f t="shared" ref="J871:X871" si="495">+J49+J323+J597</f>
        <v>125599.22999451113</v>
      </c>
      <c r="K871" s="75">
        <f t="shared" si="495"/>
        <v>79734.417101993808</v>
      </c>
      <c r="L871" s="75">
        <f t="shared" si="495"/>
        <v>737.56043938191419</v>
      </c>
      <c r="M871" s="75">
        <f t="shared" si="495"/>
        <v>41633.234615988506</v>
      </c>
      <c r="N871" s="75">
        <f t="shared" si="495"/>
        <v>25379.937848124584</v>
      </c>
      <c r="O871" s="75">
        <f t="shared" si="495"/>
        <v>0</v>
      </c>
      <c r="P871" s="75">
        <f t="shared" si="495"/>
        <v>0</v>
      </c>
      <c r="Q871" s="75">
        <f t="shared" si="495"/>
        <v>0</v>
      </c>
      <c r="R871" s="75">
        <f t="shared" si="495"/>
        <v>0</v>
      </c>
      <c r="S871" s="75">
        <f t="shared" si="495"/>
        <v>0</v>
      </c>
      <c r="T871" s="75">
        <f t="shared" si="495"/>
        <v>0</v>
      </c>
      <c r="U871" s="75">
        <f t="shared" si="495"/>
        <v>0</v>
      </c>
      <c r="V871" s="75">
        <f t="shared" si="495"/>
        <v>0</v>
      </c>
      <c r="W871" s="75">
        <f t="shared" si="495"/>
        <v>0</v>
      </c>
      <c r="X871" s="75">
        <f t="shared" si="495"/>
        <v>0</v>
      </c>
      <c r="Y871" s="23">
        <f t="shared" si="480"/>
        <v>0</v>
      </c>
    </row>
    <row r="872" spans="1:25">
      <c r="A872" s="25">
        <f t="shared" si="465"/>
        <v>843</v>
      </c>
      <c r="C872" s="25">
        <v>35600</v>
      </c>
      <c r="E872" s="89" t="s">
        <v>332</v>
      </c>
      <c r="G872" s="24"/>
      <c r="H872" s="75"/>
      <c r="I872" s="23">
        <f>'Plt. Class.'!G$50</f>
        <v>1327497.8599999996</v>
      </c>
      <c r="J872" s="75">
        <f t="shared" ref="J872:X872" si="496">+J50+J324+J598</f>
        <v>610553.8113727388</v>
      </c>
      <c r="K872" s="75">
        <f t="shared" si="496"/>
        <v>387599.12987789407</v>
      </c>
      <c r="L872" s="75">
        <f t="shared" si="496"/>
        <v>3585.3749851974349</v>
      </c>
      <c r="M872" s="75">
        <f t="shared" si="496"/>
        <v>202384.44197212107</v>
      </c>
      <c r="N872" s="75">
        <f t="shared" si="496"/>
        <v>123375.10179204826</v>
      </c>
      <c r="O872" s="75">
        <f t="shared" si="496"/>
        <v>0</v>
      </c>
      <c r="P872" s="75">
        <f t="shared" si="496"/>
        <v>0</v>
      </c>
      <c r="Q872" s="75">
        <f t="shared" si="496"/>
        <v>0</v>
      </c>
      <c r="R872" s="75">
        <f t="shared" si="496"/>
        <v>0</v>
      </c>
      <c r="S872" s="75">
        <f t="shared" si="496"/>
        <v>0</v>
      </c>
      <c r="T872" s="75">
        <f t="shared" si="496"/>
        <v>0</v>
      </c>
      <c r="U872" s="75">
        <f t="shared" si="496"/>
        <v>0</v>
      </c>
      <c r="V872" s="75">
        <f t="shared" si="496"/>
        <v>0</v>
      </c>
      <c r="W872" s="75">
        <f t="shared" si="496"/>
        <v>0</v>
      </c>
      <c r="X872" s="75">
        <f t="shared" si="496"/>
        <v>0</v>
      </c>
      <c r="Y872" s="23">
        <f t="shared" si="480"/>
        <v>0</v>
      </c>
    </row>
    <row r="873" spans="1:25">
      <c r="A873" s="25">
        <f t="shared" si="465"/>
        <v>844</v>
      </c>
      <c r="G873" s="24"/>
      <c r="H873" s="75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</row>
    <row r="874" spans="1:25">
      <c r="A874" s="25">
        <f t="shared" si="465"/>
        <v>845</v>
      </c>
      <c r="D874" s="25" t="s">
        <v>345</v>
      </c>
      <c r="G874" s="24"/>
      <c r="H874" s="75"/>
      <c r="I874" s="23">
        <f>'Plt. Class.'!G$52</f>
        <v>37548916.211538456</v>
      </c>
      <c r="J874" s="23">
        <f>SUM(J856:J872)</f>
        <v>17269808.559895106</v>
      </c>
      <c r="K874" s="23">
        <f t="shared" ref="K874:X874" si="497">SUM(K856:K872)</f>
        <v>10963428.032532014</v>
      </c>
      <c r="L874" s="23">
        <f t="shared" si="497"/>
        <v>101414.05795269941</v>
      </c>
      <c r="M874" s="23">
        <f t="shared" si="497"/>
        <v>5724541.397098857</v>
      </c>
      <c r="N874" s="23">
        <f t="shared" si="497"/>
        <v>3489724.1640597824</v>
      </c>
      <c r="O874" s="23">
        <f t="shared" si="497"/>
        <v>0</v>
      </c>
      <c r="P874" s="23">
        <f t="shared" si="497"/>
        <v>0</v>
      </c>
      <c r="Q874" s="23">
        <f t="shared" si="497"/>
        <v>0</v>
      </c>
      <c r="R874" s="23">
        <f t="shared" si="497"/>
        <v>0</v>
      </c>
      <c r="S874" s="23">
        <f t="shared" si="497"/>
        <v>0</v>
      </c>
      <c r="T874" s="23">
        <f t="shared" si="497"/>
        <v>0</v>
      </c>
      <c r="U874" s="23">
        <f t="shared" si="497"/>
        <v>0</v>
      </c>
      <c r="V874" s="23">
        <f t="shared" si="497"/>
        <v>0</v>
      </c>
      <c r="W874" s="23">
        <f t="shared" si="497"/>
        <v>0</v>
      </c>
      <c r="X874" s="23">
        <f t="shared" si="497"/>
        <v>0</v>
      </c>
      <c r="Y874" s="23">
        <f>SUM(J874:X874)-I874</f>
        <v>0</v>
      </c>
    </row>
    <row r="875" spans="1:25">
      <c r="A875" s="25">
        <f t="shared" si="465"/>
        <v>846</v>
      </c>
      <c r="G875" s="24"/>
      <c r="H875" s="75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</row>
    <row r="876" spans="1:25">
      <c r="A876" s="25">
        <f t="shared" si="465"/>
        <v>847</v>
      </c>
      <c r="D876" s="25" t="s">
        <v>64</v>
      </c>
      <c r="G876" s="24"/>
      <c r="H876" s="75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</row>
    <row r="877" spans="1:25">
      <c r="A877" s="25">
        <f t="shared" si="465"/>
        <v>848</v>
      </c>
      <c r="G877" s="24"/>
      <c r="H877" s="75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</row>
    <row r="878" spans="1:25">
      <c r="A878" s="25">
        <f t="shared" si="465"/>
        <v>849</v>
      </c>
      <c r="C878" s="25">
        <v>36510</v>
      </c>
      <c r="E878" s="25" t="s">
        <v>115</v>
      </c>
      <c r="G878" s="24"/>
      <c r="H878" s="75"/>
      <c r="I878" s="23">
        <f>'Plt. Class.'!G$56</f>
        <v>26970.37</v>
      </c>
      <c r="J878" s="75">
        <f t="shared" ref="J878:X878" si="498">+J56+J330+J604</f>
        <v>14562.739806379315</v>
      </c>
      <c r="K878" s="75">
        <f t="shared" si="498"/>
        <v>8987.297189941235</v>
      </c>
      <c r="L878" s="75">
        <f t="shared" si="498"/>
        <v>0</v>
      </c>
      <c r="M878" s="75">
        <f t="shared" si="498"/>
        <v>3420.3330036794487</v>
      </c>
      <c r="N878" s="75">
        <f t="shared" si="498"/>
        <v>0</v>
      </c>
      <c r="O878" s="75">
        <f t="shared" si="498"/>
        <v>0</v>
      </c>
      <c r="P878" s="75">
        <f t="shared" si="498"/>
        <v>0</v>
      </c>
      <c r="Q878" s="75">
        <f t="shared" si="498"/>
        <v>0</v>
      </c>
      <c r="R878" s="75">
        <f t="shared" si="498"/>
        <v>0</v>
      </c>
      <c r="S878" s="75">
        <f t="shared" si="498"/>
        <v>0</v>
      </c>
      <c r="T878" s="75">
        <f t="shared" si="498"/>
        <v>0</v>
      </c>
      <c r="U878" s="75">
        <f t="shared" si="498"/>
        <v>0</v>
      </c>
      <c r="V878" s="75">
        <f t="shared" si="498"/>
        <v>0</v>
      </c>
      <c r="W878" s="75">
        <f t="shared" si="498"/>
        <v>0</v>
      </c>
      <c r="X878" s="75">
        <f t="shared" si="498"/>
        <v>0</v>
      </c>
      <c r="Y878" s="23">
        <f t="shared" ref="Y878:Y886" si="499">SUM(J878:X878)-I878</f>
        <v>0</v>
      </c>
    </row>
    <row r="879" spans="1:25">
      <c r="A879" s="25">
        <f t="shared" si="465"/>
        <v>850</v>
      </c>
      <c r="C879" s="25">
        <v>36520</v>
      </c>
      <c r="E879" s="25" t="s">
        <v>137</v>
      </c>
      <c r="G879" s="24"/>
      <c r="H879" s="75"/>
      <c r="I879" s="23">
        <f>'Plt. Class.'!G$57</f>
        <v>867772</v>
      </c>
      <c r="J879" s="75">
        <f t="shared" ref="J879:X879" si="500">+J57+J331+J605</f>
        <v>468556.33968912519</v>
      </c>
      <c r="K879" s="75">
        <f t="shared" si="500"/>
        <v>289166.40213351487</v>
      </c>
      <c r="L879" s="75">
        <f t="shared" si="500"/>
        <v>0</v>
      </c>
      <c r="M879" s="75">
        <f t="shared" si="500"/>
        <v>110049.25817735992</v>
      </c>
      <c r="N879" s="75">
        <f t="shared" si="500"/>
        <v>0</v>
      </c>
      <c r="O879" s="75">
        <f t="shared" si="500"/>
        <v>0</v>
      </c>
      <c r="P879" s="75">
        <f t="shared" si="500"/>
        <v>0</v>
      </c>
      <c r="Q879" s="75">
        <f t="shared" si="500"/>
        <v>0</v>
      </c>
      <c r="R879" s="75">
        <f t="shared" si="500"/>
        <v>0</v>
      </c>
      <c r="S879" s="75">
        <f t="shared" si="500"/>
        <v>0</v>
      </c>
      <c r="T879" s="75">
        <f t="shared" si="500"/>
        <v>0</v>
      </c>
      <c r="U879" s="75">
        <f t="shared" si="500"/>
        <v>0</v>
      </c>
      <c r="V879" s="75">
        <f t="shared" si="500"/>
        <v>0</v>
      </c>
      <c r="W879" s="75">
        <f t="shared" si="500"/>
        <v>0</v>
      </c>
      <c r="X879" s="75">
        <f t="shared" si="500"/>
        <v>0</v>
      </c>
      <c r="Y879" s="23">
        <f t="shared" si="499"/>
        <v>0</v>
      </c>
    </row>
    <row r="880" spans="1:25">
      <c r="A880" s="25">
        <f t="shared" si="465"/>
        <v>851</v>
      </c>
      <c r="C880" s="25">
        <v>36602</v>
      </c>
      <c r="E880" s="89" t="s">
        <v>139</v>
      </c>
      <c r="G880" s="24"/>
      <c r="H880" s="75"/>
      <c r="I880" s="23">
        <f>'Plt. Class.'!G$58</f>
        <v>397833.21999999986</v>
      </c>
      <c r="J880" s="75">
        <f t="shared" ref="J880:X880" si="501">+J58+J332+J606</f>
        <v>214811.35294747746</v>
      </c>
      <c r="K880" s="75">
        <f t="shared" si="501"/>
        <v>132569.38559505384</v>
      </c>
      <c r="L880" s="75">
        <f t="shared" si="501"/>
        <v>0</v>
      </c>
      <c r="M880" s="75">
        <f t="shared" si="501"/>
        <v>50452.481457468566</v>
      </c>
      <c r="N880" s="75">
        <f t="shared" si="501"/>
        <v>0</v>
      </c>
      <c r="O880" s="75">
        <f t="shared" si="501"/>
        <v>0</v>
      </c>
      <c r="P880" s="75">
        <f t="shared" si="501"/>
        <v>0</v>
      </c>
      <c r="Q880" s="75">
        <f t="shared" si="501"/>
        <v>0</v>
      </c>
      <c r="R880" s="75">
        <f t="shared" si="501"/>
        <v>0</v>
      </c>
      <c r="S880" s="75">
        <f t="shared" si="501"/>
        <v>0</v>
      </c>
      <c r="T880" s="75">
        <f t="shared" si="501"/>
        <v>0</v>
      </c>
      <c r="U880" s="75">
        <f t="shared" si="501"/>
        <v>0</v>
      </c>
      <c r="V880" s="75">
        <f t="shared" si="501"/>
        <v>0</v>
      </c>
      <c r="W880" s="75">
        <f t="shared" si="501"/>
        <v>0</v>
      </c>
      <c r="X880" s="75">
        <f t="shared" si="501"/>
        <v>0</v>
      </c>
      <c r="Y880" s="23">
        <f t="shared" si="499"/>
        <v>0</v>
      </c>
    </row>
    <row r="881" spans="1:25">
      <c r="A881" s="25">
        <f t="shared" si="465"/>
        <v>852</v>
      </c>
      <c r="C881" s="25">
        <v>36603</v>
      </c>
      <c r="E881" s="89" t="s">
        <v>270</v>
      </c>
      <c r="G881" s="24"/>
      <c r="H881" s="75"/>
      <c r="I881" s="23">
        <f>'Plt. Class.'!G$59</f>
        <v>60826.290000000008</v>
      </c>
      <c r="J881" s="75">
        <f t="shared" ref="J881:X881" si="502">+J59+J333+J607</f>
        <v>32843.354935708048</v>
      </c>
      <c r="K881" s="75">
        <f t="shared" si="502"/>
        <v>20269.056197284306</v>
      </c>
      <c r="L881" s="75">
        <f t="shared" si="502"/>
        <v>0</v>
      </c>
      <c r="M881" s="75">
        <f t="shared" si="502"/>
        <v>7713.8788670076547</v>
      </c>
      <c r="N881" s="75">
        <f t="shared" si="502"/>
        <v>0</v>
      </c>
      <c r="O881" s="75">
        <f t="shared" si="502"/>
        <v>0</v>
      </c>
      <c r="P881" s="75">
        <f t="shared" si="502"/>
        <v>0</v>
      </c>
      <c r="Q881" s="75">
        <f t="shared" si="502"/>
        <v>0</v>
      </c>
      <c r="R881" s="75">
        <f t="shared" si="502"/>
        <v>0</v>
      </c>
      <c r="S881" s="75">
        <f t="shared" si="502"/>
        <v>0</v>
      </c>
      <c r="T881" s="75">
        <f t="shared" si="502"/>
        <v>0</v>
      </c>
      <c r="U881" s="75">
        <f t="shared" si="502"/>
        <v>0</v>
      </c>
      <c r="V881" s="75">
        <f t="shared" si="502"/>
        <v>0</v>
      </c>
      <c r="W881" s="75">
        <f t="shared" si="502"/>
        <v>0</v>
      </c>
      <c r="X881" s="75">
        <f t="shared" si="502"/>
        <v>0</v>
      </c>
      <c r="Y881" s="23">
        <f t="shared" si="499"/>
        <v>0</v>
      </c>
    </row>
    <row r="882" spans="1:25">
      <c r="A882" s="25">
        <f t="shared" si="465"/>
        <v>853</v>
      </c>
      <c r="C882" s="25">
        <v>36700</v>
      </c>
      <c r="E882" s="89" t="s">
        <v>271</v>
      </c>
      <c r="G882" s="24"/>
      <c r="H882" s="75"/>
      <c r="I882" s="23">
        <f>'Plt. Class.'!G$60</f>
        <v>47232.930000000008</v>
      </c>
      <c r="J882" s="75">
        <f t="shared" ref="J882:X882" si="503">+J60+J334+J608</f>
        <v>25503.57558620545</v>
      </c>
      <c r="K882" s="75">
        <f t="shared" si="503"/>
        <v>15739.360604310996</v>
      </c>
      <c r="L882" s="75">
        <f t="shared" si="503"/>
        <v>0</v>
      </c>
      <c r="M882" s="75">
        <f t="shared" si="503"/>
        <v>5989.9938094835616</v>
      </c>
      <c r="N882" s="75">
        <f t="shared" si="503"/>
        <v>0</v>
      </c>
      <c r="O882" s="75">
        <f t="shared" si="503"/>
        <v>0</v>
      </c>
      <c r="P882" s="75">
        <f t="shared" si="503"/>
        <v>0</v>
      </c>
      <c r="Q882" s="75">
        <f t="shared" si="503"/>
        <v>0</v>
      </c>
      <c r="R882" s="75">
        <f t="shared" si="503"/>
        <v>0</v>
      </c>
      <c r="S882" s="75">
        <f t="shared" si="503"/>
        <v>0</v>
      </c>
      <c r="T882" s="75">
        <f t="shared" si="503"/>
        <v>0</v>
      </c>
      <c r="U882" s="75">
        <f t="shared" si="503"/>
        <v>0</v>
      </c>
      <c r="V882" s="75">
        <f t="shared" si="503"/>
        <v>0</v>
      </c>
      <c r="W882" s="75">
        <f t="shared" si="503"/>
        <v>0</v>
      </c>
      <c r="X882" s="75">
        <f t="shared" si="503"/>
        <v>0</v>
      </c>
      <c r="Y882" s="23">
        <f t="shared" si="499"/>
        <v>0</v>
      </c>
    </row>
    <row r="883" spans="1:25">
      <c r="A883" s="25">
        <f t="shared" si="465"/>
        <v>854</v>
      </c>
      <c r="C883" s="25">
        <v>36701</v>
      </c>
      <c r="E883" s="89" t="s">
        <v>272</v>
      </c>
      <c r="G883" s="24"/>
      <c r="H883" s="75"/>
      <c r="I883" s="23">
        <f>'Plt. Class.'!G$61</f>
        <v>27826920.920000013</v>
      </c>
      <c r="J883" s="75">
        <f t="shared" ref="J883:X883" si="504">+J61+J335+J609</f>
        <v>15025237.287091482</v>
      </c>
      <c r="K883" s="75">
        <f t="shared" si="504"/>
        <v>9272724.4078977443</v>
      </c>
      <c r="L883" s="75">
        <f t="shared" si="504"/>
        <v>0</v>
      </c>
      <c r="M883" s="75">
        <f t="shared" si="504"/>
        <v>3528959.2250107853</v>
      </c>
      <c r="N883" s="75">
        <f t="shared" si="504"/>
        <v>0</v>
      </c>
      <c r="O883" s="75">
        <f t="shared" si="504"/>
        <v>0</v>
      </c>
      <c r="P883" s="75">
        <f t="shared" si="504"/>
        <v>0</v>
      </c>
      <c r="Q883" s="75">
        <f t="shared" si="504"/>
        <v>0</v>
      </c>
      <c r="R883" s="75">
        <f t="shared" si="504"/>
        <v>0</v>
      </c>
      <c r="S883" s="75">
        <f t="shared" si="504"/>
        <v>0</v>
      </c>
      <c r="T883" s="75">
        <f t="shared" si="504"/>
        <v>0</v>
      </c>
      <c r="U883" s="75">
        <f t="shared" si="504"/>
        <v>0</v>
      </c>
      <c r="V883" s="75">
        <f t="shared" si="504"/>
        <v>0</v>
      </c>
      <c r="W883" s="75">
        <f t="shared" si="504"/>
        <v>0</v>
      </c>
      <c r="X883" s="75">
        <f t="shared" si="504"/>
        <v>0</v>
      </c>
      <c r="Y883" s="23">
        <f t="shared" si="499"/>
        <v>0</v>
      </c>
    </row>
    <row r="884" spans="1:25">
      <c r="A884" s="25">
        <f t="shared" si="465"/>
        <v>855</v>
      </c>
      <c r="C884" s="25">
        <v>36703</v>
      </c>
      <c r="E884" s="89" t="s">
        <v>627</v>
      </c>
      <c r="G884" s="24"/>
      <c r="H884" s="75"/>
      <c r="I884" s="23">
        <f>'Plt. Class.'!G$62</f>
        <v>11134.109999999999</v>
      </c>
      <c r="J884" s="75">
        <f t="shared" ref="J884:X884" si="505">+J62+J336+J610</f>
        <v>6011.8992400032321</v>
      </c>
      <c r="K884" s="75">
        <f t="shared" si="505"/>
        <v>3710.2032903329318</v>
      </c>
      <c r="L884" s="75">
        <f t="shared" si="505"/>
        <v>0</v>
      </c>
      <c r="M884" s="75">
        <f t="shared" si="505"/>
        <v>1412.0074696638342</v>
      </c>
      <c r="N884" s="75">
        <f t="shared" si="505"/>
        <v>0</v>
      </c>
      <c r="O884" s="75">
        <f t="shared" si="505"/>
        <v>0</v>
      </c>
      <c r="P884" s="75">
        <f t="shared" si="505"/>
        <v>0</v>
      </c>
      <c r="Q884" s="75">
        <f t="shared" si="505"/>
        <v>0</v>
      </c>
      <c r="R884" s="75">
        <f t="shared" si="505"/>
        <v>0</v>
      </c>
      <c r="S884" s="75">
        <f t="shared" si="505"/>
        <v>0</v>
      </c>
      <c r="T884" s="75">
        <f t="shared" si="505"/>
        <v>0</v>
      </c>
      <c r="U884" s="75">
        <f t="shared" si="505"/>
        <v>0</v>
      </c>
      <c r="V884" s="75">
        <f t="shared" si="505"/>
        <v>0</v>
      </c>
      <c r="W884" s="75">
        <f t="shared" si="505"/>
        <v>0</v>
      </c>
      <c r="X884" s="75">
        <f t="shared" si="505"/>
        <v>0</v>
      </c>
      <c r="Y884" s="23">
        <f t="shared" ref="Y884" si="506">SUM(J884:X884)-I884</f>
        <v>0</v>
      </c>
    </row>
    <row r="885" spans="1:25">
      <c r="A885" s="25">
        <f t="shared" si="465"/>
        <v>856</v>
      </c>
      <c r="C885" s="25">
        <v>36900</v>
      </c>
      <c r="E885" s="89" t="s">
        <v>273</v>
      </c>
      <c r="G885" s="24"/>
      <c r="H885" s="75"/>
      <c r="I885" s="23">
        <f>'Plt. Class.'!G$63</f>
        <v>1999587.3900000004</v>
      </c>
      <c r="J885" s="75">
        <f t="shared" ref="J885:X885" si="507">+J63+J337+J611</f>
        <v>1079683.7744787012</v>
      </c>
      <c r="K885" s="75">
        <f t="shared" si="507"/>
        <v>666319.59929318482</v>
      </c>
      <c r="L885" s="75">
        <f t="shared" si="507"/>
        <v>0</v>
      </c>
      <c r="M885" s="75">
        <f t="shared" si="507"/>
        <v>253584.01622811443</v>
      </c>
      <c r="N885" s="75">
        <f t="shared" si="507"/>
        <v>0</v>
      </c>
      <c r="O885" s="75">
        <f t="shared" si="507"/>
        <v>0</v>
      </c>
      <c r="P885" s="75">
        <f t="shared" si="507"/>
        <v>0</v>
      </c>
      <c r="Q885" s="75">
        <f t="shared" si="507"/>
        <v>0</v>
      </c>
      <c r="R885" s="75">
        <f t="shared" si="507"/>
        <v>0</v>
      </c>
      <c r="S885" s="75">
        <f t="shared" si="507"/>
        <v>0</v>
      </c>
      <c r="T885" s="75">
        <f t="shared" si="507"/>
        <v>0</v>
      </c>
      <c r="U885" s="75">
        <f t="shared" si="507"/>
        <v>0</v>
      </c>
      <c r="V885" s="75">
        <f t="shared" si="507"/>
        <v>0</v>
      </c>
      <c r="W885" s="75">
        <f t="shared" si="507"/>
        <v>0</v>
      </c>
      <c r="X885" s="75">
        <f t="shared" si="507"/>
        <v>0</v>
      </c>
      <c r="Y885" s="23">
        <f t="shared" si="499"/>
        <v>0</v>
      </c>
    </row>
    <row r="886" spans="1:25">
      <c r="A886" s="25">
        <f t="shared" si="465"/>
        <v>857</v>
      </c>
      <c r="C886" s="25">
        <v>36901</v>
      </c>
      <c r="E886" s="89" t="s">
        <v>273</v>
      </c>
      <c r="G886" s="24"/>
      <c r="H886" s="75"/>
      <c r="I886" s="23">
        <f>'Plt. Class.'!G$64</f>
        <v>2269499.2899999996</v>
      </c>
      <c r="J886" s="75">
        <f t="shared" ref="J886:X886" si="508">+J64+J338+J612</f>
        <v>1225423.5908158689</v>
      </c>
      <c r="K886" s="75">
        <f t="shared" si="508"/>
        <v>756261.94937594945</v>
      </c>
      <c r="L886" s="75">
        <f t="shared" si="508"/>
        <v>0</v>
      </c>
      <c r="M886" s="75">
        <f t="shared" si="508"/>
        <v>287813.74980818119</v>
      </c>
      <c r="N886" s="75">
        <f t="shared" si="508"/>
        <v>0</v>
      </c>
      <c r="O886" s="75">
        <f t="shared" si="508"/>
        <v>0</v>
      </c>
      <c r="P886" s="75">
        <f t="shared" si="508"/>
        <v>0</v>
      </c>
      <c r="Q886" s="75">
        <f t="shared" si="508"/>
        <v>0</v>
      </c>
      <c r="R886" s="75">
        <f t="shared" si="508"/>
        <v>0</v>
      </c>
      <c r="S886" s="75">
        <f t="shared" si="508"/>
        <v>0</v>
      </c>
      <c r="T886" s="75">
        <f t="shared" si="508"/>
        <v>0</v>
      </c>
      <c r="U886" s="75">
        <f t="shared" si="508"/>
        <v>0</v>
      </c>
      <c r="V886" s="75">
        <f t="shared" si="508"/>
        <v>0</v>
      </c>
      <c r="W886" s="75">
        <f t="shared" si="508"/>
        <v>0</v>
      </c>
      <c r="X886" s="75">
        <f t="shared" si="508"/>
        <v>0</v>
      </c>
      <c r="Y886" s="23">
        <f t="shared" si="499"/>
        <v>0</v>
      </c>
    </row>
    <row r="887" spans="1:25">
      <c r="A887" s="25">
        <f t="shared" si="465"/>
        <v>858</v>
      </c>
      <c r="G887" s="24"/>
      <c r="H887" s="75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</row>
    <row r="888" spans="1:25">
      <c r="A888" s="25">
        <f t="shared" si="465"/>
        <v>859</v>
      </c>
      <c r="D888" s="25" t="s">
        <v>65</v>
      </c>
      <c r="G888" s="24"/>
      <c r="H888" s="75"/>
      <c r="I888" s="23">
        <f>'Plt. Class.'!G$66</f>
        <v>33507776.520000011</v>
      </c>
      <c r="J888" s="23">
        <f>SUM(J878:J886)</f>
        <v>18092633.914590951</v>
      </c>
      <c r="K888" s="23">
        <f t="shared" ref="K888:X888" si="509">SUM(K878:K886)</f>
        <v>11165747.661577316</v>
      </c>
      <c r="L888" s="23">
        <f t="shared" si="509"/>
        <v>0</v>
      </c>
      <c r="M888" s="23">
        <f t="shared" si="509"/>
        <v>4249394.9438317437</v>
      </c>
      <c r="N888" s="23">
        <f t="shared" si="509"/>
        <v>0</v>
      </c>
      <c r="O888" s="23">
        <f t="shared" si="509"/>
        <v>0</v>
      </c>
      <c r="P888" s="23">
        <f t="shared" si="509"/>
        <v>0</v>
      </c>
      <c r="Q888" s="23">
        <f t="shared" si="509"/>
        <v>0</v>
      </c>
      <c r="R888" s="23">
        <f t="shared" si="509"/>
        <v>0</v>
      </c>
      <c r="S888" s="23">
        <f t="shared" si="509"/>
        <v>0</v>
      </c>
      <c r="T888" s="23">
        <f t="shared" si="509"/>
        <v>0</v>
      </c>
      <c r="U888" s="23">
        <f t="shared" si="509"/>
        <v>0</v>
      </c>
      <c r="V888" s="23">
        <f t="shared" si="509"/>
        <v>0</v>
      </c>
      <c r="W888" s="23">
        <f t="shared" si="509"/>
        <v>0</v>
      </c>
      <c r="X888" s="23">
        <f t="shared" si="509"/>
        <v>0</v>
      </c>
      <c r="Y888" s="23">
        <f>SUM(J888:X888)-I888</f>
        <v>0</v>
      </c>
    </row>
    <row r="889" spans="1:25">
      <c r="A889" s="25">
        <f t="shared" si="465"/>
        <v>860</v>
      </c>
      <c r="G889" s="24"/>
      <c r="H889" s="75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</row>
    <row r="890" spans="1:25">
      <c r="A890" s="25">
        <f t="shared" si="465"/>
        <v>861</v>
      </c>
      <c r="D890" s="25" t="s">
        <v>24</v>
      </c>
      <c r="G890" s="24"/>
      <c r="H890" s="75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</row>
    <row r="891" spans="1:25">
      <c r="A891" s="25">
        <f t="shared" si="465"/>
        <v>862</v>
      </c>
      <c r="G891" s="24"/>
      <c r="H891" s="75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</row>
    <row r="892" spans="1:25">
      <c r="A892" s="25">
        <f t="shared" si="465"/>
        <v>863</v>
      </c>
      <c r="C892" s="25">
        <v>37400</v>
      </c>
      <c r="E892" s="89" t="s">
        <v>115</v>
      </c>
      <c r="G892" s="24"/>
      <c r="H892" s="75"/>
      <c r="I892" s="23">
        <f>'Plt. Class.'!G$70</f>
        <v>613355.87</v>
      </c>
      <c r="J892" s="75">
        <f t="shared" ref="J892:X892" si="510">+J70+J344+J618</f>
        <v>457409.16308047553</v>
      </c>
      <c r="K892" s="75">
        <f t="shared" si="510"/>
        <v>123803.31979309459</v>
      </c>
      <c r="L892" s="75">
        <f t="shared" si="510"/>
        <v>17.572096603055197</v>
      </c>
      <c r="M892" s="75">
        <f t="shared" si="510"/>
        <v>31983.230017390586</v>
      </c>
      <c r="N892" s="75">
        <f t="shared" si="510"/>
        <v>142.5850124362193</v>
      </c>
      <c r="O892" s="75">
        <f t="shared" si="510"/>
        <v>0</v>
      </c>
      <c r="P892" s="75">
        <f t="shared" si="510"/>
        <v>0</v>
      </c>
      <c r="Q892" s="75">
        <f t="shared" si="510"/>
        <v>0</v>
      </c>
      <c r="R892" s="75">
        <f t="shared" si="510"/>
        <v>0</v>
      </c>
      <c r="S892" s="75">
        <f t="shared" si="510"/>
        <v>0</v>
      </c>
      <c r="T892" s="75">
        <f t="shared" si="510"/>
        <v>0</v>
      </c>
      <c r="U892" s="75">
        <f t="shared" si="510"/>
        <v>0</v>
      </c>
      <c r="V892" s="75">
        <f t="shared" si="510"/>
        <v>0</v>
      </c>
      <c r="W892" s="75">
        <f t="shared" si="510"/>
        <v>0</v>
      </c>
      <c r="X892" s="75">
        <f t="shared" si="510"/>
        <v>0</v>
      </c>
      <c r="Y892" s="23">
        <f t="shared" ref="Y892:Y914" si="511">SUM(J892:X892)-I892</f>
        <v>0</v>
      </c>
    </row>
    <row r="893" spans="1:25">
      <c r="A893" s="25">
        <f t="shared" si="465"/>
        <v>864</v>
      </c>
      <c r="C893" s="25">
        <v>37401</v>
      </c>
      <c r="E893" s="89" t="s">
        <v>274</v>
      </c>
      <c r="G893" s="24"/>
      <c r="H893" s="75"/>
      <c r="I893" s="23">
        <f>'Plt. Class.'!G$71</f>
        <v>428640.46</v>
      </c>
      <c r="J893" s="75">
        <f t="shared" ref="J893:X893" si="512">+J71+J345+J619</f>
        <v>319657.94029334071</v>
      </c>
      <c r="K893" s="75">
        <f t="shared" si="512"/>
        <v>86519.286015211983</v>
      </c>
      <c r="L893" s="75">
        <f t="shared" si="512"/>
        <v>12.280165462666913</v>
      </c>
      <c r="M893" s="75">
        <f t="shared" si="512"/>
        <v>22351.308754801859</v>
      </c>
      <c r="N893" s="75">
        <f t="shared" si="512"/>
        <v>99.644771182782947</v>
      </c>
      <c r="O893" s="75">
        <f t="shared" si="512"/>
        <v>0</v>
      </c>
      <c r="P893" s="75">
        <f t="shared" si="512"/>
        <v>0</v>
      </c>
      <c r="Q893" s="75">
        <f t="shared" si="512"/>
        <v>0</v>
      </c>
      <c r="R893" s="75">
        <f t="shared" si="512"/>
        <v>0</v>
      </c>
      <c r="S893" s="75">
        <f t="shared" si="512"/>
        <v>0</v>
      </c>
      <c r="T893" s="75">
        <f t="shared" si="512"/>
        <v>0</v>
      </c>
      <c r="U893" s="75">
        <f t="shared" si="512"/>
        <v>0</v>
      </c>
      <c r="V893" s="75">
        <f t="shared" si="512"/>
        <v>0</v>
      </c>
      <c r="W893" s="75">
        <f t="shared" si="512"/>
        <v>0</v>
      </c>
      <c r="X893" s="75">
        <f t="shared" si="512"/>
        <v>0</v>
      </c>
      <c r="Y893" s="23">
        <f t="shared" si="511"/>
        <v>0</v>
      </c>
    </row>
    <row r="894" spans="1:25">
      <c r="A894" s="25">
        <f t="shared" si="465"/>
        <v>865</v>
      </c>
      <c r="C894" s="25">
        <v>37402</v>
      </c>
      <c r="E894" s="89" t="s">
        <v>275</v>
      </c>
      <c r="G894" s="24"/>
      <c r="H894" s="75"/>
      <c r="I894" s="23">
        <f>'Plt. Class.'!G$72</f>
        <v>4157536.1700000013</v>
      </c>
      <c r="J894" s="75">
        <f t="shared" ref="J894:X894" si="513">+J72+J346+J620</f>
        <v>3100475.9765264923</v>
      </c>
      <c r="K894" s="75">
        <f t="shared" si="513"/>
        <v>839181.30596168898</v>
      </c>
      <c r="L894" s="75">
        <f t="shared" si="513"/>
        <v>119.10968946940402</v>
      </c>
      <c r="M894" s="75">
        <f t="shared" si="513"/>
        <v>216793.28777065611</v>
      </c>
      <c r="N894" s="75">
        <f t="shared" si="513"/>
        <v>966.49005169459258</v>
      </c>
      <c r="O894" s="75">
        <f t="shared" si="513"/>
        <v>0</v>
      </c>
      <c r="P894" s="75">
        <f t="shared" si="513"/>
        <v>0</v>
      </c>
      <c r="Q894" s="75">
        <f t="shared" si="513"/>
        <v>0</v>
      </c>
      <c r="R894" s="75">
        <f t="shared" si="513"/>
        <v>0</v>
      </c>
      <c r="S894" s="75">
        <f t="shared" si="513"/>
        <v>0</v>
      </c>
      <c r="T894" s="75">
        <f t="shared" si="513"/>
        <v>0</v>
      </c>
      <c r="U894" s="75">
        <f t="shared" si="513"/>
        <v>0</v>
      </c>
      <c r="V894" s="75">
        <f t="shared" si="513"/>
        <v>0</v>
      </c>
      <c r="W894" s="75">
        <f t="shared" si="513"/>
        <v>0</v>
      </c>
      <c r="X894" s="75">
        <f t="shared" si="513"/>
        <v>0</v>
      </c>
      <c r="Y894" s="23">
        <f t="shared" si="511"/>
        <v>0</v>
      </c>
    </row>
    <row r="895" spans="1:25">
      <c r="A895" s="25">
        <f t="shared" si="465"/>
        <v>866</v>
      </c>
      <c r="C895" s="25">
        <v>37403</v>
      </c>
      <c r="E895" s="89" t="s">
        <v>276</v>
      </c>
      <c r="G895" s="24"/>
      <c r="H895" s="75"/>
      <c r="I895" s="23">
        <f>'Plt. Class.'!G$73</f>
        <v>2783.89</v>
      </c>
      <c r="J895" s="75">
        <f t="shared" ref="J895:X895" si="514">+J73+J347+J621</f>
        <v>2076.0815332347024</v>
      </c>
      <c r="K895" s="75">
        <f t="shared" si="514"/>
        <v>561.91656556380246</v>
      </c>
      <c r="L895" s="75">
        <f t="shared" si="514"/>
        <v>7.975595637860175E-2</v>
      </c>
      <c r="M895" s="75">
        <f t="shared" si="514"/>
        <v>145.16498262764404</v>
      </c>
      <c r="N895" s="75">
        <f t="shared" si="514"/>
        <v>0.64716261747208281</v>
      </c>
      <c r="O895" s="75">
        <f t="shared" si="514"/>
        <v>0</v>
      </c>
      <c r="P895" s="75">
        <f t="shared" si="514"/>
        <v>0</v>
      </c>
      <c r="Q895" s="75">
        <f t="shared" si="514"/>
        <v>0</v>
      </c>
      <c r="R895" s="75">
        <f t="shared" si="514"/>
        <v>0</v>
      </c>
      <c r="S895" s="75">
        <f t="shared" si="514"/>
        <v>0</v>
      </c>
      <c r="T895" s="75">
        <f t="shared" si="514"/>
        <v>0</v>
      </c>
      <c r="U895" s="75">
        <f t="shared" si="514"/>
        <v>0</v>
      </c>
      <c r="V895" s="75">
        <f t="shared" si="514"/>
        <v>0</v>
      </c>
      <c r="W895" s="75">
        <f t="shared" si="514"/>
        <v>0</v>
      </c>
      <c r="X895" s="75">
        <f t="shared" si="514"/>
        <v>0</v>
      </c>
      <c r="Y895" s="23">
        <f t="shared" si="511"/>
        <v>0</v>
      </c>
    </row>
    <row r="896" spans="1:25">
      <c r="A896" s="25">
        <f t="shared" si="465"/>
        <v>867</v>
      </c>
      <c r="C896" s="25">
        <v>37500</v>
      </c>
      <c r="E896" s="89" t="s">
        <v>139</v>
      </c>
      <c r="G896" s="24"/>
      <c r="H896" s="75"/>
      <c r="I896" s="23">
        <f>'Plt. Class.'!G$74</f>
        <v>336167.54</v>
      </c>
      <c r="J896" s="75">
        <f t="shared" ref="J896:X896" si="515">+J74+J348+J622</f>
        <v>250696.40749704125</v>
      </c>
      <c r="K896" s="75">
        <f t="shared" si="515"/>
        <v>67854.013459882452</v>
      </c>
      <c r="L896" s="75">
        <f t="shared" si="515"/>
        <v>9.6308990858625378</v>
      </c>
      <c r="M896" s="75">
        <f t="shared" si="515"/>
        <v>17529.340277122235</v>
      </c>
      <c r="N896" s="75">
        <f t="shared" si="515"/>
        <v>78.147866868141733</v>
      </c>
      <c r="O896" s="75">
        <f t="shared" si="515"/>
        <v>0</v>
      </c>
      <c r="P896" s="75">
        <f t="shared" si="515"/>
        <v>0</v>
      </c>
      <c r="Q896" s="75">
        <f t="shared" si="515"/>
        <v>0</v>
      </c>
      <c r="R896" s="75">
        <f t="shared" si="515"/>
        <v>0</v>
      </c>
      <c r="S896" s="75">
        <f t="shared" si="515"/>
        <v>0</v>
      </c>
      <c r="T896" s="75">
        <f t="shared" si="515"/>
        <v>0</v>
      </c>
      <c r="U896" s="75">
        <f t="shared" si="515"/>
        <v>0</v>
      </c>
      <c r="V896" s="75">
        <f t="shared" si="515"/>
        <v>0</v>
      </c>
      <c r="W896" s="75">
        <f t="shared" si="515"/>
        <v>0</v>
      </c>
      <c r="X896" s="75">
        <f t="shared" si="515"/>
        <v>0</v>
      </c>
      <c r="Y896" s="23">
        <f t="shared" si="511"/>
        <v>0</v>
      </c>
    </row>
    <row r="897" spans="1:25">
      <c r="A897" s="25">
        <f t="shared" si="465"/>
        <v>868</v>
      </c>
      <c r="C897" s="25">
        <v>37501</v>
      </c>
      <c r="E897" s="89" t="s">
        <v>277</v>
      </c>
      <c r="G897" s="24"/>
      <c r="H897" s="75"/>
      <c r="I897" s="23">
        <f>'Plt. Class.'!G$75</f>
        <v>99818.12999999999</v>
      </c>
      <c r="J897" s="75">
        <f t="shared" ref="J897:X897" si="516">+J75+J349+J623</f>
        <v>74439.211454123855</v>
      </c>
      <c r="K897" s="75">
        <f t="shared" si="516"/>
        <v>20147.872505954314</v>
      </c>
      <c r="L897" s="75">
        <f t="shared" si="516"/>
        <v>2.8597000679170508</v>
      </c>
      <c r="M897" s="75">
        <f t="shared" si="516"/>
        <v>5204.9819164456612</v>
      </c>
      <c r="N897" s="75">
        <f t="shared" si="516"/>
        <v>23.204423408241212</v>
      </c>
      <c r="O897" s="75">
        <f t="shared" si="516"/>
        <v>0</v>
      </c>
      <c r="P897" s="75">
        <f t="shared" si="516"/>
        <v>0</v>
      </c>
      <c r="Q897" s="75">
        <f t="shared" si="516"/>
        <v>0</v>
      </c>
      <c r="R897" s="75">
        <f t="shared" si="516"/>
        <v>0</v>
      </c>
      <c r="S897" s="75">
        <f t="shared" si="516"/>
        <v>0</v>
      </c>
      <c r="T897" s="75">
        <f t="shared" si="516"/>
        <v>0</v>
      </c>
      <c r="U897" s="75">
        <f t="shared" si="516"/>
        <v>0</v>
      </c>
      <c r="V897" s="75">
        <f t="shared" si="516"/>
        <v>0</v>
      </c>
      <c r="W897" s="75">
        <f t="shared" si="516"/>
        <v>0</v>
      </c>
      <c r="X897" s="75">
        <f t="shared" si="516"/>
        <v>0</v>
      </c>
      <c r="Y897" s="23">
        <f t="shared" si="511"/>
        <v>0</v>
      </c>
    </row>
    <row r="898" spans="1:25">
      <c r="A898" s="25">
        <f t="shared" si="465"/>
        <v>869</v>
      </c>
      <c r="C898" s="25">
        <v>37502</v>
      </c>
      <c r="E898" s="89" t="s">
        <v>275</v>
      </c>
      <c r="G898" s="24"/>
      <c r="H898" s="75"/>
      <c r="I898" s="23">
        <f>'Plt. Class.'!G$76</f>
        <v>46264.189999999995</v>
      </c>
      <c r="J898" s="75">
        <f t="shared" ref="J898:X898" si="517">+J76+J350+J624</f>
        <v>34501.446001480515</v>
      </c>
      <c r="K898" s="75">
        <f t="shared" si="517"/>
        <v>9338.2334623103689</v>
      </c>
      <c r="L898" s="75">
        <f t="shared" si="517"/>
        <v>1.3254276280784598</v>
      </c>
      <c r="M898" s="75">
        <f t="shared" si="517"/>
        <v>2412.4302101131943</v>
      </c>
      <c r="N898" s="75">
        <f t="shared" si="517"/>
        <v>10.754898467836645</v>
      </c>
      <c r="O898" s="75">
        <f t="shared" si="517"/>
        <v>0</v>
      </c>
      <c r="P898" s="75">
        <f t="shared" si="517"/>
        <v>0</v>
      </c>
      <c r="Q898" s="75">
        <f t="shared" si="517"/>
        <v>0</v>
      </c>
      <c r="R898" s="75">
        <f t="shared" si="517"/>
        <v>0</v>
      </c>
      <c r="S898" s="75">
        <f t="shared" si="517"/>
        <v>0</v>
      </c>
      <c r="T898" s="75">
        <f t="shared" si="517"/>
        <v>0</v>
      </c>
      <c r="U898" s="75">
        <f t="shared" si="517"/>
        <v>0</v>
      </c>
      <c r="V898" s="75">
        <f t="shared" si="517"/>
        <v>0</v>
      </c>
      <c r="W898" s="75">
        <f t="shared" si="517"/>
        <v>0</v>
      </c>
      <c r="X898" s="75">
        <f t="shared" si="517"/>
        <v>0</v>
      </c>
      <c r="Y898" s="23">
        <f t="shared" si="511"/>
        <v>0</v>
      </c>
    </row>
    <row r="899" spans="1:25">
      <c r="A899" s="25">
        <f t="shared" si="465"/>
        <v>870</v>
      </c>
      <c r="C899" s="25">
        <v>37503</v>
      </c>
      <c r="E899" s="89" t="s">
        <v>278</v>
      </c>
      <c r="G899" s="24"/>
      <c r="H899" s="75"/>
      <c r="I899" s="23">
        <f>'Plt. Class.'!G$77</f>
        <v>4005.0800000000013</v>
      </c>
      <c r="J899" s="75">
        <f t="shared" ref="J899:X899" si="518">+J77+J351+J625</f>
        <v>2986.7820305858513</v>
      </c>
      <c r="K899" s="75">
        <f t="shared" si="518"/>
        <v>808.40866500051175</v>
      </c>
      <c r="L899" s="75">
        <f t="shared" si="518"/>
        <v>0.11474195667674025</v>
      </c>
      <c r="M899" s="75">
        <f t="shared" si="518"/>
        <v>208.84351343706996</v>
      </c>
      <c r="N899" s="75">
        <f t="shared" si="518"/>
        <v>0.93104901989126376</v>
      </c>
      <c r="O899" s="75">
        <f t="shared" si="518"/>
        <v>0</v>
      </c>
      <c r="P899" s="75">
        <f t="shared" si="518"/>
        <v>0</v>
      </c>
      <c r="Q899" s="75">
        <f t="shared" si="518"/>
        <v>0</v>
      </c>
      <c r="R899" s="75">
        <f t="shared" si="518"/>
        <v>0</v>
      </c>
      <c r="S899" s="75">
        <f t="shared" si="518"/>
        <v>0</v>
      </c>
      <c r="T899" s="75">
        <f t="shared" si="518"/>
        <v>0</v>
      </c>
      <c r="U899" s="75">
        <f t="shared" si="518"/>
        <v>0</v>
      </c>
      <c r="V899" s="75">
        <f t="shared" si="518"/>
        <v>0</v>
      </c>
      <c r="W899" s="75">
        <f t="shared" si="518"/>
        <v>0</v>
      </c>
      <c r="X899" s="75">
        <f t="shared" si="518"/>
        <v>0</v>
      </c>
      <c r="Y899" s="23">
        <f t="shared" si="511"/>
        <v>0</v>
      </c>
    </row>
    <row r="900" spans="1:25">
      <c r="A900" s="25">
        <f t="shared" ref="A900:A965" si="519">A899+1</f>
        <v>871</v>
      </c>
      <c r="C900" s="25">
        <v>37600</v>
      </c>
      <c r="E900" s="89" t="s">
        <v>271</v>
      </c>
      <c r="G900" s="24"/>
      <c r="H900" s="75"/>
      <c r="I900" s="23">
        <f>'Plt. Class.'!G$78</f>
        <v>3418282.8400000003</v>
      </c>
      <c r="J900" s="75">
        <f t="shared" ref="J900:X900" si="520">+J78+J352+J626</f>
        <v>2549178.9831843479</v>
      </c>
      <c r="K900" s="75">
        <f t="shared" si="520"/>
        <v>689966.10986011708</v>
      </c>
      <c r="L900" s="75">
        <f t="shared" si="520"/>
        <v>97.930743339989348</v>
      </c>
      <c r="M900" s="75">
        <f t="shared" si="520"/>
        <v>178245.17818052214</v>
      </c>
      <c r="N900" s="75">
        <f t="shared" si="520"/>
        <v>794.63803167305639</v>
      </c>
      <c r="O900" s="75">
        <f t="shared" si="520"/>
        <v>0</v>
      </c>
      <c r="P900" s="75">
        <f t="shared" si="520"/>
        <v>0</v>
      </c>
      <c r="Q900" s="75">
        <f t="shared" si="520"/>
        <v>0</v>
      </c>
      <c r="R900" s="75">
        <f t="shared" si="520"/>
        <v>0</v>
      </c>
      <c r="S900" s="75">
        <f t="shared" si="520"/>
        <v>0</v>
      </c>
      <c r="T900" s="75">
        <f t="shared" si="520"/>
        <v>0</v>
      </c>
      <c r="U900" s="75">
        <f t="shared" si="520"/>
        <v>0</v>
      </c>
      <c r="V900" s="75">
        <f t="shared" si="520"/>
        <v>0</v>
      </c>
      <c r="W900" s="75">
        <f t="shared" si="520"/>
        <v>0</v>
      </c>
      <c r="X900" s="75">
        <f t="shared" si="520"/>
        <v>0</v>
      </c>
      <c r="Y900" s="23">
        <f t="shared" si="511"/>
        <v>0</v>
      </c>
    </row>
    <row r="901" spans="1:25">
      <c r="A901" s="25">
        <f t="shared" si="519"/>
        <v>872</v>
      </c>
      <c r="C901" s="25">
        <v>37601</v>
      </c>
      <c r="E901" s="89" t="s">
        <v>272</v>
      </c>
      <c r="G901" s="24"/>
      <c r="H901" s="75"/>
      <c r="I901" s="23">
        <f>'Plt. Class.'!G$79</f>
        <v>230553919.41791564</v>
      </c>
      <c r="J901" s="75">
        <f t="shared" ref="J901:X901" si="521">+J79+J353+J627</f>
        <v>171935218.17256299</v>
      </c>
      <c r="K901" s="75">
        <f t="shared" si="521"/>
        <v>46536345.393168852</v>
      </c>
      <c r="L901" s="75">
        <f t="shared" si="521"/>
        <v>6605.1634008566944</v>
      </c>
      <c r="M901" s="75">
        <f t="shared" si="521"/>
        <v>12022154.505758835</v>
      </c>
      <c r="N901" s="75">
        <f t="shared" si="521"/>
        <v>53596.183024094324</v>
      </c>
      <c r="O901" s="75">
        <f t="shared" si="521"/>
        <v>0</v>
      </c>
      <c r="P901" s="75">
        <f t="shared" si="521"/>
        <v>0</v>
      </c>
      <c r="Q901" s="75">
        <f t="shared" si="521"/>
        <v>0</v>
      </c>
      <c r="R901" s="75">
        <f t="shared" si="521"/>
        <v>0</v>
      </c>
      <c r="S901" s="75">
        <f t="shared" si="521"/>
        <v>0</v>
      </c>
      <c r="T901" s="75">
        <f t="shared" si="521"/>
        <v>0</v>
      </c>
      <c r="U901" s="75">
        <f t="shared" si="521"/>
        <v>0</v>
      </c>
      <c r="V901" s="75">
        <f t="shared" si="521"/>
        <v>0</v>
      </c>
      <c r="W901" s="75">
        <f t="shared" si="521"/>
        <v>0</v>
      </c>
      <c r="X901" s="75">
        <f t="shared" si="521"/>
        <v>0</v>
      </c>
      <c r="Y901" s="23">
        <f t="shared" si="511"/>
        <v>0</v>
      </c>
    </row>
    <row r="902" spans="1:25">
      <c r="A902" s="25">
        <f t="shared" si="519"/>
        <v>873</v>
      </c>
      <c r="C902" s="25">
        <v>37602</v>
      </c>
      <c r="E902" s="89" t="s">
        <v>279</v>
      </c>
      <c r="G902" s="24"/>
      <c r="H902" s="75"/>
      <c r="I902" s="23">
        <f>'Plt. Class.'!G$80</f>
        <v>221659303.82464921</v>
      </c>
      <c r="J902" s="75">
        <f t="shared" ref="J902:X902" si="522">+J80+J354+J628</f>
        <v>165302072.76150084</v>
      </c>
      <c r="K902" s="75">
        <f t="shared" si="522"/>
        <v>44741004.396872833</v>
      </c>
      <c r="L902" s="75">
        <f t="shared" si="522"/>
        <v>6350.3406265153999</v>
      </c>
      <c r="M902" s="75">
        <f t="shared" si="522"/>
        <v>11558347.847422445</v>
      </c>
      <c r="N902" s="75">
        <f t="shared" si="522"/>
        <v>51528.478226582105</v>
      </c>
      <c r="O902" s="75">
        <f t="shared" si="522"/>
        <v>0</v>
      </c>
      <c r="P902" s="75">
        <f t="shared" si="522"/>
        <v>0</v>
      </c>
      <c r="Q902" s="75">
        <f t="shared" si="522"/>
        <v>0</v>
      </c>
      <c r="R902" s="75">
        <f t="shared" si="522"/>
        <v>0</v>
      </c>
      <c r="S902" s="75">
        <f t="shared" si="522"/>
        <v>0</v>
      </c>
      <c r="T902" s="75">
        <f t="shared" si="522"/>
        <v>0</v>
      </c>
      <c r="U902" s="75">
        <f t="shared" si="522"/>
        <v>0</v>
      </c>
      <c r="V902" s="75">
        <f t="shared" si="522"/>
        <v>0</v>
      </c>
      <c r="W902" s="75">
        <f t="shared" si="522"/>
        <v>0</v>
      </c>
      <c r="X902" s="75">
        <f t="shared" si="522"/>
        <v>0</v>
      </c>
      <c r="Y902" s="23">
        <f t="shared" si="511"/>
        <v>0</v>
      </c>
    </row>
    <row r="903" spans="1:25">
      <c r="A903" s="25">
        <f t="shared" si="519"/>
        <v>874</v>
      </c>
      <c r="C903" s="25">
        <v>37603</v>
      </c>
      <c r="E903" s="89" t="s">
        <v>627</v>
      </c>
      <c r="G903" s="24"/>
      <c r="H903" s="75"/>
      <c r="I903" s="23">
        <f>'Plt. Class.'!G$81</f>
        <v>3599610.2481774953</v>
      </c>
      <c r="J903" s="75">
        <f t="shared" ref="J903:X903" si="523">+J81+J355+J629</f>
        <v>2684403.6090088631</v>
      </c>
      <c r="K903" s="75">
        <f t="shared" si="523"/>
        <v>726566.28962500859</v>
      </c>
      <c r="L903" s="75">
        <f t="shared" si="523"/>
        <v>103.1256112610815</v>
      </c>
      <c r="M903" s="75">
        <f t="shared" si="523"/>
        <v>187700.43325812998</v>
      </c>
      <c r="N903" s="75">
        <f t="shared" si="523"/>
        <v>836.79067423277559</v>
      </c>
      <c r="O903" s="75">
        <f t="shared" si="523"/>
        <v>0</v>
      </c>
      <c r="P903" s="75">
        <f t="shared" si="523"/>
        <v>0</v>
      </c>
      <c r="Q903" s="75">
        <f t="shared" si="523"/>
        <v>0</v>
      </c>
      <c r="R903" s="75">
        <f t="shared" si="523"/>
        <v>0</v>
      </c>
      <c r="S903" s="75">
        <f t="shared" si="523"/>
        <v>0</v>
      </c>
      <c r="T903" s="75">
        <f t="shared" si="523"/>
        <v>0</v>
      </c>
      <c r="U903" s="75">
        <f t="shared" si="523"/>
        <v>0</v>
      </c>
      <c r="V903" s="75">
        <f t="shared" si="523"/>
        <v>0</v>
      </c>
      <c r="W903" s="75">
        <f t="shared" si="523"/>
        <v>0</v>
      </c>
      <c r="X903" s="75">
        <f t="shared" si="523"/>
        <v>0</v>
      </c>
      <c r="Y903" s="23">
        <f t="shared" ref="Y903:Y904" si="524">SUM(J903:X903)-I903</f>
        <v>0</v>
      </c>
    </row>
    <row r="904" spans="1:25">
      <c r="A904" s="25">
        <f t="shared" si="519"/>
        <v>875</v>
      </c>
      <c r="C904" s="25">
        <v>37604</v>
      </c>
      <c r="E904" s="89" t="s">
        <v>628</v>
      </c>
      <c r="G904" s="24"/>
      <c r="H904" s="75"/>
      <c r="I904" s="23">
        <f>'Plt. Class.'!G$82</f>
        <v>6789879.2099999981</v>
      </c>
      <c r="J904" s="75">
        <f t="shared" ref="J904:X904" si="525">+J82+J356+J630</f>
        <v>5063541.6057298342</v>
      </c>
      <c r="K904" s="75">
        <f t="shared" si="525"/>
        <v>1370508.7508041854</v>
      </c>
      <c r="L904" s="75">
        <f t="shared" si="525"/>
        <v>194.52396110792267</v>
      </c>
      <c r="M904" s="75">
        <f t="shared" si="525"/>
        <v>354055.90650616615</v>
      </c>
      <c r="N904" s="75">
        <f t="shared" si="525"/>
        <v>1578.4229987042868</v>
      </c>
      <c r="O904" s="75">
        <f t="shared" si="525"/>
        <v>0</v>
      </c>
      <c r="P904" s="75">
        <f t="shared" si="525"/>
        <v>0</v>
      </c>
      <c r="Q904" s="75">
        <f t="shared" si="525"/>
        <v>0</v>
      </c>
      <c r="R904" s="75">
        <f t="shared" si="525"/>
        <v>0</v>
      </c>
      <c r="S904" s="75">
        <f t="shared" si="525"/>
        <v>0</v>
      </c>
      <c r="T904" s="75">
        <f t="shared" si="525"/>
        <v>0</v>
      </c>
      <c r="U904" s="75">
        <f t="shared" si="525"/>
        <v>0</v>
      </c>
      <c r="V904" s="75">
        <f t="shared" si="525"/>
        <v>0</v>
      </c>
      <c r="W904" s="75">
        <f t="shared" si="525"/>
        <v>0</v>
      </c>
      <c r="X904" s="75">
        <f t="shared" si="525"/>
        <v>0</v>
      </c>
      <c r="Y904" s="23">
        <f t="shared" si="524"/>
        <v>0</v>
      </c>
    </row>
    <row r="905" spans="1:25">
      <c r="A905" s="25">
        <f t="shared" si="519"/>
        <v>876</v>
      </c>
      <c r="C905" s="25">
        <v>37800</v>
      </c>
      <c r="E905" s="89" t="s">
        <v>280</v>
      </c>
      <c r="G905" s="24"/>
      <c r="H905" s="75"/>
      <c r="I905" s="23">
        <f>'Plt. Class.'!G$83</f>
        <v>25594945.656180743</v>
      </c>
      <c r="J905" s="75">
        <f t="shared" ref="J905:X905" si="526">+J83+J357+J631</f>
        <v>19087389.954683058</v>
      </c>
      <c r="K905" s="75">
        <f t="shared" si="526"/>
        <v>5166232.8464534339</v>
      </c>
      <c r="L905" s="75">
        <f t="shared" si="526"/>
        <v>733.27228060987818</v>
      </c>
      <c r="M905" s="75">
        <f t="shared" si="526"/>
        <v>1334639.6019724091</v>
      </c>
      <c r="N905" s="75">
        <f t="shared" si="526"/>
        <v>5949.9807912344404</v>
      </c>
      <c r="O905" s="75">
        <f t="shared" si="526"/>
        <v>0</v>
      </c>
      <c r="P905" s="75">
        <f t="shared" si="526"/>
        <v>0</v>
      </c>
      <c r="Q905" s="75">
        <f t="shared" si="526"/>
        <v>0</v>
      </c>
      <c r="R905" s="75">
        <f t="shared" si="526"/>
        <v>0</v>
      </c>
      <c r="S905" s="75">
        <f t="shared" si="526"/>
        <v>0</v>
      </c>
      <c r="T905" s="75">
        <f t="shared" si="526"/>
        <v>0</v>
      </c>
      <c r="U905" s="75">
        <f t="shared" si="526"/>
        <v>0</v>
      </c>
      <c r="V905" s="75">
        <f t="shared" si="526"/>
        <v>0</v>
      </c>
      <c r="W905" s="75">
        <f t="shared" si="526"/>
        <v>0</v>
      </c>
      <c r="X905" s="75">
        <f t="shared" si="526"/>
        <v>0</v>
      </c>
      <c r="Y905" s="23">
        <f t="shared" si="511"/>
        <v>0</v>
      </c>
    </row>
    <row r="906" spans="1:25">
      <c r="A906" s="25">
        <f t="shared" si="519"/>
        <v>877</v>
      </c>
      <c r="C906" s="25">
        <v>37900</v>
      </c>
      <c r="E906" s="89" t="s">
        <v>281</v>
      </c>
      <c r="G906" s="24"/>
      <c r="H906" s="75"/>
      <c r="I906" s="23">
        <f>'Plt. Class.'!G$84</f>
        <v>9712760.9800000023</v>
      </c>
      <c r="J906" s="75">
        <f t="shared" ref="J906:X906" si="527">+J84+J358+J632</f>
        <v>7243276.0300516896</v>
      </c>
      <c r="K906" s="75">
        <f t="shared" si="527"/>
        <v>1960480.2244426734</v>
      </c>
      <c r="L906" s="75">
        <f t="shared" si="527"/>
        <v>278.26190727243727</v>
      </c>
      <c r="M906" s="75">
        <f t="shared" si="527"/>
        <v>506468.56697935588</v>
      </c>
      <c r="N906" s="75">
        <f t="shared" si="527"/>
        <v>2257.8966190106339</v>
      </c>
      <c r="O906" s="75">
        <f t="shared" si="527"/>
        <v>0</v>
      </c>
      <c r="P906" s="75">
        <f t="shared" si="527"/>
        <v>0</v>
      </c>
      <c r="Q906" s="75">
        <f t="shared" si="527"/>
        <v>0</v>
      </c>
      <c r="R906" s="75">
        <f t="shared" si="527"/>
        <v>0</v>
      </c>
      <c r="S906" s="75">
        <f t="shared" si="527"/>
        <v>0</v>
      </c>
      <c r="T906" s="75">
        <f t="shared" si="527"/>
        <v>0</v>
      </c>
      <c r="U906" s="75">
        <f t="shared" si="527"/>
        <v>0</v>
      </c>
      <c r="V906" s="75">
        <f t="shared" si="527"/>
        <v>0</v>
      </c>
      <c r="W906" s="75">
        <f t="shared" si="527"/>
        <v>0</v>
      </c>
      <c r="X906" s="75">
        <f t="shared" si="527"/>
        <v>0</v>
      </c>
      <c r="Y906" s="23">
        <f t="shared" si="511"/>
        <v>0</v>
      </c>
    </row>
    <row r="907" spans="1:25">
      <c r="A907" s="25">
        <f t="shared" si="519"/>
        <v>878</v>
      </c>
      <c r="C907" s="25">
        <v>37905</v>
      </c>
      <c r="E907" s="89" t="s">
        <v>282</v>
      </c>
      <c r="G907" s="24"/>
      <c r="H907" s="75"/>
      <c r="I907" s="23">
        <f>'Plt. Class.'!G$85</f>
        <v>1718293.3500000003</v>
      </c>
      <c r="J907" s="75">
        <f t="shared" ref="J907:X907" si="528">+J85+J359+J633</f>
        <v>1281414.5288121996</v>
      </c>
      <c r="K907" s="75">
        <f t="shared" si="528"/>
        <v>346830.3337643086</v>
      </c>
      <c r="L907" s="75">
        <f t="shared" si="528"/>
        <v>49.227566271742596</v>
      </c>
      <c r="M907" s="75">
        <f t="shared" si="528"/>
        <v>89599.813319472494</v>
      </c>
      <c r="N907" s="75">
        <f t="shared" si="528"/>
        <v>399.44653774785422</v>
      </c>
      <c r="O907" s="75">
        <f t="shared" si="528"/>
        <v>0</v>
      </c>
      <c r="P907" s="75">
        <f t="shared" si="528"/>
        <v>0</v>
      </c>
      <c r="Q907" s="75">
        <f t="shared" si="528"/>
        <v>0</v>
      </c>
      <c r="R907" s="75">
        <f t="shared" si="528"/>
        <v>0</v>
      </c>
      <c r="S907" s="75">
        <f t="shared" si="528"/>
        <v>0</v>
      </c>
      <c r="T907" s="75">
        <f t="shared" si="528"/>
        <v>0</v>
      </c>
      <c r="U907" s="75">
        <f t="shared" si="528"/>
        <v>0</v>
      </c>
      <c r="V907" s="75">
        <f t="shared" si="528"/>
        <v>0</v>
      </c>
      <c r="W907" s="75">
        <f t="shared" si="528"/>
        <v>0</v>
      </c>
      <c r="X907" s="75">
        <f t="shared" si="528"/>
        <v>0</v>
      </c>
      <c r="Y907" s="23">
        <f t="shared" si="511"/>
        <v>0</v>
      </c>
    </row>
    <row r="908" spans="1:25">
      <c r="A908" s="25">
        <f t="shared" si="519"/>
        <v>879</v>
      </c>
      <c r="C908" s="25">
        <v>38000</v>
      </c>
      <c r="E908" s="89" t="s">
        <v>52</v>
      </c>
      <c r="G908" s="24"/>
      <c r="H908" s="75"/>
      <c r="I908" s="23">
        <f>'Plt. Class.'!G$86</f>
        <v>193916541.51608855</v>
      </c>
      <c r="J908" s="75">
        <f t="shared" ref="J908:X908" si="529">+J86+J360+J634</f>
        <v>172131493.60180262</v>
      </c>
      <c r="K908" s="75">
        <f t="shared" si="529"/>
        <v>21572990.003478438</v>
      </c>
      <c r="L908" s="75">
        <f t="shared" si="529"/>
        <v>9386.4403739603604</v>
      </c>
      <c r="M908" s="75">
        <f t="shared" si="529"/>
        <v>126507.21139908333</v>
      </c>
      <c r="N908" s="75">
        <f t="shared" si="529"/>
        <v>76164.259034421208</v>
      </c>
      <c r="O908" s="75">
        <f t="shared" si="529"/>
        <v>0</v>
      </c>
      <c r="P908" s="75">
        <f t="shared" si="529"/>
        <v>0</v>
      </c>
      <c r="Q908" s="75">
        <f t="shared" si="529"/>
        <v>0</v>
      </c>
      <c r="R908" s="75">
        <f t="shared" si="529"/>
        <v>0</v>
      </c>
      <c r="S908" s="75">
        <f t="shared" si="529"/>
        <v>0</v>
      </c>
      <c r="T908" s="75">
        <f t="shared" si="529"/>
        <v>0</v>
      </c>
      <c r="U908" s="75">
        <f t="shared" si="529"/>
        <v>0</v>
      </c>
      <c r="V908" s="75">
        <f t="shared" si="529"/>
        <v>0</v>
      </c>
      <c r="W908" s="75">
        <f t="shared" si="529"/>
        <v>0</v>
      </c>
      <c r="X908" s="75">
        <f t="shared" si="529"/>
        <v>0</v>
      </c>
      <c r="Y908" s="23">
        <f t="shared" si="511"/>
        <v>0</v>
      </c>
    </row>
    <row r="909" spans="1:25">
      <c r="A909" s="25">
        <f t="shared" si="519"/>
        <v>880</v>
      </c>
      <c r="C909" s="25">
        <v>38100</v>
      </c>
      <c r="E909" s="89" t="s">
        <v>51</v>
      </c>
      <c r="G909" s="24"/>
      <c r="H909" s="75"/>
      <c r="I909" s="23">
        <f>'Plt. Class.'!G$87</f>
        <v>55920540.313590087</v>
      </c>
      <c r="J909" s="75">
        <f t="shared" ref="J909:X909" si="530">+J87+J361+J635</f>
        <v>38934860.924316429</v>
      </c>
      <c r="K909" s="75">
        <f t="shared" si="530"/>
        <v>15880938.114589565</v>
      </c>
      <c r="L909" s="75">
        <f t="shared" si="530"/>
        <v>48899.793759121472</v>
      </c>
      <c r="M909" s="75">
        <f t="shared" si="530"/>
        <v>659054.58299381507</v>
      </c>
      <c r="N909" s="75">
        <f t="shared" si="530"/>
        <v>396786.89793115709</v>
      </c>
      <c r="O909" s="75">
        <f t="shared" si="530"/>
        <v>0</v>
      </c>
      <c r="P909" s="75">
        <f t="shared" si="530"/>
        <v>0</v>
      </c>
      <c r="Q909" s="75">
        <f t="shared" si="530"/>
        <v>0</v>
      </c>
      <c r="R909" s="75">
        <f t="shared" si="530"/>
        <v>0</v>
      </c>
      <c r="S909" s="75">
        <f t="shared" si="530"/>
        <v>0</v>
      </c>
      <c r="T909" s="75">
        <f t="shared" si="530"/>
        <v>0</v>
      </c>
      <c r="U909" s="75">
        <f t="shared" si="530"/>
        <v>0</v>
      </c>
      <c r="V909" s="75">
        <f t="shared" si="530"/>
        <v>0</v>
      </c>
      <c r="W909" s="75">
        <f t="shared" si="530"/>
        <v>0</v>
      </c>
      <c r="X909" s="75">
        <f t="shared" si="530"/>
        <v>0</v>
      </c>
      <c r="Y909" s="23">
        <f t="shared" si="511"/>
        <v>0</v>
      </c>
    </row>
    <row r="910" spans="1:25">
      <c r="A910" s="25">
        <f t="shared" si="519"/>
        <v>881</v>
      </c>
      <c r="C910" s="25">
        <v>38200</v>
      </c>
      <c r="E910" s="89" t="s">
        <v>283</v>
      </c>
      <c r="G910" s="24"/>
      <c r="H910" s="75"/>
      <c r="I910" s="23">
        <f>'Plt. Class.'!G$88</f>
        <v>61761518.012449391</v>
      </c>
      <c r="J910" s="75">
        <f t="shared" ref="J910:X910" si="531">+J88+J362+J636</f>
        <v>43001660.942553252</v>
      </c>
      <c r="K910" s="75">
        <f t="shared" si="531"/>
        <v>17539724.042695832</v>
      </c>
      <c r="L910" s="75">
        <f t="shared" si="531"/>
        <v>54007.444780090496</v>
      </c>
      <c r="M910" s="75">
        <f t="shared" si="531"/>
        <v>727893.74477606209</v>
      </c>
      <c r="N910" s="75">
        <f t="shared" si="531"/>
        <v>438231.83764416288</v>
      </c>
      <c r="O910" s="75">
        <f t="shared" si="531"/>
        <v>0</v>
      </c>
      <c r="P910" s="75">
        <f t="shared" si="531"/>
        <v>0</v>
      </c>
      <c r="Q910" s="75">
        <f t="shared" si="531"/>
        <v>0</v>
      </c>
      <c r="R910" s="75">
        <f t="shared" si="531"/>
        <v>0</v>
      </c>
      <c r="S910" s="75">
        <f t="shared" si="531"/>
        <v>0</v>
      </c>
      <c r="T910" s="75">
        <f t="shared" si="531"/>
        <v>0</v>
      </c>
      <c r="U910" s="75">
        <f t="shared" si="531"/>
        <v>0</v>
      </c>
      <c r="V910" s="75">
        <f t="shared" si="531"/>
        <v>0</v>
      </c>
      <c r="W910" s="75">
        <f t="shared" si="531"/>
        <v>0</v>
      </c>
      <c r="X910" s="75">
        <f t="shared" si="531"/>
        <v>0</v>
      </c>
      <c r="Y910" s="23">
        <f t="shared" si="511"/>
        <v>0</v>
      </c>
    </row>
    <row r="911" spans="1:25">
      <c r="A911" s="25">
        <f t="shared" si="519"/>
        <v>882</v>
      </c>
      <c r="C911" s="25">
        <v>38300</v>
      </c>
      <c r="E911" s="89" t="s">
        <v>284</v>
      </c>
      <c r="G911" s="24"/>
      <c r="H911" s="75"/>
      <c r="I911" s="23">
        <f>'Plt. Class.'!G$89</f>
        <v>3974496.5</v>
      </c>
      <c r="J911" s="75">
        <f t="shared" ref="J911:X911" si="532">+J89+J363+J637</f>
        <v>2767256.3176946836</v>
      </c>
      <c r="K911" s="75">
        <f t="shared" si="532"/>
        <v>1128721.8005977205</v>
      </c>
      <c r="L911" s="75">
        <f t="shared" si="532"/>
        <v>3475.5039571589714</v>
      </c>
      <c r="M911" s="75">
        <f t="shared" si="532"/>
        <v>46841.645640918381</v>
      </c>
      <c r="N911" s="75">
        <f t="shared" si="532"/>
        <v>28201.232109518511</v>
      </c>
      <c r="O911" s="75">
        <f t="shared" si="532"/>
        <v>0</v>
      </c>
      <c r="P911" s="75">
        <f t="shared" si="532"/>
        <v>0</v>
      </c>
      <c r="Q911" s="75">
        <f t="shared" si="532"/>
        <v>0</v>
      </c>
      <c r="R911" s="75">
        <f t="shared" si="532"/>
        <v>0</v>
      </c>
      <c r="S911" s="75">
        <f t="shared" si="532"/>
        <v>0</v>
      </c>
      <c r="T911" s="75">
        <f t="shared" si="532"/>
        <v>0</v>
      </c>
      <c r="U911" s="75">
        <f t="shared" si="532"/>
        <v>0</v>
      </c>
      <c r="V911" s="75">
        <f t="shared" si="532"/>
        <v>0</v>
      </c>
      <c r="W911" s="75">
        <f t="shared" si="532"/>
        <v>0</v>
      </c>
      <c r="X911" s="75">
        <f t="shared" si="532"/>
        <v>0</v>
      </c>
      <c r="Y911" s="23">
        <f t="shared" si="511"/>
        <v>0</v>
      </c>
    </row>
    <row r="912" spans="1:25">
      <c r="A912" s="25">
        <f t="shared" si="519"/>
        <v>883</v>
      </c>
      <c r="C912" s="25">
        <v>38400</v>
      </c>
      <c r="E912" s="89" t="s">
        <v>285</v>
      </c>
      <c r="G912" s="24"/>
      <c r="H912" s="75"/>
      <c r="I912" s="23">
        <f>'Plt. Class.'!G$90</f>
        <v>378094.04000000004</v>
      </c>
      <c r="J912" s="75">
        <f t="shared" ref="J912:X912" si="533">+J90+J364+J638</f>
        <v>263249.22436658497</v>
      </c>
      <c r="K912" s="75">
        <f t="shared" si="533"/>
        <v>107375.3582684163</v>
      </c>
      <c r="L912" s="75">
        <f t="shared" si="533"/>
        <v>330.62485580204248</v>
      </c>
      <c r="M912" s="75">
        <f t="shared" si="533"/>
        <v>4456.0479649744875</v>
      </c>
      <c r="N912" s="75">
        <f t="shared" si="533"/>
        <v>2682.7845442222874</v>
      </c>
      <c r="O912" s="75">
        <f t="shared" si="533"/>
        <v>0</v>
      </c>
      <c r="P912" s="75">
        <f t="shared" si="533"/>
        <v>0</v>
      </c>
      <c r="Q912" s="75">
        <f t="shared" si="533"/>
        <v>0</v>
      </c>
      <c r="R912" s="75">
        <f t="shared" si="533"/>
        <v>0</v>
      </c>
      <c r="S912" s="75">
        <f t="shared" si="533"/>
        <v>0</v>
      </c>
      <c r="T912" s="75">
        <f t="shared" si="533"/>
        <v>0</v>
      </c>
      <c r="U912" s="75">
        <f t="shared" si="533"/>
        <v>0</v>
      </c>
      <c r="V912" s="75">
        <f t="shared" si="533"/>
        <v>0</v>
      </c>
      <c r="W912" s="75">
        <f t="shared" si="533"/>
        <v>0</v>
      </c>
      <c r="X912" s="75">
        <f t="shared" si="533"/>
        <v>0</v>
      </c>
      <c r="Y912" s="23">
        <f t="shared" si="511"/>
        <v>0</v>
      </c>
    </row>
    <row r="913" spans="1:25">
      <c r="A913" s="25">
        <f t="shared" si="519"/>
        <v>884</v>
      </c>
      <c r="C913" s="25">
        <v>38500</v>
      </c>
      <c r="E913" s="89" t="s">
        <v>286</v>
      </c>
      <c r="G913" s="24"/>
      <c r="H913" s="75"/>
      <c r="I913" s="23">
        <f>'Plt. Class.'!G$91</f>
        <v>5725878.1200000029</v>
      </c>
      <c r="J913" s="75">
        <f t="shared" ref="J913:X913" si="534">+J91+J365+J639</f>
        <v>0</v>
      </c>
      <c r="K913" s="75">
        <f t="shared" si="534"/>
        <v>5670141.8298415989</v>
      </c>
      <c r="L913" s="75">
        <f t="shared" si="534"/>
        <v>2467.0872321882616</v>
      </c>
      <c r="M913" s="75">
        <f t="shared" si="534"/>
        <v>33250.552242173952</v>
      </c>
      <c r="N913" s="75">
        <f t="shared" si="534"/>
        <v>20018.650684041895</v>
      </c>
      <c r="O913" s="75">
        <f t="shared" si="534"/>
        <v>0</v>
      </c>
      <c r="P913" s="75">
        <f t="shared" si="534"/>
        <v>0</v>
      </c>
      <c r="Q913" s="75">
        <f t="shared" si="534"/>
        <v>0</v>
      </c>
      <c r="R913" s="75">
        <f t="shared" si="534"/>
        <v>0</v>
      </c>
      <c r="S913" s="75">
        <f t="shared" si="534"/>
        <v>0</v>
      </c>
      <c r="T913" s="75">
        <f t="shared" si="534"/>
        <v>0</v>
      </c>
      <c r="U913" s="75">
        <f t="shared" si="534"/>
        <v>0</v>
      </c>
      <c r="V913" s="75">
        <f t="shared" si="534"/>
        <v>0</v>
      </c>
      <c r="W913" s="75">
        <f t="shared" si="534"/>
        <v>0</v>
      </c>
      <c r="X913" s="75">
        <f t="shared" si="534"/>
        <v>0</v>
      </c>
      <c r="Y913" s="23">
        <f t="shared" si="511"/>
        <v>0</v>
      </c>
    </row>
    <row r="914" spans="1:25">
      <c r="A914" s="25">
        <f t="shared" si="519"/>
        <v>885</v>
      </c>
      <c r="C914" s="25">
        <v>38600</v>
      </c>
      <c r="E914" s="89" t="s">
        <v>287</v>
      </c>
      <c r="G914" s="24"/>
      <c r="H914" s="75"/>
      <c r="I914" s="23">
        <f>'Plt. Class.'!G$92</f>
        <v>0</v>
      </c>
      <c r="J914" s="75">
        <f t="shared" ref="J914:X914" si="535">+J92+J366+J640</f>
        <v>0</v>
      </c>
      <c r="K914" s="75">
        <f t="shared" si="535"/>
        <v>0</v>
      </c>
      <c r="L914" s="75">
        <f t="shared" si="535"/>
        <v>0</v>
      </c>
      <c r="M914" s="75">
        <f t="shared" si="535"/>
        <v>0</v>
      </c>
      <c r="N914" s="75">
        <f t="shared" si="535"/>
        <v>0</v>
      </c>
      <c r="O914" s="75">
        <f t="shared" si="535"/>
        <v>0</v>
      </c>
      <c r="P914" s="75">
        <f t="shared" si="535"/>
        <v>0</v>
      </c>
      <c r="Q914" s="75">
        <f t="shared" si="535"/>
        <v>0</v>
      </c>
      <c r="R914" s="75">
        <f t="shared" si="535"/>
        <v>0</v>
      </c>
      <c r="S914" s="75">
        <f t="shared" si="535"/>
        <v>0</v>
      </c>
      <c r="T914" s="75">
        <f t="shared" si="535"/>
        <v>0</v>
      </c>
      <c r="U914" s="75">
        <f t="shared" si="535"/>
        <v>0</v>
      </c>
      <c r="V914" s="75">
        <f t="shared" si="535"/>
        <v>0</v>
      </c>
      <c r="W914" s="75">
        <f t="shared" si="535"/>
        <v>0</v>
      </c>
      <c r="X914" s="75">
        <f t="shared" si="535"/>
        <v>0</v>
      </c>
      <c r="Y914" s="23">
        <f t="shared" si="511"/>
        <v>0</v>
      </c>
    </row>
    <row r="915" spans="1:25">
      <c r="A915" s="25">
        <f t="shared" si="519"/>
        <v>886</v>
      </c>
      <c r="G915" s="24"/>
      <c r="H915" s="75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</row>
    <row r="916" spans="1:25">
      <c r="A916" s="25">
        <f t="shared" si="519"/>
        <v>887</v>
      </c>
      <c r="D916" s="25" t="s">
        <v>66</v>
      </c>
      <c r="G916" s="24"/>
      <c r="H916" s="75"/>
      <c r="I916" s="23">
        <f>'Plt. Class.'!G$94</f>
        <v>830412635.35905099</v>
      </c>
      <c r="J916" s="23">
        <f>SUM(J892:J914)</f>
        <v>636487259.66468406</v>
      </c>
      <c r="K916" s="23">
        <f t="shared" ref="K916:X916" si="536">SUM(K892:K914)</f>
        <v>164586039.85089171</v>
      </c>
      <c r="L916" s="23">
        <f t="shared" si="536"/>
        <v>133141.71353178681</v>
      </c>
      <c r="M916" s="23">
        <f t="shared" si="536"/>
        <v>28125844.225856956</v>
      </c>
      <c r="N916" s="23">
        <f t="shared" si="536"/>
        <v>1080349.9040864985</v>
      </c>
      <c r="O916" s="23">
        <f t="shared" si="536"/>
        <v>0</v>
      </c>
      <c r="P916" s="23">
        <f t="shared" si="536"/>
        <v>0</v>
      </c>
      <c r="Q916" s="23">
        <f t="shared" si="536"/>
        <v>0</v>
      </c>
      <c r="R916" s="23">
        <f t="shared" si="536"/>
        <v>0</v>
      </c>
      <c r="S916" s="23">
        <f t="shared" si="536"/>
        <v>0</v>
      </c>
      <c r="T916" s="23">
        <f t="shared" si="536"/>
        <v>0</v>
      </c>
      <c r="U916" s="23">
        <f t="shared" si="536"/>
        <v>0</v>
      </c>
      <c r="V916" s="23">
        <f t="shared" si="536"/>
        <v>0</v>
      </c>
      <c r="W916" s="23">
        <f t="shared" si="536"/>
        <v>0</v>
      </c>
      <c r="X916" s="23">
        <f t="shared" si="536"/>
        <v>0</v>
      </c>
      <c r="Y916" s="23">
        <f>SUM(J916:X916)-I916</f>
        <v>0</v>
      </c>
    </row>
    <row r="917" spans="1:25">
      <c r="A917" s="25">
        <f t="shared" si="519"/>
        <v>888</v>
      </c>
      <c r="G917" s="24"/>
      <c r="H917" s="75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</row>
    <row r="918" spans="1:25">
      <c r="A918" s="25">
        <f t="shared" si="519"/>
        <v>889</v>
      </c>
      <c r="D918" s="25" t="s">
        <v>148</v>
      </c>
      <c r="G918" s="24"/>
      <c r="H918" s="75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</row>
    <row r="919" spans="1:25">
      <c r="A919" s="25">
        <f t="shared" si="519"/>
        <v>890</v>
      </c>
      <c r="G919" s="24"/>
      <c r="H919" s="75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</row>
    <row r="920" spans="1:25">
      <c r="A920" s="25">
        <f t="shared" si="519"/>
        <v>891</v>
      </c>
      <c r="C920" s="25">
        <v>38900</v>
      </c>
      <c r="E920" s="89" t="s">
        <v>115</v>
      </c>
      <c r="G920" s="24"/>
      <c r="H920" s="75"/>
      <c r="I920" s="23">
        <f>'Plt. Class.'!G$98</f>
        <v>1211697.3000000003</v>
      </c>
      <c r="J920" s="75">
        <f t="shared" ref="J920:X920" si="537">+J98+J372+J646</f>
        <v>903057.31400994433</v>
      </c>
      <c r="K920" s="75">
        <f t="shared" si="537"/>
        <v>250970.62705838447</v>
      </c>
      <c r="L920" s="75">
        <f t="shared" si="537"/>
        <v>315.27483648185574</v>
      </c>
      <c r="M920" s="75">
        <f t="shared" si="537"/>
        <v>51211.283406782481</v>
      </c>
      <c r="N920" s="75">
        <f t="shared" si="537"/>
        <v>6142.8006884072174</v>
      </c>
      <c r="O920" s="75">
        <f t="shared" si="537"/>
        <v>0</v>
      </c>
      <c r="P920" s="75">
        <f t="shared" si="537"/>
        <v>0</v>
      </c>
      <c r="Q920" s="75">
        <f t="shared" si="537"/>
        <v>0</v>
      </c>
      <c r="R920" s="75">
        <f t="shared" si="537"/>
        <v>0</v>
      </c>
      <c r="S920" s="75">
        <f t="shared" si="537"/>
        <v>0</v>
      </c>
      <c r="T920" s="75">
        <f t="shared" si="537"/>
        <v>0</v>
      </c>
      <c r="U920" s="75">
        <f t="shared" si="537"/>
        <v>0</v>
      </c>
      <c r="V920" s="75">
        <f t="shared" si="537"/>
        <v>0</v>
      </c>
      <c r="W920" s="75">
        <f t="shared" si="537"/>
        <v>0</v>
      </c>
      <c r="X920" s="75">
        <f t="shared" si="537"/>
        <v>0</v>
      </c>
      <c r="Y920" s="23">
        <f t="shared" ref="Y920:Y954" si="538">SUM(J920:X920)-I920</f>
        <v>0</v>
      </c>
    </row>
    <row r="921" spans="1:25">
      <c r="A921" s="25">
        <f t="shared" si="519"/>
        <v>892</v>
      </c>
      <c r="C921" s="25">
        <v>39000</v>
      </c>
      <c r="E921" s="89" t="s">
        <v>139</v>
      </c>
      <c r="G921" s="24"/>
      <c r="H921" s="75"/>
      <c r="I921" s="23">
        <f>'Plt. Class.'!G$99</f>
        <v>9256964.4723076932</v>
      </c>
      <c r="J921" s="75">
        <f t="shared" ref="J921:X921" si="539">+J99+J373+J647</f>
        <v>6899057.6047727959</v>
      </c>
      <c r="K921" s="75">
        <f t="shared" si="539"/>
        <v>1917332.1408508946</v>
      </c>
      <c r="L921" s="75">
        <f t="shared" si="539"/>
        <v>2408.5949191478394</v>
      </c>
      <c r="M921" s="75">
        <f t="shared" si="539"/>
        <v>391237.17703907221</v>
      </c>
      <c r="N921" s="75">
        <f t="shared" si="539"/>
        <v>46928.954725782452</v>
      </c>
      <c r="O921" s="75">
        <f t="shared" si="539"/>
        <v>0</v>
      </c>
      <c r="P921" s="75">
        <f t="shared" si="539"/>
        <v>0</v>
      </c>
      <c r="Q921" s="75">
        <f t="shared" si="539"/>
        <v>0</v>
      </c>
      <c r="R921" s="75">
        <f t="shared" si="539"/>
        <v>0</v>
      </c>
      <c r="S921" s="75">
        <f t="shared" si="539"/>
        <v>0</v>
      </c>
      <c r="T921" s="75">
        <f t="shared" si="539"/>
        <v>0</v>
      </c>
      <c r="U921" s="75">
        <f t="shared" si="539"/>
        <v>0</v>
      </c>
      <c r="V921" s="75">
        <f t="shared" si="539"/>
        <v>0</v>
      </c>
      <c r="W921" s="75">
        <f t="shared" si="539"/>
        <v>0</v>
      </c>
      <c r="X921" s="75">
        <f t="shared" si="539"/>
        <v>0</v>
      </c>
      <c r="Y921" s="23">
        <f t="shared" si="538"/>
        <v>0</v>
      </c>
    </row>
    <row r="922" spans="1:25">
      <c r="A922" s="25">
        <f t="shared" si="519"/>
        <v>893</v>
      </c>
      <c r="C922" s="25">
        <v>39001</v>
      </c>
      <c r="E922" s="89" t="s">
        <v>291</v>
      </c>
      <c r="G922" s="24"/>
      <c r="H922" s="75"/>
      <c r="I922" s="23">
        <f>'Plt. Class.'!G$100</f>
        <v>0</v>
      </c>
      <c r="J922" s="75">
        <f t="shared" ref="J922:X922" si="540">+J100+J374+J648</f>
        <v>0</v>
      </c>
      <c r="K922" s="75">
        <f t="shared" si="540"/>
        <v>0</v>
      </c>
      <c r="L922" s="75">
        <f t="shared" si="540"/>
        <v>0</v>
      </c>
      <c r="M922" s="75">
        <f t="shared" si="540"/>
        <v>0</v>
      </c>
      <c r="N922" s="75">
        <f t="shared" si="540"/>
        <v>0</v>
      </c>
      <c r="O922" s="75">
        <f t="shared" si="540"/>
        <v>0</v>
      </c>
      <c r="P922" s="75">
        <f t="shared" si="540"/>
        <v>0</v>
      </c>
      <c r="Q922" s="75">
        <f t="shared" si="540"/>
        <v>0</v>
      </c>
      <c r="R922" s="75">
        <f t="shared" si="540"/>
        <v>0</v>
      </c>
      <c r="S922" s="75">
        <f t="shared" si="540"/>
        <v>0</v>
      </c>
      <c r="T922" s="75">
        <f t="shared" si="540"/>
        <v>0</v>
      </c>
      <c r="U922" s="75">
        <f t="shared" si="540"/>
        <v>0</v>
      </c>
      <c r="V922" s="75">
        <f t="shared" si="540"/>
        <v>0</v>
      </c>
      <c r="W922" s="75">
        <f t="shared" si="540"/>
        <v>0</v>
      </c>
      <c r="X922" s="75">
        <f t="shared" si="540"/>
        <v>0</v>
      </c>
      <c r="Y922" s="23">
        <f t="shared" si="538"/>
        <v>0</v>
      </c>
    </row>
    <row r="923" spans="1:25">
      <c r="A923" s="25">
        <f t="shared" si="519"/>
        <v>894</v>
      </c>
      <c r="C923" s="25">
        <v>39002</v>
      </c>
      <c r="E923" s="89" t="s">
        <v>292</v>
      </c>
      <c r="G923" s="24"/>
      <c r="H923" s="75"/>
      <c r="I923" s="23">
        <f>'Plt. Class.'!G$101</f>
        <v>173114.85000000003</v>
      </c>
      <c r="J923" s="75">
        <f t="shared" ref="J923:X923" si="541">+J101+J375+J649</f>
        <v>129019.54263348975</v>
      </c>
      <c r="K923" s="75">
        <f t="shared" si="541"/>
        <v>35856.102392584493</v>
      </c>
      <c r="L923" s="75">
        <f t="shared" si="541"/>
        <v>45.043226576745681</v>
      </c>
      <c r="M923" s="75">
        <f t="shared" si="541"/>
        <v>7316.5415531359504</v>
      </c>
      <c r="N923" s="75">
        <f t="shared" si="541"/>
        <v>877.62019421311913</v>
      </c>
      <c r="O923" s="75">
        <f t="shared" si="541"/>
        <v>0</v>
      </c>
      <c r="P923" s="75">
        <f t="shared" si="541"/>
        <v>0</v>
      </c>
      <c r="Q923" s="75">
        <f t="shared" si="541"/>
        <v>0</v>
      </c>
      <c r="R923" s="75">
        <f t="shared" si="541"/>
        <v>0</v>
      </c>
      <c r="S923" s="75">
        <f t="shared" si="541"/>
        <v>0</v>
      </c>
      <c r="T923" s="75">
        <f t="shared" si="541"/>
        <v>0</v>
      </c>
      <c r="U923" s="75">
        <f t="shared" si="541"/>
        <v>0</v>
      </c>
      <c r="V923" s="75">
        <f t="shared" si="541"/>
        <v>0</v>
      </c>
      <c r="W923" s="75">
        <f t="shared" si="541"/>
        <v>0</v>
      </c>
      <c r="X923" s="75">
        <f t="shared" si="541"/>
        <v>0</v>
      </c>
      <c r="Y923" s="23">
        <f t="shared" si="538"/>
        <v>0</v>
      </c>
    </row>
    <row r="924" spans="1:25">
      <c r="A924" s="25">
        <f t="shared" si="519"/>
        <v>895</v>
      </c>
      <c r="C924" s="25">
        <v>39003</v>
      </c>
      <c r="E924" s="89" t="s">
        <v>278</v>
      </c>
      <c r="G924" s="24"/>
      <c r="H924" s="75"/>
      <c r="I924" s="23">
        <f>'Plt. Class.'!G$102</f>
        <v>876634.40000000026</v>
      </c>
      <c r="J924" s="75">
        <f t="shared" ref="J924:X924" si="542">+J102+J376+J650</f>
        <v>653340.65416562313</v>
      </c>
      <c r="K924" s="75">
        <f t="shared" si="542"/>
        <v>181571.32566768175</v>
      </c>
      <c r="L924" s="75">
        <f t="shared" si="542"/>
        <v>228.09390358001929</v>
      </c>
      <c r="M924" s="75">
        <f t="shared" si="542"/>
        <v>37050.1549376521</v>
      </c>
      <c r="N924" s="75">
        <f t="shared" si="542"/>
        <v>4444.1713254634205</v>
      </c>
      <c r="O924" s="75">
        <f t="shared" si="542"/>
        <v>0</v>
      </c>
      <c r="P924" s="75">
        <f t="shared" si="542"/>
        <v>0</v>
      </c>
      <c r="Q924" s="75">
        <f t="shared" si="542"/>
        <v>0</v>
      </c>
      <c r="R924" s="75">
        <f t="shared" si="542"/>
        <v>0</v>
      </c>
      <c r="S924" s="75">
        <f t="shared" si="542"/>
        <v>0</v>
      </c>
      <c r="T924" s="75">
        <f t="shared" si="542"/>
        <v>0</v>
      </c>
      <c r="U924" s="75">
        <f t="shared" si="542"/>
        <v>0</v>
      </c>
      <c r="V924" s="75">
        <f t="shared" si="542"/>
        <v>0</v>
      </c>
      <c r="W924" s="75">
        <f t="shared" si="542"/>
        <v>0</v>
      </c>
      <c r="X924" s="75">
        <f t="shared" si="542"/>
        <v>0</v>
      </c>
      <c r="Y924" s="23">
        <f t="shared" si="538"/>
        <v>0</v>
      </c>
    </row>
    <row r="925" spans="1:25">
      <c r="A925" s="25">
        <f t="shared" si="519"/>
        <v>896</v>
      </c>
      <c r="C925" s="25">
        <v>39004</v>
      </c>
      <c r="E925" s="89" t="s">
        <v>293</v>
      </c>
      <c r="G925" s="24"/>
      <c r="H925" s="75"/>
      <c r="I925" s="23">
        <f>'Plt. Class.'!G$103</f>
        <v>12954.74</v>
      </c>
      <c r="J925" s="75">
        <f t="shared" ref="J925:X925" si="543">+J103+J377+J651</f>
        <v>9654.9465845118102</v>
      </c>
      <c r="K925" s="75">
        <f t="shared" si="543"/>
        <v>2683.2272558322402</v>
      </c>
      <c r="L925" s="75">
        <f t="shared" si="543"/>
        <v>3.3707292532259951</v>
      </c>
      <c r="M925" s="75">
        <f t="shared" si="543"/>
        <v>547.52029372449795</v>
      </c>
      <c r="N925" s="75">
        <f t="shared" si="543"/>
        <v>65.675136678225243</v>
      </c>
      <c r="O925" s="75">
        <f t="shared" si="543"/>
        <v>0</v>
      </c>
      <c r="P925" s="75">
        <f t="shared" si="543"/>
        <v>0</v>
      </c>
      <c r="Q925" s="75">
        <f t="shared" si="543"/>
        <v>0</v>
      </c>
      <c r="R925" s="75">
        <f t="shared" si="543"/>
        <v>0</v>
      </c>
      <c r="S925" s="75">
        <f t="shared" si="543"/>
        <v>0</v>
      </c>
      <c r="T925" s="75">
        <f t="shared" si="543"/>
        <v>0</v>
      </c>
      <c r="U925" s="75">
        <f t="shared" si="543"/>
        <v>0</v>
      </c>
      <c r="V925" s="75">
        <f t="shared" si="543"/>
        <v>0</v>
      </c>
      <c r="W925" s="75">
        <f t="shared" si="543"/>
        <v>0</v>
      </c>
      <c r="X925" s="75">
        <f t="shared" si="543"/>
        <v>0</v>
      </c>
      <c r="Y925" s="23">
        <f t="shared" si="538"/>
        <v>0</v>
      </c>
    </row>
    <row r="926" spans="1:25">
      <c r="A926" s="25">
        <f t="shared" si="519"/>
        <v>897</v>
      </c>
      <c r="C926" s="25">
        <v>39009</v>
      </c>
      <c r="E926" s="89" t="s">
        <v>294</v>
      </c>
      <c r="G926" s="24"/>
      <c r="H926" s="75"/>
      <c r="I926" s="23">
        <f>'Plt. Class.'!G$104</f>
        <v>1267195.1899999997</v>
      </c>
      <c r="J926" s="75">
        <f t="shared" ref="J926:X926" si="544">+J104+J378+J652</f>
        <v>944418.94407763437</v>
      </c>
      <c r="K926" s="75">
        <f t="shared" si="544"/>
        <v>262465.52785061795</v>
      </c>
      <c r="L926" s="75">
        <f t="shared" si="544"/>
        <v>329.71498435941379</v>
      </c>
      <c r="M926" s="75">
        <f t="shared" si="544"/>
        <v>53556.851209292567</v>
      </c>
      <c r="N926" s="75">
        <f t="shared" si="544"/>
        <v>6424.151878095553</v>
      </c>
      <c r="O926" s="75">
        <f t="shared" si="544"/>
        <v>0</v>
      </c>
      <c r="P926" s="75">
        <f t="shared" si="544"/>
        <v>0</v>
      </c>
      <c r="Q926" s="75">
        <f t="shared" si="544"/>
        <v>0</v>
      </c>
      <c r="R926" s="75">
        <f t="shared" si="544"/>
        <v>0</v>
      </c>
      <c r="S926" s="75">
        <f t="shared" si="544"/>
        <v>0</v>
      </c>
      <c r="T926" s="75">
        <f t="shared" si="544"/>
        <v>0</v>
      </c>
      <c r="U926" s="75">
        <f t="shared" si="544"/>
        <v>0</v>
      </c>
      <c r="V926" s="75">
        <f t="shared" si="544"/>
        <v>0</v>
      </c>
      <c r="W926" s="75">
        <f t="shared" si="544"/>
        <v>0</v>
      </c>
      <c r="X926" s="75">
        <f t="shared" si="544"/>
        <v>0</v>
      </c>
      <c r="Y926" s="23">
        <f t="shared" si="538"/>
        <v>0</v>
      </c>
    </row>
    <row r="927" spans="1:25">
      <c r="A927" s="25">
        <f t="shared" si="519"/>
        <v>898</v>
      </c>
      <c r="C927" s="25">
        <v>39100</v>
      </c>
      <c r="E927" s="89" t="s">
        <v>295</v>
      </c>
      <c r="G927" s="24"/>
      <c r="H927" s="75"/>
      <c r="I927" s="23">
        <f>'Plt. Class.'!G$105</f>
        <v>1816938.6199999999</v>
      </c>
      <c r="J927" s="75">
        <f t="shared" ref="J927:X927" si="545">+J105+J379+J653</f>
        <v>1354133.3383330428</v>
      </c>
      <c r="K927" s="75">
        <f t="shared" si="545"/>
        <v>376330.14845208923</v>
      </c>
      <c r="L927" s="75">
        <f t="shared" si="545"/>
        <v>472.75423186803209</v>
      </c>
      <c r="M927" s="75">
        <f t="shared" si="545"/>
        <v>76791.256860560985</v>
      </c>
      <c r="N927" s="75">
        <f t="shared" si="545"/>
        <v>9211.122122439041</v>
      </c>
      <c r="O927" s="75">
        <f t="shared" si="545"/>
        <v>0</v>
      </c>
      <c r="P927" s="75">
        <f t="shared" si="545"/>
        <v>0</v>
      </c>
      <c r="Q927" s="75">
        <f t="shared" si="545"/>
        <v>0</v>
      </c>
      <c r="R927" s="75">
        <f t="shared" si="545"/>
        <v>0</v>
      </c>
      <c r="S927" s="75">
        <f t="shared" si="545"/>
        <v>0</v>
      </c>
      <c r="T927" s="75">
        <f t="shared" si="545"/>
        <v>0</v>
      </c>
      <c r="U927" s="75">
        <f t="shared" si="545"/>
        <v>0</v>
      </c>
      <c r="V927" s="75">
        <f t="shared" si="545"/>
        <v>0</v>
      </c>
      <c r="W927" s="75">
        <f t="shared" si="545"/>
        <v>0</v>
      </c>
      <c r="X927" s="75">
        <f t="shared" si="545"/>
        <v>0</v>
      </c>
      <c r="Y927" s="23">
        <f t="shared" si="538"/>
        <v>0</v>
      </c>
    </row>
    <row r="928" spans="1:25">
      <c r="A928" s="25">
        <f t="shared" si="519"/>
        <v>899</v>
      </c>
      <c r="C928" s="25">
        <v>39102</v>
      </c>
      <c r="E928" s="89" t="s">
        <v>296</v>
      </c>
      <c r="G928" s="24"/>
      <c r="H928" s="75"/>
      <c r="I928" s="23">
        <f>'Plt. Class.'!G$106</f>
        <v>0</v>
      </c>
      <c r="J928" s="75">
        <f t="shared" ref="J928:X928" si="546">+J106+J380+J654</f>
        <v>0</v>
      </c>
      <c r="K928" s="75">
        <f t="shared" si="546"/>
        <v>0</v>
      </c>
      <c r="L928" s="75">
        <f t="shared" si="546"/>
        <v>0</v>
      </c>
      <c r="M928" s="75">
        <f t="shared" si="546"/>
        <v>0</v>
      </c>
      <c r="N928" s="75">
        <f t="shared" si="546"/>
        <v>0</v>
      </c>
      <c r="O928" s="75">
        <f t="shared" si="546"/>
        <v>0</v>
      </c>
      <c r="P928" s="75">
        <f t="shared" si="546"/>
        <v>0</v>
      </c>
      <c r="Q928" s="75">
        <f t="shared" si="546"/>
        <v>0</v>
      </c>
      <c r="R928" s="75">
        <f t="shared" si="546"/>
        <v>0</v>
      </c>
      <c r="S928" s="75">
        <f t="shared" si="546"/>
        <v>0</v>
      </c>
      <c r="T928" s="75">
        <f t="shared" si="546"/>
        <v>0</v>
      </c>
      <c r="U928" s="75">
        <f t="shared" si="546"/>
        <v>0</v>
      </c>
      <c r="V928" s="75">
        <f t="shared" si="546"/>
        <v>0</v>
      </c>
      <c r="W928" s="75">
        <f t="shared" si="546"/>
        <v>0</v>
      </c>
      <c r="X928" s="75">
        <f t="shared" si="546"/>
        <v>0</v>
      </c>
      <c r="Y928" s="23">
        <f t="shared" si="538"/>
        <v>0</v>
      </c>
    </row>
    <row r="929" spans="1:25">
      <c r="A929" s="25">
        <f t="shared" si="519"/>
        <v>900</v>
      </c>
      <c r="C929" s="25">
        <v>39103</v>
      </c>
      <c r="E929" s="89" t="s">
        <v>297</v>
      </c>
      <c r="G929" s="24"/>
      <c r="H929" s="75"/>
      <c r="I929" s="23">
        <f>'Plt. Class.'!G$107</f>
        <v>0</v>
      </c>
      <c r="J929" s="75">
        <f t="shared" ref="J929:X929" si="547">+J107+J381+J655</f>
        <v>0</v>
      </c>
      <c r="K929" s="75">
        <f t="shared" si="547"/>
        <v>0</v>
      </c>
      <c r="L929" s="75">
        <f t="shared" si="547"/>
        <v>0</v>
      </c>
      <c r="M929" s="75">
        <f t="shared" si="547"/>
        <v>0</v>
      </c>
      <c r="N929" s="75">
        <f t="shared" si="547"/>
        <v>0</v>
      </c>
      <c r="O929" s="75">
        <f t="shared" si="547"/>
        <v>0</v>
      </c>
      <c r="P929" s="75">
        <f t="shared" si="547"/>
        <v>0</v>
      </c>
      <c r="Q929" s="75">
        <f t="shared" si="547"/>
        <v>0</v>
      </c>
      <c r="R929" s="75">
        <f t="shared" si="547"/>
        <v>0</v>
      </c>
      <c r="S929" s="75">
        <f t="shared" si="547"/>
        <v>0</v>
      </c>
      <c r="T929" s="75">
        <f t="shared" si="547"/>
        <v>0</v>
      </c>
      <c r="U929" s="75">
        <f t="shared" si="547"/>
        <v>0</v>
      </c>
      <c r="V929" s="75">
        <f t="shared" si="547"/>
        <v>0</v>
      </c>
      <c r="W929" s="75">
        <f t="shared" si="547"/>
        <v>0</v>
      </c>
      <c r="X929" s="75">
        <f t="shared" si="547"/>
        <v>0</v>
      </c>
      <c r="Y929" s="23">
        <f t="shared" si="538"/>
        <v>0</v>
      </c>
    </row>
    <row r="930" spans="1:25">
      <c r="A930" s="25">
        <f t="shared" si="519"/>
        <v>901</v>
      </c>
      <c r="C930" s="25">
        <v>39200</v>
      </c>
      <c r="E930" s="89" t="s">
        <v>298</v>
      </c>
      <c r="G930" s="24"/>
      <c r="H930" s="75"/>
      <c r="I930" s="23">
        <f>'Plt. Class.'!G$108</f>
        <v>180749.02</v>
      </c>
      <c r="J930" s="75">
        <f t="shared" ref="J930:X930" si="548">+J108+J382+J656</f>
        <v>134709.15921916277</v>
      </c>
      <c r="K930" s="75">
        <f t="shared" si="548"/>
        <v>37437.316142891854</v>
      </c>
      <c r="L930" s="75">
        <f t="shared" si="548"/>
        <v>47.029582161118668</v>
      </c>
      <c r="M930" s="75">
        <f t="shared" si="548"/>
        <v>7639.1927989921169</v>
      </c>
      <c r="N930" s="75">
        <f t="shared" si="548"/>
        <v>916.32225679212911</v>
      </c>
      <c r="O930" s="75">
        <f t="shared" si="548"/>
        <v>0</v>
      </c>
      <c r="P930" s="75">
        <f t="shared" si="548"/>
        <v>0</v>
      </c>
      <c r="Q930" s="75">
        <f t="shared" si="548"/>
        <v>0</v>
      </c>
      <c r="R930" s="75">
        <f t="shared" si="548"/>
        <v>0</v>
      </c>
      <c r="S930" s="75">
        <f t="shared" si="548"/>
        <v>0</v>
      </c>
      <c r="T930" s="75">
        <f t="shared" si="548"/>
        <v>0</v>
      </c>
      <c r="U930" s="75">
        <f t="shared" si="548"/>
        <v>0</v>
      </c>
      <c r="V930" s="75">
        <f t="shared" si="548"/>
        <v>0</v>
      </c>
      <c r="W930" s="75">
        <f t="shared" si="548"/>
        <v>0</v>
      </c>
      <c r="X930" s="75">
        <f t="shared" si="548"/>
        <v>0</v>
      </c>
      <c r="Y930" s="23">
        <f t="shared" si="538"/>
        <v>0</v>
      </c>
    </row>
    <row r="931" spans="1:25">
      <c r="A931" s="25">
        <f t="shared" si="519"/>
        <v>902</v>
      </c>
      <c r="C931" s="25">
        <v>39201</v>
      </c>
      <c r="E931" s="89" t="s">
        <v>299</v>
      </c>
      <c r="G931" s="24"/>
      <c r="H931" s="75"/>
      <c r="I931" s="23">
        <f>'Plt. Class.'!G$109</f>
        <v>0</v>
      </c>
      <c r="J931" s="75">
        <f t="shared" ref="J931:X931" si="549">+J109+J383+J657</f>
        <v>0</v>
      </c>
      <c r="K931" s="75">
        <f t="shared" si="549"/>
        <v>0</v>
      </c>
      <c r="L931" s="75">
        <f t="shared" si="549"/>
        <v>0</v>
      </c>
      <c r="M931" s="75">
        <f t="shared" si="549"/>
        <v>0</v>
      </c>
      <c r="N931" s="75">
        <f t="shared" si="549"/>
        <v>0</v>
      </c>
      <c r="O931" s="75">
        <f t="shared" si="549"/>
        <v>0</v>
      </c>
      <c r="P931" s="75">
        <f t="shared" si="549"/>
        <v>0</v>
      </c>
      <c r="Q931" s="75">
        <f t="shared" si="549"/>
        <v>0</v>
      </c>
      <c r="R931" s="75">
        <f t="shared" si="549"/>
        <v>0</v>
      </c>
      <c r="S931" s="75">
        <f t="shared" si="549"/>
        <v>0</v>
      </c>
      <c r="T931" s="75">
        <f t="shared" si="549"/>
        <v>0</v>
      </c>
      <c r="U931" s="75">
        <f t="shared" si="549"/>
        <v>0</v>
      </c>
      <c r="V931" s="75">
        <f t="shared" si="549"/>
        <v>0</v>
      </c>
      <c r="W931" s="75">
        <f t="shared" si="549"/>
        <v>0</v>
      </c>
      <c r="X931" s="75">
        <f t="shared" si="549"/>
        <v>0</v>
      </c>
      <c r="Y931" s="23">
        <f t="shared" si="538"/>
        <v>0</v>
      </c>
    </row>
    <row r="932" spans="1:25">
      <c r="A932" s="25">
        <f t="shared" si="519"/>
        <v>903</v>
      </c>
      <c r="C932" s="25">
        <v>39202</v>
      </c>
      <c r="E932" s="89" t="s">
        <v>300</v>
      </c>
      <c r="G932" s="24"/>
      <c r="H932" s="75"/>
      <c r="I932" s="23">
        <f>'Plt. Class.'!G$110</f>
        <v>36588.44</v>
      </c>
      <c r="J932" s="75">
        <f t="shared" ref="J932:X932" si="550">+J110+J384+J658</f>
        <v>27268.739767113453</v>
      </c>
      <c r="K932" s="75">
        <f t="shared" si="550"/>
        <v>7578.3149222896473</v>
      </c>
      <c r="L932" s="75">
        <f t="shared" si="550"/>
        <v>9.5200463334581897</v>
      </c>
      <c r="M932" s="75">
        <f t="shared" si="550"/>
        <v>1546.3771110590542</v>
      </c>
      <c r="N932" s="75">
        <f t="shared" si="550"/>
        <v>185.48815320439036</v>
      </c>
      <c r="O932" s="75">
        <f t="shared" si="550"/>
        <v>0</v>
      </c>
      <c r="P932" s="75">
        <f t="shared" si="550"/>
        <v>0</v>
      </c>
      <c r="Q932" s="75">
        <f t="shared" si="550"/>
        <v>0</v>
      </c>
      <c r="R932" s="75">
        <f t="shared" si="550"/>
        <v>0</v>
      </c>
      <c r="S932" s="75">
        <f t="shared" si="550"/>
        <v>0</v>
      </c>
      <c r="T932" s="75">
        <f t="shared" si="550"/>
        <v>0</v>
      </c>
      <c r="U932" s="75">
        <f t="shared" si="550"/>
        <v>0</v>
      </c>
      <c r="V932" s="75">
        <f t="shared" si="550"/>
        <v>0</v>
      </c>
      <c r="W932" s="75">
        <f t="shared" si="550"/>
        <v>0</v>
      </c>
      <c r="X932" s="75">
        <f t="shared" si="550"/>
        <v>0</v>
      </c>
      <c r="Y932" s="23">
        <f t="shared" si="538"/>
        <v>0</v>
      </c>
    </row>
    <row r="933" spans="1:25">
      <c r="A933" s="25">
        <f t="shared" si="519"/>
        <v>904</v>
      </c>
      <c r="C933" s="25">
        <v>39300</v>
      </c>
      <c r="E933" s="89" t="s">
        <v>186</v>
      </c>
      <c r="G933" s="24"/>
      <c r="H933" s="75"/>
      <c r="I933" s="23">
        <f>'Plt. Class.'!G$111</f>
        <v>0</v>
      </c>
      <c r="J933" s="75">
        <f t="shared" ref="J933:X933" si="551">+J111+J385+J659</f>
        <v>0</v>
      </c>
      <c r="K933" s="75">
        <f t="shared" si="551"/>
        <v>0</v>
      </c>
      <c r="L933" s="75">
        <f t="shared" si="551"/>
        <v>0</v>
      </c>
      <c r="M933" s="75">
        <f t="shared" si="551"/>
        <v>0</v>
      </c>
      <c r="N933" s="75">
        <f t="shared" si="551"/>
        <v>0</v>
      </c>
      <c r="O933" s="75">
        <f t="shared" si="551"/>
        <v>0</v>
      </c>
      <c r="P933" s="75">
        <f t="shared" si="551"/>
        <v>0</v>
      </c>
      <c r="Q933" s="75">
        <f t="shared" si="551"/>
        <v>0</v>
      </c>
      <c r="R933" s="75">
        <f t="shared" si="551"/>
        <v>0</v>
      </c>
      <c r="S933" s="75">
        <f t="shared" si="551"/>
        <v>0</v>
      </c>
      <c r="T933" s="75">
        <f t="shared" si="551"/>
        <v>0</v>
      </c>
      <c r="U933" s="75">
        <f t="shared" si="551"/>
        <v>0</v>
      </c>
      <c r="V933" s="75">
        <f t="shared" si="551"/>
        <v>0</v>
      </c>
      <c r="W933" s="75">
        <f t="shared" si="551"/>
        <v>0</v>
      </c>
      <c r="X933" s="75">
        <f t="shared" si="551"/>
        <v>0</v>
      </c>
      <c r="Y933" s="23">
        <f t="shared" si="538"/>
        <v>0</v>
      </c>
    </row>
    <row r="934" spans="1:25">
      <c r="A934" s="25">
        <f t="shared" si="519"/>
        <v>905</v>
      </c>
      <c r="C934" s="25">
        <v>39400</v>
      </c>
      <c r="E934" s="89" t="s">
        <v>301</v>
      </c>
      <c r="G934" s="24"/>
      <c r="H934" s="75"/>
      <c r="I934" s="23">
        <f>'Plt. Class.'!G$112</f>
        <v>7143378.7371788705</v>
      </c>
      <c r="J934" s="75">
        <f t="shared" ref="J934:X934" si="552">+J112+J386+J660</f>
        <v>5323838.2353022471</v>
      </c>
      <c r="K934" s="75">
        <f t="shared" si="552"/>
        <v>1479559.4914549298</v>
      </c>
      <c r="L934" s="75">
        <f t="shared" si="552"/>
        <v>1858.655262574269</v>
      </c>
      <c r="M934" s="75">
        <f t="shared" si="552"/>
        <v>301908.39988803386</v>
      </c>
      <c r="N934" s="75">
        <f t="shared" si="552"/>
        <v>36213.955271086132</v>
      </c>
      <c r="O934" s="75">
        <f t="shared" si="552"/>
        <v>0</v>
      </c>
      <c r="P934" s="75">
        <f t="shared" si="552"/>
        <v>0</v>
      </c>
      <c r="Q934" s="75">
        <f t="shared" si="552"/>
        <v>0</v>
      </c>
      <c r="R934" s="75">
        <f t="shared" si="552"/>
        <v>0</v>
      </c>
      <c r="S934" s="75">
        <f t="shared" si="552"/>
        <v>0</v>
      </c>
      <c r="T934" s="75">
        <f t="shared" si="552"/>
        <v>0</v>
      </c>
      <c r="U934" s="75">
        <f t="shared" si="552"/>
        <v>0</v>
      </c>
      <c r="V934" s="75">
        <f t="shared" si="552"/>
        <v>0</v>
      </c>
      <c r="W934" s="75">
        <f t="shared" si="552"/>
        <v>0</v>
      </c>
      <c r="X934" s="75">
        <f t="shared" si="552"/>
        <v>0</v>
      </c>
      <c r="Y934" s="23">
        <f t="shared" si="538"/>
        <v>0</v>
      </c>
    </row>
    <row r="935" spans="1:25">
      <c r="A935" s="25">
        <f t="shared" si="519"/>
        <v>906</v>
      </c>
      <c r="C935" s="25">
        <v>39600</v>
      </c>
      <c r="E935" s="89" t="s">
        <v>302</v>
      </c>
      <c r="G935" s="24"/>
      <c r="H935" s="75"/>
      <c r="I935" s="23">
        <f>'Plt. Class.'!G$113</f>
        <v>0</v>
      </c>
      <c r="J935" s="75">
        <f t="shared" ref="J935:X935" si="553">+J113+J387+J661</f>
        <v>0</v>
      </c>
      <c r="K935" s="75">
        <f t="shared" si="553"/>
        <v>0</v>
      </c>
      <c r="L935" s="75">
        <f t="shared" si="553"/>
        <v>0</v>
      </c>
      <c r="M935" s="75">
        <f t="shared" si="553"/>
        <v>0</v>
      </c>
      <c r="N935" s="75">
        <f t="shared" si="553"/>
        <v>0</v>
      </c>
      <c r="O935" s="75">
        <f t="shared" si="553"/>
        <v>0</v>
      </c>
      <c r="P935" s="75">
        <f t="shared" si="553"/>
        <v>0</v>
      </c>
      <c r="Q935" s="75">
        <f t="shared" si="553"/>
        <v>0</v>
      </c>
      <c r="R935" s="75">
        <f t="shared" si="553"/>
        <v>0</v>
      </c>
      <c r="S935" s="75">
        <f t="shared" si="553"/>
        <v>0</v>
      </c>
      <c r="T935" s="75">
        <f t="shared" si="553"/>
        <v>0</v>
      </c>
      <c r="U935" s="75">
        <f t="shared" si="553"/>
        <v>0</v>
      </c>
      <c r="V935" s="75">
        <f t="shared" si="553"/>
        <v>0</v>
      </c>
      <c r="W935" s="75">
        <f t="shared" si="553"/>
        <v>0</v>
      </c>
      <c r="X935" s="75">
        <f t="shared" si="553"/>
        <v>0</v>
      </c>
      <c r="Y935" s="23">
        <f t="shared" si="538"/>
        <v>0</v>
      </c>
    </row>
    <row r="936" spans="1:25">
      <c r="A936" s="25">
        <f t="shared" si="519"/>
        <v>907</v>
      </c>
      <c r="C936" s="25">
        <v>39603</v>
      </c>
      <c r="E936" s="89" t="s">
        <v>303</v>
      </c>
      <c r="G936" s="24"/>
      <c r="H936" s="75"/>
      <c r="I936" s="23">
        <f>'Plt. Class.'!G$114</f>
        <v>0</v>
      </c>
      <c r="J936" s="75">
        <f t="shared" ref="J936:X936" si="554">+J114+J388+J662</f>
        <v>0</v>
      </c>
      <c r="K936" s="75">
        <f t="shared" si="554"/>
        <v>0</v>
      </c>
      <c r="L936" s="75">
        <f t="shared" si="554"/>
        <v>0</v>
      </c>
      <c r="M936" s="75">
        <f t="shared" si="554"/>
        <v>0</v>
      </c>
      <c r="N936" s="75">
        <f t="shared" si="554"/>
        <v>0</v>
      </c>
      <c r="O936" s="75">
        <f t="shared" si="554"/>
        <v>0</v>
      </c>
      <c r="P936" s="75">
        <f t="shared" si="554"/>
        <v>0</v>
      </c>
      <c r="Q936" s="75">
        <f t="shared" si="554"/>
        <v>0</v>
      </c>
      <c r="R936" s="75">
        <f t="shared" si="554"/>
        <v>0</v>
      </c>
      <c r="S936" s="75">
        <f t="shared" si="554"/>
        <v>0</v>
      </c>
      <c r="T936" s="75">
        <f t="shared" si="554"/>
        <v>0</v>
      </c>
      <c r="U936" s="75">
        <f t="shared" si="554"/>
        <v>0</v>
      </c>
      <c r="V936" s="75">
        <f t="shared" si="554"/>
        <v>0</v>
      </c>
      <c r="W936" s="75">
        <f t="shared" si="554"/>
        <v>0</v>
      </c>
      <c r="X936" s="75">
        <f t="shared" si="554"/>
        <v>0</v>
      </c>
      <c r="Y936" s="23">
        <f t="shared" si="538"/>
        <v>0</v>
      </c>
    </row>
    <row r="937" spans="1:25">
      <c r="A937" s="25">
        <f t="shared" si="519"/>
        <v>908</v>
      </c>
      <c r="C937" s="25">
        <v>39604</v>
      </c>
      <c r="E937" s="89" t="s">
        <v>304</v>
      </c>
      <c r="G937" s="24"/>
      <c r="H937" s="75"/>
      <c r="I937" s="23">
        <f>'Plt. Class.'!G$115</f>
        <v>0</v>
      </c>
      <c r="J937" s="75">
        <f t="shared" ref="J937:X937" si="555">+J115+J389+J663</f>
        <v>0</v>
      </c>
      <c r="K937" s="75">
        <f t="shared" si="555"/>
        <v>0</v>
      </c>
      <c r="L937" s="75">
        <f t="shared" si="555"/>
        <v>0</v>
      </c>
      <c r="M937" s="75">
        <f t="shared" si="555"/>
        <v>0</v>
      </c>
      <c r="N937" s="75">
        <f t="shared" si="555"/>
        <v>0</v>
      </c>
      <c r="O937" s="75">
        <f t="shared" si="555"/>
        <v>0</v>
      </c>
      <c r="P937" s="75">
        <f t="shared" si="555"/>
        <v>0</v>
      </c>
      <c r="Q937" s="75">
        <f t="shared" si="555"/>
        <v>0</v>
      </c>
      <c r="R937" s="75">
        <f t="shared" si="555"/>
        <v>0</v>
      </c>
      <c r="S937" s="75">
        <f t="shared" si="555"/>
        <v>0</v>
      </c>
      <c r="T937" s="75">
        <f t="shared" si="555"/>
        <v>0</v>
      </c>
      <c r="U937" s="75">
        <f t="shared" si="555"/>
        <v>0</v>
      </c>
      <c r="V937" s="75">
        <f t="shared" si="555"/>
        <v>0</v>
      </c>
      <c r="W937" s="75">
        <f t="shared" si="555"/>
        <v>0</v>
      </c>
      <c r="X937" s="75">
        <f t="shared" si="555"/>
        <v>0</v>
      </c>
      <c r="Y937" s="23">
        <f t="shared" si="538"/>
        <v>0</v>
      </c>
    </row>
    <row r="938" spans="1:25">
      <c r="A938" s="25">
        <f t="shared" si="519"/>
        <v>909</v>
      </c>
      <c r="C938" s="25">
        <v>39605</v>
      </c>
      <c r="E938" s="23" t="s">
        <v>305</v>
      </c>
      <c r="G938" s="24"/>
      <c r="H938" s="75"/>
      <c r="I938" s="23">
        <f>'Plt. Class.'!G$116</f>
        <v>0</v>
      </c>
      <c r="J938" s="75">
        <f t="shared" ref="J938:X938" si="556">+J116+J390+J664</f>
        <v>0</v>
      </c>
      <c r="K938" s="75">
        <f t="shared" si="556"/>
        <v>0</v>
      </c>
      <c r="L938" s="75">
        <f t="shared" si="556"/>
        <v>0</v>
      </c>
      <c r="M938" s="75">
        <f t="shared" si="556"/>
        <v>0</v>
      </c>
      <c r="N938" s="75">
        <f t="shared" si="556"/>
        <v>0</v>
      </c>
      <c r="O938" s="75">
        <f t="shared" si="556"/>
        <v>0</v>
      </c>
      <c r="P938" s="75">
        <f t="shared" si="556"/>
        <v>0</v>
      </c>
      <c r="Q938" s="75">
        <f t="shared" si="556"/>
        <v>0</v>
      </c>
      <c r="R938" s="75">
        <f t="shared" si="556"/>
        <v>0</v>
      </c>
      <c r="S938" s="75">
        <f t="shared" si="556"/>
        <v>0</v>
      </c>
      <c r="T938" s="75">
        <f t="shared" si="556"/>
        <v>0</v>
      </c>
      <c r="U938" s="75">
        <f t="shared" si="556"/>
        <v>0</v>
      </c>
      <c r="V938" s="75">
        <f t="shared" si="556"/>
        <v>0</v>
      </c>
      <c r="W938" s="75">
        <f t="shared" si="556"/>
        <v>0</v>
      </c>
      <c r="X938" s="75">
        <f t="shared" si="556"/>
        <v>0</v>
      </c>
      <c r="Y938" s="23">
        <f t="shared" si="538"/>
        <v>0</v>
      </c>
    </row>
    <row r="939" spans="1:25">
      <c r="A939" s="25">
        <f t="shared" si="519"/>
        <v>910</v>
      </c>
      <c r="C939" s="25">
        <v>39700</v>
      </c>
      <c r="E939" s="89" t="s">
        <v>306</v>
      </c>
      <c r="G939" s="24"/>
      <c r="H939" s="75"/>
      <c r="I939" s="23">
        <f>'Plt. Class.'!G$117</f>
        <v>433937.71</v>
      </c>
      <c r="J939" s="75">
        <f t="shared" ref="J939:X939" si="557">+J117+J391+J665</f>
        <v>323406.36794373154</v>
      </c>
      <c r="K939" s="75">
        <f t="shared" si="557"/>
        <v>89878.568833139594</v>
      </c>
      <c r="L939" s="75">
        <f t="shared" si="557"/>
        <v>112.90744030176589</v>
      </c>
      <c r="M939" s="75">
        <f t="shared" si="557"/>
        <v>18339.982310516152</v>
      </c>
      <c r="N939" s="75">
        <f t="shared" si="557"/>
        <v>2199.8834723109894</v>
      </c>
      <c r="O939" s="75">
        <f t="shared" si="557"/>
        <v>0</v>
      </c>
      <c r="P939" s="75">
        <f t="shared" si="557"/>
        <v>0</v>
      </c>
      <c r="Q939" s="75">
        <f t="shared" si="557"/>
        <v>0</v>
      </c>
      <c r="R939" s="75">
        <f t="shared" si="557"/>
        <v>0</v>
      </c>
      <c r="S939" s="75">
        <f t="shared" si="557"/>
        <v>0</v>
      </c>
      <c r="T939" s="75">
        <f t="shared" si="557"/>
        <v>0</v>
      </c>
      <c r="U939" s="75">
        <f t="shared" si="557"/>
        <v>0</v>
      </c>
      <c r="V939" s="75">
        <f t="shared" si="557"/>
        <v>0</v>
      </c>
      <c r="W939" s="75">
        <f t="shared" si="557"/>
        <v>0</v>
      </c>
      <c r="X939" s="75">
        <f t="shared" si="557"/>
        <v>0</v>
      </c>
      <c r="Y939" s="23">
        <f t="shared" si="538"/>
        <v>0</v>
      </c>
    </row>
    <row r="940" spans="1:25">
      <c r="A940" s="25">
        <f t="shared" si="519"/>
        <v>911</v>
      </c>
      <c r="C940" s="25">
        <v>39701</v>
      </c>
      <c r="E940" s="89" t="s">
        <v>307</v>
      </c>
      <c r="G940" s="24"/>
      <c r="H940" s="75"/>
      <c r="I940" s="23">
        <f>'Plt. Class.'!G$118</f>
        <v>0</v>
      </c>
      <c r="J940" s="75">
        <f t="shared" ref="J940:X940" si="558">+J118+J392+J666</f>
        <v>0</v>
      </c>
      <c r="K940" s="75">
        <f t="shared" si="558"/>
        <v>0</v>
      </c>
      <c r="L940" s="75">
        <f t="shared" si="558"/>
        <v>0</v>
      </c>
      <c r="M940" s="75">
        <f t="shared" si="558"/>
        <v>0</v>
      </c>
      <c r="N940" s="75">
        <f t="shared" si="558"/>
        <v>0</v>
      </c>
      <c r="O940" s="75">
        <f t="shared" si="558"/>
        <v>0</v>
      </c>
      <c r="P940" s="75">
        <f t="shared" si="558"/>
        <v>0</v>
      </c>
      <c r="Q940" s="75">
        <f t="shared" si="558"/>
        <v>0</v>
      </c>
      <c r="R940" s="75">
        <f t="shared" si="558"/>
        <v>0</v>
      </c>
      <c r="S940" s="75">
        <f t="shared" si="558"/>
        <v>0</v>
      </c>
      <c r="T940" s="75">
        <f t="shared" si="558"/>
        <v>0</v>
      </c>
      <c r="U940" s="75">
        <f t="shared" si="558"/>
        <v>0</v>
      </c>
      <c r="V940" s="75">
        <f t="shared" si="558"/>
        <v>0</v>
      </c>
      <c r="W940" s="75">
        <f t="shared" si="558"/>
        <v>0</v>
      </c>
      <c r="X940" s="75">
        <f t="shared" si="558"/>
        <v>0</v>
      </c>
      <c r="Y940" s="23">
        <f t="shared" si="538"/>
        <v>0</v>
      </c>
    </row>
    <row r="941" spans="1:25">
      <c r="A941" s="25">
        <f t="shared" si="519"/>
        <v>912</v>
      </c>
      <c r="C941" s="25">
        <v>39702</v>
      </c>
      <c r="E941" s="89" t="s">
        <v>308</v>
      </c>
      <c r="G941" s="24"/>
      <c r="H941" s="75"/>
      <c r="I941" s="23">
        <f>'Plt. Class.'!G$119</f>
        <v>0</v>
      </c>
      <c r="J941" s="75">
        <f t="shared" ref="J941:X941" si="559">+J119+J393+J667</f>
        <v>0</v>
      </c>
      <c r="K941" s="75">
        <f t="shared" si="559"/>
        <v>0</v>
      </c>
      <c r="L941" s="75">
        <f t="shared" si="559"/>
        <v>0</v>
      </c>
      <c r="M941" s="75">
        <f t="shared" si="559"/>
        <v>0</v>
      </c>
      <c r="N941" s="75">
        <f t="shared" si="559"/>
        <v>0</v>
      </c>
      <c r="O941" s="75">
        <f t="shared" si="559"/>
        <v>0</v>
      </c>
      <c r="P941" s="75">
        <f t="shared" si="559"/>
        <v>0</v>
      </c>
      <c r="Q941" s="75">
        <f t="shared" si="559"/>
        <v>0</v>
      </c>
      <c r="R941" s="75">
        <f t="shared" si="559"/>
        <v>0</v>
      </c>
      <c r="S941" s="75">
        <f t="shared" si="559"/>
        <v>0</v>
      </c>
      <c r="T941" s="75">
        <f t="shared" si="559"/>
        <v>0</v>
      </c>
      <c r="U941" s="75">
        <f t="shared" si="559"/>
        <v>0</v>
      </c>
      <c r="V941" s="75">
        <f t="shared" si="559"/>
        <v>0</v>
      </c>
      <c r="W941" s="75">
        <f t="shared" si="559"/>
        <v>0</v>
      </c>
      <c r="X941" s="75">
        <f t="shared" si="559"/>
        <v>0</v>
      </c>
      <c r="Y941" s="23">
        <f t="shared" si="538"/>
        <v>0</v>
      </c>
    </row>
    <row r="942" spans="1:25">
      <c r="A942" s="25">
        <f t="shared" si="519"/>
        <v>913</v>
      </c>
      <c r="C942" s="25">
        <v>39705</v>
      </c>
      <c r="E942" s="89" t="s">
        <v>309</v>
      </c>
      <c r="G942" s="24"/>
      <c r="H942" s="75"/>
      <c r="I942" s="23">
        <f>'Plt. Class.'!G$120</f>
        <v>0</v>
      </c>
      <c r="J942" s="75">
        <f t="shared" ref="J942:X942" si="560">+J120+J394+J668</f>
        <v>0</v>
      </c>
      <c r="K942" s="75">
        <f t="shared" si="560"/>
        <v>0</v>
      </c>
      <c r="L942" s="75">
        <f t="shared" si="560"/>
        <v>0</v>
      </c>
      <c r="M942" s="75">
        <f t="shared" si="560"/>
        <v>0</v>
      </c>
      <c r="N942" s="75">
        <f t="shared" si="560"/>
        <v>0</v>
      </c>
      <c r="O942" s="75">
        <f t="shared" si="560"/>
        <v>0</v>
      </c>
      <c r="P942" s="75">
        <f t="shared" si="560"/>
        <v>0</v>
      </c>
      <c r="Q942" s="75">
        <f t="shared" si="560"/>
        <v>0</v>
      </c>
      <c r="R942" s="75">
        <f t="shared" si="560"/>
        <v>0</v>
      </c>
      <c r="S942" s="75">
        <f t="shared" si="560"/>
        <v>0</v>
      </c>
      <c r="T942" s="75">
        <f t="shared" si="560"/>
        <v>0</v>
      </c>
      <c r="U942" s="75">
        <f t="shared" si="560"/>
        <v>0</v>
      </c>
      <c r="V942" s="75">
        <f t="shared" si="560"/>
        <v>0</v>
      </c>
      <c r="W942" s="75">
        <f t="shared" si="560"/>
        <v>0</v>
      </c>
      <c r="X942" s="75">
        <f t="shared" si="560"/>
        <v>0</v>
      </c>
      <c r="Y942" s="23">
        <f t="shared" si="538"/>
        <v>0</v>
      </c>
    </row>
    <row r="943" spans="1:25">
      <c r="A943" s="25">
        <f t="shared" si="519"/>
        <v>914</v>
      </c>
      <c r="C943" s="25">
        <v>39800</v>
      </c>
      <c r="E943" s="89" t="s">
        <v>310</v>
      </c>
      <c r="G943" s="24"/>
      <c r="H943" s="75"/>
      <c r="I943" s="23">
        <f>'Plt. Class.'!G$121</f>
        <v>2982912.7225051606</v>
      </c>
      <c r="J943" s="75">
        <f t="shared" ref="J943:X943" si="561">+J121+J395+J669</f>
        <v>2223113.9337453339</v>
      </c>
      <c r="K943" s="75">
        <f t="shared" si="561"/>
        <v>617830.44034805789</v>
      </c>
      <c r="L943" s="75">
        <f t="shared" si="561"/>
        <v>776.13222446518728</v>
      </c>
      <c r="M943" s="75">
        <f t="shared" si="561"/>
        <v>126070.09094590608</v>
      </c>
      <c r="N943" s="75">
        <f t="shared" si="561"/>
        <v>15122.125241397618</v>
      </c>
      <c r="O943" s="75">
        <f t="shared" si="561"/>
        <v>0</v>
      </c>
      <c r="P943" s="75">
        <f t="shared" si="561"/>
        <v>0</v>
      </c>
      <c r="Q943" s="75">
        <f t="shared" si="561"/>
        <v>0</v>
      </c>
      <c r="R943" s="75">
        <f t="shared" si="561"/>
        <v>0</v>
      </c>
      <c r="S943" s="75">
        <f t="shared" si="561"/>
        <v>0</v>
      </c>
      <c r="T943" s="75">
        <f t="shared" si="561"/>
        <v>0</v>
      </c>
      <c r="U943" s="75">
        <f t="shared" si="561"/>
        <v>0</v>
      </c>
      <c r="V943" s="75">
        <f t="shared" si="561"/>
        <v>0</v>
      </c>
      <c r="W943" s="75">
        <f t="shared" si="561"/>
        <v>0</v>
      </c>
      <c r="X943" s="75">
        <f t="shared" si="561"/>
        <v>0</v>
      </c>
      <c r="Y943" s="23">
        <f t="shared" si="538"/>
        <v>0</v>
      </c>
    </row>
    <row r="944" spans="1:25">
      <c r="A944" s="25">
        <f t="shared" si="519"/>
        <v>915</v>
      </c>
      <c r="C944" s="25">
        <v>39900</v>
      </c>
      <c r="E944" s="89" t="s">
        <v>311</v>
      </c>
      <c r="G944" s="24"/>
      <c r="H944" s="75"/>
      <c r="I944" s="23">
        <f>'Plt. Class.'!G$122</f>
        <v>0</v>
      </c>
      <c r="J944" s="75">
        <f t="shared" ref="J944:X944" si="562">+J122+J396+J670</f>
        <v>0</v>
      </c>
      <c r="K944" s="75">
        <f t="shared" si="562"/>
        <v>0</v>
      </c>
      <c r="L944" s="75">
        <f t="shared" si="562"/>
        <v>0</v>
      </c>
      <c r="M944" s="75">
        <f t="shared" si="562"/>
        <v>0</v>
      </c>
      <c r="N944" s="75">
        <f t="shared" si="562"/>
        <v>0</v>
      </c>
      <c r="O944" s="75">
        <f t="shared" si="562"/>
        <v>0</v>
      </c>
      <c r="P944" s="75">
        <f t="shared" si="562"/>
        <v>0</v>
      </c>
      <c r="Q944" s="75">
        <f t="shared" si="562"/>
        <v>0</v>
      </c>
      <c r="R944" s="75">
        <f t="shared" si="562"/>
        <v>0</v>
      </c>
      <c r="S944" s="75">
        <f t="shared" si="562"/>
        <v>0</v>
      </c>
      <c r="T944" s="75">
        <f t="shared" si="562"/>
        <v>0</v>
      </c>
      <c r="U944" s="75">
        <f t="shared" si="562"/>
        <v>0</v>
      </c>
      <c r="V944" s="75">
        <f t="shared" si="562"/>
        <v>0</v>
      </c>
      <c r="W944" s="75">
        <f t="shared" si="562"/>
        <v>0</v>
      </c>
      <c r="X944" s="75">
        <f t="shared" si="562"/>
        <v>0</v>
      </c>
      <c r="Y944" s="23">
        <f t="shared" si="538"/>
        <v>0</v>
      </c>
    </row>
    <row r="945" spans="1:25">
      <c r="A945" s="25">
        <f t="shared" si="519"/>
        <v>916</v>
      </c>
      <c r="C945" s="25">
        <v>39901</v>
      </c>
      <c r="E945" s="89" t="s">
        <v>312</v>
      </c>
      <c r="G945" s="24"/>
      <c r="H945" s="75"/>
      <c r="I945" s="23">
        <f>'Plt. Class.'!G$123</f>
        <v>21425.230000000003</v>
      </c>
      <c r="J945" s="75">
        <f t="shared" ref="J945:X945" si="563">+J123+J397+J671</f>
        <v>15967.858190197567</v>
      </c>
      <c r="K945" s="75">
        <f t="shared" si="563"/>
        <v>4437.6622841118078</v>
      </c>
      <c r="L945" s="75">
        <f t="shared" si="563"/>
        <v>5.5746892271164992</v>
      </c>
      <c r="M945" s="75">
        <f t="shared" si="563"/>
        <v>905.51784309950847</v>
      </c>
      <c r="N945" s="75">
        <f t="shared" si="563"/>
        <v>108.61699336400514</v>
      </c>
      <c r="O945" s="75">
        <f t="shared" si="563"/>
        <v>0</v>
      </c>
      <c r="P945" s="75">
        <f t="shared" si="563"/>
        <v>0</v>
      </c>
      <c r="Q945" s="75">
        <f t="shared" si="563"/>
        <v>0</v>
      </c>
      <c r="R945" s="75">
        <f t="shared" si="563"/>
        <v>0</v>
      </c>
      <c r="S945" s="75">
        <f t="shared" si="563"/>
        <v>0</v>
      </c>
      <c r="T945" s="75">
        <f t="shared" si="563"/>
        <v>0</v>
      </c>
      <c r="U945" s="75">
        <f t="shared" si="563"/>
        <v>0</v>
      </c>
      <c r="V945" s="75">
        <f t="shared" si="563"/>
        <v>0</v>
      </c>
      <c r="W945" s="75">
        <f t="shared" si="563"/>
        <v>0</v>
      </c>
      <c r="X945" s="75">
        <f t="shared" si="563"/>
        <v>0</v>
      </c>
      <c r="Y945" s="23">
        <f t="shared" si="538"/>
        <v>0</v>
      </c>
    </row>
    <row r="946" spans="1:25">
      <c r="A946" s="25">
        <f t="shared" si="519"/>
        <v>917</v>
      </c>
      <c r="C946" s="25">
        <v>39902</v>
      </c>
      <c r="E946" s="89" t="s">
        <v>313</v>
      </c>
      <c r="G946" s="24"/>
      <c r="H946" s="75"/>
      <c r="I946" s="23">
        <f>'Plt. Class.'!G$124</f>
        <v>0</v>
      </c>
      <c r="J946" s="75">
        <f t="shared" ref="J946:X946" si="564">+J124+J398+J672</f>
        <v>0</v>
      </c>
      <c r="K946" s="75">
        <f t="shared" si="564"/>
        <v>0</v>
      </c>
      <c r="L946" s="75">
        <f t="shared" si="564"/>
        <v>0</v>
      </c>
      <c r="M946" s="75">
        <f t="shared" si="564"/>
        <v>0</v>
      </c>
      <c r="N946" s="75">
        <f t="shared" si="564"/>
        <v>0</v>
      </c>
      <c r="O946" s="75">
        <f t="shared" si="564"/>
        <v>0</v>
      </c>
      <c r="P946" s="75">
        <f t="shared" si="564"/>
        <v>0</v>
      </c>
      <c r="Q946" s="75">
        <f t="shared" si="564"/>
        <v>0</v>
      </c>
      <c r="R946" s="75">
        <f t="shared" si="564"/>
        <v>0</v>
      </c>
      <c r="S946" s="75">
        <f t="shared" si="564"/>
        <v>0</v>
      </c>
      <c r="T946" s="75">
        <f t="shared" si="564"/>
        <v>0</v>
      </c>
      <c r="U946" s="75">
        <f t="shared" si="564"/>
        <v>0</v>
      </c>
      <c r="V946" s="75">
        <f t="shared" si="564"/>
        <v>0</v>
      </c>
      <c r="W946" s="75">
        <f t="shared" si="564"/>
        <v>0</v>
      </c>
      <c r="X946" s="75">
        <f t="shared" si="564"/>
        <v>0</v>
      </c>
      <c r="Y946" s="23">
        <f t="shared" si="538"/>
        <v>0</v>
      </c>
    </row>
    <row r="947" spans="1:25">
      <c r="A947" s="25">
        <f t="shared" si="519"/>
        <v>918</v>
      </c>
      <c r="C947" s="25">
        <v>39903</v>
      </c>
      <c r="E947" s="89" t="s">
        <v>314</v>
      </c>
      <c r="G947" s="24"/>
      <c r="H947" s="75"/>
      <c r="I947" s="23">
        <f>'Plt. Class.'!G$125</f>
        <v>0</v>
      </c>
      <c r="J947" s="75">
        <f t="shared" ref="J947:X947" si="565">+J125+J399+J673</f>
        <v>0</v>
      </c>
      <c r="K947" s="75">
        <f t="shared" si="565"/>
        <v>0</v>
      </c>
      <c r="L947" s="75">
        <f t="shared" si="565"/>
        <v>0</v>
      </c>
      <c r="M947" s="75">
        <f t="shared" si="565"/>
        <v>0</v>
      </c>
      <c r="N947" s="75">
        <f t="shared" si="565"/>
        <v>0</v>
      </c>
      <c r="O947" s="75">
        <f t="shared" si="565"/>
        <v>0</v>
      </c>
      <c r="P947" s="75">
        <f t="shared" si="565"/>
        <v>0</v>
      </c>
      <c r="Q947" s="75">
        <f t="shared" si="565"/>
        <v>0</v>
      </c>
      <c r="R947" s="75">
        <f t="shared" si="565"/>
        <v>0</v>
      </c>
      <c r="S947" s="75">
        <f t="shared" si="565"/>
        <v>0</v>
      </c>
      <c r="T947" s="75">
        <f t="shared" si="565"/>
        <v>0</v>
      </c>
      <c r="U947" s="75">
        <f t="shared" si="565"/>
        <v>0</v>
      </c>
      <c r="V947" s="75">
        <f t="shared" si="565"/>
        <v>0</v>
      </c>
      <c r="W947" s="75">
        <f t="shared" si="565"/>
        <v>0</v>
      </c>
      <c r="X947" s="75">
        <f t="shared" si="565"/>
        <v>0</v>
      </c>
      <c r="Y947" s="23">
        <f t="shared" si="538"/>
        <v>0</v>
      </c>
    </row>
    <row r="948" spans="1:25">
      <c r="A948" s="25">
        <f t="shared" si="519"/>
        <v>919</v>
      </c>
      <c r="C948" s="25">
        <v>39904</v>
      </c>
      <c r="E948" s="89" t="s">
        <v>315</v>
      </c>
      <c r="G948" s="24"/>
      <c r="H948" s="75"/>
      <c r="I948" s="23">
        <f>'Plt. Class.'!G$126</f>
        <v>0</v>
      </c>
      <c r="J948" s="75">
        <f t="shared" ref="J948:X948" si="566">+J126+J400+J674</f>
        <v>0</v>
      </c>
      <c r="K948" s="75">
        <f t="shared" si="566"/>
        <v>0</v>
      </c>
      <c r="L948" s="75">
        <f t="shared" si="566"/>
        <v>0</v>
      </c>
      <c r="M948" s="75">
        <f t="shared" si="566"/>
        <v>0</v>
      </c>
      <c r="N948" s="75">
        <f t="shared" si="566"/>
        <v>0</v>
      </c>
      <c r="O948" s="75">
        <f t="shared" si="566"/>
        <v>0</v>
      </c>
      <c r="P948" s="75">
        <f t="shared" si="566"/>
        <v>0</v>
      </c>
      <c r="Q948" s="75">
        <f t="shared" si="566"/>
        <v>0</v>
      </c>
      <c r="R948" s="75">
        <f t="shared" si="566"/>
        <v>0</v>
      </c>
      <c r="S948" s="75">
        <f t="shared" si="566"/>
        <v>0</v>
      </c>
      <c r="T948" s="75">
        <f t="shared" si="566"/>
        <v>0</v>
      </c>
      <c r="U948" s="75">
        <f t="shared" si="566"/>
        <v>0</v>
      </c>
      <c r="V948" s="75">
        <f t="shared" si="566"/>
        <v>0</v>
      </c>
      <c r="W948" s="75">
        <f t="shared" si="566"/>
        <v>0</v>
      </c>
      <c r="X948" s="75">
        <f t="shared" si="566"/>
        <v>0</v>
      </c>
      <c r="Y948" s="23">
        <f t="shared" si="538"/>
        <v>0</v>
      </c>
    </row>
    <row r="949" spans="1:25">
      <c r="A949" s="25">
        <f t="shared" si="519"/>
        <v>920</v>
      </c>
      <c r="C949" s="25">
        <v>39905</v>
      </c>
      <c r="E949" s="89" t="s">
        <v>316</v>
      </c>
      <c r="G949" s="24"/>
      <c r="H949" s="75"/>
      <c r="I949" s="23">
        <f>'Plt. Class.'!G$127</f>
        <v>0</v>
      </c>
      <c r="J949" s="75">
        <f t="shared" ref="J949:X949" si="567">+J127+J401+J675</f>
        <v>0</v>
      </c>
      <c r="K949" s="75">
        <f t="shared" si="567"/>
        <v>0</v>
      </c>
      <c r="L949" s="75">
        <f t="shared" si="567"/>
        <v>0</v>
      </c>
      <c r="M949" s="75">
        <f t="shared" si="567"/>
        <v>0</v>
      </c>
      <c r="N949" s="75">
        <f t="shared" si="567"/>
        <v>0</v>
      </c>
      <c r="O949" s="75">
        <f t="shared" si="567"/>
        <v>0</v>
      </c>
      <c r="P949" s="75">
        <f t="shared" si="567"/>
        <v>0</v>
      </c>
      <c r="Q949" s="75">
        <f t="shared" si="567"/>
        <v>0</v>
      </c>
      <c r="R949" s="75">
        <f t="shared" si="567"/>
        <v>0</v>
      </c>
      <c r="S949" s="75">
        <f t="shared" si="567"/>
        <v>0</v>
      </c>
      <c r="T949" s="75">
        <f t="shared" si="567"/>
        <v>0</v>
      </c>
      <c r="U949" s="75">
        <f t="shared" si="567"/>
        <v>0</v>
      </c>
      <c r="V949" s="75">
        <f t="shared" si="567"/>
        <v>0</v>
      </c>
      <c r="W949" s="75">
        <f t="shared" si="567"/>
        <v>0</v>
      </c>
      <c r="X949" s="75">
        <f t="shared" si="567"/>
        <v>0</v>
      </c>
      <c r="Y949" s="23">
        <f t="shared" si="538"/>
        <v>0</v>
      </c>
    </row>
    <row r="950" spans="1:25">
      <c r="A950" s="25">
        <f t="shared" si="519"/>
        <v>921</v>
      </c>
      <c r="C950" s="25">
        <v>39906</v>
      </c>
      <c r="E950" s="89" t="s">
        <v>317</v>
      </c>
      <c r="G950" s="24"/>
      <c r="H950" s="75"/>
      <c r="I950" s="23">
        <f>'Plt. Class.'!G$128</f>
        <v>530661.65000000026</v>
      </c>
      <c r="J950" s="75">
        <f t="shared" ref="J950:X950" si="568">+J128+J402+J676</f>
        <v>395493.06934750557</v>
      </c>
      <c r="K950" s="75">
        <f t="shared" si="568"/>
        <v>109912.34118978148</v>
      </c>
      <c r="L950" s="75">
        <f t="shared" si="568"/>
        <v>138.07430695021091</v>
      </c>
      <c r="M950" s="75">
        <f t="shared" si="568"/>
        <v>22427.93158923505</v>
      </c>
      <c r="N950" s="75">
        <f t="shared" si="568"/>
        <v>2690.2335665279688</v>
      </c>
      <c r="O950" s="75">
        <f t="shared" si="568"/>
        <v>0</v>
      </c>
      <c r="P950" s="75">
        <f t="shared" si="568"/>
        <v>0</v>
      </c>
      <c r="Q950" s="75">
        <f t="shared" si="568"/>
        <v>0</v>
      </c>
      <c r="R950" s="75">
        <f t="shared" si="568"/>
        <v>0</v>
      </c>
      <c r="S950" s="75">
        <f t="shared" si="568"/>
        <v>0</v>
      </c>
      <c r="T950" s="75">
        <f t="shared" si="568"/>
        <v>0</v>
      </c>
      <c r="U950" s="75">
        <f t="shared" si="568"/>
        <v>0</v>
      </c>
      <c r="V950" s="75">
        <f t="shared" si="568"/>
        <v>0</v>
      </c>
      <c r="W950" s="75">
        <f t="shared" si="568"/>
        <v>0</v>
      </c>
      <c r="X950" s="75">
        <f t="shared" si="568"/>
        <v>0</v>
      </c>
      <c r="Y950" s="23">
        <f t="shared" si="538"/>
        <v>0</v>
      </c>
    </row>
    <row r="951" spans="1:25">
      <c r="A951" s="25">
        <f t="shared" si="519"/>
        <v>922</v>
      </c>
      <c r="C951" s="25">
        <v>39907</v>
      </c>
      <c r="E951" s="89" t="s">
        <v>318</v>
      </c>
      <c r="G951" s="24"/>
      <c r="H951" s="75"/>
      <c r="I951" s="23">
        <f>'Plt. Class.'!G$129</f>
        <v>0</v>
      </c>
      <c r="J951" s="75">
        <f t="shared" ref="J951:X951" si="569">+J129+J403+J677</f>
        <v>0</v>
      </c>
      <c r="K951" s="75">
        <f t="shared" si="569"/>
        <v>0</v>
      </c>
      <c r="L951" s="75">
        <f t="shared" si="569"/>
        <v>0</v>
      </c>
      <c r="M951" s="75">
        <f t="shared" si="569"/>
        <v>0</v>
      </c>
      <c r="N951" s="75">
        <f t="shared" si="569"/>
        <v>0</v>
      </c>
      <c r="O951" s="75">
        <f t="shared" si="569"/>
        <v>0</v>
      </c>
      <c r="P951" s="75">
        <f t="shared" si="569"/>
        <v>0</v>
      </c>
      <c r="Q951" s="75">
        <f t="shared" si="569"/>
        <v>0</v>
      </c>
      <c r="R951" s="75">
        <f t="shared" si="569"/>
        <v>0</v>
      </c>
      <c r="S951" s="75">
        <f t="shared" si="569"/>
        <v>0</v>
      </c>
      <c r="T951" s="75">
        <f t="shared" si="569"/>
        <v>0</v>
      </c>
      <c r="U951" s="75">
        <f t="shared" si="569"/>
        <v>0</v>
      </c>
      <c r="V951" s="75">
        <f t="shared" si="569"/>
        <v>0</v>
      </c>
      <c r="W951" s="75">
        <f t="shared" si="569"/>
        <v>0</v>
      </c>
      <c r="X951" s="75">
        <f t="shared" si="569"/>
        <v>0</v>
      </c>
      <c r="Y951" s="23">
        <f t="shared" si="538"/>
        <v>0</v>
      </c>
    </row>
    <row r="952" spans="1:25">
      <c r="A952" s="25">
        <f t="shared" si="519"/>
        <v>923</v>
      </c>
      <c r="C952" s="25">
        <v>39908</v>
      </c>
      <c r="E952" s="89" t="s">
        <v>319</v>
      </c>
      <c r="G952" s="24"/>
      <c r="H952" s="75"/>
      <c r="I952" s="23">
        <f>'Plt. Class.'!G$130</f>
        <v>0</v>
      </c>
      <c r="J952" s="75">
        <f t="shared" ref="J952:X952" si="570">+J130+J404+J678</f>
        <v>0</v>
      </c>
      <c r="K952" s="75">
        <f t="shared" si="570"/>
        <v>0</v>
      </c>
      <c r="L952" s="75">
        <f t="shared" si="570"/>
        <v>0</v>
      </c>
      <c r="M952" s="75">
        <f t="shared" si="570"/>
        <v>0</v>
      </c>
      <c r="N952" s="75">
        <f t="shared" si="570"/>
        <v>0</v>
      </c>
      <c r="O952" s="75">
        <f t="shared" si="570"/>
        <v>0</v>
      </c>
      <c r="P952" s="75">
        <f t="shared" si="570"/>
        <v>0</v>
      </c>
      <c r="Q952" s="75">
        <f t="shared" si="570"/>
        <v>0</v>
      </c>
      <c r="R952" s="75">
        <f t="shared" si="570"/>
        <v>0</v>
      </c>
      <c r="S952" s="75">
        <f t="shared" si="570"/>
        <v>0</v>
      </c>
      <c r="T952" s="75">
        <f t="shared" si="570"/>
        <v>0</v>
      </c>
      <c r="U952" s="75">
        <f t="shared" si="570"/>
        <v>0</v>
      </c>
      <c r="V952" s="75">
        <f t="shared" si="570"/>
        <v>0</v>
      </c>
      <c r="W952" s="75">
        <f t="shared" si="570"/>
        <v>0</v>
      </c>
      <c r="X952" s="75">
        <f t="shared" si="570"/>
        <v>0</v>
      </c>
      <c r="Y952" s="23">
        <f t="shared" si="538"/>
        <v>0</v>
      </c>
    </row>
    <row r="953" spans="1:25">
      <c r="A953" s="25">
        <f t="shared" si="519"/>
        <v>924</v>
      </c>
      <c r="C953" s="25">
        <v>39909</v>
      </c>
      <c r="E953" s="89" t="s">
        <v>320</v>
      </c>
      <c r="G953" s="24"/>
      <c r="H953" s="75"/>
      <c r="I953" s="23">
        <f>'Plt. Class.'!G$131</f>
        <v>0</v>
      </c>
      <c r="J953" s="75">
        <f t="shared" ref="J953:X953" si="571">+J131+J405+J679</f>
        <v>0</v>
      </c>
      <c r="K953" s="75">
        <f t="shared" si="571"/>
        <v>0</v>
      </c>
      <c r="L953" s="75">
        <f t="shared" si="571"/>
        <v>0</v>
      </c>
      <c r="M953" s="75">
        <f t="shared" si="571"/>
        <v>0</v>
      </c>
      <c r="N953" s="75">
        <f t="shared" si="571"/>
        <v>0</v>
      </c>
      <c r="O953" s="75">
        <f t="shared" si="571"/>
        <v>0</v>
      </c>
      <c r="P953" s="75">
        <f t="shared" si="571"/>
        <v>0</v>
      </c>
      <c r="Q953" s="75">
        <f t="shared" si="571"/>
        <v>0</v>
      </c>
      <c r="R953" s="75">
        <f t="shared" si="571"/>
        <v>0</v>
      </c>
      <c r="S953" s="75">
        <f t="shared" si="571"/>
        <v>0</v>
      </c>
      <c r="T953" s="75">
        <f t="shared" si="571"/>
        <v>0</v>
      </c>
      <c r="U953" s="75">
        <f t="shared" si="571"/>
        <v>0</v>
      </c>
      <c r="V953" s="75">
        <f t="shared" si="571"/>
        <v>0</v>
      </c>
      <c r="W953" s="75">
        <f t="shared" si="571"/>
        <v>0</v>
      </c>
      <c r="X953" s="75">
        <f t="shared" si="571"/>
        <v>0</v>
      </c>
      <c r="Y953" s="23">
        <f t="shared" si="538"/>
        <v>0</v>
      </c>
    </row>
    <row r="954" spans="1:25">
      <c r="A954" s="25">
        <f t="shared" si="519"/>
        <v>925</v>
      </c>
      <c r="C954" s="25">
        <v>39924</v>
      </c>
      <c r="E954" s="89" t="s">
        <v>321</v>
      </c>
      <c r="G954" s="24"/>
      <c r="H954" s="75"/>
      <c r="I954" s="23">
        <f>'Plt. Class.'!G$132</f>
        <v>0</v>
      </c>
      <c r="J954" s="75">
        <f t="shared" ref="J954:X954" si="572">+J132+J406+J680</f>
        <v>0</v>
      </c>
      <c r="K954" s="75">
        <f t="shared" si="572"/>
        <v>0</v>
      </c>
      <c r="L954" s="75">
        <f t="shared" si="572"/>
        <v>0</v>
      </c>
      <c r="M954" s="75">
        <f t="shared" si="572"/>
        <v>0</v>
      </c>
      <c r="N954" s="75">
        <f t="shared" si="572"/>
        <v>0</v>
      </c>
      <c r="O954" s="75">
        <f t="shared" si="572"/>
        <v>0</v>
      </c>
      <c r="P954" s="75">
        <f t="shared" si="572"/>
        <v>0</v>
      </c>
      <c r="Q954" s="75">
        <f t="shared" si="572"/>
        <v>0</v>
      </c>
      <c r="R954" s="75">
        <f t="shared" si="572"/>
        <v>0</v>
      </c>
      <c r="S954" s="75">
        <f t="shared" si="572"/>
        <v>0</v>
      </c>
      <c r="T954" s="75">
        <f t="shared" si="572"/>
        <v>0</v>
      </c>
      <c r="U954" s="75">
        <f t="shared" si="572"/>
        <v>0</v>
      </c>
      <c r="V954" s="75">
        <f t="shared" si="572"/>
        <v>0</v>
      </c>
      <c r="W954" s="75">
        <f t="shared" si="572"/>
        <v>0</v>
      </c>
      <c r="X954" s="75">
        <f t="shared" si="572"/>
        <v>0</v>
      </c>
      <c r="Y954" s="23">
        <f t="shared" si="538"/>
        <v>0</v>
      </c>
    </row>
    <row r="955" spans="1:25">
      <c r="A955" s="25">
        <f t="shared" si="519"/>
        <v>926</v>
      </c>
      <c r="G955" s="24"/>
      <c r="H955" s="75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</row>
    <row r="956" spans="1:25">
      <c r="A956" s="25">
        <f t="shared" si="519"/>
        <v>927</v>
      </c>
      <c r="D956" s="25" t="s">
        <v>149</v>
      </c>
      <c r="G956" s="24"/>
      <c r="H956" s="75"/>
      <c r="I956" s="23">
        <f>'Plt. Class.'!G$134</f>
        <v>25945153.081991721</v>
      </c>
      <c r="J956" s="75">
        <f>+J134+J408+J682</f>
        <v>19336479.708092336</v>
      </c>
      <c r="K956" s="75">
        <f t="shared" ref="K956:X956" si="573">+K134+K408+K682</f>
        <v>5373843.2347032866</v>
      </c>
      <c r="L956" s="75">
        <f t="shared" si="573"/>
        <v>6750.7403832802593</v>
      </c>
      <c r="M956" s="75">
        <f t="shared" si="573"/>
        <v>1096548.2777870623</v>
      </c>
      <c r="N956" s="75">
        <f t="shared" si="573"/>
        <v>131531.12102576223</v>
      </c>
      <c r="O956" s="75">
        <f t="shared" si="573"/>
        <v>0</v>
      </c>
      <c r="P956" s="75">
        <f t="shared" si="573"/>
        <v>0</v>
      </c>
      <c r="Q956" s="75">
        <f t="shared" si="573"/>
        <v>0</v>
      </c>
      <c r="R956" s="75">
        <f t="shared" si="573"/>
        <v>0</v>
      </c>
      <c r="S956" s="75">
        <f t="shared" si="573"/>
        <v>0</v>
      </c>
      <c r="T956" s="75">
        <f t="shared" si="573"/>
        <v>0</v>
      </c>
      <c r="U956" s="75">
        <f t="shared" si="573"/>
        <v>0</v>
      </c>
      <c r="V956" s="75">
        <f t="shared" si="573"/>
        <v>0</v>
      </c>
      <c r="W956" s="75">
        <f t="shared" si="573"/>
        <v>0</v>
      </c>
      <c r="X956" s="75">
        <f t="shared" si="573"/>
        <v>0</v>
      </c>
      <c r="Y956" s="23">
        <f>SUM(J956:X956)-I956</f>
        <v>0</v>
      </c>
    </row>
    <row r="957" spans="1:25">
      <c r="A957" s="25">
        <f t="shared" si="519"/>
        <v>928</v>
      </c>
      <c r="G957" s="24"/>
      <c r="H957" s="75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</row>
    <row r="958" spans="1:25">
      <c r="A958" s="25">
        <f t="shared" si="519"/>
        <v>929</v>
      </c>
      <c r="D958" s="25" t="s">
        <v>349</v>
      </c>
      <c r="G958" s="24"/>
      <c r="H958" s="75"/>
      <c r="I958" s="23">
        <f>'Plt. Class.'!G$136</f>
        <v>927542663.58258104</v>
      </c>
      <c r="J958" s="23">
        <f t="shared" ref="J958:X958" si="574">J956+J916+J888+J874+J852+J840</f>
        <v>691281714.00936103</v>
      </c>
      <c r="K958" s="23">
        <f t="shared" si="574"/>
        <v>192115608.3311604</v>
      </c>
      <c r="L958" s="23">
        <f t="shared" si="574"/>
        <v>241339.86399981516</v>
      </c>
      <c r="M958" s="23">
        <f t="shared" si="574"/>
        <v>39201746.357452027</v>
      </c>
      <c r="N958" s="23">
        <f t="shared" si="574"/>
        <v>4702255.0206079884</v>
      </c>
      <c r="O958" s="23">
        <f t="shared" si="574"/>
        <v>0</v>
      </c>
      <c r="P958" s="23">
        <f t="shared" si="574"/>
        <v>0</v>
      </c>
      <c r="Q958" s="23">
        <f t="shared" si="574"/>
        <v>0</v>
      </c>
      <c r="R958" s="23">
        <f t="shared" si="574"/>
        <v>0</v>
      </c>
      <c r="S958" s="23">
        <f t="shared" si="574"/>
        <v>0</v>
      </c>
      <c r="T958" s="23">
        <f t="shared" si="574"/>
        <v>0</v>
      </c>
      <c r="U958" s="23">
        <f t="shared" si="574"/>
        <v>0</v>
      </c>
      <c r="V958" s="23">
        <f t="shared" si="574"/>
        <v>0</v>
      </c>
      <c r="W958" s="23">
        <f t="shared" si="574"/>
        <v>0</v>
      </c>
      <c r="X958" s="23">
        <f t="shared" si="574"/>
        <v>0</v>
      </c>
      <c r="Y958" s="23">
        <f>SUM(J958:X958)-I958</f>
        <v>0</v>
      </c>
    </row>
    <row r="959" spans="1:25">
      <c r="A959" s="25">
        <f t="shared" si="519"/>
        <v>930</v>
      </c>
      <c r="G959" s="24"/>
      <c r="H959" s="75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</row>
    <row r="960" spans="1:25">
      <c r="A960" s="25">
        <f t="shared" si="519"/>
        <v>931</v>
      </c>
      <c r="D960" s="25" t="s">
        <v>348</v>
      </c>
      <c r="G960" s="24"/>
      <c r="H960" s="75"/>
      <c r="I960" s="23">
        <f>'Plt. Class.'!G$138</f>
        <v>0</v>
      </c>
      <c r="J960" s="75">
        <f>+J138+J412+J686</f>
        <v>0</v>
      </c>
      <c r="K960" s="75">
        <f t="shared" ref="K960:X960" si="575">+K138+K412+K686</f>
        <v>0</v>
      </c>
      <c r="L960" s="75">
        <f t="shared" si="575"/>
        <v>0</v>
      </c>
      <c r="M960" s="75">
        <f t="shared" si="575"/>
        <v>0</v>
      </c>
      <c r="N960" s="75">
        <f t="shared" si="575"/>
        <v>0</v>
      </c>
      <c r="O960" s="75">
        <f t="shared" si="575"/>
        <v>0</v>
      </c>
      <c r="P960" s="75">
        <f t="shared" si="575"/>
        <v>0</v>
      </c>
      <c r="Q960" s="75">
        <f t="shared" si="575"/>
        <v>0</v>
      </c>
      <c r="R960" s="75">
        <f t="shared" si="575"/>
        <v>0</v>
      </c>
      <c r="S960" s="75">
        <f t="shared" si="575"/>
        <v>0</v>
      </c>
      <c r="T960" s="75">
        <f t="shared" si="575"/>
        <v>0</v>
      </c>
      <c r="U960" s="75">
        <f t="shared" si="575"/>
        <v>0</v>
      </c>
      <c r="V960" s="75">
        <f t="shared" si="575"/>
        <v>0</v>
      </c>
      <c r="W960" s="75">
        <f t="shared" si="575"/>
        <v>0</v>
      </c>
      <c r="X960" s="75">
        <f t="shared" si="575"/>
        <v>0</v>
      </c>
      <c r="Y960" s="23">
        <f>SUM(J960:X960)-I960</f>
        <v>0</v>
      </c>
    </row>
    <row r="961" spans="1:25">
      <c r="A961" s="25">
        <f t="shared" si="519"/>
        <v>932</v>
      </c>
      <c r="G961" s="24"/>
      <c r="H961" s="75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</row>
    <row r="962" spans="1:25">
      <c r="A962" s="25">
        <f t="shared" si="519"/>
        <v>933</v>
      </c>
      <c r="D962" s="25" t="s">
        <v>347</v>
      </c>
      <c r="G962" s="24"/>
      <c r="H962" s="75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</row>
    <row r="963" spans="1:25">
      <c r="A963" s="25">
        <f t="shared" si="519"/>
        <v>934</v>
      </c>
      <c r="G963" s="24"/>
      <c r="H963" s="75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</row>
    <row r="964" spans="1:25">
      <c r="A964" s="25">
        <f t="shared" si="519"/>
        <v>935</v>
      </c>
      <c r="D964" s="25" t="s">
        <v>322</v>
      </c>
      <c r="G964" s="24"/>
      <c r="H964" s="75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</row>
    <row r="965" spans="1:25">
      <c r="A965" s="25">
        <f t="shared" si="519"/>
        <v>936</v>
      </c>
      <c r="G965" s="24"/>
      <c r="H965" s="75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</row>
    <row r="966" spans="1:25">
      <c r="A966" s="25">
        <f t="shared" ref="A966:A1029" si="576">A965+1</f>
        <v>937</v>
      </c>
      <c r="C966" s="25">
        <v>30100</v>
      </c>
      <c r="E966" s="89" t="s">
        <v>323</v>
      </c>
      <c r="G966" s="24"/>
      <c r="H966" s="75"/>
      <c r="I966" s="23">
        <f>'Plt. Class.'!G$144</f>
        <v>92599.042218999995</v>
      </c>
      <c r="J966" s="75">
        <f t="shared" ref="J966:X966" si="577">+J144+J418+J692</f>
        <v>69012.485499623988</v>
      </c>
      <c r="K966" s="75">
        <f t="shared" si="577"/>
        <v>19179.410312054206</v>
      </c>
      <c r="L966" s="75">
        <f t="shared" si="577"/>
        <v>24.093598206393356</v>
      </c>
      <c r="M966" s="75">
        <f t="shared" si="577"/>
        <v>3913.6142287961052</v>
      </c>
      <c r="N966" s="75">
        <f t="shared" si="577"/>
        <v>469.43858031929426</v>
      </c>
      <c r="O966" s="75">
        <f t="shared" si="577"/>
        <v>0</v>
      </c>
      <c r="P966" s="75">
        <f t="shared" si="577"/>
        <v>0</v>
      </c>
      <c r="Q966" s="75">
        <f t="shared" si="577"/>
        <v>0</v>
      </c>
      <c r="R966" s="75">
        <f t="shared" si="577"/>
        <v>0</v>
      </c>
      <c r="S966" s="75">
        <f t="shared" si="577"/>
        <v>0</v>
      </c>
      <c r="T966" s="75">
        <f t="shared" si="577"/>
        <v>0</v>
      </c>
      <c r="U966" s="75">
        <f t="shared" si="577"/>
        <v>0</v>
      </c>
      <c r="V966" s="75">
        <f t="shared" si="577"/>
        <v>0</v>
      </c>
      <c r="W966" s="75">
        <f t="shared" si="577"/>
        <v>0</v>
      </c>
      <c r="X966" s="75">
        <f t="shared" si="577"/>
        <v>0</v>
      </c>
      <c r="Y966" s="23">
        <f>SUM(J966:X966)-I966</f>
        <v>0</v>
      </c>
    </row>
    <row r="967" spans="1:25">
      <c r="A967" s="25">
        <f t="shared" si="576"/>
        <v>938</v>
      </c>
      <c r="C967" s="25">
        <v>30200</v>
      </c>
      <c r="E967" s="89" t="s">
        <v>185</v>
      </c>
      <c r="G967" s="24"/>
      <c r="H967" s="75"/>
      <c r="I967" s="23">
        <f>'Plt. Class.'!G$145</f>
        <v>0</v>
      </c>
      <c r="J967" s="75">
        <f t="shared" ref="J967:X967" si="578">+J145+J419+J693</f>
        <v>0</v>
      </c>
      <c r="K967" s="75">
        <f t="shared" si="578"/>
        <v>0</v>
      </c>
      <c r="L967" s="75">
        <f t="shared" si="578"/>
        <v>0</v>
      </c>
      <c r="M967" s="75">
        <f t="shared" si="578"/>
        <v>0</v>
      </c>
      <c r="N967" s="75">
        <f t="shared" si="578"/>
        <v>0</v>
      </c>
      <c r="O967" s="75">
        <f t="shared" si="578"/>
        <v>0</v>
      </c>
      <c r="P967" s="75">
        <f t="shared" si="578"/>
        <v>0</v>
      </c>
      <c r="Q967" s="75">
        <f t="shared" si="578"/>
        <v>0</v>
      </c>
      <c r="R967" s="75">
        <f t="shared" si="578"/>
        <v>0</v>
      </c>
      <c r="S967" s="75">
        <f t="shared" si="578"/>
        <v>0</v>
      </c>
      <c r="T967" s="75">
        <f t="shared" si="578"/>
        <v>0</v>
      </c>
      <c r="U967" s="75">
        <f t="shared" si="578"/>
        <v>0</v>
      </c>
      <c r="V967" s="75">
        <f t="shared" si="578"/>
        <v>0</v>
      </c>
      <c r="W967" s="75">
        <f t="shared" si="578"/>
        <v>0</v>
      </c>
      <c r="X967" s="75">
        <f t="shared" si="578"/>
        <v>0</v>
      </c>
      <c r="Y967" s="23">
        <f>SUM(J967:X967)-I967</f>
        <v>0</v>
      </c>
    </row>
    <row r="968" spans="1:25">
      <c r="A968" s="25">
        <f t="shared" si="576"/>
        <v>939</v>
      </c>
      <c r="C968" s="25">
        <v>30300</v>
      </c>
      <c r="E968" s="89" t="s">
        <v>324</v>
      </c>
      <c r="G968" s="24"/>
      <c r="H968" s="75"/>
      <c r="I968" s="23">
        <f>'Plt. Class.'!G$146</f>
        <v>554442.97449599998</v>
      </c>
      <c r="J968" s="75">
        <f t="shared" ref="J968:X968" si="579">+J146+J420+J694</f>
        <v>413216.88454702485</v>
      </c>
      <c r="K968" s="75">
        <f t="shared" si="579"/>
        <v>114838.00531483974</v>
      </c>
      <c r="L968" s="75">
        <f t="shared" si="579"/>
        <v>144.26203485205428</v>
      </c>
      <c r="M968" s="75">
        <f t="shared" si="579"/>
        <v>23433.027621514149</v>
      </c>
      <c r="N968" s="75">
        <f t="shared" si="579"/>
        <v>2810.7949777692602</v>
      </c>
      <c r="O968" s="75">
        <f t="shared" si="579"/>
        <v>0</v>
      </c>
      <c r="P968" s="75">
        <f t="shared" si="579"/>
        <v>0</v>
      </c>
      <c r="Q968" s="75">
        <f t="shared" si="579"/>
        <v>0</v>
      </c>
      <c r="R968" s="75">
        <f t="shared" si="579"/>
        <v>0</v>
      </c>
      <c r="S968" s="75">
        <f t="shared" si="579"/>
        <v>0</v>
      </c>
      <c r="T968" s="75">
        <f t="shared" si="579"/>
        <v>0</v>
      </c>
      <c r="U968" s="75">
        <f t="shared" si="579"/>
        <v>0</v>
      </c>
      <c r="V968" s="75">
        <f t="shared" si="579"/>
        <v>0</v>
      </c>
      <c r="W968" s="75">
        <f t="shared" si="579"/>
        <v>0</v>
      </c>
      <c r="X968" s="75">
        <f t="shared" si="579"/>
        <v>0</v>
      </c>
      <c r="Y968" s="23">
        <f>SUM(J968:X968)-I968</f>
        <v>0</v>
      </c>
    </row>
    <row r="969" spans="1:25">
      <c r="A969" s="25">
        <f t="shared" si="576"/>
        <v>940</v>
      </c>
      <c r="G969" s="24"/>
      <c r="H969" s="75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</row>
    <row r="970" spans="1:25">
      <c r="A970" s="25">
        <f t="shared" si="576"/>
        <v>941</v>
      </c>
      <c r="D970" s="25" t="s">
        <v>325</v>
      </c>
      <c r="G970" s="24"/>
      <c r="H970" s="75"/>
      <c r="I970" s="23">
        <f>'Plt. Class.'!G$148</f>
        <v>647042.01671499992</v>
      </c>
      <c r="J970" s="23">
        <f>SUM(J966:J968)</f>
        <v>482229.37004664884</v>
      </c>
      <c r="K970" s="23">
        <f t="shared" ref="K970:X970" si="580">SUM(K966:K968)</f>
        <v>134017.41562689396</v>
      </c>
      <c r="L970" s="23">
        <f t="shared" si="580"/>
        <v>168.35563305844764</v>
      </c>
      <c r="M970" s="23">
        <f t="shared" si="580"/>
        <v>27346.641850310254</v>
      </c>
      <c r="N970" s="23">
        <f t="shared" si="580"/>
        <v>3280.2335580885547</v>
      </c>
      <c r="O970" s="23">
        <f t="shared" si="580"/>
        <v>0</v>
      </c>
      <c r="P970" s="23">
        <f t="shared" si="580"/>
        <v>0</v>
      </c>
      <c r="Q970" s="23">
        <f t="shared" si="580"/>
        <v>0</v>
      </c>
      <c r="R970" s="23">
        <f t="shared" si="580"/>
        <v>0</v>
      </c>
      <c r="S970" s="23">
        <f t="shared" si="580"/>
        <v>0</v>
      </c>
      <c r="T970" s="23">
        <f t="shared" si="580"/>
        <v>0</v>
      </c>
      <c r="U970" s="23">
        <f t="shared" si="580"/>
        <v>0</v>
      </c>
      <c r="V970" s="23">
        <f t="shared" si="580"/>
        <v>0</v>
      </c>
      <c r="W970" s="23">
        <f t="shared" si="580"/>
        <v>0</v>
      </c>
      <c r="X970" s="23">
        <f t="shared" si="580"/>
        <v>0</v>
      </c>
      <c r="Y970" s="23">
        <f>SUM(J970:X970)-I970</f>
        <v>0</v>
      </c>
    </row>
    <row r="971" spans="1:25">
      <c r="A971" s="25">
        <f t="shared" si="576"/>
        <v>942</v>
      </c>
      <c r="G971" s="24"/>
      <c r="H971" s="75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</row>
    <row r="972" spans="1:25">
      <c r="A972" s="25">
        <f t="shared" si="576"/>
        <v>943</v>
      </c>
      <c r="D972" s="25" t="s">
        <v>148</v>
      </c>
      <c r="G972" s="24"/>
      <c r="H972" s="75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</row>
    <row r="973" spans="1:25">
      <c r="A973" s="25">
        <f t="shared" si="576"/>
        <v>944</v>
      </c>
      <c r="G973" s="24"/>
      <c r="H973" s="75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</row>
    <row r="974" spans="1:25">
      <c r="A974" s="25">
        <f t="shared" si="576"/>
        <v>945</v>
      </c>
      <c r="C974" s="90">
        <v>37400</v>
      </c>
      <c r="E974" s="89" t="s">
        <v>115</v>
      </c>
      <c r="G974" s="24"/>
      <c r="H974" s="75"/>
      <c r="I974" s="23">
        <f>'Plt. Class.'!G$152</f>
        <v>0</v>
      </c>
      <c r="J974" s="75">
        <f t="shared" ref="J974:X974" si="581">+J152+J426+J700</f>
        <v>0</v>
      </c>
      <c r="K974" s="75">
        <f t="shared" si="581"/>
        <v>0</v>
      </c>
      <c r="L974" s="75">
        <f t="shared" si="581"/>
        <v>0</v>
      </c>
      <c r="M974" s="75">
        <f t="shared" si="581"/>
        <v>0</v>
      </c>
      <c r="N974" s="75">
        <f t="shared" si="581"/>
        <v>0</v>
      </c>
      <c r="O974" s="75">
        <f t="shared" si="581"/>
        <v>0</v>
      </c>
      <c r="P974" s="75">
        <f t="shared" si="581"/>
        <v>0</v>
      </c>
      <c r="Q974" s="75">
        <f t="shared" si="581"/>
        <v>0</v>
      </c>
      <c r="R974" s="75">
        <f t="shared" si="581"/>
        <v>0</v>
      </c>
      <c r="S974" s="75">
        <f t="shared" si="581"/>
        <v>0</v>
      </c>
      <c r="T974" s="75">
        <f t="shared" si="581"/>
        <v>0</v>
      </c>
      <c r="U974" s="75">
        <f t="shared" si="581"/>
        <v>0</v>
      </c>
      <c r="V974" s="75">
        <f t="shared" si="581"/>
        <v>0</v>
      </c>
      <c r="W974" s="75">
        <f t="shared" si="581"/>
        <v>0</v>
      </c>
      <c r="X974" s="75">
        <f t="shared" si="581"/>
        <v>0</v>
      </c>
      <c r="Y974" s="23">
        <f t="shared" ref="Y974:Y1007" si="582">SUM(J974:X974)-I974</f>
        <v>0</v>
      </c>
    </row>
    <row r="975" spans="1:25">
      <c r="A975" s="25">
        <f t="shared" si="576"/>
        <v>946</v>
      </c>
      <c r="C975" s="90">
        <v>39001</v>
      </c>
      <c r="E975" s="89" t="s">
        <v>291</v>
      </c>
      <c r="G975" s="24"/>
      <c r="H975" s="75"/>
      <c r="I975" s="23">
        <f>'Plt. Class.'!G$153</f>
        <v>89615.458443999989</v>
      </c>
      <c r="J975" s="75">
        <f t="shared" ref="J975:X975" si="583">+J153+J427+J701</f>
        <v>66788.871441909112</v>
      </c>
      <c r="K975" s="75">
        <f t="shared" si="583"/>
        <v>18561.440881163366</v>
      </c>
      <c r="L975" s="75">
        <f t="shared" si="583"/>
        <v>23.317291378943096</v>
      </c>
      <c r="M975" s="75">
        <f t="shared" si="583"/>
        <v>3787.5157764273472</v>
      </c>
      <c r="N975" s="75">
        <f t="shared" si="583"/>
        <v>454.31305312121384</v>
      </c>
      <c r="O975" s="75">
        <f t="shared" si="583"/>
        <v>0</v>
      </c>
      <c r="P975" s="75">
        <f t="shared" si="583"/>
        <v>0</v>
      </c>
      <c r="Q975" s="75">
        <f t="shared" si="583"/>
        <v>0</v>
      </c>
      <c r="R975" s="75">
        <f t="shared" si="583"/>
        <v>0</v>
      </c>
      <c r="S975" s="75">
        <f t="shared" si="583"/>
        <v>0</v>
      </c>
      <c r="T975" s="75">
        <f t="shared" si="583"/>
        <v>0</v>
      </c>
      <c r="U975" s="75">
        <f t="shared" si="583"/>
        <v>0</v>
      </c>
      <c r="V975" s="75">
        <f t="shared" si="583"/>
        <v>0</v>
      </c>
      <c r="W975" s="75">
        <f t="shared" si="583"/>
        <v>0</v>
      </c>
      <c r="X975" s="75">
        <f t="shared" si="583"/>
        <v>0</v>
      </c>
      <c r="Y975" s="23">
        <f t="shared" si="582"/>
        <v>0</v>
      </c>
    </row>
    <row r="976" spans="1:25">
      <c r="A976" s="25">
        <f t="shared" si="576"/>
        <v>947</v>
      </c>
      <c r="C976" s="90">
        <v>36602</v>
      </c>
      <c r="E976" s="89" t="s">
        <v>139</v>
      </c>
      <c r="G976" s="24"/>
      <c r="H976" s="75"/>
      <c r="I976" s="23">
        <f>'Plt. Class.'!G$154</f>
        <v>0</v>
      </c>
      <c r="J976" s="75">
        <f t="shared" ref="J976:X976" si="584">+J154+J428+J702</f>
        <v>0</v>
      </c>
      <c r="K976" s="75">
        <f t="shared" si="584"/>
        <v>0</v>
      </c>
      <c r="L976" s="75">
        <f t="shared" si="584"/>
        <v>0</v>
      </c>
      <c r="M976" s="75">
        <f t="shared" si="584"/>
        <v>0</v>
      </c>
      <c r="N976" s="75">
        <f t="shared" si="584"/>
        <v>0</v>
      </c>
      <c r="O976" s="75">
        <f t="shared" si="584"/>
        <v>0</v>
      </c>
      <c r="P976" s="75">
        <f t="shared" si="584"/>
        <v>0</v>
      </c>
      <c r="Q976" s="75">
        <f t="shared" si="584"/>
        <v>0</v>
      </c>
      <c r="R976" s="75">
        <f t="shared" si="584"/>
        <v>0</v>
      </c>
      <c r="S976" s="75">
        <f t="shared" si="584"/>
        <v>0</v>
      </c>
      <c r="T976" s="75">
        <f t="shared" si="584"/>
        <v>0</v>
      </c>
      <c r="U976" s="75">
        <f t="shared" si="584"/>
        <v>0</v>
      </c>
      <c r="V976" s="75">
        <f t="shared" si="584"/>
        <v>0</v>
      </c>
      <c r="W976" s="75">
        <f t="shared" si="584"/>
        <v>0</v>
      </c>
      <c r="X976" s="75">
        <f t="shared" si="584"/>
        <v>0</v>
      </c>
      <c r="Y976" s="23">
        <f t="shared" si="582"/>
        <v>0</v>
      </c>
    </row>
    <row r="977" spans="1:25">
      <c r="A977" s="25">
        <f t="shared" si="576"/>
        <v>948</v>
      </c>
      <c r="C977" s="90">
        <v>38900</v>
      </c>
      <c r="E977" s="89" t="s">
        <v>115</v>
      </c>
      <c r="G977" s="24"/>
      <c r="H977" s="75"/>
      <c r="I977" s="23">
        <f>'Plt. Class.'!G$155</f>
        <v>0</v>
      </c>
      <c r="J977" s="75">
        <f t="shared" ref="J977:X977" si="585">+J155+J429+J703</f>
        <v>0</v>
      </c>
      <c r="K977" s="75">
        <f t="shared" si="585"/>
        <v>0</v>
      </c>
      <c r="L977" s="75">
        <f t="shared" si="585"/>
        <v>0</v>
      </c>
      <c r="M977" s="75">
        <f t="shared" si="585"/>
        <v>0</v>
      </c>
      <c r="N977" s="75">
        <f t="shared" si="585"/>
        <v>0</v>
      </c>
      <c r="O977" s="75">
        <f t="shared" si="585"/>
        <v>0</v>
      </c>
      <c r="P977" s="75">
        <f t="shared" si="585"/>
        <v>0</v>
      </c>
      <c r="Q977" s="75">
        <f t="shared" si="585"/>
        <v>0</v>
      </c>
      <c r="R977" s="75">
        <f t="shared" si="585"/>
        <v>0</v>
      </c>
      <c r="S977" s="75">
        <f t="shared" si="585"/>
        <v>0</v>
      </c>
      <c r="T977" s="75">
        <f t="shared" si="585"/>
        <v>0</v>
      </c>
      <c r="U977" s="75">
        <f t="shared" si="585"/>
        <v>0</v>
      </c>
      <c r="V977" s="75">
        <f t="shared" si="585"/>
        <v>0</v>
      </c>
      <c r="W977" s="75">
        <f t="shared" si="585"/>
        <v>0</v>
      </c>
      <c r="X977" s="75">
        <f t="shared" si="585"/>
        <v>0</v>
      </c>
      <c r="Y977" s="23">
        <f t="shared" si="582"/>
        <v>0</v>
      </c>
    </row>
    <row r="978" spans="1:25">
      <c r="A978" s="25">
        <f t="shared" si="576"/>
        <v>949</v>
      </c>
      <c r="C978" s="90">
        <v>39004</v>
      </c>
      <c r="E978" s="89" t="s">
        <v>293</v>
      </c>
      <c r="G978" s="24"/>
      <c r="H978" s="75"/>
      <c r="I978" s="23">
        <f>'Plt. Class.'!G$156</f>
        <v>7687.3398270000007</v>
      </c>
      <c r="J978" s="75">
        <f t="shared" ref="J978:X978" si="586">+J156+J430+J704</f>
        <v>5729.2431501269248</v>
      </c>
      <c r="K978" s="75">
        <f t="shared" si="586"/>
        <v>1592.2264552319155</v>
      </c>
      <c r="L978" s="75">
        <f t="shared" si="586"/>
        <v>2.0001899871674897</v>
      </c>
      <c r="M978" s="75">
        <f t="shared" si="586"/>
        <v>324.89842019516192</v>
      </c>
      <c r="N978" s="75">
        <f t="shared" si="586"/>
        <v>38.971611458832008</v>
      </c>
      <c r="O978" s="75">
        <f t="shared" si="586"/>
        <v>0</v>
      </c>
      <c r="P978" s="75">
        <f t="shared" si="586"/>
        <v>0</v>
      </c>
      <c r="Q978" s="75">
        <f t="shared" si="586"/>
        <v>0</v>
      </c>
      <c r="R978" s="75">
        <f t="shared" si="586"/>
        <v>0</v>
      </c>
      <c r="S978" s="75">
        <f t="shared" si="586"/>
        <v>0</v>
      </c>
      <c r="T978" s="75">
        <f t="shared" si="586"/>
        <v>0</v>
      </c>
      <c r="U978" s="75">
        <f t="shared" si="586"/>
        <v>0</v>
      </c>
      <c r="V978" s="75">
        <f t="shared" si="586"/>
        <v>0</v>
      </c>
      <c r="W978" s="75">
        <f t="shared" si="586"/>
        <v>0</v>
      </c>
      <c r="X978" s="75">
        <f t="shared" si="586"/>
        <v>0</v>
      </c>
      <c r="Y978" s="23">
        <f t="shared" si="582"/>
        <v>0</v>
      </c>
    </row>
    <row r="979" spans="1:25">
      <c r="A979" s="25">
        <f t="shared" si="576"/>
        <v>950</v>
      </c>
      <c r="C979" s="90">
        <v>39009</v>
      </c>
      <c r="E979" s="89" t="s">
        <v>294</v>
      </c>
      <c r="G979" s="24"/>
      <c r="H979" s="75"/>
      <c r="I979" s="23">
        <f>'Plt. Class.'!G$157</f>
        <v>19405.3498</v>
      </c>
      <c r="J979" s="75">
        <f t="shared" ref="J979:X979" si="587">+J157+J431+J705</f>
        <v>14462.47595650449</v>
      </c>
      <c r="K979" s="75">
        <f t="shared" si="587"/>
        <v>4019.2982253845867</v>
      </c>
      <c r="L979" s="75">
        <f t="shared" si="587"/>
        <v>5.0491310701676158</v>
      </c>
      <c r="M979" s="75">
        <f t="shared" si="587"/>
        <v>820.14944509288705</v>
      </c>
      <c r="N979" s="75">
        <f t="shared" si="587"/>
        <v>98.377041947871646</v>
      </c>
      <c r="O979" s="75">
        <f t="shared" si="587"/>
        <v>0</v>
      </c>
      <c r="P979" s="75">
        <f t="shared" si="587"/>
        <v>0</v>
      </c>
      <c r="Q979" s="75">
        <f t="shared" si="587"/>
        <v>0</v>
      </c>
      <c r="R979" s="75">
        <f t="shared" si="587"/>
        <v>0</v>
      </c>
      <c r="S979" s="75">
        <f t="shared" si="587"/>
        <v>0</v>
      </c>
      <c r="T979" s="75">
        <f t="shared" si="587"/>
        <v>0</v>
      </c>
      <c r="U979" s="75">
        <f t="shared" si="587"/>
        <v>0</v>
      </c>
      <c r="V979" s="75">
        <f t="shared" si="587"/>
        <v>0</v>
      </c>
      <c r="W979" s="75">
        <f t="shared" si="587"/>
        <v>0</v>
      </c>
      <c r="X979" s="75">
        <f t="shared" si="587"/>
        <v>0</v>
      </c>
      <c r="Y979" s="23">
        <f t="shared" si="582"/>
        <v>0</v>
      </c>
    </row>
    <row r="980" spans="1:25">
      <c r="A980" s="25">
        <f t="shared" si="576"/>
        <v>951</v>
      </c>
      <c r="C980" s="90">
        <v>39100</v>
      </c>
      <c r="E980" s="89" t="s">
        <v>295</v>
      </c>
      <c r="G980" s="24"/>
      <c r="H980" s="75"/>
      <c r="I980" s="23">
        <f>'Plt. Class.'!G$158</f>
        <v>13455.886620999998</v>
      </c>
      <c r="J980" s="75">
        <f t="shared" ref="J980:X980" si="588">+J158+J432+J706</f>
        <v>10028.442606567332</v>
      </c>
      <c r="K980" s="75">
        <f t="shared" si="588"/>
        <v>2787.0263496492853</v>
      </c>
      <c r="L980" s="75">
        <f t="shared" si="588"/>
        <v>3.5011239640083076</v>
      </c>
      <c r="M980" s="75">
        <f t="shared" si="588"/>
        <v>568.70079947983982</v>
      </c>
      <c r="N980" s="75">
        <f t="shared" si="588"/>
        <v>68.215741339531107</v>
      </c>
      <c r="O980" s="75">
        <f t="shared" si="588"/>
        <v>0</v>
      </c>
      <c r="P980" s="75">
        <f t="shared" si="588"/>
        <v>0</v>
      </c>
      <c r="Q980" s="75">
        <f t="shared" si="588"/>
        <v>0</v>
      </c>
      <c r="R980" s="75">
        <f t="shared" si="588"/>
        <v>0</v>
      </c>
      <c r="S980" s="75">
        <f t="shared" si="588"/>
        <v>0</v>
      </c>
      <c r="T980" s="75">
        <f t="shared" si="588"/>
        <v>0</v>
      </c>
      <c r="U980" s="75">
        <f t="shared" si="588"/>
        <v>0</v>
      </c>
      <c r="V980" s="75">
        <f t="shared" si="588"/>
        <v>0</v>
      </c>
      <c r="W980" s="75">
        <f t="shared" si="588"/>
        <v>0</v>
      </c>
      <c r="X980" s="75">
        <f t="shared" si="588"/>
        <v>0</v>
      </c>
      <c r="Y980" s="23">
        <f t="shared" si="582"/>
        <v>0</v>
      </c>
    </row>
    <row r="981" spans="1:25">
      <c r="A981" s="25">
        <f t="shared" si="576"/>
        <v>952</v>
      </c>
      <c r="C981" s="90">
        <v>39102</v>
      </c>
      <c r="E981" s="89" t="s">
        <v>296</v>
      </c>
      <c r="G981" s="24"/>
      <c r="H981" s="75"/>
      <c r="I981" s="23">
        <f>'Plt. Class.'!G$159</f>
        <v>0</v>
      </c>
      <c r="J981" s="75">
        <f t="shared" ref="J981:X981" si="589">+J159+J433+J707</f>
        <v>0</v>
      </c>
      <c r="K981" s="75">
        <f t="shared" si="589"/>
        <v>0</v>
      </c>
      <c r="L981" s="75">
        <f t="shared" si="589"/>
        <v>0</v>
      </c>
      <c r="M981" s="75">
        <f t="shared" si="589"/>
        <v>0</v>
      </c>
      <c r="N981" s="75">
        <f t="shared" si="589"/>
        <v>0</v>
      </c>
      <c r="O981" s="75">
        <f t="shared" si="589"/>
        <v>0</v>
      </c>
      <c r="P981" s="75">
        <f t="shared" si="589"/>
        <v>0</v>
      </c>
      <c r="Q981" s="75">
        <f t="shared" si="589"/>
        <v>0</v>
      </c>
      <c r="R981" s="75">
        <f t="shared" si="589"/>
        <v>0</v>
      </c>
      <c r="S981" s="75">
        <f t="shared" si="589"/>
        <v>0</v>
      </c>
      <c r="T981" s="75">
        <f t="shared" si="589"/>
        <v>0</v>
      </c>
      <c r="U981" s="75">
        <f t="shared" si="589"/>
        <v>0</v>
      </c>
      <c r="V981" s="75">
        <f t="shared" si="589"/>
        <v>0</v>
      </c>
      <c r="W981" s="75">
        <f t="shared" si="589"/>
        <v>0</v>
      </c>
      <c r="X981" s="75">
        <f t="shared" si="589"/>
        <v>0</v>
      </c>
      <c r="Y981" s="23">
        <f t="shared" si="582"/>
        <v>0</v>
      </c>
    </row>
    <row r="982" spans="1:25">
      <c r="A982" s="25">
        <f t="shared" si="576"/>
        <v>953</v>
      </c>
      <c r="C982" s="90">
        <v>39103</v>
      </c>
      <c r="E982" s="89" t="s">
        <v>297</v>
      </c>
      <c r="G982" s="24"/>
      <c r="H982" s="75"/>
      <c r="I982" s="23">
        <f>'Plt. Class.'!G$160</f>
        <v>0</v>
      </c>
      <c r="J982" s="75">
        <f t="shared" ref="J982:X982" si="590">+J160+J434+J708</f>
        <v>0</v>
      </c>
      <c r="K982" s="75">
        <f t="shared" si="590"/>
        <v>0</v>
      </c>
      <c r="L982" s="75">
        <f t="shared" si="590"/>
        <v>0</v>
      </c>
      <c r="M982" s="75">
        <f t="shared" si="590"/>
        <v>0</v>
      </c>
      <c r="N982" s="75">
        <f t="shared" si="590"/>
        <v>0</v>
      </c>
      <c r="O982" s="75">
        <f t="shared" si="590"/>
        <v>0</v>
      </c>
      <c r="P982" s="75">
        <f t="shared" si="590"/>
        <v>0</v>
      </c>
      <c r="Q982" s="75">
        <f t="shared" si="590"/>
        <v>0</v>
      </c>
      <c r="R982" s="75">
        <f t="shared" si="590"/>
        <v>0</v>
      </c>
      <c r="S982" s="75">
        <f t="shared" si="590"/>
        <v>0</v>
      </c>
      <c r="T982" s="75">
        <f t="shared" si="590"/>
        <v>0</v>
      </c>
      <c r="U982" s="75">
        <f t="shared" si="590"/>
        <v>0</v>
      </c>
      <c r="V982" s="75">
        <f t="shared" si="590"/>
        <v>0</v>
      </c>
      <c r="W982" s="75">
        <f t="shared" si="590"/>
        <v>0</v>
      </c>
      <c r="X982" s="75">
        <f t="shared" si="590"/>
        <v>0</v>
      </c>
      <c r="Y982" s="23">
        <f t="shared" si="582"/>
        <v>0</v>
      </c>
    </row>
    <row r="983" spans="1:25">
      <c r="A983" s="25">
        <f t="shared" si="576"/>
        <v>954</v>
      </c>
      <c r="C983" s="90">
        <v>39200</v>
      </c>
      <c r="E983" s="89" t="s">
        <v>298</v>
      </c>
      <c r="G983" s="24"/>
      <c r="H983" s="75"/>
      <c r="I983" s="23">
        <f>'Plt. Class.'!G$161</f>
        <v>2053.6120930000011</v>
      </c>
      <c r="J983" s="75">
        <f t="shared" ref="J983:X983" si="591">+J161+J435+J709</f>
        <v>1530.5220377423639</v>
      </c>
      <c r="K983" s="75">
        <f t="shared" si="591"/>
        <v>425.35071648248419</v>
      </c>
      <c r="L983" s="75">
        <f t="shared" si="591"/>
        <v>0.53433495050103419</v>
      </c>
      <c r="M983" s="75">
        <f t="shared" si="591"/>
        <v>86.79404575896865</v>
      </c>
      <c r="N983" s="75">
        <f t="shared" si="591"/>
        <v>10.410958065683392</v>
      </c>
      <c r="O983" s="75">
        <f t="shared" si="591"/>
        <v>0</v>
      </c>
      <c r="P983" s="75">
        <f t="shared" si="591"/>
        <v>0</v>
      </c>
      <c r="Q983" s="75">
        <f t="shared" si="591"/>
        <v>0</v>
      </c>
      <c r="R983" s="75">
        <f t="shared" si="591"/>
        <v>0</v>
      </c>
      <c r="S983" s="75">
        <f t="shared" si="591"/>
        <v>0</v>
      </c>
      <c r="T983" s="75">
        <f t="shared" si="591"/>
        <v>0</v>
      </c>
      <c r="U983" s="75">
        <f t="shared" si="591"/>
        <v>0</v>
      </c>
      <c r="V983" s="75">
        <f t="shared" si="591"/>
        <v>0</v>
      </c>
      <c r="W983" s="75">
        <f t="shared" si="591"/>
        <v>0</v>
      </c>
      <c r="X983" s="75">
        <f t="shared" si="591"/>
        <v>0</v>
      </c>
      <c r="Y983" s="23">
        <f t="shared" si="582"/>
        <v>0</v>
      </c>
    </row>
    <row r="984" spans="1:25">
      <c r="A984" s="25">
        <f t="shared" si="576"/>
        <v>955</v>
      </c>
      <c r="C984" s="90">
        <v>39201</v>
      </c>
      <c r="E984" s="89" t="s">
        <v>299</v>
      </c>
      <c r="G984" s="24"/>
      <c r="H984" s="75"/>
      <c r="I984" s="23">
        <f>'Plt. Class.'!G$162</f>
        <v>0</v>
      </c>
      <c r="J984" s="75">
        <f t="shared" ref="J984:X984" si="592">+J162+J436+J710</f>
        <v>0</v>
      </c>
      <c r="K984" s="75">
        <f t="shared" si="592"/>
        <v>0</v>
      </c>
      <c r="L984" s="75">
        <f t="shared" si="592"/>
        <v>0</v>
      </c>
      <c r="M984" s="75">
        <f t="shared" si="592"/>
        <v>0</v>
      </c>
      <c r="N984" s="75">
        <f t="shared" si="592"/>
        <v>0</v>
      </c>
      <c r="O984" s="75">
        <f t="shared" si="592"/>
        <v>0</v>
      </c>
      <c r="P984" s="75">
        <f t="shared" si="592"/>
        <v>0</v>
      </c>
      <c r="Q984" s="75">
        <f t="shared" si="592"/>
        <v>0</v>
      </c>
      <c r="R984" s="75">
        <f t="shared" si="592"/>
        <v>0</v>
      </c>
      <c r="S984" s="75">
        <f t="shared" si="592"/>
        <v>0</v>
      </c>
      <c r="T984" s="75">
        <f t="shared" si="592"/>
        <v>0</v>
      </c>
      <c r="U984" s="75">
        <f t="shared" si="592"/>
        <v>0</v>
      </c>
      <c r="V984" s="75">
        <f t="shared" si="592"/>
        <v>0</v>
      </c>
      <c r="W984" s="75">
        <f t="shared" si="592"/>
        <v>0</v>
      </c>
      <c r="X984" s="75">
        <f t="shared" si="592"/>
        <v>0</v>
      </c>
      <c r="Y984" s="23">
        <f t="shared" si="582"/>
        <v>0</v>
      </c>
    </row>
    <row r="985" spans="1:25">
      <c r="A985" s="25">
        <f t="shared" si="576"/>
        <v>956</v>
      </c>
      <c r="C985" s="90">
        <v>39202</v>
      </c>
      <c r="E985" s="89" t="s">
        <v>300</v>
      </c>
      <c r="G985" s="24"/>
      <c r="H985" s="75"/>
      <c r="I985" s="23">
        <f>'Plt. Class.'!G$163</f>
        <v>0</v>
      </c>
      <c r="J985" s="75">
        <f t="shared" ref="J985:X985" si="593">+J163+J437+J711</f>
        <v>0</v>
      </c>
      <c r="K985" s="75">
        <f t="shared" si="593"/>
        <v>0</v>
      </c>
      <c r="L985" s="75">
        <f t="shared" si="593"/>
        <v>0</v>
      </c>
      <c r="M985" s="75">
        <f t="shared" si="593"/>
        <v>0</v>
      </c>
      <c r="N985" s="75">
        <f t="shared" si="593"/>
        <v>0</v>
      </c>
      <c r="O985" s="75">
        <f t="shared" si="593"/>
        <v>0</v>
      </c>
      <c r="P985" s="75">
        <f t="shared" si="593"/>
        <v>0</v>
      </c>
      <c r="Q985" s="75">
        <f t="shared" si="593"/>
        <v>0</v>
      </c>
      <c r="R985" s="75">
        <f t="shared" si="593"/>
        <v>0</v>
      </c>
      <c r="S985" s="75">
        <f t="shared" si="593"/>
        <v>0</v>
      </c>
      <c r="T985" s="75">
        <f t="shared" si="593"/>
        <v>0</v>
      </c>
      <c r="U985" s="75">
        <f t="shared" si="593"/>
        <v>0</v>
      </c>
      <c r="V985" s="75">
        <f t="shared" si="593"/>
        <v>0</v>
      </c>
      <c r="W985" s="75">
        <f t="shared" si="593"/>
        <v>0</v>
      </c>
      <c r="X985" s="75">
        <f t="shared" si="593"/>
        <v>0</v>
      </c>
      <c r="Y985" s="23">
        <f t="shared" si="582"/>
        <v>0</v>
      </c>
    </row>
    <row r="986" spans="1:25">
      <c r="A986" s="25">
        <f t="shared" si="576"/>
        <v>957</v>
      </c>
      <c r="C986" s="90">
        <v>39300</v>
      </c>
      <c r="E986" s="89" t="s">
        <v>186</v>
      </c>
      <c r="G986" s="24"/>
      <c r="H986" s="75"/>
      <c r="I986" s="23">
        <f>'Plt. Class.'!G$164</f>
        <v>0</v>
      </c>
      <c r="J986" s="75">
        <f t="shared" ref="J986:X986" si="594">+J164+J438+J712</f>
        <v>0</v>
      </c>
      <c r="K986" s="75">
        <f t="shared" si="594"/>
        <v>0</v>
      </c>
      <c r="L986" s="75">
        <f t="shared" si="594"/>
        <v>0</v>
      </c>
      <c r="M986" s="75">
        <f t="shared" si="594"/>
        <v>0</v>
      </c>
      <c r="N986" s="75">
        <f t="shared" si="594"/>
        <v>0</v>
      </c>
      <c r="O986" s="75">
        <f t="shared" si="594"/>
        <v>0</v>
      </c>
      <c r="P986" s="75">
        <f t="shared" si="594"/>
        <v>0</v>
      </c>
      <c r="Q986" s="75">
        <f t="shared" si="594"/>
        <v>0</v>
      </c>
      <c r="R986" s="75">
        <f t="shared" si="594"/>
        <v>0</v>
      </c>
      <c r="S986" s="75">
        <f t="shared" si="594"/>
        <v>0</v>
      </c>
      <c r="T986" s="75">
        <f t="shared" si="594"/>
        <v>0</v>
      </c>
      <c r="U986" s="75">
        <f t="shared" si="594"/>
        <v>0</v>
      </c>
      <c r="V986" s="75">
        <f t="shared" si="594"/>
        <v>0</v>
      </c>
      <c r="W986" s="75">
        <f t="shared" si="594"/>
        <v>0</v>
      </c>
      <c r="X986" s="75">
        <f t="shared" si="594"/>
        <v>0</v>
      </c>
      <c r="Y986" s="23">
        <f t="shared" si="582"/>
        <v>0</v>
      </c>
    </row>
    <row r="987" spans="1:25">
      <c r="A987" s="25">
        <f t="shared" si="576"/>
        <v>958</v>
      </c>
      <c r="C987" s="90">
        <v>39400</v>
      </c>
      <c r="E987" s="89" t="s">
        <v>301</v>
      </c>
      <c r="G987" s="24"/>
      <c r="H987" s="75"/>
      <c r="I987" s="23">
        <f>'Plt. Class.'!G$165</f>
        <v>55080.641773999996</v>
      </c>
      <c r="J987" s="75">
        <f t="shared" ref="J987:X987" si="595">+J165+J439+J713</f>
        <v>41050.662087282333</v>
      </c>
      <c r="K987" s="75">
        <f t="shared" si="595"/>
        <v>11408.479002799646</v>
      </c>
      <c r="L987" s="75">
        <f t="shared" si="595"/>
        <v>14.331582919771726</v>
      </c>
      <c r="M987" s="75">
        <f t="shared" si="595"/>
        <v>2327.9331860488383</v>
      </c>
      <c r="N987" s="75">
        <f t="shared" si="595"/>
        <v>279.23591494941718</v>
      </c>
      <c r="O987" s="75">
        <f t="shared" si="595"/>
        <v>0</v>
      </c>
      <c r="P987" s="75">
        <f t="shared" si="595"/>
        <v>0</v>
      </c>
      <c r="Q987" s="75">
        <f t="shared" si="595"/>
        <v>0</v>
      </c>
      <c r="R987" s="75">
        <f t="shared" si="595"/>
        <v>0</v>
      </c>
      <c r="S987" s="75">
        <f t="shared" si="595"/>
        <v>0</v>
      </c>
      <c r="T987" s="75">
        <f t="shared" si="595"/>
        <v>0</v>
      </c>
      <c r="U987" s="75">
        <f t="shared" si="595"/>
        <v>0</v>
      </c>
      <c r="V987" s="75">
        <f t="shared" si="595"/>
        <v>0</v>
      </c>
      <c r="W987" s="75">
        <f t="shared" si="595"/>
        <v>0</v>
      </c>
      <c r="X987" s="75">
        <f t="shared" si="595"/>
        <v>0</v>
      </c>
      <c r="Y987" s="23">
        <f t="shared" si="582"/>
        <v>0</v>
      </c>
    </row>
    <row r="988" spans="1:25">
      <c r="A988" s="25">
        <f t="shared" si="576"/>
        <v>959</v>
      </c>
      <c r="C988" s="90">
        <v>39600</v>
      </c>
      <c r="E988" s="89" t="s">
        <v>302</v>
      </c>
      <c r="G988" s="24"/>
      <c r="H988" s="75"/>
      <c r="I988" s="23">
        <f>'Plt. Class.'!G$166</f>
        <v>4736.4164440000013</v>
      </c>
      <c r="J988" s="75">
        <f t="shared" ref="J988:X988" si="596">+J166+J440+J714</f>
        <v>3529.9703250565731</v>
      </c>
      <c r="K988" s="75">
        <f t="shared" si="596"/>
        <v>981.02174937612199</v>
      </c>
      <c r="L988" s="75">
        <f t="shared" si="596"/>
        <v>1.232381156491867</v>
      </c>
      <c r="M988" s="75">
        <f t="shared" si="596"/>
        <v>200.18032956434655</v>
      </c>
      <c r="N988" s="75">
        <f t="shared" si="596"/>
        <v>24.011658846468062</v>
      </c>
      <c r="O988" s="75">
        <f t="shared" si="596"/>
        <v>0</v>
      </c>
      <c r="P988" s="75">
        <f t="shared" si="596"/>
        <v>0</v>
      </c>
      <c r="Q988" s="75">
        <f t="shared" si="596"/>
        <v>0</v>
      </c>
      <c r="R988" s="75">
        <f t="shared" si="596"/>
        <v>0</v>
      </c>
      <c r="S988" s="75">
        <f t="shared" si="596"/>
        <v>0</v>
      </c>
      <c r="T988" s="75">
        <f t="shared" si="596"/>
        <v>0</v>
      </c>
      <c r="U988" s="75">
        <f t="shared" si="596"/>
        <v>0</v>
      </c>
      <c r="V988" s="75">
        <f t="shared" si="596"/>
        <v>0</v>
      </c>
      <c r="W988" s="75">
        <f t="shared" si="596"/>
        <v>0</v>
      </c>
      <c r="X988" s="75">
        <f t="shared" si="596"/>
        <v>0</v>
      </c>
      <c r="Y988" s="23">
        <f t="shared" si="582"/>
        <v>0</v>
      </c>
    </row>
    <row r="989" spans="1:25">
      <c r="A989" s="25">
        <f t="shared" si="576"/>
        <v>960</v>
      </c>
      <c r="C989" s="90">
        <v>39603</v>
      </c>
      <c r="E989" s="89" t="s">
        <v>303</v>
      </c>
      <c r="G989" s="24"/>
      <c r="H989" s="75"/>
      <c r="I989" s="23">
        <f>'Plt. Class.'!G$167</f>
        <v>0</v>
      </c>
      <c r="J989" s="75">
        <f t="shared" ref="J989:X989" si="597">+J167+J441+J715</f>
        <v>0</v>
      </c>
      <c r="K989" s="75">
        <f t="shared" si="597"/>
        <v>0</v>
      </c>
      <c r="L989" s="75">
        <f t="shared" si="597"/>
        <v>0</v>
      </c>
      <c r="M989" s="75">
        <f t="shared" si="597"/>
        <v>0</v>
      </c>
      <c r="N989" s="75">
        <f t="shared" si="597"/>
        <v>0</v>
      </c>
      <c r="O989" s="75">
        <f t="shared" si="597"/>
        <v>0</v>
      </c>
      <c r="P989" s="75">
        <f t="shared" si="597"/>
        <v>0</v>
      </c>
      <c r="Q989" s="75">
        <f t="shared" si="597"/>
        <v>0</v>
      </c>
      <c r="R989" s="75">
        <f t="shared" si="597"/>
        <v>0</v>
      </c>
      <c r="S989" s="75">
        <f t="shared" si="597"/>
        <v>0</v>
      </c>
      <c r="T989" s="75">
        <f t="shared" si="597"/>
        <v>0</v>
      </c>
      <c r="U989" s="75">
        <f t="shared" si="597"/>
        <v>0</v>
      </c>
      <c r="V989" s="75">
        <f t="shared" si="597"/>
        <v>0</v>
      </c>
      <c r="W989" s="75">
        <f t="shared" si="597"/>
        <v>0</v>
      </c>
      <c r="X989" s="75">
        <f t="shared" si="597"/>
        <v>0</v>
      </c>
      <c r="Y989" s="23">
        <f t="shared" si="582"/>
        <v>0</v>
      </c>
    </row>
    <row r="990" spans="1:25">
      <c r="A990" s="25">
        <f t="shared" si="576"/>
        <v>961</v>
      </c>
      <c r="C990" s="90">
        <v>39604</v>
      </c>
      <c r="E990" s="89" t="s">
        <v>304</v>
      </c>
      <c r="G990" s="24"/>
      <c r="H990" s="75"/>
      <c r="I990" s="23">
        <f>'Plt. Class.'!G$168</f>
        <v>0</v>
      </c>
      <c r="J990" s="75">
        <f t="shared" ref="J990:X990" si="598">+J168+J442+J716</f>
        <v>0</v>
      </c>
      <c r="K990" s="75">
        <f t="shared" si="598"/>
        <v>0</v>
      </c>
      <c r="L990" s="75">
        <f t="shared" si="598"/>
        <v>0</v>
      </c>
      <c r="M990" s="75">
        <f t="shared" si="598"/>
        <v>0</v>
      </c>
      <c r="N990" s="75">
        <f t="shared" si="598"/>
        <v>0</v>
      </c>
      <c r="O990" s="75">
        <f t="shared" si="598"/>
        <v>0</v>
      </c>
      <c r="P990" s="75">
        <f t="shared" si="598"/>
        <v>0</v>
      </c>
      <c r="Q990" s="75">
        <f t="shared" si="598"/>
        <v>0</v>
      </c>
      <c r="R990" s="75">
        <f t="shared" si="598"/>
        <v>0</v>
      </c>
      <c r="S990" s="75">
        <f t="shared" si="598"/>
        <v>0</v>
      </c>
      <c r="T990" s="75">
        <f t="shared" si="598"/>
        <v>0</v>
      </c>
      <c r="U990" s="75">
        <f t="shared" si="598"/>
        <v>0</v>
      </c>
      <c r="V990" s="75">
        <f t="shared" si="598"/>
        <v>0</v>
      </c>
      <c r="W990" s="75">
        <f t="shared" si="598"/>
        <v>0</v>
      </c>
      <c r="X990" s="75">
        <f t="shared" si="598"/>
        <v>0</v>
      </c>
      <c r="Y990" s="23">
        <f t="shared" si="582"/>
        <v>0</v>
      </c>
    </row>
    <row r="991" spans="1:25">
      <c r="A991" s="25">
        <f t="shared" si="576"/>
        <v>962</v>
      </c>
      <c r="C991" s="90">
        <v>39605</v>
      </c>
      <c r="E991" s="23" t="s">
        <v>305</v>
      </c>
      <c r="G991" s="24"/>
      <c r="H991" s="75"/>
      <c r="I991" s="23">
        <f>'Plt. Class.'!G$169</f>
        <v>0</v>
      </c>
      <c r="J991" s="75">
        <f t="shared" ref="J991:X991" si="599">+J169+J443+J717</f>
        <v>0</v>
      </c>
      <c r="K991" s="75">
        <f t="shared" si="599"/>
        <v>0</v>
      </c>
      <c r="L991" s="75">
        <f t="shared" si="599"/>
        <v>0</v>
      </c>
      <c r="M991" s="75">
        <f t="shared" si="599"/>
        <v>0</v>
      </c>
      <c r="N991" s="75">
        <f t="shared" si="599"/>
        <v>0</v>
      </c>
      <c r="O991" s="75">
        <f t="shared" si="599"/>
        <v>0</v>
      </c>
      <c r="P991" s="75">
        <f t="shared" si="599"/>
        <v>0</v>
      </c>
      <c r="Q991" s="75">
        <f t="shared" si="599"/>
        <v>0</v>
      </c>
      <c r="R991" s="75">
        <f t="shared" si="599"/>
        <v>0</v>
      </c>
      <c r="S991" s="75">
        <f t="shared" si="599"/>
        <v>0</v>
      </c>
      <c r="T991" s="75">
        <f t="shared" si="599"/>
        <v>0</v>
      </c>
      <c r="U991" s="75">
        <f t="shared" si="599"/>
        <v>0</v>
      </c>
      <c r="V991" s="75">
        <f t="shared" si="599"/>
        <v>0</v>
      </c>
      <c r="W991" s="75">
        <f t="shared" si="599"/>
        <v>0</v>
      </c>
      <c r="X991" s="75">
        <f t="shared" si="599"/>
        <v>0</v>
      </c>
      <c r="Y991" s="23">
        <f t="shared" si="582"/>
        <v>0</v>
      </c>
    </row>
    <row r="992" spans="1:25">
      <c r="A992" s="25">
        <f t="shared" si="576"/>
        <v>963</v>
      </c>
      <c r="C992" s="90">
        <v>39700</v>
      </c>
      <c r="E992" s="89" t="s">
        <v>306</v>
      </c>
      <c r="G992" s="24"/>
      <c r="H992" s="75"/>
      <c r="I992" s="23">
        <f>'Plt. Class.'!G$170</f>
        <v>0</v>
      </c>
      <c r="J992" s="75">
        <f t="shared" ref="J992:X992" si="600">+J170+J444+J718</f>
        <v>0</v>
      </c>
      <c r="K992" s="75">
        <f t="shared" si="600"/>
        <v>0</v>
      </c>
      <c r="L992" s="75">
        <f t="shared" si="600"/>
        <v>0</v>
      </c>
      <c r="M992" s="75">
        <f t="shared" si="600"/>
        <v>0</v>
      </c>
      <c r="N992" s="75">
        <f t="shared" si="600"/>
        <v>0</v>
      </c>
      <c r="O992" s="75">
        <f t="shared" si="600"/>
        <v>0</v>
      </c>
      <c r="P992" s="75">
        <f t="shared" si="600"/>
        <v>0</v>
      </c>
      <c r="Q992" s="75">
        <f t="shared" si="600"/>
        <v>0</v>
      </c>
      <c r="R992" s="75">
        <f t="shared" si="600"/>
        <v>0</v>
      </c>
      <c r="S992" s="75">
        <f t="shared" si="600"/>
        <v>0</v>
      </c>
      <c r="T992" s="75">
        <f t="shared" si="600"/>
        <v>0</v>
      </c>
      <c r="U992" s="75">
        <f t="shared" si="600"/>
        <v>0</v>
      </c>
      <c r="V992" s="75">
        <f t="shared" si="600"/>
        <v>0</v>
      </c>
      <c r="W992" s="75">
        <f t="shared" si="600"/>
        <v>0</v>
      </c>
      <c r="X992" s="75">
        <f t="shared" si="600"/>
        <v>0</v>
      </c>
      <c r="Y992" s="23">
        <f t="shared" si="582"/>
        <v>0</v>
      </c>
    </row>
    <row r="993" spans="1:25">
      <c r="A993" s="25">
        <f t="shared" si="576"/>
        <v>964</v>
      </c>
      <c r="C993" s="90">
        <v>39701</v>
      </c>
      <c r="E993" s="89" t="s">
        <v>307</v>
      </c>
      <c r="G993" s="24"/>
      <c r="H993" s="75"/>
      <c r="I993" s="23">
        <f>'Plt. Class.'!G$171</f>
        <v>0</v>
      </c>
      <c r="J993" s="75">
        <f t="shared" ref="J993:X993" si="601">+J171+J445+J719</f>
        <v>0</v>
      </c>
      <c r="K993" s="75">
        <f t="shared" si="601"/>
        <v>0</v>
      </c>
      <c r="L993" s="75">
        <f t="shared" si="601"/>
        <v>0</v>
      </c>
      <c r="M993" s="75">
        <f t="shared" si="601"/>
        <v>0</v>
      </c>
      <c r="N993" s="75">
        <f t="shared" si="601"/>
        <v>0</v>
      </c>
      <c r="O993" s="75">
        <f t="shared" si="601"/>
        <v>0</v>
      </c>
      <c r="P993" s="75">
        <f t="shared" si="601"/>
        <v>0</v>
      </c>
      <c r="Q993" s="75">
        <f t="shared" si="601"/>
        <v>0</v>
      </c>
      <c r="R993" s="75">
        <f t="shared" si="601"/>
        <v>0</v>
      </c>
      <c r="S993" s="75">
        <f t="shared" si="601"/>
        <v>0</v>
      </c>
      <c r="T993" s="75">
        <f t="shared" si="601"/>
        <v>0</v>
      </c>
      <c r="U993" s="75">
        <f t="shared" si="601"/>
        <v>0</v>
      </c>
      <c r="V993" s="75">
        <f t="shared" si="601"/>
        <v>0</v>
      </c>
      <c r="W993" s="75">
        <f t="shared" si="601"/>
        <v>0</v>
      </c>
      <c r="X993" s="75">
        <f t="shared" si="601"/>
        <v>0</v>
      </c>
      <c r="Y993" s="23">
        <f t="shared" si="582"/>
        <v>0</v>
      </c>
    </row>
    <row r="994" spans="1:25">
      <c r="A994" s="25">
        <f t="shared" si="576"/>
        <v>965</v>
      </c>
      <c r="C994" s="90">
        <v>39702</v>
      </c>
      <c r="E994" s="89" t="s">
        <v>308</v>
      </c>
      <c r="G994" s="24"/>
      <c r="H994" s="75"/>
      <c r="I994" s="23">
        <f>'Plt. Class.'!G$172</f>
        <v>0</v>
      </c>
      <c r="J994" s="75">
        <f t="shared" ref="J994:X994" si="602">+J172+J446+J720</f>
        <v>0</v>
      </c>
      <c r="K994" s="75">
        <f t="shared" si="602"/>
        <v>0</v>
      </c>
      <c r="L994" s="75">
        <f t="shared" si="602"/>
        <v>0</v>
      </c>
      <c r="M994" s="75">
        <f t="shared" si="602"/>
        <v>0</v>
      </c>
      <c r="N994" s="75">
        <f t="shared" si="602"/>
        <v>0</v>
      </c>
      <c r="O994" s="75">
        <f t="shared" si="602"/>
        <v>0</v>
      </c>
      <c r="P994" s="75">
        <f t="shared" si="602"/>
        <v>0</v>
      </c>
      <c r="Q994" s="75">
        <f t="shared" si="602"/>
        <v>0</v>
      </c>
      <c r="R994" s="75">
        <f t="shared" si="602"/>
        <v>0</v>
      </c>
      <c r="S994" s="75">
        <f t="shared" si="602"/>
        <v>0</v>
      </c>
      <c r="T994" s="75">
        <f t="shared" si="602"/>
        <v>0</v>
      </c>
      <c r="U994" s="75">
        <f t="shared" si="602"/>
        <v>0</v>
      </c>
      <c r="V994" s="75">
        <f t="shared" si="602"/>
        <v>0</v>
      </c>
      <c r="W994" s="75">
        <f t="shared" si="602"/>
        <v>0</v>
      </c>
      <c r="X994" s="75">
        <f t="shared" si="602"/>
        <v>0</v>
      </c>
      <c r="Y994" s="23">
        <f t="shared" si="582"/>
        <v>0</v>
      </c>
    </row>
    <row r="995" spans="1:25">
      <c r="A995" s="25">
        <f t="shared" si="576"/>
        <v>966</v>
      </c>
      <c r="C995" s="90">
        <v>39705</v>
      </c>
      <c r="E995" s="89" t="s">
        <v>309</v>
      </c>
      <c r="G995" s="24"/>
      <c r="H995" s="75"/>
      <c r="I995" s="23">
        <f>'Plt. Class.'!G$173</f>
        <v>0</v>
      </c>
      <c r="J995" s="75">
        <f t="shared" ref="J995:X995" si="603">+J173+J447+J721</f>
        <v>0</v>
      </c>
      <c r="K995" s="75">
        <f t="shared" si="603"/>
        <v>0</v>
      </c>
      <c r="L995" s="75">
        <f t="shared" si="603"/>
        <v>0</v>
      </c>
      <c r="M995" s="75">
        <f t="shared" si="603"/>
        <v>0</v>
      </c>
      <c r="N995" s="75">
        <f t="shared" si="603"/>
        <v>0</v>
      </c>
      <c r="O995" s="75">
        <f t="shared" si="603"/>
        <v>0</v>
      </c>
      <c r="P995" s="75">
        <f t="shared" si="603"/>
        <v>0</v>
      </c>
      <c r="Q995" s="75">
        <f t="shared" si="603"/>
        <v>0</v>
      </c>
      <c r="R995" s="75">
        <f t="shared" si="603"/>
        <v>0</v>
      </c>
      <c r="S995" s="75">
        <f t="shared" si="603"/>
        <v>0</v>
      </c>
      <c r="T995" s="75">
        <f t="shared" si="603"/>
        <v>0</v>
      </c>
      <c r="U995" s="75">
        <f t="shared" si="603"/>
        <v>0</v>
      </c>
      <c r="V995" s="75">
        <f t="shared" si="603"/>
        <v>0</v>
      </c>
      <c r="W995" s="75">
        <f t="shared" si="603"/>
        <v>0</v>
      </c>
      <c r="X995" s="75">
        <f t="shared" si="603"/>
        <v>0</v>
      </c>
      <c r="Y995" s="23">
        <f t="shared" si="582"/>
        <v>0</v>
      </c>
    </row>
    <row r="996" spans="1:25">
      <c r="A996" s="25">
        <f t="shared" si="576"/>
        <v>967</v>
      </c>
      <c r="C996" s="90">
        <v>39800</v>
      </c>
      <c r="E996" s="89" t="s">
        <v>310</v>
      </c>
      <c r="G996" s="24"/>
      <c r="H996" s="75"/>
      <c r="I996" s="23">
        <f>'Plt. Class.'!G$174</f>
        <v>0</v>
      </c>
      <c r="J996" s="75">
        <f t="shared" ref="J996:X996" si="604">+J174+J448+J722</f>
        <v>0</v>
      </c>
      <c r="K996" s="75">
        <f t="shared" si="604"/>
        <v>0</v>
      </c>
      <c r="L996" s="75">
        <f t="shared" si="604"/>
        <v>0</v>
      </c>
      <c r="M996" s="75">
        <f t="shared" si="604"/>
        <v>0</v>
      </c>
      <c r="N996" s="75">
        <f t="shared" si="604"/>
        <v>0</v>
      </c>
      <c r="O996" s="75">
        <f t="shared" si="604"/>
        <v>0</v>
      </c>
      <c r="P996" s="75">
        <f t="shared" si="604"/>
        <v>0</v>
      </c>
      <c r="Q996" s="75">
        <f t="shared" si="604"/>
        <v>0</v>
      </c>
      <c r="R996" s="75">
        <f t="shared" si="604"/>
        <v>0</v>
      </c>
      <c r="S996" s="75">
        <f t="shared" si="604"/>
        <v>0</v>
      </c>
      <c r="T996" s="75">
        <f t="shared" si="604"/>
        <v>0</v>
      </c>
      <c r="U996" s="75">
        <f t="shared" si="604"/>
        <v>0</v>
      </c>
      <c r="V996" s="75">
        <f t="shared" si="604"/>
        <v>0</v>
      </c>
      <c r="W996" s="75">
        <f t="shared" si="604"/>
        <v>0</v>
      </c>
      <c r="X996" s="75">
        <f t="shared" si="604"/>
        <v>0</v>
      </c>
      <c r="Y996" s="23">
        <f t="shared" si="582"/>
        <v>0</v>
      </c>
    </row>
    <row r="997" spans="1:25">
      <c r="A997" s="25">
        <f t="shared" si="576"/>
        <v>968</v>
      </c>
      <c r="C997" s="90">
        <v>39900</v>
      </c>
      <c r="E997" s="89" t="s">
        <v>311</v>
      </c>
      <c r="G997" s="24"/>
      <c r="H997" s="75"/>
      <c r="I997" s="23">
        <f>'Plt. Class.'!G$175</f>
        <v>0</v>
      </c>
      <c r="J997" s="75">
        <f t="shared" ref="J997:X997" si="605">+J175+J449+J723</f>
        <v>0</v>
      </c>
      <c r="K997" s="75">
        <f t="shared" si="605"/>
        <v>0</v>
      </c>
      <c r="L997" s="75">
        <f t="shared" si="605"/>
        <v>0</v>
      </c>
      <c r="M997" s="75">
        <f t="shared" si="605"/>
        <v>0</v>
      </c>
      <c r="N997" s="75">
        <f t="shared" si="605"/>
        <v>0</v>
      </c>
      <c r="O997" s="75">
        <f t="shared" si="605"/>
        <v>0</v>
      </c>
      <c r="P997" s="75">
        <f t="shared" si="605"/>
        <v>0</v>
      </c>
      <c r="Q997" s="75">
        <f t="shared" si="605"/>
        <v>0</v>
      </c>
      <c r="R997" s="75">
        <f t="shared" si="605"/>
        <v>0</v>
      </c>
      <c r="S997" s="75">
        <f t="shared" si="605"/>
        <v>0</v>
      </c>
      <c r="T997" s="75">
        <f t="shared" si="605"/>
        <v>0</v>
      </c>
      <c r="U997" s="75">
        <f t="shared" si="605"/>
        <v>0</v>
      </c>
      <c r="V997" s="75">
        <f t="shared" si="605"/>
        <v>0</v>
      </c>
      <c r="W997" s="75">
        <f t="shared" si="605"/>
        <v>0</v>
      </c>
      <c r="X997" s="75">
        <f t="shared" si="605"/>
        <v>0</v>
      </c>
      <c r="Y997" s="23">
        <f t="shared" si="582"/>
        <v>0</v>
      </c>
    </row>
    <row r="998" spans="1:25">
      <c r="A998" s="25">
        <f t="shared" si="576"/>
        <v>969</v>
      </c>
      <c r="C998" s="90">
        <v>39901</v>
      </c>
      <c r="E998" s="89" t="s">
        <v>312</v>
      </c>
      <c r="G998" s="24"/>
      <c r="H998" s="75"/>
      <c r="I998" s="23">
        <f>'Plt. Class.'!G$176</f>
        <v>0</v>
      </c>
      <c r="J998" s="75">
        <f t="shared" ref="J998:X998" si="606">+J176+J450+J724</f>
        <v>0</v>
      </c>
      <c r="K998" s="75">
        <f t="shared" si="606"/>
        <v>0</v>
      </c>
      <c r="L998" s="75">
        <f t="shared" si="606"/>
        <v>0</v>
      </c>
      <c r="M998" s="75">
        <f t="shared" si="606"/>
        <v>0</v>
      </c>
      <c r="N998" s="75">
        <f t="shared" si="606"/>
        <v>0</v>
      </c>
      <c r="O998" s="75">
        <f t="shared" si="606"/>
        <v>0</v>
      </c>
      <c r="P998" s="75">
        <f t="shared" si="606"/>
        <v>0</v>
      </c>
      <c r="Q998" s="75">
        <f t="shared" si="606"/>
        <v>0</v>
      </c>
      <c r="R998" s="75">
        <f t="shared" si="606"/>
        <v>0</v>
      </c>
      <c r="S998" s="75">
        <f t="shared" si="606"/>
        <v>0</v>
      </c>
      <c r="T998" s="75">
        <f t="shared" si="606"/>
        <v>0</v>
      </c>
      <c r="U998" s="75">
        <f t="shared" si="606"/>
        <v>0</v>
      </c>
      <c r="V998" s="75">
        <f t="shared" si="606"/>
        <v>0</v>
      </c>
      <c r="W998" s="75">
        <f t="shared" si="606"/>
        <v>0</v>
      </c>
      <c r="X998" s="75">
        <f t="shared" si="606"/>
        <v>0</v>
      </c>
      <c r="Y998" s="23">
        <f t="shared" si="582"/>
        <v>0</v>
      </c>
    </row>
    <row r="999" spans="1:25">
      <c r="A999" s="25">
        <f t="shared" si="576"/>
        <v>970</v>
      </c>
      <c r="C999" s="90">
        <v>39902</v>
      </c>
      <c r="E999" s="89" t="s">
        <v>313</v>
      </c>
      <c r="G999" s="24"/>
      <c r="H999" s="75"/>
      <c r="I999" s="23">
        <f>'Plt. Class.'!G$177</f>
        <v>0</v>
      </c>
      <c r="J999" s="75">
        <f t="shared" ref="J999:X999" si="607">+J177+J451+J725</f>
        <v>0</v>
      </c>
      <c r="K999" s="75">
        <f t="shared" si="607"/>
        <v>0</v>
      </c>
      <c r="L999" s="75">
        <f t="shared" si="607"/>
        <v>0</v>
      </c>
      <c r="M999" s="75">
        <f t="shared" si="607"/>
        <v>0</v>
      </c>
      <c r="N999" s="75">
        <f t="shared" si="607"/>
        <v>0</v>
      </c>
      <c r="O999" s="75">
        <f t="shared" si="607"/>
        <v>0</v>
      </c>
      <c r="P999" s="75">
        <f t="shared" si="607"/>
        <v>0</v>
      </c>
      <c r="Q999" s="75">
        <f t="shared" si="607"/>
        <v>0</v>
      </c>
      <c r="R999" s="75">
        <f t="shared" si="607"/>
        <v>0</v>
      </c>
      <c r="S999" s="75">
        <f t="shared" si="607"/>
        <v>0</v>
      </c>
      <c r="T999" s="75">
        <f t="shared" si="607"/>
        <v>0</v>
      </c>
      <c r="U999" s="75">
        <f t="shared" si="607"/>
        <v>0</v>
      </c>
      <c r="V999" s="75">
        <f t="shared" si="607"/>
        <v>0</v>
      </c>
      <c r="W999" s="75">
        <f t="shared" si="607"/>
        <v>0</v>
      </c>
      <c r="X999" s="75">
        <f t="shared" si="607"/>
        <v>0</v>
      </c>
      <c r="Y999" s="23">
        <f t="shared" si="582"/>
        <v>0</v>
      </c>
    </row>
    <row r="1000" spans="1:25">
      <c r="A1000" s="25">
        <f t="shared" si="576"/>
        <v>971</v>
      </c>
      <c r="C1000" s="90">
        <v>39903</v>
      </c>
      <c r="E1000" s="89" t="s">
        <v>314</v>
      </c>
      <c r="G1000" s="24"/>
      <c r="H1000" s="75"/>
      <c r="I1000" s="23">
        <f>'Plt. Class.'!G$178</f>
        <v>14124.740068000001</v>
      </c>
      <c r="J1000" s="75">
        <f t="shared" ref="J1000:X1000" si="608">+J178+J452+J726</f>
        <v>10526.927663284152</v>
      </c>
      <c r="K1000" s="75">
        <f t="shared" si="608"/>
        <v>2925.5614186007087</v>
      </c>
      <c r="L1000" s="75">
        <f t="shared" si="608"/>
        <v>3.675154772802923</v>
      </c>
      <c r="M1000" s="75">
        <f t="shared" si="608"/>
        <v>596.96928157674688</v>
      </c>
      <c r="N1000" s="75">
        <f t="shared" si="608"/>
        <v>71.60654976559195</v>
      </c>
      <c r="O1000" s="75">
        <f t="shared" si="608"/>
        <v>0</v>
      </c>
      <c r="P1000" s="75">
        <f t="shared" si="608"/>
        <v>0</v>
      </c>
      <c r="Q1000" s="75">
        <f t="shared" si="608"/>
        <v>0</v>
      </c>
      <c r="R1000" s="75">
        <f t="shared" si="608"/>
        <v>0</v>
      </c>
      <c r="S1000" s="75">
        <f t="shared" si="608"/>
        <v>0</v>
      </c>
      <c r="T1000" s="75">
        <f t="shared" si="608"/>
        <v>0</v>
      </c>
      <c r="U1000" s="75">
        <f t="shared" si="608"/>
        <v>0</v>
      </c>
      <c r="V1000" s="75">
        <f t="shared" si="608"/>
        <v>0</v>
      </c>
      <c r="W1000" s="75">
        <f t="shared" si="608"/>
        <v>0</v>
      </c>
      <c r="X1000" s="75">
        <f t="shared" si="608"/>
        <v>0</v>
      </c>
      <c r="Y1000" s="23">
        <f t="shared" si="582"/>
        <v>0</v>
      </c>
    </row>
    <row r="1001" spans="1:25">
      <c r="A1001" s="25">
        <f t="shared" si="576"/>
        <v>972</v>
      </c>
      <c r="C1001" s="90">
        <v>39904</v>
      </c>
      <c r="E1001" s="89" t="s">
        <v>315</v>
      </c>
      <c r="G1001" s="24"/>
      <c r="H1001" s="75"/>
      <c r="I1001" s="23">
        <f>'Plt. Class.'!G$179</f>
        <v>0</v>
      </c>
      <c r="J1001" s="75">
        <f t="shared" ref="J1001:X1001" si="609">+J179+J453+J727</f>
        <v>0</v>
      </c>
      <c r="K1001" s="75">
        <f t="shared" si="609"/>
        <v>0</v>
      </c>
      <c r="L1001" s="75">
        <f t="shared" si="609"/>
        <v>0</v>
      </c>
      <c r="M1001" s="75">
        <f t="shared" si="609"/>
        <v>0</v>
      </c>
      <c r="N1001" s="75">
        <f t="shared" si="609"/>
        <v>0</v>
      </c>
      <c r="O1001" s="75">
        <f t="shared" si="609"/>
        <v>0</v>
      </c>
      <c r="P1001" s="75">
        <f t="shared" si="609"/>
        <v>0</v>
      </c>
      <c r="Q1001" s="75">
        <f t="shared" si="609"/>
        <v>0</v>
      </c>
      <c r="R1001" s="75">
        <f t="shared" si="609"/>
        <v>0</v>
      </c>
      <c r="S1001" s="75">
        <f t="shared" si="609"/>
        <v>0</v>
      </c>
      <c r="T1001" s="75">
        <f t="shared" si="609"/>
        <v>0</v>
      </c>
      <c r="U1001" s="75">
        <f t="shared" si="609"/>
        <v>0</v>
      </c>
      <c r="V1001" s="75">
        <f t="shared" si="609"/>
        <v>0</v>
      </c>
      <c r="W1001" s="75">
        <f t="shared" si="609"/>
        <v>0</v>
      </c>
      <c r="X1001" s="75">
        <f t="shared" si="609"/>
        <v>0</v>
      </c>
      <c r="Y1001" s="23">
        <f t="shared" si="582"/>
        <v>0</v>
      </c>
    </row>
    <row r="1002" spans="1:25">
      <c r="A1002" s="25">
        <f t="shared" si="576"/>
        <v>973</v>
      </c>
      <c r="C1002" s="90">
        <v>39905</v>
      </c>
      <c r="E1002" s="89" t="s">
        <v>316</v>
      </c>
      <c r="G1002" s="24"/>
      <c r="H1002" s="75"/>
      <c r="I1002" s="23">
        <f>'Plt. Class.'!G$180</f>
        <v>0</v>
      </c>
      <c r="J1002" s="75">
        <f t="shared" ref="J1002:X1002" si="610">+J180+J454+J728</f>
        <v>0</v>
      </c>
      <c r="K1002" s="75">
        <f t="shared" si="610"/>
        <v>0</v>
      </c>
      <c r="L1002" s="75">
        <f t="shared" si="610"/>
        <v>0</v>
      </c>
      <c r="M1002" s="75">
        <f t="shared" si="610"/>
        <v>0</v>
      </c>
      <c r="N1002" s="75">
        <f t="shared" si="610"/>
        <v>0</v>
      </c>
      <c r="O1002" s="75">
        <f t="shared" si="610"/>
        <v>0</v>
      </c>
      <c r="P1002" s="75">
        <f t="shared" si="610"/>
        <v>0</v>
      </c>
      <c r="Q1002" s="75">
        <f t="shared" si="610"/>
        <v>0</v>
      </c>
      <c r="R1002" s="75">
        <f t="shared" si="610"/>
        <v>0</v>
      </c>
      <c r="S1002" s="75">
        <f t="shared" si="610"/>
        <v>0</v>
      </c>
      <c r="T1002" s="75">
        <f t="shared" si="610"/>
        <v>0</v>
      </c>
      <c r="U1002" s="75">
        <f t="shared" si="610"/>
        <v>0</v>
      </c>
      <c r="V1002" s="75">
        <f t="shared" si="610"/>
        <v>0</v>
      </c>
      <c r="W1002" s="75">
        <f t="shared" si="610"/>
        <v>0</v>
      </c>
      <c r="X1002" s="75">
        <f t="shared" si="610"/>
        <v>0</v>
      </c>
      <c r="Y1002" s="23">
        <f t="shared" si="582"/>
        <v>0</v>
      </c>
    </row>
    <row r="1003" spans="1:25">
      <c r="A1003" s="25">
        <f t="shared" si="576"/>
        <v>974</v>
      </c>
      <c r="C1003" s="90">
        <v>39906</v>
      </c>
      <c r="E1003" s="89" t="s">
        <v>317</v>
      </c>
      <c r="G1003" s="24"/>
      <c r="H1003" s="75"/>
      <c r="I1003" s="23">
        <f>'Plt. Class.'!G$181</f>
        <v>0</v>
      </c>
      <c r="J1003" s="75">
        <f t="shared" ref="J1003:X1003" si="611">+J181+J455+J729</f>
        <v>0</v>
      </c>
      <c r="K1003" s="75">
        <f t="shared" si="611"/>
        <v>0</v>
      </c>
      <c r="L1003" s="75">
        <f t="shared" si="611"/>
        <v>0</v>
      </c>
      <c r="M1003" s="75">
        <f t="shared" si="611"/>
        <v>0</v>
      </c>
      <c r="N1003" s="75">
        <f t="shared" si="611"/>
        <v>0</v>
      </c>
      <c r="O1003" s="75">
        <f t="shared" si="611"/>
        <v>0</v>
      </c>
      <c r="P1003" s="75">
        <f t="shared" si="611"/>
        <v>0</v>
      </c>
      <c r="Q1003" s="75">
        <f t="shared" si="611"/>
        <v>0</v>
      </c>
      <c r="R1003" s="75">
        <f t="shared" si="611"/>
        <v>0</v>
      </c>
      <c r="S1003" s="75">
        <f t="shared" si="611"/>
        <v>0</v>
      </c>
      <c r="T1003" s="75">
        <f t="shared" si="611"/>
        <v>0</v>
      </c>
      <c r="U1003" s="75">
        <f t="shared" si="611"/>
        <v>0</v>
      </c>
      <c r="V1003" s="75">
        <f t="shared" si="611"/>
        <v>0</v>
      </c>
      <c r="W1003" s="75">
        <f t="shared" si="611"/>
        <v>0</v>
      </c>
      <c r="X1003" s="75">
        <f t="shared" si="611"/>
        <v>0</v>
      </c>
      <c r="Y1003" s="23">
        <f t="shared" si="582"/>
        <v>0</v>
      </c>
    </row>
    <row r="1004" spans="1:25">
      <c r="A1004" s="25">
        <f t="shared" si="576"/>
        <v>975</v>
      </c>
      <c r="C1004" s="90">
        <v>39907</v>
      </c>
      <c r="E1004" s="89" t="s">
        <v>318</v>
      </c>
      <c r="G1004" s="24"/>
      <c r="H1004" s="75"/>
      <c r="I1004" s="23">
        <f>'Plt. Class.'!G$182</f>
        <v>21747.898427000007</v>
      </c>
      <c r="J1004" s="75">
        <f t="shared" ref="J1004:X1004" si="612">+J182+J456+J730</f>
        <v>16208.337460888717</v>
      </c>
      <c r="K1004" s="75">
        <f t="shared" si="612"/>
        <v>4504.4944025428167</v>
      </c>
      <c r="L1004" s="75">
        <f t="shared" si="612"/>
        <v>5.6586452081690979</v>
      </c>
      <c r="M1004" s="75">
        <f t="shared" si="612"/>
        <v>919.15513044967258</v>
      </c>
      <c r="N1004" s="75">
        <f t="shared" si="612"/>
        <v>110.25278791063234</v>
      </c>
      <c r="O1004" s="75">
        <f t="shared" si="612"/>
        <v>0</v>
      </c>
      <c r="P1004" s="75">
        <f t="shared" si="612"/>
        <v>0</v>
      </c>
      <c r="Q1004" s="75">
        <f t="shared" si="612"/>
        <v>0</v>
      </c>
      <c r="R1004" s="75">
        <f t="shared" si="612"/>
        <v>0</v>
      </c>
      <c r="S1004" s="75">
        <f t="shared" si="612"/>
        <v>0</v>
      </c>
      <c r="T1004" s="75">
        <f t="shared" si="612"/>
        <v>0</v>
      </c>
      <c r="U1004" s="75">
        <f t="shared" si="612"/>
        <v>0</v>
      </c>
      <c r="V1004" s="75">
        <f t="shared" si="612"/>
        <v>0</v>
      </c>
      <c r="W1004" s="75">
        <f t="shared" si="612"/>
        <v>0</v>
      </c>
      <c r="X1004" s="75">
        <f t="shared" si="612"/>
        <v>0</v>
      </c>
      <c r="Y1004" s="23">
        <f t="shared" si="582"/>
        <v>0</v>
      </c>
    </row>
    <row r="1005" spans="1:25">
      <c r="A1005" s="25">
        <f t="shared" si="576"/>
        <v>976</v>
      </c>
      <c r="C1005" s="90">
        <v>39908</v>
      </c>
      <c r="E1005" s="89" t="s">
        <v>319</v>
      </c>
      <c r="G1005" s="24"/>
      <c r="H1005" s="75"/>
      <c r="I1005" s="23">
        <f>'Plt. Class.'!G$183</f>
        <v>0</v>
      </c>
      <c r="J1005" s="75">
        <f t="shared" ref="J1005:X1005" si="613">+J183+J457+J731</f>
        <v>0</v>
      </c>
      <c r="K1005" s="75">
        <f t="shared" si="613"/>
        <v>0</v>
      </c>
      <c r="L1005" s="75">
        <f t="shared" si="613"/>
        <v>0</v>
      </c>
      <c r="M1005" s="75">
        <f t="shared" si="613"/>
        <v>0</v>
      </c>
      <c r="N1005" s="75">
        <f t="shared" si="613"/>
        <v>0</v>
      </c>
      <c r="O1005" s="75">
        <f t="shared" si="613"/>
        <v>0</v>
      </c>
      <c r="P1005" s="75">
        <f t="shared" si="613"/>
        <v>0</v>
      </c>
      <c r="Q1005" s="75">
        <f t="shared" si="613"/>
        <v>0</v>
      </c>
      <c r="R1005" s="75">
        <f t="shared" si="613"/>
        <v>0</v>
      </c>
      <c r="S1005" s="75">
        <f t="shared" si="613"/>
        <v>0</v>
      </c>
      <c r="T1005" s="75">
        <f t="shared" si="613"/>
        <v>0</v>
      </c>
      <c r="U1005" s="75">
        <f t="shared" si="613"/>
        <v>0</v>
      </c>
      <c r="V1005" s="75">
        <f t="shared" si="613"/>
        <v>0</v>
      </c>
      <c r="W1005" s="75">
        <f t="shared" si="613"/>
        <v>0</v>
      </c>
      <c r="X1005" s="75">
        <f t="shared" si="613"/>
        <v>0</v>
      </c>
      <c r="Y1005" s="23">
        <f t="shared" si="582"/>
        <v>0</v>
      </c>
    </row>
    <row r="1006" spans="1:25">
      <c r="A1006" s="25">
        <f t="shared" si="576"/>
        <v>977</v>
      </c>
      <c r="C1006" s="90">
        <v>39909</v>
      </c>
      <c r="E1006" s="89" t="s">
        <v>320</v>
      </c>
      <c r="G1006" s="24"/>
      <c r="H1006" s="75"/>
      <c r="I1006" s="23">
        <f>'Plt. Class.'!G$184</f>
        <v>0</v>
      </c>
      <c r="J1006" s="75">
        <f t="shared" ref="J1006:X1006" si="614">+J184+J458+J732</f>
        <v>0</v>
      </c>
      <c r="K1006" s="75">
        <f t="shared" si="614"/>
        <v>0</v>
      </c>
      <c r="L1006" s="75">
        <f t="shared" si="614"/>
        <v>0</v>
      </c>
      <c r="M1006" s="75">
        <f t="shared" si="614"/>
        <v>0</v>
      </c>
      <c r="N1006" s="75">
        <f t="shared" si="614"/>
        <v>0</v>
      </c>
      <c r="O1006" s="75">
        <f t="shared" si="614"/>
        <v>0</v>
      </c>
      <c r="P1006" s="75">
        <f t="shared" si="614"/>
        <v>0</v>
      </c>
      <c r="Q1006" s="75">
        <f t="shared" si="614"/>
        <v>0</v>
      </c>
      <c r="R1006" s="75">
        <f t="shared" si="614"/>
        <v>0</v>
      </c>
      <c r="S1006" s="75">
        <f t="shared" si="614"/>
        <v>0</v>
      </c>
      <c r="T1006" s="75">
        <f t="shared" si="614"/>
        <v>0</v>
      </c>
      <c r="U1006" s="75">
        <f t="shared" si="614"/>
        <v>0</v>
      </c>
      <c r="V1006" s="75">
        <f t="shared" si="614"/>
        <v>0</v>
      </c>
      <c r="W1006" s="75">
        <f t="shared" si="614"/>
        <v>0</v>
      </c>
      <c r="X1006" s="75">
        <f t="shared" si="614"/>
        <v>0</v>
      </c>
      <c r="Y1006" s="23">
        <f t="shared" si="582"/>
        <v>0</v>
      </c>
    </row>
    <row r="1007" spans="1:25">
      <c r="A1007" s="25">
        <f t="shared" si="576"/>
        <v>978</v>
      </c>
      <c r="C1007" s="90">
        <v>39924</v>
      </c>
      <c r="E1007" s="89" t="s">
        <v>321</v>
      </c>
      <c r="G1007" s="24"/>
      <c r="H1007" s="75"/>
      <c r="I1007" s="23">
        <f>'Plt. Class.'!G$185</f>
        <v>0</v>
      </c>
      <c r="J1007" s="75">
        <f t="shared" ref="J1007:X1007" si="615">+J185+J459+J733</f>
        <v>0</v>
      </c>
      <c r="K1007" s="75">
        <f t="shared" si="615"/>
        <v>0</v>
      </c>
      <c r="L1007" s="75">
        <f t="shared" si="615"/>
        <v>0</v>
      </c>
      <c r="M1007" s="75">
        <f t="shared" si="615"/>
        <v>0</v>
      </c>
      <c r="N1007" s="75">
        <f t="shared" si="615"/>
        <v>0</v>
      </c>
      <c r="O1007" s="75">
        <f t="shared" si="615"/>
        <v>0</v>
      </c>
      <c r="P1007" s="75">
        <f t="shared" si="615"/>
        <v>0</v>
      </c>
      <c r="Q1007" s="75">
        <f t="shared" si="615"/>
        <v>0</v>
      </c>
      <c r="R1007" s="75">
        <f t="shared" si="615"/>
        <v>0</v>
      </c>
      <c r="S1007" s="75">
        <f t="shared" si="615"/>
        <v>0</v>
      </c>
      <c r="T1007" s="75">
        <f t="shared" si="615"/>
        <v>0</v>
      </c>
      <c r="U1007" s="75">
        <f t="shared" si="615"/>
        <v>0</v>
      </c>
      <c r="V1007" s="75">
        <f t="shared" si="615"/>
        <v>0</v>
      </c>
      <c r="W1007" s="75">
        <f t="shared" si="615"/>
        <v>0</v>
      </c>
      <c r="X1007" s="75">
        <f t="shared" si="615"/>
        <v>0</v>
      </c>
      <c r="Y1007" s="23">
        <f t="shared" si="582"/>
        <v>0</v>
      </c>
    </row>
    <row r="1008" spans="1:25">
      <c r="A1008" s="25">
        <f t="shared" si="576"/>
        <v>979</v>
      </c>
      <c r="G1008" s="24"/>
      <c r="H1008" s="75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</row>
    <row r="1009" spans="1:25">
      <c r="A1009" s="25">
        <f t="shared" si="576"/>
        <v>980</v>
      </c>
      <c r="D1009" s="25" t="s">
        <v>149</v>
      </c>
      <c r="G1009" s="24"/>
      <c r="H1009" s="75"/>
      <c r="I1009" s="23">
        <f>'Plt. Class.'!G$187</f>
        <v>227907.343498</v>
      </c>
      <c r="J1009" s="23">
        <f>SUM(J974:J1007)</f>
        <v>169855.45272936203</v>
      </c>
      <c r="K1009" s="23">
        <f t="shared" ref="K1009:X1009" si="616">SUM(K974:K1007)</f>
        <v>47204.899201230932</v>
      </c>
      <c r="L1009" s="23">
        <f t="shared" si="616"/>
        <v>59.299835408023149</v>
      </c>
      <c r="M1009" s="23">
        <f t="shared" si="616"/>
        <v>9632.2964145938095</v>
      </c>
      <c r="N1009" s="23">
        <f t="shared" si="616"/>
        <v>1155.3953174052415</v>
      </c>
      <c r="O1009" s="23">
        <f t="shared" si="616"/>
        <v>0</v>
      </c>
      <c r="P1009" s="23">
        <f t="shared" si="616"/>
        <v>0</v>
      </c>
      <c r="Q1009" s="23">
        <f t="shared" si="616"/>
        <v>0</v>
      </c>
      <c r="R1009" s="23">
        <f t="shared" si="616"/>
        <v>0</v>
      </c>
      <c r="S1009" s="23">
        <f t="shared" si="616"/>
        <v>0</v>
      </c>
      <c r="T1009" s="23">
        <f t="shared" si="616"/>
        <v>0</v>
      </c>
      <c r="U1009" s="23">
        <f t="shared" si="616"/>
        <v>0</v>
      </c>
      <c r="V1009" s="23">
        <f t="shared" si="616"/>
        <v>0</v>
      </c>
      <c r="W1009" s="23">
        <f t="shared" si="616"/>
        <v>0</v>
      </c>
      <c r="X1009" s="23">
        <f t="shared" si="616"/>
        <v>0</v>
      </c>
      <c r="Y1009" s="23">
        <f>SUM(J1009:X1009)-I1009</f>
        <v>0</v>
      </c>
    </row>
    <row r="1010" spans="1:25">
      <c r="A1010" s="25">
        <f t="shared" si="576"/>
        <v>981</v>
      </c>
      <c r="G1010" s="24"/>
      <c r="H1010" s="75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</row>
    <row r="1011" spans="1:25">
      <c r="A1011" s="25">
        <f t="shared" si="576"/>
        <v>982</v>
      </c>
      <c r="D1011" s="25" t="s">
        <v>348</v>
      </c>
      <c r="G1011" s="24"/>
      <c r="H1011" s="75"/>
      <c r="I1011" s="23">
        <f>'Plt. Class.'!G$189</f>
        <v>0</v>
      </c>
      <c r="J1011" s="75">
        <f>+J189+J463+J737</f>
        <v>0</v>
      </c>
      <c r="K1011" s="75">
        <f t="shared" ref="K1011:X1011" si="617">+K189+K463+K737</f>
        <v>0</v>
      </c>
      <c r="L1011" s="75">
        <f t="shared" si="617"/>
        <v>0</v>
      </c>
      <c r="M1011" s="75">
        <f t="shared" si="617"/>
        <v>0</v>
      </c>
      <c r="N1011" s="75">
        <f t="shared" si="617"/>
        <v>0</v>
      </c>
      <c r="O1011" s="75">
        <f t="shared" si="617"/>
        <v>0</v>
      </c>
      <c r="P1011" s="75">
        <f t="shared" si="617"/>
        <v>0</v>
      </c>
      <c r="Q1011" s="75">
        <f t="shared" si="617"/>
        <v>0</v>
      </c>
      <c r="R1011" s="75">
        <f t="shared" si="617"/>
        <v>0</v>
      </c>
      <c r="S1011" s="75">
        <f t="shared" si="617"/>
        <v>0</v>
      </c>
      <c r="T1011" s="75">
        <f t="shared" si="617"/>
        <v>0</v>
      </c>
      <c r="U1011" s="75">
        <f t="shared" si="617"/>
        <v>0</v>
      </c>
      <c r="V1011" s="75">
        <f t="shared" si="617"/>
        <v>0</v>
      </c>
      <c r="W1011" s="75">
        <f t="shared" si="617"/>
        <v>0</v>
      </c>
      <c r="X1011" s="75">
        <f t="shared" si="617"/>
        <v>0</v>
      </c>
      <c r="Y1011" s="23">
        <f>SUM(J1011:X1011)-I1011</f>
        <v>0</v>
      </c>
    </row>
    <row r="1012" spans="1:25">
      <c r="A1012" s="25">
        <f t="shared" si="576"/>
        <v>983</v>
      </c>
      <c r="G1012" s="24"/>
      <c r="H1012" s="75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</row>
    <row r="1013" spans="1:25">
      <c r="A1013" s="25">
        <f t="shared" si="576"/>
        <v>984</v>
      </c>
      <c r="D1013" s="25" t="s">
        <v>350</v>
      </c>
      <c r="G1013" s="24"/>
      <c r="H1013" s="75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</row>
    <row r="1014" spans="1:25">
      <c r="A1014" s="25">
        <f t="shared" si="576"/>
        <v>985</v>
      </c>
      <c r="G1014" s="24"/>
      <c r="H1014" s="75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</row>
    <row r="1015" spans="1:25">
      <c r="A1015" s="25">
        <f t="shared" si="576"/>
        <v>986</v>
      </c>
      <c r="D1015" s="25" t="s">
        <v>148</v>
      </c>
      <c r="G1015" s="24"/>
      <c r="H1015" s="75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</row>
    <row r="1016" spans="1:25">
      <c r="A1016" s="25">
        <f t="shared" si="576"/>
        <v>987</v>
      </c>
      <c r="G1016" s="24"/>
      <c r="H1016" s="75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</row>
    <row r="1017" spans="1:25">
      <c r="A1017" s="25">
        <f t="shared" si="576"/>
        <v>988</v>
      </c>
      <c r="C1017" s="90">
        <v>37400</v>
      </c>
      <c r="E1017" s="89" t="s">
        <v>115</v>
      </c>
      <c r="G1017" s="24"/>
      <c r="H1017" s="75"/>
      <c r="I1017" s="23">
        <f>'Plt. Class.'!G$195</f>
        <v>0</v>
      </c>
      <c r="J1017" s="75">
        <f t="shared" ref="J1017:X1017" si="618">+J195+J469+J743</f>
        <v>0</v>
      </c>
      <c r="K1017" s="75">
        <f t="shared" si="618"/>
        <v>0</v>
      </c>
      <c r="L1017" s="75">
        <f t="shared" si="618"/>
        <v>0</v>
      </c>
      <c r="M1017" s="75">
        <f t="shared" si="618"/>
        <v>0</v>
      </c>
      <c r="N1017" s="75">
        <f t="shared" si="618"/>
        <v>0</v>
      </c>
      <c r="O1017" s="75">
        <f t="shared" si="618"/>
        <v>0</v>
      </c>
      <c r="P1017" s="75">
        <f t="shared" si="618"/>
        <v>0</v>
      </c>
      <c r="Q1017" s="75">
        <f t="shared" si="618"/>
        <v>0</v>
      </c>
      <c r="R1017" s="75">
        <f t="shared" si="618"/>
        <v>0</v>
      </c>
      <c r="S1017" s="75">
        <f t="shared" si="618"/>
        <v>0</v>
      </c>
      <c r="T1017" s="75">
        <f t="shared" si="618"/>
        <v>0</v>
      </c>
      <c r="U1017" s="75">
        <f t="shared" si="618"/>
        <v>0</v>
      </c>
      <c r="V1017" s="75">
        <f t="shared" si="618"/>
        <v>0</v>
      </c>
      <c r="W1017" s="75">
        <f t="shared" si="618"/>
        <v>0</v>
      </c>
      <c r="X1017" s="75">
        <f t="shared" si="618"/>
        <v>0</v>
      </c>
      <c r="Y1017" s="23">
        <f t="shared" ref="Y1017:Y1050" si="619">SUM(J1017:X1017)-I1017</f>
        <v>0</v>
      </c>
    </row>
    <row r="1018" spans="1:25">
      <c r="A1018" s="25">
        <f t="shared" si="576"/>
        <v>989</v>
      </c>
      <c r="C1018" s="90">
        <v>39001</v>
      </c>
      <c r="E1018" s="89" t="s">
        <v>291</v>
      </c>
      <c r="G1018" s="24"/>
      <c r="H1018" s="75"/>
      <c r="I1018" s="23">
        <f>'Plt. Class.'!G$196</f>
        <v>0</v>
      </c>
      <c r="J1018" s="75">
        <f t="shared" ref="J1018:X1018" si="620">+J196+J470+J744</f>
        <v>0</v>
      </c>
      <c r="K1018" s="75">
        <f t="shared" si="620"/>
        <v>0</v>
      </c>
      <c r="L1018" s="75">
        <f t="shared" si="620"/>
        <v>0</v>
      </c>
      <c r="M1018" s="75">
        <f t="shared" si="620"/>
        <v>0</v>
      </c>
      <c r="N1018" s="75">
        <f t="shared" si="620"/>
        <v>0</v>
      </c>
      <c r="O1018" s="75">
        <f t="shared" si="620"/>
        <v>0</v>
      </c>
      <c r="P1018" s="75">
        <f t="shared" si="620"/>
        <v>0</v>
      </c>
      <c r="Q1018" s="75">
        <f t="shared" si="620"/>
        <v>0</v>
      </c>
      <c r="R1018" s="75">
        <f t="shared" si="620"/>
        <v>0</v>
      </c>
      <c r="S1018" s="75">
        <f t="shared" si="620"/>
        <v>0</v>
      </c>
      <c r="T1018" s="75">
        <f t="shared" si="620"/>
        <v>0</v>
      </c>
      <c r="U1018" s="75">
        <f t="shared" si="620"/>
        <v>0</v>
      </c>
      <c r="V1018" s="75">
        <f t="shared" si="620"/>
        <v>0</v>
      </c>
      <c r="W1018" s="75">
        <f t="shared" si="620"/>
        <v>0</v>
      </c>
      <c r="X1018" s="75">
        <f t="shared" si="620"/>
        <v>0</v>
      </c>
      <c r="Y1018" s="23">
        <f t="shared" si="619"/>
        <v>0</v>
      </c>
    </row>
    <row r="1019" spans="1:25">
      <c r="A1019" s="25">
        <f t="shared" si="576"/>
        <v>990</v>
      </c>
      <c r="C1019" s="90">
        <v>36602</v>
      </c>
      <c r="E1019" s="89" t="s">
        <v>139</v>
      </c>
      <c r="G1019" s="24"/>
      <c r="H1019" s="75"/>
      <c r="I1019" s="23">
        <f>'Plt. Class.'!G$197</f>
        <v>483221.46005385939</v>
      </c>
      <c r="J1019" s="75">
        <f t="shared" ref="J1019:X1019" si="621">+J197+J471+J745</f>
        <v>360136.70558496891</v>
      </c>
      <c r="K1019" s="75">
        <f t="shared" si="621"/>
        <v>100086.37704960236</v>
      </c>
      <c r="L1019" s="75">
        <f t="shared" si="621"/>
        <v>125.73071410079405</v>
      </c>
      <c r="M1019" s="75">
        <f t="shared" si="621"/>
        <v>20422.915144778653</v>
      </c>
      <c r="N1019" s="75">
        <f t="shared" si="621"/>
        <v>2449.7315604086825</v>
      </c>
      <c r="O1019" s="75">
        <f t="shared" si="621"/>
        <v>0</v>
      </c>
      <c r="P1019" s="75">
        <f t="shared" si="621"/>
        <v>0</v>
      </c>
      <c r="Q1019" s="75">
        <f t="shared" si="621"/>
        <v>0</v>
      </c>
      <c r="R1019" s="75">
        <f t="shared" si="621"/>
        <v>0</v>
      </c>
      <c r="S1019" s="75">
        <f t="shared" si="621"/>
        <v>0</v>
      </c>
      <c r="T1019" s="75">
        <f t="shared" si="621"/>
        <v>0</v>
      </c>
      <c r="U1019" s="75">
        <f t="shared" si="621"/>
        <v>0</v>
      </c>
      <c r="V1019" s="75">
        <f t="shared" si="621"/>
        <v>0</v>
      </c>
      <c r="W1019" s="75">
        <f t="shared" si="621"/>
        <v>0</v>
      </c>
      <c r="X1019" s="75">
        <f t="shared" si="621"/>
        <v>0</v>
      </c>
      <c r="Y1019" s="23">
        <f t="shared" si="619"/>
        <v>0</v>
      </c>
    </row>
    <row r="1020" spans="1:25">
      <c r="A1020" s="25">
        <f t="shared" si="576"/>
        <v>991</v>
      </c>
      <c r="C1020" s="90">
        <v>37503</v>
      </c>
      <c r="E1020" s="89" t="s">
        <v>278</v>
      </c>
      <c r="G1020" s="24"/>
      <c r="H1020" s="75"/>
      <c r="I1020" s="23">
        <f>'Plt. Class.'!G$198</f>
        <v>0</v>
      </c>
      <c r="J1020" s="75">
        <f t="shared" ref="J1020:X1020" si="622">+J198+J472+J746</f>
        <v>0</v>
      </c>
      <c r="K1020" s="75">
        <f t="shared" si="622"/>
        <v>0</v>
      </c>
      <c r="L1020" s="75">
        <f t="shared" si="622"/>
        <v>0</v>
      </c>
      <c r="M1020" s="75">
        <f t="shared" si="622"/>
        <v>0</v>
      </c>
      <c r="N1020" s="75">
        <f t="shared" si="622"/>
        <v>0</v>
      </c>
      <c r="O1020" s="75">
        <f t="shared" si="622"/>
        <v>0</v>
      </c>
      <c r="P1020" s="75">
        <f t="shared" si="622"/>
        <v>0</v>
      </c>
      <c r="Q1020" s="75">
        <f t="shared" si="622"/>
        <v>0</v>
      </c>
      <c r="R1020" s="75">
        <f t="shared" si="622"/>
        <v>0</v>
      </c>
      <c r="S1020" s="75">
        <f t="shared" si="622"/>
        <v>0</v>
      </c>
      <c r="T1020" s="75">
        <f t="shared" si="622"/>
        <v>0</v>
      </c>
      <c r="U1020" s="75">
        <f t="shared" si="622"/>
        <v>0</v>
      </c>
      <c r="V1020" s="75">
        <f t="shared" si="622"/>
        <v>0</v>
      </c>
      <c r="W1020" s="75">
        <f t="shared" si="622"/>
        <v>0</v>
      </c>
      <c r="X1020" s="75">
        <f t="shared" si="622"/>
        <v>0</v>
      </c>
      <c r="Y1020" s="23">
        <f t="shared" si="619"/>
        <v>0</v>
      </c>
    </row>
    <row r="1021" spans="1:25">
      <c r="A1021" s="25">
        <f t="shared" si="576"/>
        <v>992</v>
      </c>
      <c r="C1021" s="90">
        <v>39004</v>
      </c>
      <c r="E1021" s="89" t="s">
        <v>293</v>
      </c>
      <c r="G1021" s="24"/>
      <c r="H1021" s="75"/>
      <c r="I1021" s="23">
        <f>'Plt. Class.'!G$199</f>
        <v>0</v>
      </c>
      <c r="J1021" s="75">
        <f t="shared" ref="J1021:X1021" si="623">+J199+J473+J747</f>
        <v>0</v>
      </c>
      <c r="K1021" s="75">
        <f t="shared" si="623"/>
        <v>0</v>
      </c>
      <c r="L1021" s="75">
        <f t="shared" si="623"/>
        <v>0</v>
      </c>
      <c r="M1021" s="75">
        <f t="shared" si="623"/>
        <v>0</v>
      </c>
      <c r="N1021" s="75">
        <f t="shared" si="623"/>
        <v>0</v>
      </c>
      <c r="O1021" s="75">
        <f t="shared" si="623"/>
        <v>0</v>
      </c>
      <c r="P1021" s="75">
        <f t="shared" si="623"/>
        <v>0</v>
      </c>
      <c r="Q1021" s="75">
        <f t="shared" si="623"/>
        <v>0</v>
      </c>
      <c r="R1021" s="75">
        <f t="shared" si="623"/>
        <v>0</v>
      </c>
      <c r="S1021" s="75">
        <f t="shared" si="623"/>
        <v>0</v>
      </c>
      <c r="T1021" s="75">
        <f t="shared" si="623"/>
        <v>0</v>
      </c>
      <c r="U1021" s="75">
        <f t="shared" si="623"/>
        <v>0</v>
      </c>
      <c r="V1021" s="75">
        <f t="shared" si="623"/>
        <v>0</v>
      </c>
      <c r="W1021" s="75">
        <f t="shared" si="623"/>
        <v>0</v>
      </c>
      <c r="X1021" s="75">
        <f t="shared" si="623"/>
        <v>0</v>
      </c>
      <c r="Y1021" s="23">
        <f t="shared" si="619"/>
        <v>0</v>
      </c>
    </row>
    <row r="1022" spans="1:25">
      <c r="A1022" s="25">
        <f t="shared" si="576"/>
        <v>993</v>
      </c>
      <c r="C1022" s="90">
        <v>39009</v>
      </c>
      <c r="E1022" s="89" t="s">
        <v>294</v>
      </c>
      <c r="G1022" s="24"/>
      <c r="H1022" s="75"/>
      <c r="I1022" s="23">
        <f>'Plt. Class.'!G$200</f>
        <v>642376.32411593595</v>
      </c>
      <c r="J1022" s="75">
        <f t="shared" ref="J1022:X1022" si="624">+J200+J474+J748</f>
        <v>478752.10899596661</v>
      </c>
      <c r="K1022" s="75">
        <f t="shared" si="624"/>
        <v>133051.04242688042</v>
      </c>
      <c r="L1022" s="75">
        <f t="shared" si="624"/>
        <v>167.14165373271626</v>
      </c>
      <c r="M1022" s="75">
        <f t="shared" si="624"/>
        <v>27149.450599673983</v>
      </c>
      <c r="N1022" s="75">
        <f t="shared" si="624"/>
        <v>3256.58043968231</v>
      </c>
      <c r="O1022" s="75">
        <f t="shared" si="624"/>
        <v>0</v>
      </c>
      <c r="P1022" s="75">
        <f t="shared" si="624"/>
        <v>0</v>
      </c>
      <c r="Q1022" s="75">
        <f t="shared" si="624"/>
        <v>0</v>
      </c>
      <c r="R1022" s="75">
        <f t="shared" si="624"/>
        <v>0</v>
      </c>
      <c r="S1022" s="75">
        <f t="shared" si="624"/>
        <v>0</v>
      </c>
      <c r="T1022" s="75">
        <f t="shared" si="624"/>
        <v>0</v>
      </c>
      <c r="U1022" s="75">
        <f t="shared" si="624"/>
        <v>0</v>
      </c>
      <c r="V1022" s="75">
        <f t="shared" si="624"/>
        <v>0</v>
      </c>
      <c r="W1022" s="75">
        <f t="shared" si="624"/>
        <v>0</v>
      </c>
      <c r="X1022" s="75">
        <f t="shared" si="624"/>
        <v>0</v>
      </c>
      <c r="Y1022" s="23">
        <f t="shared" si="619"/>
        <v>0</v>
      </c>
    </row>
    <row r="1023" spans="1:25">
      <c r="A1023" s="25">
        <f t="shared" si="576"/>
        <v>994</v>
      </c>
      <c r="C1023" s="90">
        <v>39100</v>
      </c>
      <c r="E1023" s="89" t="s">
        <v>295</v>
      </c>
      <c r="G1023" s="24"/>
      <c r="H1023" s="75"/>
      <c r="I1023" s="23">
        <f>'Plt. Class.'!G$201</f>
        <v>384176.43393817754</v>
      </c>
      <c r="J1023" s="75">
        <f t="shared" ref="J1023:X1023" si="625">+J201+J475+J749</f>
        <v>286320.13832013111</v>
      </c>
      <c r="K1023" s="75">
        <f t="shared" si="625"/>
        <v>79571.853899912487</v>
      </c>
      <c r="L1023" s="75">
        <f t="shared" si="625"/>
        <v>99.959917703902903</v>
      </c>
      <c r="M1023" s="75">
        <f t="shared" si="625"/>
        <v>16236.867274207058</v>
      </c>
      <c r="N1023" s="75">
        <f t="shared" si="625"/>
        <v>1947.6145262230643</v>
      </c>
      <c r="O1023" s="75">
        <f t="shared" si="625"/>
        <v>0</v>
      </c>
      <c r="P1023" s="75">
        <f t="shared" si="625"/>
        <v>0</v>
      </c>
      <c r="Q1023" s="75">
        <f t="shared" si="625"/>
        <v>0</v>
      </c>
      <c r="R1023" s="75">
        <f t="shared" si="625"/>
        <v>0</v>
      </c>
      <c r="S1023" s="75">
        <f t="shared" si="625"/>
        <v>0</v>
      </c>
      <c r="T1023" s="75">
        <f t="shared" si="625"/>
        <v>0</v>
      </c>
      <c r="U1023" s="75">
        <f t="shared" si="625"/>
        <v>0</v>
      </c>
      <c r="V1023" s="75">
        <f t="shared" si="625"/>
        <v>0</v>
      </c>
      <c r="W1023" s="75">
        <f t="shared" si="625"/>
        <v>0</v>
      </c>
      <c r="X1023" s="75">
        <f t="shared" si="625"/>
        <v>0</v>
      </c>
      <c r="Y1023" s="23">
        <f t="shared" si="619"/>
        <v>0</v>
      </c>
    </row>
    <row r="1024" spans="1:25">
      <c r="A1024" s="25">
        <f t="shared" si="576"/>
        <v>995</v>
      </c>
      <c r="C1024" s="90">
        <v>39102</v>
      </c>
      <c r="E1024" s="89" t="s">
        <v>296</v>
      </c>
      <c r="G1024" s="24"/>
      <c r="H1024" s="75"/>
      <c r="I1024" s="23">
        <f>'Plt. Class.'!G$202</f>
        <v>0</v>
      </c>
      <c r="J1024" s="75">
        <f t="shared" ref="J1024:X1024" si="626">+J202+J476+J750</f>
        <v>0</v>
      </c>
      <c r="K1024" s="75">
        <f t="shared" si="626"/>
        <v>0</v>
      </c>
      <c r="L1024" s="75">
        <f t="shared" si="626"/>
        <v>0</v>
      </c>
      <c r="M1024" s="75">
        <f t="shared" si="626"/>
        <v>0</v>
      </c>
      <c r="N1024" s="75">
        <f t="shared" si="626"/>
        <v>0</v>
      </c>
      <c r="O1024" s="75">
        <f t="shared" si="626"/>
        <v>0</v>
      </c>
      <c r="P1024" s="75">
        <f t="shared" si="626"/>
        <v>0</v>
      </c>
      <c r="Q1024" s="75">
        <f t="shared" si="626"/>
        <v>0</v>
      </c>
      <c r="R1024" s="75">
        <f t="shared" si="626"/>
        <v>0</v>
      </c>
      <c r="S1024" s="75">
        <f t="shared" si="626"/>
        <v>0</v>
      </c>
      <c r="T1024" s="75">
        <f t="shared" si="626"/>
        <v>0</v>
      </c>
      <c r="U1024" s="75">
        <f t="shared" si="626"/>
        <v>0</v>
      </c>
      <c r="V1024" s="75">
        <f t="shared" si="626"/>
        <v>0</v>
      </c>
      <c r="W1024" s="75">
        <f t="shared" si="626"/>
        <v>0</v>
      </c>
      <c r="X1024" s="75">
        <f t="shared" si="626"/>
        <v>0</v>
      </c>
      <c r="Y1024" s="23">
        <f t="shared" si="619"/>
        <v>0</v>
      </c>
    </row>
    <row r="1025" spans="1:25">
      <c r="A1025" s="25">
        <f t="shared" si="576"/>
        <v>996</v>
      </c>
      <c r="C1025" s="90">
        <v>39103</v>
      </c>
      <c r="E1025" s="89" t="s">
        <v>297</v>
      </c>
      <c r="G1025" s="24"/>
      <c r="H1025" s="75"/>
      <c r="I1025" s="23">
        <f>'Plt. Class.'!G$203</f>
        <v>0</v>
      </c>
      <c r="J1025" s="75">
        <f t="shared" ref="J1025:X1025" si="627">+J203+J477+J751</f>
        <v>0</v>
      </c>
      <c r="K1025" s="75">
        <f t="shared" si="627"/>
        <v>0</v>
      </c>
      <c r="L1025" s="75">
        <f t="shared" si="627"/>
        <v>0</v>
      </c>
      <c r="M1025" s="75">
        <f t="shared" si="627"/>
        <v>0</v>
      </c>
      <c r="N1025" s="75">
        <f t="shared" si="627"/>
        <v>0</v>
      </c>
      <c r="O1025" s="75">
        <f t="shared" si="627"/>
        <v>0</v>
      </c>
      <c r="P1025" s="75">
        <f t="shared" si="627"/>
        <v>0</v>
      </c>
      <c r="Q1025" s="75">
        <f t="shared" si="627"/>
        <v>0</v>
      </c>
      <c r="R1025" s="75">
        <f t="shared" si="627"/>
        <v>0</v>
      </c>
      <c r="S1025" s="75">
        <f t="shared" si="627"/>
        <v>0</v>
      </c>
      <c r="T1025" s="75">
        <f t="shared" si="627"/>
        <v>0</v>
      </c>
      <c r="U1025" s="75">
        <f t="shared" si="627"/>
        <v>0</v>
      </c>
      <c r="V1025" s="75">
        <f t="shared" si="627"/>
        <v>0</v>
      </c>
      <c r="W1025" s="75">
        <f t="shared" si="627"/>
        <v>0</v>
      </c>
      <c r="X1025" s="75">
        <f t="shared" si="627"/>
        <v>0</v>
      </c>
      <c r="Y1025" s="23">
        <f t="shared" si="619"/>
        <v>0</v>
      </c>
    </row>
    <row r="1026" spans="1:25">
      <c r="A1026" s="25">
        <f t="shared" si="576"/>
        <v>997</v>
      </c>
      <c r="C1026" s="90">
        <v>39200</v>
      </c>
      <c r="E1026" s="89" t="s">
        <v>298</v>
      </c>
      <c r="G1026" s="24"/>
      <c r="H1026" s="75"/>
      <c r="I1026" s="23">
        <f>'Plt. Class.'!G$204</f>
        <v>14389.250294083502</v>
      </c>
      <c r="J1026" s="75">
        <f t="shared" ref="J1026:X1026" si="628">+J204+J478+J752</f>
        <v>10724.062619593067</v>
      </c>
      <c r="K1026" s="75">
        <f t="shared" si="628"/>
        <v>2980.3476241188118</v>
      </c>
      <c r="L1026" s="75">
        <f t="shared" si="628"/>
        <v>3.7439784124002502</v>
      </c>
      <c r="M1026" s="75">
        <f t="shared" si="628"/>
        <v>608.14856550512923</v>
      </c>
      <c r="N1026" s="75">
        <f t="shared" si="628"/>
        <v>72.947506454095318</v>
      </c>
      <c r="O1026" s="75">
        <f t="shared" si="628"/>
        <v>0</v>
      </c>
      <c r="P1026" s="75">
        <f t="shared" si="628"/>
        <v>0</v>
      </c>
      <c r="Q1026" s="75">
        <f t="shared" si="628"/>
        <v>0</v>
      </c>
      <c r="R1026" s="75">
        <f t="shared" si="628"/>
        <v>0</v>
      </c>
      <c r="S1026" s="75">
        <f t="shared" si="628"/>
        <v>0</v>
      </c>
      <c r="T1026" s="75">
        <f t="shared" si="628"/>
        <v>0</v>
      </c>
      <c r="U1026" s="75">
        <f t="shared" si="628"/>
        <v>0</v>
      </c>
      <c r="V1026" s="75">
        <f t="shared" si="628"/>
        <v>0</v>
      </c>
      <c r="W1026" s="75">
        <f t="shared" si="628"/>
        <v>0</v>
      </c>
      <c r="X1026" s="75">
        <f t="shared" si="628"/>
        <v>0</v>
      </c>
      <c r="Y1026" s="23">
        <f t="shared" si="619"/>
        <v>0</v>
      </c>
    </row>
    <row r="1027" spans="1:25">
      <c r="A1027" s="25">
        <f t="shared" si="576"/>
        <v>998</v>
      </c>
      <c r="C1027" s="90">
        <v>39201</v>
      </c>
      <c r="E1027" s="89" t="s">
        <v>299</v>
      </c>
      <c r="G1027" s="24"/>
      <c r="H1027" s="75"/>
      <c r="I1027" s="23">
        <f>'Plt. Class.'!G$205</f>
        <v>0</v>
      </c>
      <c r="J1027" s="75">
        <f t="shared" ref="J1027:X1027" si="629">+J205+J479+J753</f>
        <v>0</v>
      </c>
      <c r="K1027" s="75">
        <f t="shared" si="629"/>
        <v>0</v>
      </c>
      <c r="L1027" s="75">
        <f t="shared" si="629"/>
        <v>0</v>
      </c>
      <c r="M1027" s="75">
        <f t="shared" si="629"/>
        <v>0</v>
      </c>
      <c r="N1027" s="75">
        <f t="shared" si="629"/>
        <v>0</v>
      </c>
      <c r="O1027" s="75">
        <f t="shared" si="629"/>
        <v>0</v>
      </c>
      <c r="P1027" s="75">
        <f t="shared" si="629"/>
        <v>0</v>
      </c>
      <c r="Q1027" s="75">
        <f t="shared" si="629"/>
        <v>0</v>
      </c>
      <c r="R1027" s="75">
        <f t="shared" si="629"/>
        <v>0</v>
      </c>
      <c r="S1027" s="75">
        <f t="shared" si="629"/>
        <v>0</v>
      </c>
      <c r="T1027" s="75">
        <f t="shared" si="629"/>
        <v>0</v>
      </c>
      <c r="U1027" s="75">
        <f t="shared" si="629"/>
        <v>0</v>
      </c>
      <c r="V1027" s="75">
        <f t="shared" si="629"/>
        <v>0</v>
      </c>
      <c r="W1027" s="75">
        <f t="shared" si="629"/>
        <v>0</v>
      </c>
      <c r="X1027" s="75">
        <f t="shared" si="629"/>
        <v>0</v>
      </c>
      <c r="Y1027" s="23">
        <f t="shared" si="619"/>
        <v>0</v>
      </c>
    </row>
    <row r="1028" spans="1:25">
      <c r="A1028" s="25">
        <f t="shared" si="576"/>
        <v>999</v>
      </c>
      <c r="C1028" s="90">
        <v>39202</v>
      </c>
      <c r="E1028" s="89" t="s">
        <v>300</v>
      </c>
      <c r="G1028" s="24"/>
      <c r="H1028" s="75"/>
      <c r="I1028" s="23">
        <f>'Plt. Class.'!G$206</f>
        <v>0</v>
      </c>
      <c r="J1028" s="75">
        <f t="shared" ref="J1028:X1028" si="630">+J206+J480+J754</f>
        <v>0</v>
      </c>
      <c r="K1028" s="75">
        <f t="shared" si="630"/>
        <v>0</v>
      </c>
      <c r="L1028" s="75">
        <f t="shared" si="630"/>
        <v>0</v>
      </c>
      <c r="M1028" s="75">
        <f t="shared" si="630"/>
        <v>0</v>
      </c>
      <c r="N1028" s="75">
        <f t="shared" si="630"/>
        <v>0</v>
      </c>
      <c r="O1028" s="75">
        <f t="shared" si="630"/>
        <v>0</v>
      </c>
      <c r="P1028" s="75">
        <f t="shared" si="630"/>
        <v>0</v>
      </c>
      <c r="Q1028" s="75">
        <f t="shared" si="630"/>
        <v>0</v>
      </c>
      <c r="R1028" s="75">
        <f t="shared" si="630"/>
        <v>0</v>
      </c>
      <c r="S1028" s="75">
        <f t="shared" si="630"/>
        <v>0</v>
      </c>
      <c r="T1028" s="75">
        <f t="shared" si="630"/>
        <v>0</v>
      </c>
      <c r="U1028" s="75">
        <f t="shared" si="630"/>
        <v>0</v>
      </c>
      <c r="V1028" s="75">
        <f t="shared" si="630"/>
        <v>0</v>
      </c>
      <c r="W1028" s="75">
        <f t="shared" si="630"/>
        <v>0</v>
      </c>
      <c r="X1028" s="75">
        <f t="shared" si="630"/>
        <v>0</v>
      </c>
      <c r="Y1028" s="23">
        <f t="shared" si="619"/>
        <v>0</v>
      </c>
    </row>
    <row r="1029" spans="1:25">
      <c r="A1029" s="25">
        <f t="shared" si="576"/>
        <v>1000</v>
      </c>
      <c r="C1029" s="90">
        <v>39300</v>
      </c>
      <c r="E1029" s="89" t="s">
        <v>186</v>
      </c>
      <c r="G1029" s="24"/>
      <c r="H1029" s="75"/>
      <c r="I1029" s="23">
        <f>'Plt. Class.'!G$207</f>
        <v>0</v>
      </c>
      <c r="J1029" s="75">
        <f t="shared" ref="J1029:X1029" si="631">+J207+J481+J755</f>
        <v>0</v>
      </c>
      <c r="K1029" s="75">
        <f t="shared" si="631"/>
        <v>0</v>
      </c>
      <c r="L1029" s="75">
        <f t="shared" si="631"/>
        <v>0</v>
      </c>
      <c r="M1029" s="75">
        <f t="shared" si="631"/>
        <v>0</v>
      </c>
      <c r="N1029" s="75">
        <f t="shared" si="631"/>
        <v>0</v>
      </c>
      <c r="O1029" s="75">
        <f t="shared" si="631"/>
        <v>0</v>
      </c>
      <c r="P1029" s="75">
        <f t="shared" si="631"/>
        <v>0</v>
      </c>
      <c r="Q1029" s="75">
        <f t="shared" si="631"/>
        <v>0</v>
      </c>
      <c r="R1029" s="75">
        <f t="shared" si="631"/>
        <v>0</v>
      </c>
      <c r="S1029" s="75">
        <f t="shared" si="631"/>
        <v>0</v>
      </c>
      <c r="T1029" s="75">
        <f t="shared" si="631"/>
        <v>0</v>
      </c>
      <c r="U1029" s="75">
        <f t="shared" si="631"/>
        <v>0</v>
      </c>
      <c r="V1029" s="75">
        <f t="shared" si="631"/>
        <v>0</v>
      </c>
      <c r="W1029" s="75">
        <f t="shared" si="631"/>
        <v>0</v>
      </c>
      <c r="X1029" s="75">
        <f t="shared" si="631"/>
        <v>0</v>
      </c>
      <c r="Y1029" s="23">
        <f t="shared" si="619"/>
        <v>0</v>
      </c>
    </row>
    <row r="1030" spans="1:25">
      <c r="A1030" s="25">
        <f t="shared" ref="A1030:A1093" si="632">A1029+1</f>
        <v>1001</v>
      </c>
      <c r="C1030" s="90">
        <v>39400</v>
      </c>
      <c r="E1030" s="89" t="s">
        <v>301</v>
      </c>
      <c r="G1030" s="24"/>
      <c r="H1030" s="75"/>
      <c r="I1030" s="23">
        <f>'Plt. Class.'!G$208</f>
        <v>1374.7885361572999</v>
      </c>
      <c r="J1030" s="75">
        <f t="shared" ref="J1030:X1030" si="633">+J208+J482+J756</f>
        <v>1024.6064283496166</v>
      </c>
      <c r="K1030" s="75">
        <f t="shared" si="633"/>
        <v>284.75060643617508</v>
      </c>
      <c r="L1030" s="75">
        <f t="shared" si="633"/>
        <v>0.3577099915417179</v>
      </c>
      <c r="M1030" s="75">
        <f t="shared" si="633"/>
        <v>58.104186045101429</v>
      </c>
      <c r="N1030" s="75">
        <f t="shared" si="633"/>
        <v>6.9696053348649123</v>
      </c>
      <c r="O1030" s="75">
        <f t="shared" si="633"/>
        <v>0</v>
      </c>
      <c r="P1030" s="75">
        <f t="shared" si="633"/>
        <v>0</v>
      </c>
      <c r="Q1030" s="75">
        <f t="shared" si="633"/>
        <v>0</v>
      </c>
      <c r="R1030" s="75">
        <f t="shared" si="633"/>
        <v>0</v>
      </c>
      <c r="S1030" s="75">
        <f t="shared" si="633"/>
        <v>0</v>
      </c>
      <c r="T1030" s="75">
        <f t="shared" si="633"/>
        <v>0</v>
      </c>
      <c r="U1030" s="75">
        <f t="shared" si="633"/>
        <v>0</v>
      </c>
      <c r="V1030" s="75">
        <f t="shared" si="633"/>
        <v>0</v>
      </c>
      <c r="W1030" s="75">
        <f t="shared" si="633"/>
        <v>0</v>
      </c>
      <c r="X1030" s="75">
        <f t="shared" si="633"/>
        <v>0</v>
      </c>
      <c r="Y1030" s="23">
        <f t="shared" si="619"/>
        <v>0</v>
      </c>
    </row>
    <row r="1031" spans="1:25">
      <c r="A1031" s="25">
        <f t="shared" si="632"/>
        <v>1002</v>
      </c>
      <c r="C1031" s="90">
        <v>39600</v>
      </c>
      <c r="E1031" s="89" t="s">
        <v>302</v>
      </c>
      <c r="G1031" s="24"/>
      <c r="H1031" s="75"/>
      <c r="I1031" s="23">
        <f>'Plt. Class.'!G$209</f>
        <v>0</v>
      </c>
      <c r="J1031" s="75">
        <f t="shared" ref="J1031:X1031" si="634">+J209+J483+J757</f>
        <v>0</v>
      </c>
      <c r="K1031" s="75">
        <f t="shared" si="634"/>
        <v>0</v>
      </c>
      <c r="L1031" s="75">
        <f t="shared" si="634"/>
        <v>0</v>
      </c>
      <c r="M1031" s="75">
        <f t="shared" si="634"/>
        <v>0</v>
      </c>
      <c r="N1031" s="75">
        <f t="shared" si="634"/>
        <v>0</v>
      </c>
      <c r="O1031" s="75">
        <f t="shared" si="634"/>
        <v>0</v>
      </c>
      <c r="P1031" s="75">
        <f t="shared" si="634"/>
        <v>0</v>
      </c>
      <c r="Q1031" s="75">
        <f t="shared" si="634"/>
        <v>0</v>
      </c>
      <c r="R1031" s="75">
        <f t="shared" si="634"/>
        <v>0</v>
      </c>
      <c r="S1031" s="75">
        <f t="shared" si="634"/>
        <v>0</v>
      </c>
      <c r="T1031" s="75">
        <f t="shared" si="634"/>
        <v>0</v>
      </c>
      <c r="U1031" s="75">
        <f t="shared" si="634"/>
        <v>0</v>
      </c>
      <c r="V1031" s="75">
        <f t="shared" si="634"/>
        <v>0</v>
      </c>
      <c r="W1031" s="75">
        <f t="shared" si="634"/>
        <v>0</v>
      </c>
      <c r="X1031" s="75">
        <f t="shared" si="634"/>
        <v>0</v>
      </c>
      <c r="Y1031" s="23">
        <f t="shared" si="619"/>
        <v>0</v>
      </c>
    </row>
    <row r="1032" spans="1:25">
      <c r="A1032" s="25">
        <f t="shared" si="632"/>
        <v>1003</v>
      </c>
      <c r="C1032" s="90">
        <v>39603</v>
      </c>
      <c r="E1032" s="89" t="s">
        <v>303</v>
      </c>
      <c r="G1032" s="24"/>
      <c r="H1032" s="75"/>
      <c r="I1032" s="23">
        <f>'Plt. Class.'!G$210</f>
        <v>0</v>
      </c>
      <c r="J1032" s="75">
        <f t="shared" ref="J1032:X1032" si="635">+J210+J484+J758</f>
        <v>0</v>
      </c>
      <c r="K1032" s="75">
        <f t="shared" si="635"/>
        <v>0</v>
      </c>
      <c r="L1032" s="75">
        <f t="shared" si="635"/>
        <v>0</v>
      </c>
      <c r="M1032" s="75">
        <f t="shared" si="635"/>
        <v>0</v>
      </c>
      <c r="N1032" s="75">
        <f t="shared" si="635"/>
        <v>0</v>
      </c>
      <c r="O1032" s="75">
        <f t="shared" si="635"/>
        <v>0</v>
      </c>
      <c r="P1032" s="75">
        <f t="shared" si="635"/>
        <v>0</v>
      </c>
      <c r="Q1032" s="75">
        <f t="shared" si="635"/>
        <v>0</v>
      </c>
      <c r="R1032" s="75">
        <f t="shared" si="635"/>
        <v>0</v>
      </c>
      <c r="S1032" s="75">
        <f t="shared" si="635"/>
        <v>0</v>
      </c>
      <c r="T1032" s="75">
        <f t="shared" si="635"/>
        <v>0</v>
      </c>
      <c r="U1032" s="75">
        <f t="shared" si="635"/>
        <v>0</v>
      </c>
      <c r="V1032" s="75">
        <f t="shared" si="635"/>
        <v>0</v>
      </c>
      <c r="W1032" s="75">
        <f t="shared" si="635"/>
        <v>0</v>
      </c>
      <c r="X1032" s="75">
        <f t="shared" si="635"/>
        <v>0</v>
      </c>
      <c r="Y1032" s="23">
        <f t="shared" si="619"/>
        <v>0</v>
      </c>
    </row>
    <row r="1033" spans="1:25">
      <c r="A1033" s="25">
        <f t="shared" si="632"/>
        <v>1004</v>
      </c>
      <c r="C1033" s="90">
        <v>39604</v>
      </c>
      <c r="E1033" s="89" t="s">
        <v>304</v>
      </c>
      <c r="G1033" s="24"/>
      <c r="H1033" s="75"/>
      <c r="I1033" s="23">
        <f>'Plt. Class.'!G$211</f>
        <v>0</v>
      </c>
      <c r="J1033" s="75">
        <f t="shared" ref="J1033:X1033" si="636">+J211+J485+J759</f>
        <v>0</v>
      </c>
      <c r="K1033" s="75">
        <f t="shared" si="636"/>
        <v>0</v>
      </c>
      <c r="L1033" s="75">
        <f t="shared" si="636"/>
        <v>0</v>
      </c>
      <c r="M1033" s="75">
        <f t="shared" si="636"/>
        <v>0</v>
      </c>
      <c r="N1033" s="75">
        <f t="shared" si="636"/>
        <v>0</v>
      </c>
      <c r="O1033" s="75">
        <f t="shared" si="636"/>
        <v>0</v>
      </c>
      <c r="P1033" s="75">
        <f t="shared" si="636"/>
        <v>0</v>
      </c>
      <c r="Q1033" s="75">
        <f t="shared" si="636"/>
        <v>0</v>
      </c>
      <c r="R1033" s="75">
        <f t="shared" si="636"/>
        <v>0</v>
      </c>
      <c r="S1033" s="75">
        <f t="shared" si="636"/>
        <v>0</v>
      </c>
      <c r="T1033" s="75">
        <f t="shared" si="636"/>
        <v>0</v>
      </c>
      <c r="U1033" s="75">
        <f t="shared" si="636"/>
        <v>0</v>
      </c>
      <c r="V1033" s="75">
        <f t="shared" si="636"/>
        <v>0</v>
      </c>
      <c r="W1033" s="75">
        <f t="shared" si="636"/>
        <v>0</v>
      </c>
      <c r="X1033" s="75">
        <f t="shared" si="636"/>
        <v>0</v>
      </c>
      <c r="Y1033" s="23">
        <f t="shared" si="619"/>
        <v>0</v>
      </c>
    </row>
    <row r="1034" spans="1:25">
      <c r="A1034" s="25">
        <f t="shared" si="632"/>
        <v>1005</v>
      </c>
      <c r="C1034" s="90">
        <v>39605</v>
      </c>
      <c r="E1034" s="23" t="s">
        <v>305</v>
      </c>
      <c r="G1034" s="24"/>
      <c r="H1034" s="75"/>
      <c r="I1034" s="23">
        <f>'Plt. Class.'!G$212</f>
        <v>0</v>
      </c>
      <c r="J1034" s="75">
        <f t="shared" ref="J1034:X1034" si="637">+J212+J486+J760</f>
        <v>0</v>
      </c>
      <c r="K1034" s="75">
        <f t="shared" si="637"/>
        <v>0</v>
      </c>
      <c r="L1034" s="75">
        <f t="shared" si="637"/>
        <v>0</v>
      </c>
      <c r="M1034" s="75">
        <f t="shared" si="637"/>
        <v>0</v>
      </c>
      <c r="N1034" s="75">
        <f t="shared" si="637"/>
        <v>0</v>
      </c>
      <c r="O1034" s="75">
        <f t="shared" si="637"/>
        <v>0</v>
      </c>
      <c r="P1034" s="75">
        <f t="shared" si="637"/>
        <v>0</v>
      </c>
      <c r="Q1034" s="75">
        <f t="shared" si="637"/>
        <v>0</v>
      </c>
      <c r="R1034" s="75">
        <f t="shared" si="637"/>
        <v>0</v>
      </c>
      <c r="S1034" s="75">
        <f t="shared" si="637"/>
        <v>0</v>
      </c>
      <c r="T1034" s="75">
        <f t="shared" si="637"/>
        <v>0</v>
      </c>
      <c r="U1034" s="75">
        <f t="shared" si="637"/>
        <v>0</v>
      </c>
      <c r="V1034" s="75">
        <f t="shared" si="637"/>
        <v>0</v>
      </c>
      <c r="W1034" s="75">
        <f t="shared" si="637"/>
        <v>0</v>
      </c>
      <c r="X1034" s="75">
        <f t="shared" si="637"/>
        <v>0</v>
      </c>
      <c r="Y1034" s="23">
        <f t="shared" si="619"/>
        <v>0</v>
      </c>
    </row>
    <row r="1035" spans="1:25">
      <c r="A1035" s="25">
        <f t="shared" si="632"/>
        <v>1006</v>
      </c>
      <c r="C1035" s="90">
        <v>39700</v>
      </c>
      <c r="E1035" s="89" t="s">
        <v>306</v>
      </c>
      <c r="G1035" s="24"/>
      <c r="H1035" s="75"/>
      <c r="I1035" s="23">
        <f>'Plt. Class.'!G$213</f>
        <v>35201.515802308473</v>
      </c>
      <c r="J1035" s="75">
        <f t="shared" ref="J1035:X1035" si="638">+J213+J487+J761</f>
        <v>26235.088837378193</v>
      </c>
      <c r="K1035" s="75">
        <f t="shared" si="638"/>
        <v>7291.0507387538009</v>
      </c>
      <c r="L1035" s="75">
        <f t="shared" si="638"/>
        <v>9.1591787309307868</v>
      </c>
      <c r="M1035" s="75">
        <f t="shared" si="638"/>
        <v>1487.7600223259974</v>
      </c>
      <c r="N1035" s="75">
        <f t="shared" si="638"/>
        <v>178.45702511955585</v>
      </c>
      <c r="O1035" s="75">
        <f t="shared" si="638"/>
        <v>0</v>
      </c>
      <c r="P1035" s="75">
        <f t="shared" si="638"/>
        <v>0</v>
      </c>
      <c r="Q1035" s="75">
        <f t="shared" si="638"/>
        <v>0</v>
      </c>
      <c r="R1035" s="75">
        <f t="shared" si="638"/>
        <v>0</v>
      </c>
      <c r="S1035" s="75">
        <f t="shared" si="638"/>
        <v>0</v>
      </c>
      <c r="T1035" s="75">
        <f t="shared" si="638"/>
        <v>0</v>
      </c>
      <c r="U1035" s="75">
        <f t="shared" si="638"/>
        <v>0</v>
      </c>
      <c r="V1035" s="75">
        <f t="shared" si="638"/>
        <v>0</v>
      </c>
      <c r="W1035" s="75">
        <f t="shared" si="638"/>
        <v>0</v>
      </c>
      <c r="X1035" s="75">
        <f t="shared" si="638"/>
        <v>0</v>
      </c>
      <c r="Y1035" s="23">
        <f t="shared" si="619"/>
        <v>0</v>
      </c>
    </row>
    <row r="1036" spans="1:25">
      <c r="A1036" s="25">
        <f t="shared" si="632"/>
        <v>1007</v>
      </c>
      <c r="C1036" s="90">
        <v>39701</v>
      </c>
      <c r="E1036" s="89" t="s">
        <v>307</v>
      </c>
      <c r="G1036" s="24"/>
      <c r="H1036" s="75"/>
      <c r="I1036" s="23">
        <f>'Plt. Class.'!G$214</f>
        <v>0</v>
      </c>
      <c r="J1036" s="75">
        <f t="shared" ref="J1036:X1036" si="639">+J214+J488+J762</f>
        <v>0</v>
      </c>
      <c r="K1036" s="75">
        <f t="shared" si="639"/>
        <v>0</v>
      </c>
      <c r="L1036" s="75">
        <f t="shared" si="639"/>
        <v>0</v>
      </c>
      <c r="M1036" s="75">
        <f t="shared" si="639"/>
        <v>0</v>
      </c>
      <c r="N1036" s="75">
        <f t="shared" si="639"/>
        <v>0</v>
      </c>
      <c r="O1036" s="75">
        <f t="shared" si="639"/>
        <v>0</v>
      </c>
      <c r="P1036" s="75">
        <f t="shared" si="639"/>
        <v>0</v>
      </c>
      <c r="Q1036" s="75">
        <f t="shared" si="639"/>
        <v>0</v>
      </c>
      <c r="R1036" s="75">
        <f t="shared" si="639"/>
        <v>0</v>
      </c>
      <c r="S1036" s="75">
        <f t="shared" si="639"/>
        <v>0</v>
      </c>
      <c r="T1036" s="75">
        <f t="shared" si="639"/>
        <v>0</v>
      </c>
      <c r="U1036" s="75">
        <f t="shared" si="639"/>
        <v>0</v>
      </c>
      <c r="V1036" s="75">
        <f t="shared" si="639"/>
        <v>0</v>
      </c>
      <c r="W1036" s="75">
        <f t="shared" si="639"/>
        <v>0</v>
      </c>
      <c r="X1036" s="75">
        <f t="shared" si="639"/>
        <v>0</v>
      </c>
      <c r="Y1036" s="23">
        <f t="shared" si="619"/>
        <v>0</v>
      </c>
    </row>
    <row r="1037" spans="1:25">
      <c r="A1037" s="25">
        <f t="shared" si="632"/>
        <v>1008</v>
      </c>
      <c r="C1037" s="90">
        <v>39702</v>
      </c>
      <c r="E1037" s="89" t="s">
        <v>308</v>
      </c>
      <c r="G1037" s="24"/>
      <c r="H1037" s="75"/>
      <c r="I1037" s="23">
        <f>'Plt. Class.'!G$215</f>
        <v>0</v>
      </c>
      <c r="J1037" s="75">
        <f t="shared" ref="J1037:X1037" si="640">+J215+J489+J763</f>
        <v>0</v>
      </c>
      <c r="K1037" s="75">
        <f t="shared" si="640"/>
        <v>0</v>
      </c>
      <c r="L1037" s="75">
        <f t="shared" si="640"/>
        <v>0</v>
      </c>
      <c r="M1037" s="75">
        <f t="shared" si="640"/>
        <v>0</v>
      </c>
      <c r="N1037" s="75">
        <f t="shared" si="640"/>
        <v>0</v>
      </c>
      <c r="O1037" s="75">
        <f t="shared" si="640"/>
        <v>0</v>
      </c>
      <c r="P1037" s="75">
        <f t="shared" si="640"/>
        <v>0</v>
      </c>
      <c r="Q1037" s="75">
        <f t="shared" si="640"/>
        <v>0</v>
      </c>
      <c r="R1037" s="75">
        <f t="shared" si="640"/>
        <v>0</v>
      </c>
      <c r="S1037" s="75">
        <f t="shared" si="640"/>
        <v>0</v>
      </c>
      <c r="T1037" s="75">
        <f t="shared" si="640"/>
        <v>0</v>
      </c>
      <c r="U1037" s="75">
        <f t="shared" si="640"/>
        <v>0</v>
      </c>
      <c r="V1037" s="75">
        <f t="shared" si="640"/>
        <v>0</v>
      </c>
      <c r="W1037" s="75">
        <f t="shared" si="640"/>
        <v>0</v>
      </c>
      <c r="X1037" s="75">
        <f t="shared" si="640"/>
        <v>0</v>
      </c>
      <c r="Y1037" s="23">
        <f t="shared" si="619"/>
        <v>0</v>
      </c>
    </row>
    <row r="1038" spans="1:25">
      <c r="A1038" s="25">
        <f t="shared" si="632"/>
        <v>1009</v>
      </c>
      <c r="C1038" s="90">
        <v>39705</v>
      </c>
      <c r="E1038" s="89" t="s">
        <v>309</v>
      </c>
      <c r="G1038" s="24"/>
      <c r="H1038" s="75"/>
      <c r="I1038" s="23">
        <f>'Plt. Class.'!G$216</f>
        <v>0</v>
      </c>
      <c r="J1038" s="75">
        <f t="shared" ref="J1038:X1038" si="641">+J216+J490+J764</f>
        <v>0</v>
      </c>
      <c r="K1038" s="75">
        <f t="shared" si="641"/>
        <v>0</v>
      </c>
      <c r="L1038" s="75">
        <f t="shared" si="641"/>
        <v>0</v>
      </c>
      <c r="M1038" s="75">
        <f t="shared" si="641"/>
        <v>0</v>
      </c>
      <c r="N1038" s="75">
        <f t="shared" si="641"/>
        <v>0</v>
      </c>
      <c r="O1038" s="75">
        <f t="shared" si="641"/>
        <v>0</v>
      </c>
      <c r="P1038" s="75">
        <f t="shared" si="641"/>
        <v>0</v>
      </c>
      <c r="Q1038" s="75">
        <f t="shared" si="641"/>
        <v>0</v>
      </c>
      <c r="R1038" s="75">
        <f t="shared" si="641"/>
        <v>0</v>
      </c>
      <c r="S1038" s="75">
        <f t="shared" si="641"/>
        <v>0</v>
      </c>
      <c r="T1038" s="75">
        <f t="shared" si="641"/>
        <v>0</v>
      </c>
      <c r="U1038" s="75">
        <f t="shared" si="641"/>
        <v>0</v>
      </c>
      <c r="V1038" s="75">
        <f t="shared" si="641"/>
        <v>0</v>
      </c>
      <c r="W1038" s="75">
        <f t="shared" si="641"/>
        <v>0</v>
      </c>
      <c r="X1038" s="75">
        <f t="shared" si="641"/>
        <v>0</v>
      </c>
      <c r="Y1038" s="23">
        <f t="shared" si="619"/>
        <v>0</v>
      </c>
    </row>
    <row r="1039" spans="1:25">
      <c r="A1039" s="25">
        <f t="shared" si="632"/>
        <v>1010</v>
      </c>
      <c r="C1039" s="90">
        <v>39800</v>
      </c>
      <c r="E1039" s="89" t="s">
        <v>310</v>
      </c>
      <c r="G1039" s="24"/>
      <c r="H1039" s="75"/>
      <c r="I1039" s="23">
        <f>'Plt. Class.'!G$217</f>
        <v>5515.8730859851012</v>
      </c>
      <c r="J1039" s="75">
        <f t="shared" ref="J1039:X1039" si="642">+J217+J491+J765</f>
        <v>4110.886054998593</v>
      </c>
      <c r="K1039" s="75">
        <f t="shared" si="642"/>
        <v>1142.4653064458814</v>
      </c>
      <c r="L1039" s="75">
        <f t="shared" si="642"/>
        <v>1.435190113272202</v>
      </c>
      <c r="M1039" s="75">
        <f t="shared" si="642"/>
        <v>233.12335501797915</v>
      </c>
      <c r="N1039" s="75">
        <f t="shared" si="642"/>
        <v>27.963179409375687</v>
      </c>
      <c r="O1039" s="75">
        <f t="shared" si="642"/>
        <v>0</v>
      </c>
      <c r="P1039" s="75">
        <f t="shared" si="642"/>
        <v>0</v>
      </c>
      <c r="Q1039" s="75">
        <f t="shared" si="642"/>
        <v>0</v>
      </c>
      <c r="R1039" s="75">
        <f t="shared" si="642"/>
        <v>0</v>
      </c>
      <c r="S1039" s="75">
        <f t="shared" si="642"/>
        <v>0</v>
      </c>
      <c r="T1039" s="75">
        <f t="shared" si="642"/>
        <v>0</v>
      </c>
      <c r="U1039" s="75">
        <f t="shared" si="642"/>
        <v>0</v>
      </c>
      <c r="V1039" s="75">
        <f t="shared" si="642"/>
        <v>0</v>
      </c>
      <c r="W1039" s="75">
        <f t="shared" si="642"/>
        <v>0</v>
      </c>
      <c r="X1039" s="75">
        <f t="shared" si="642"/>
        <v>0</v>
      </c>
      <c r="Y1039" s="23">
        <f t="shared" si="619"/>
        <v>0</v>
      </c>
    </row>
    <row r="1040" spans="1:25">
      <c r="A1040" s="25">
        <f t="shared" si="632"/>
        <v>1011</v>
      </c>
      <c r="C1040" s="90">
        <v>39900</v>
      </c>
      <c r="E1040" s="89" t="s">
        <v>311</v>
      </c>
      <c r="G1040" s="24"/>
      <c r="H1040" s="75"/>
      <c r="I1040" s="23">
        <f>'Plt. Class.'!G$218</f>
        <v>0</v>
      </c>
      <c r="J1040" s="75">
        <f t="shared" ref="J1040:X1040" si="643">+J218+J492+J766</f>
        <v>0</v>
      </c>
      <c r="K1040" s="75">
        <f t="shared" si="643"/>
        <v>0</v>
      </c>
      <c r="L1040" s="75">
        <f t="shared" si="643"/>
        <v>0</v>
      </c>
      <c r="M1040" s="75">
        <f t="shared" si="643"/>
        <v>0</v>
      </c>
      <c r="N1040" s="75">
        <f t="shared" si="643"/>
        <v>0</v>
      </c>
      <c r="O1040" s="75">
        <f t="shared" si="643"/>
        <v>0</v>
      </c>
      <c r="P1040" s="75">
        <f t="shared" si="643"/>
        <v>0</v>
      </c>
      <c r="Q1040" s="75">
        <f t="shared" si="643"/>
        <v>0</v>
      </c>
      <c r="R1040" s="75">
        <f t="shared" si="643"/>
        <v>0</v>
      </c>
      <c r="S1040" s="75">
        <f t="shared" si="643"/>
        <v>0</v>
      </c>
      <c r="T1040" s="75">
        <f t="shared" si="643"/>
        <v>0</v>
      </c>
      <c r="U1040" s="75">
        <f t="shared" si="643"/>
        <v>0</v>
      </c>
      <c r="V1040" s="75">
        <f t="shared" si="643"/>
        <v>0</v>
      </c>
      <c r="W1040" s="75">
        <f t="shared" si="643"/>
        <v>0</v>
      </c>
      <c r="X1040" s="75">
        <f t="shared" si="643"/>
        <v>0</v>
      </c>
      <c r="Y1040" s="23">
        <f t="shared" si="619"/>
        <v>0</v>
      </c>
    </row>
    <row r="1041" spans="1:25">
      <c r="A1041" s="25">
        <f t="shared" si="632"/>
        <v>1012</v>
      </c>
      <c r="C1041" s="90">
        <v>39901</v>
      </c>
      <c r="E1041" s="89" t="s">
        <v>312</v>
      </c>
      <c r="G1041" s="24"/>
      <c r="H1041" s="75"/>
      <c r="I1041" s="23">
        <f>'Plt. Class.'!G$219</f>
        <v>2628269.6444544224</v>
      </c>
      <c r="J1041" s="75">
        <f t="shared" ref="J1041:X1041" si="644">+J219+J493+J767</f>
        <v>1958804.5014335522</v>
      </c>
      <c r="K1041" s="75">
        <f t="shared" si="644"/>
        <v>544375.6297445274</v>
      </c>
      <c r="L1041" s="75">
        <f t="shared" si="644"/>
        <v>683.8566714521794</v>
      </c>
      <c r="M1041" s="75">
        <f t="shared" si="644"/>
        <v>111081.42407480715</v>
      </c>
      <c r="N1041" s="75">
        <f t="shared" si="644"/>
        <v>13324.232530083556</v>
      </c>
      <c r="O1041" s="75">
        <f t="shared" si="644"/>
        <v>0</v>
      </c>
      <c r="P1041" s="75">
        <f t="shared" si="644"/>
        <v>0</v>
      </c>
      <c r="Q1041" s="75">
        <f t="shared" si="644"/>
        <v>0</v>
      </c>
      <c r="R1041" s="75">
        <f t="shared" si="644"/>
        <v>0</v>
      </c>
      <c r="S1041" s="75">
        <f t="shared" si="644"/>
        <v>0</v>
      </c>
      <c r="T1041" s="75">
        <f t="shared" si="644"/>
        <v>0</v>
      </c>
      <c r="U1041" s="75">
        <f t="shared" si="644"/>
        <v>0</v>
      </c>
      <c r="V1041" s="75">
        <f t="shared" si="644"/>
        <v>0</v>
      </c>
      <c r="W1041" s="75">
        <f t="shared" si="644"/>
        <v>0</v>
      </c>
      <c r="X1041" s="75">
        <f t="shared" si="644"/>
        <v>0</v>
      </c>
      <c r="Y1041" s="23">
        <f t="shared" si="619"/>
        <v>0</v>
      </c>
    </row>
    <row r="1042" spans="1:25">
      <c r="A1042" s="25">
        <f t="shared" si="632"/>
        <v>1013</v>
      </c>
      <c r="C1042" s="90">
        <v>39902</v>
      </c>
      <c r="E1042" s="89" t="s">
        <v>313</v>
      </c>
      <c r="G1042" s="24"/>
      <c r="H1042" s="75"/>
      <c r="I1042" s="23">
        <f>'Plt. Class.'!G$220</f>
        <v>2115244.3115799422</v>
      </c>
      <c r="J1042" s="75">
        <f t="shared" ref="J1042:X1042" si="645">+J220+J494+J768</f>
        <v>1576455.4781876595</v>
      </c>
      <c r="K1042" s="75">
        <f t="shared" si="645"/>
        <v>438116.17906460533</v>
      </c>
      <c r="L1042" s="75">
        <f t="shared" si="645"/>
        <v>550.37120611933494</v>
      </c>
      <c r="M1042" s="75">
        <f t="shared" si="645"/>
        <v>89398.875374984258</v>
      </c>
      <c r="N1042" s="75">
        <f t="shared" si="645"/>
        <v>10723.40774657393</v>
      </c>
      <c r="O1042" s="75">
        <f t="shared" si="645"/>
        <v>0</v>
      </c>
      <c r="P1042" s="75">
        <f t="shared" si="645"/>
        <v>0</v>
      </c>
      <c r="Q1042" s="75">
        <f t="shared" si="645"/>
        <v>0</v>
      </c>
      <c r="R1042" s="75">
        <f t="shared" si="645"/>
        <v>0</v>
      </c>
      <c r="S1042" s="75">
        <f t="shared" si="645"/>
        <v>0</v>
      </c>
      <c r="T1042" s="75">
        <f t="shared" si="645"/>
        <v>0</v>
      </c>
      <c r="U1042" s="75">
        <f t="shared" si="645"/>
        <v>0</v>
      </c>
      <c r="V1042" s="75">
        <f t="shared" si="645"/>
        <v>0</v>
      </c>
      <c r="W1042" s="75">
        <f t="shared" si="645"/>
        <v>0</v>
      </c>
      <c r="X1042" s="75">
        <f t="shared" si="645"/>
        <v>0</v>
      </c>
      <c r="Y1042" s="23">
        <f t="shared" si="619"/>
        <v>0</v>
      </c>
    </row>
    <row r="1043" spans="1:25">
      <c r="A1043" s="25">
        <f t="shared" si="632"/>
        <v>1014</v>
      </c>
      <c r="C1043" s="90">
        <v>39903</v>
      </c>
      <c r="E1043" s="89" t="s">
        <v>314</v>
      </c>
      <c r="G1043" s="24"/>
      <c r="H1043" s="75"/>
      <c r="I1043" s="23">
        <f>'Plt. Class.'!G$221</f>
        <v>292050.29729580984</v>
      </c>
      <c r="J1043" s="75">
        <f t="shared" ref="J1043:X1043" si="646">+J221+J495+J769</f>
        <v>217660.10127427013</v>
      </c>
      <c r="K1043" s="75">
        <f t="shared" si="646"/>
        <v>60490.393306081474</v>
      </c>
      <c r="L1043" s="75">
        <f t="shared" si="646"/>
        <v>75.98936609367189</v>
      </c>
      <c r="M1043" s="75">
        <f t="shared" si="646"/>
        <v>12343.239969133207</v>
      </c>
      <c r="N1043" s="75">
        <f t="shared" si="646"/>
        <v>1480.5733802313766</v>
      </c>
      <c r="O1043" s="75">
        <f t="shared" si="646"/>
        <v>0</v>
      </c>
      <c r="P1043" s="75">
        <f t="shared" si="646"/>
        <v>0</v>
      </c>
      <c r="Q1043" s="75">
        <f t="shared" si="646"/>
        <v>0</v>
      </c>
      <c r="R1043" s="75">
        <f t="shared" si="646"/>
        <v>0</v>
      </c>
      <c r="S1043" s="75">
        <f t="shared" si="646"/>
        <v>0</v>
      </c>
      <c r="T1043" s="75">
        <f t="shared" si="646"/>
        <v>0</v>
      </c>
      <c r="U1043" s="75">
        <f t="shared" si="646"/>
        <v>0</v>
      </c>
      <c r="V1043" s="75">
        <f t="shared" si="646"/>
        <v>0</v>
      </c>
      <c r="W1043" s="75">
        <f t="shared" si="646"/>
        <v>0</v>
      </c>
      <c r="X1043" s="75">
        <f t="shared" si="646"/>
        <v>0</v>
      </c>
      <c r="Y1043" s="23">
        <f t="shared" si="619"/>
        <v>0</v>
      </c>
    </row>
    <row r="1044" spans="1:25">
      <c r="A1044" s="25">
        <f t="shared" si="632"/>
        <v>1015</v>
      </c>
      <c r="C1044" s="90">
        <v>39904</v>
      </c>
      <c r="E1044" s="89" t="s">
        <v>315</v>
      </c>
      <c r="G1044" s="24"/>
      <c r="H1044" s="75"/>
      <c r="I1044" s="23">
        <f>'Plt. Class.'!G$222</f>
        <v>0</v>
      </c>
      <c r="J1044" s="75">
        <f t="shared" ref="J1044:X1044" si="647">+J222+J496+J770</f>
        <v>0</v>
      </c>
      <c r="K1044" s="75">
        <f t="shared" si="647"/>
        <v>0</v>
      </c>
      <c r="L1044" s="75">
        <f t="shared" si="647"/>
        <v>0</v>
      </c>
      <c r="M1044" s="75">
        <f t="shared" si="647"/>
        <v>0</v>
      </c>
      <c r="N1044" s="75">
        <f t="shared" si="647"/>
        <v>0</v>
      </c>
      <c r="O1044" s="75">
        <f t="shared" si="647"/>
        <v>0</v>
      </c>
      <c r="P1044" s="75">
        <f t="shared" si="647"/>
        <v>0</v>
      </c>
      <c r="Q1044" s="75">
        <f t="shared" si="647"/>
        <v>0</v>
      </c>
      <c r="R1044" s="75">
        <f t="shared" si="647"/>
        <v>0</v>
      </c>
      <c r="S1044" s="75">
        <f t="shared" si="647"/>
        <v>0</v>
      </c>
      <c r="T1044" s="75">
        <f t="shared" si="647"/>
        <v>0</v>
      </c>
      <c r="U1044" s="75">
        <f t="shared" si="647"/>
        <v>0</v>
      </c>
      <c r="V1044" s="75">
        <f t="shared" si="647"/>
        <v>0</v>
      </c>
      <c r="W1044" s="75">
        <f t="shared" si="647"/>
        <v>0</v>
      </c>
      <c r="X1044" s="75">
        <f t="shared" si="647"/>
        <v>0</v>
      </c>
      <c r="Y1044" s="23">
        <f t="shared" si="619"/>
        <v>0</v>
      </c>
    </row>
    <row r="1045" spans="1:25">
      <c r="A1045" s="25">
        <f t="shared" si="632"/>
        <v>1016</v>
      </c>
      <c r="C1045" s="90">
        <v>39905</v>
      </c>
      <c r="E1045" s="89" t="s">
        <v>316</v>
      </c>
      <c r="G1045" s="24"/>
      <c r="H1045" s="75"/>
      <c r="I1045" s="23">
        <f>'Plt. Class.'!G$223</f>
        <v>0</v>
      </c>
      <c r="J1045" s="75">
        <f t="shared" ref="J1045:X1045" si="648">+J223+J497+J771</f>
        <v>0</v>
      </c>
      <c r="K1045" s="75">
        <f t="shared" si="648"/>
        <v>0</v>
      </c>
      <c r="L1045" s="75">
        <f t="shared" si="648"/>
        <v>0</v>
      </c>
      <c r="M1045" s="75">
        <f t="shared" si="648"/>
        <v>0</v>
      </c>
      <c r="N1045" s="75">
        <f t="shared" si="648"/>
        <v>0</v>
      </c>
      <c r="O1045" s="75">
        <f t="shared" si="648"/>
        <v>0</v>
      </c>
      <c r="P1045" s="75">
        <f t="shared" si="648"/>
        <v>0</v>
      </c>
      <c r="Q1045" s="75">
        <f t="shared" si="648"/>
        <v>0</v>
      </c>
      <c r="R1045" s="75">
        <f t="shared" si="648"/>
        <v>0</v>
      </c>
      <c r="S1045" s="75">
        <f t="shared" si="648"/>
        <v>0</v>
      </c>
      <c r="T1045" s="75">
        <f t="shared" si="648"/>
        <v>0</v>
      </c>
      <c r="U1045" s="75">
        <f t="shared" si="648"/>
        <v>0</v>
      </c>
      <c r="V1045" s="75">
        <f t="shared" si="648"/>
        <v>0</v>
      </c>
      <c r="W1045" s="75">
        <f t="shared" si="648"/>
        <v>0</v>
      </c>
      <c r="X1045" s="75">
        <f t="shared" si="648"/>
        <v>0</v>
      </c>
      <c r="Y1045" s="23">
        <f t="shared" si="619"/>
        <v>0</v>
      </c>
    </row>
    <row r="1046" spans="1:25">
      <c r="A1046" s="25">
        <f t="shared" si="632"/>
        <v>1017</v>
      </c>
      <c r="C1046" s="90">
        <v>39906</v>
      </c>
      <c r="E1046" s="89" t="s">
        <v>317</v>
      </c>
      <c r="G1046" s="24"/>
      <c r="H1046" s="75"/>
      <c r="I1046" s="23">
        <f>'Plt. Class.'!G$224</f>
        <v>214855.19153254633</v>
      </c>
      <c r="J1046" s="75">
        <f t="shared" ref="J1046:X1046" si="649">+J224+J498+J772</f>
        <v>160127.90666982043</v>
      </c>
      <c r="K1046" s="75">
        <f t="shared" si="649"/>
        <v>44501.495667005649</v>
      </c>
      <c r="L1046" s="75">
        <f t="shared" si="649"/>
        <v>55.903760268923051</v>
      </c>
      <c r="M1046" s="75">
        <f t="shared" si="649"/>
        <v>9080.6590928210844</v>
      </c>
      <c r="N1046" s="75">
        <f t="shared" si="649"/>
        <v>1089.2263426302839</v>
      </c>
      <c r="O1046" s="75">
        <f t="shared" si="649"/>
        <v>0</v>
      </c>
      <c r="P1046" s="75">
        <f t="shared" si="649"/>
        <v>0</v>
      </c>
      <c r="Q1046" s="75">
        <f t="shared" si="649"/>
        <v>0</v>
      </c>
      <c r="R1046" s="75">
        <f t="shared" si="649"/>
        <v>0</v>
      </c>
      <c r="S1046" s="75">
        <f t="shared" si="649"/>
        <v>0</v>
      </c>
      <c r="T1046" s="75">
        <f t="shared" si="649"/>
        <v>0</v>
      </c>
      <c r="U1046" s="75">
        <f t="shared" si="649"/>
        <v>0</v>
      </c>
      <c r="V1046" s="75">
        <f t="shared" si="649"/>
        <v>0</v>
      </c>
      <c r="W1046" s="75">
        <f t="shared" si="649"/>
        <v>0</v>
      </c>
      <c r="X1046" s="75">
        <f t="shared" si="649"/>
        <v>0</v>
      </c>
      <c r="Y1046" s="23">
        <f t="shared" si="619"/>
        <v>0</v>
      </c>
    </row>
    <row r="1047" spans="1:25">
      <c r="A1047" s="25">
        <f t="shared" si="632"/>
        <v>1018</v>
      </c>
      <c r="C1047" s="90">
        <v>39907</v>
      </c>
      <c r="E1047" s="89" t="s">
        <v>318</v>
      </c>
      <c r="G1047" s="24"/>
      <c r="H1047" s="75"/>
      <c r="I1047" s="23">
        <f>'Plt. Class.'!G$225</f>
        <v>3774.2567868797005</v>
      </c>
      <c r="J1047" s="75">
        <f t="shared" ref="J1047:X1047" si="650">+J225+J499+J773</f>
        <v>2812.8891566758334</v>
      </c>
      <c r="K1047" s="75">
        <f t="shared" si="650"/>
        <v>781.73615843046093</v>
      </c>
      <c r="L1047" s="75">
        <f t="shared" si="650"/>
        <v>0.98203420220877902</v>
      </c>
      <c r="M1047" s="75">
        <f t="shared" si="650"/>
        <v>159.51552748600537</v>
      </c>
      <c r="N1047" s="75">
        <f t="shared" si="650"/>
        <v>19.133910085192259</v>
      </c>
      <c r="O1047" s="75">
        <f t="shared" si="650"/>
        <v>0</v>
      </c>
      <c r="P1047" s="75">
        <f t="shared" si="650"/>
        <v>0</v>
      </c>
      <c r="Q1047" s="75">
        <f t="shared" si="650"/>
        <v>0</v>
      </c>
      <c r="R1047" s="75">
        <f t="shared" si="650"/>
        <v>0</v>
      </c>
      <c r="S1047" s="75">
        <f t="shared" si="650"/>
        <v>0</v>
      </c>
      <c r="T1047" s="75">
        <f t="shared" si="650"/>
        <v>0</v>
      </c>
      <c r="U1047" s="75">
        <f t="shared" si="650"/>
        <v>0</v>
      </c>
      <c r="V1047" s="75">
        <f t="shared" si="650"/>
        <v>0</v>
      </c>
      <c r="W1047" s="75">
        <f t="shared" si="650"/>
        <v>0</v>
      </c>
      <c r="X1047" s="75">
        <f t="shared" si="650"/>
        <v>0</v>
      </c>
      <c r="Y1047" s="23">
        <f t="shared" si="619"/>
        <v>0</v>
      </c>
    </row>
    <row r="1048" spans="1:25">
      <c r="A1048" s="25">
        <f t="shared" si="632"/>
        <v>1019</v>
      </c>
      <c r="C1048" s="90">
        <v>39908</v>
      </c>
      <c r="E1048" s="89" t="s">
        <v>319</v>
      </c>
      <c r="G1048" s="24"/>
      <c r="H1048" s="75"/>
      <c r="I1048" s="23">
        <f>'Plt. Class.'!G$226</f>
        <v>4940307.1732368981</v>
      </c>
      <c r="J1048" s="75">
        <f t="shared" ref="J1048:X1048" si="651">+J226+J500+J774</f>
        <v>3681926.6051408821</v>
      </c>
      <c r="K1048" s="75">
        <f t="shared" si="651"/>
        <v>1023252.2504822772</v>
      </c>
      <c r="L1048" s="75">
        <f t="shared" si="651"/>
        <v>1285.4320433101582</v>
      </c>
      <c r="M1048" s="75">
        <f t="shared" si="651"/>
        <v>208797.58563891755</v>
      </c>
      <c r="N1048" s="75">
        <f t="shared" si="651"/>
        <v>25045.299931511545</v>
      </c>
      <c r="O1048" s="75">
        <f t="shared" si="651"/>
        <v>0</v>
      </c>
      <c r="P1048" s="75">
        <f t="shared" si="651"/>
        <v>0</v>
      </c>
      <c r="Q1048" s="75">
        <f t="shared" si="651"/>
        <v>0</v>
      </c>
      <c r="R1048" s="75">
        <f t="shared" si="651"/>
        <v>0</v>
      </c>
      <c r="S1048" s="75">
        <f t="shared" si="651"/>
        <v>0</v>
      </c>
      <c r="T1048" s="75">
        <f t="shared" si="651"/>
        <v>0</v>
      </c>
      <c r="U1048" s="75">
        <f t="shared" si="651"/>
        <v>0</v>
      </c>
      <c r="V1048" s="75">
        <f t="shared" si="651"/>
        <v>0</v>
      </c>
      <c r="W1048" s="75">
        <f t="shared" si="651"/>
        <v>0</v>
      </c>
      <c r="X1048" s="75">
        <f t="shared" si="651"/>
        <v>0</v>
      </c>
      <c r="Y1048" s="23">
        <f t="shared" si="619"/>
        <v>0</v>
      </c>
    </row>
    <row r="1049" spans="1:25">
      <c r="A1049" s="25">
        <f t="shared" si="632"/>
        <v>1020</v>
      </c>
      <c r="C1049" s="90">
        <v>39909</v>
      </c>
      <c r="E1049" s="89" t="s">
        <v>320</v>
      </c>
      <c r="G1049" s="24"/>
      <c r="H1049" s="75"/>
      <c r="I1049" s="23">
        <f>'Plt. Class.'!G$227</f>
        <v>1654844.1326680011</v>
      </c>
      <c r="J1049" s="75">
        <f t="shared" ref="J1049:X1049" si="652">+J227+J501+J775</f>
        <v>1233327.0838783586</v>
      </c>
      <c r="K1049" s="75">
        <f t="shared" si="652"/>
        <v>342756.61888458161</v>
      </c>
      <c r="L1049" s="75">
        <f t="shared" si="652"/>
        <v>430.57842361278045</v>
      </c>
      <c r="M1049" s="75">
        <f t="shared" si="652"/>
        <v>69940.480904027863</v>
      </c>
      <c r="N1049" s="75">
        <f t="shared" si="652"/>
        <v>8389.3705774203172</v>
      </c>
      <c r="O1049" s="75">
        <f t="shared" si="652"/>
        <v>0</v>
      </c>
      <c r="P1049" s="75">
        <f t="shared" si="652"/>
        <v>0</v>
      </c>
      <c r="Q1049" s="75">
        <f t="shared" si="652"/>
        <v>0</v>
      </c>
      <c r="R1049" s="75">
        <f t="shared" si="652"/>
        <v>0</v>
      </c>
      <c r="S1049" s="75">
        <f t="shared" si="652"/>
        <v>0</v>
      </c>
      <c r="T1049" s="75">
        <f t="shared" si="652"/>
        <v>0</v>
      </c>
      <c r="U1049" s="75">
        <f t="shared" si="652"/>
        <v>0</v>
      </c>
      <c r="V1049" s="75">
        <f t="shared" si="652"/>
        <v>0</v>
      </c>
      <c r="W1049" s="75">
        <f t="shared" si="652"/>
        <v>0</v>
      </c>
      <c r="X1049" s="75">
        <f t="shared" si="652"/>
        <v>0</v>
      </c>
      <c r="Y1049" s="23">
        <f t="shared" si="619"/>
        <v>0</v>
      </c>
    </row>
    <row r="1050" spans="1:25">
      <c r="A1050" s="25">
        <f t="shared" si="632"/>
        <v>1021</v>
      </c>
      <c r="C1050" s="90">
        <v>39931</v>
      </c>
      <c r="E1050" s="89" t="s">
        <v>475</v>
      </c>
      <c r="G1050" s="24"/>
      <c r="H1050" s="75"/>
      <c r="I1050" s="23">
        <f>'Plt. Class.'!G$228</f>
        <v>799338.37326583674</v>
      </c>
      <c r="J1050" s="75">
        <f t="shared" ref="J1050:X1050" si="653">+J228+J502+J776</f>
        <v>595733.24488428317</v>
      </c>
      <c r="K1050" s="75">
        <f t="shared" si="653"/>
        <v>165561.52495376198</v>
      </c>
      <c r="L1050" s="75">
        <f t="shared" si="653"/>
        <v>207.98203885166632</v>
      </c>
      <c r="M1050" s="75">
        <f t="shared" si="653"/>
        <v>33783.308728370721</v>
      </c>
      <c r="N1050" s="75">
        <f t="shared" si="653"/>
        <v>4052.3126605693396</v>
      </c>
      <c r="O1050" s="75">
        <f t="shared" si="653"/>
        <v>0</v>
      </c>
      <c r="P1050" s="75">
        <f t="shared" si="653"/>
        <v>0</v>
      </c>
      <c r="Q1050" s="75">
        <f t="shared" si="653"/>
        <v>0</v>
      </c>
      <c r="R1050" s="75">
        <f t="shared" si="653"/>
        <v>0</v>
      </c>
      <c r="S1050" s="75">
        <f t="shared" si="653"/>
        <v>0</v>
      </c>
      <c r="T1050" s="75">
        <f t="shared" si="653"/>
        <v>0</v>
      </c>
      <c r="U1050" s="75">
        <f t="shared" si="653"/>
        <v>0</v>
      </c>
      <c r="V1050" s="75">
        <f t="shared" si="653"/>
        <v>0</v>
      </c>
      <c r="W1050" s="75">
        <f t="shared" si="653"/>
        <v>0</v>
      </c>
      <c r="X1050" s="75">
        <f t="shared" si="653"/>
        <v>0</v>
      </c>
      <c r="Y1050" s="23">
        <f t="shared" si="619"/>
        <v>0</v>
      </c>
    </row>
    <row r="1051" spans="1:25">
      <c r="A1051" s="25">
        <f t="shared" si="632"/>
        <v>1022</v>
      </c>
      <c r="G1051" s="24"/>
      <c r="H1051" s="75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</row>
    <row r="1052" spans="1:25">
      <c r="A1052" s="25">
        <f t="shared" si="632"/>
        <v>1023</v>
      </c>
      <c r="D1052" s="25" t="s">
        <v>149</v>
      </c>
      <c r="G1052" s="24"/>
      <c r="H1052" s="75"/>
      <c r="I1052" s="23">
        <f>'Plt. Class.'!G$230</f>
        <v>14214939.026646843</v>
      </c>
      <c r="J1052" s="23">
        <f>SUM(J1017:J1050)</f>
        <v>10594151.407466888</v>
      </c>
      <c r="K1052" s="23">
        <f t="shared" ref="K1052:X1052" si="654">SUM(K1017:K1050)</f>
        <v>2944243.715913421</v>
      </c>
      <c r="L1052" s="23">
        <f t="shared" si="654"/>
        <v>3698.6238866964809</v>
      </c>
      <c r="M1052" s="23">
        <f t="shared" si="654"/>
        <v>600781.45845810161</v>
      </c>
      <c r="N1052" s="23">
        <f t="shared" si="654"/>
        <v>72063.820921737482</v>
      </c>
      <c r="O1052" s="23">
        <f t="shared" si="654"/>
        <v>0</v>
      </c>
      <c r="P1052" s="23">
        <f t="shared" si="654"/>
        <v>0</v>
      </c>
      <c r="Q1052" s="23">
        <f t="shared" si="654"/>
        <v>0</v>
      </c>
      <c r="R1052" s="23">
        <f t="shared" si="654"/>
        <v>0</v>
      </c>
      <c r="S1052" s="23">
        <f t="shared" si="654"/>
        <v>0</v>
      </c>
      <c r="T1052" s="23">
        <f t="shared" si="654"/>
        <v>0</v>
      </c>
      <c r="U1052" s="23">
        <f t="shared" si="654"/>
        <v>0</v>
      </c>
      <c r="V1052" s="23">
        <f t="shared" si="654"/>
        <v>0</v>
      </c>
      <c r="W1052" s="23">
        <f t="shared" si="654"/>
        <v>0</v>
      </c>
      <c r="X1052" s="23">
        <f t="shared" si="654"/>
        <v>0</v>
      </c>
      <c r="Y1052" s="23">
        <f>SUM(J1052:X1052)-I1052</f>
        <v>0</v>
      </c>
    </row>
    <row r="1053" spans="1:25">
      <c r="A1053" s="25">
        <f t="shared" si="632"/>
        <v>1024</v>
      </c>
      <c r="G1053" s="24"/>
      <c r="H1053" s="75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</row>
    <row r="1054" spans="1:25">
      <c r="A1054" s="25">
        <f t="shared" si="632"/>
        <v>1025</v>
      </c>
      <c r="D1054" s="25" t="s">
        <v>348</v>
      </c>
      <c r="G1054" s="24"/>
      <c r="H1054" s="75"/>
      <c r="I1054" s="23">
        <f>'Plt. Class.'!G$232</f>
        <v>0</v>
      </c>
      <c r="J1054" s="75">
        <f>+J232+J506+J780</f>
        <v>0</v>
      </c>
      <c r="K1054" s="75">
        <f t="shared" ref="K1054:X1054" si="655">+K232+K506+K780</f>
        <v>0</v>
      </c>
      <c r="L1054" s="75">
        <f t="shared" si="655"/>
        <v>0</v>
      </c>
      <c r="M1054" s="75">
        <f t="shared" si="655"/>
        <v>0</v>
      </c>
      <c r="N1054" s="75">
        <f t="shared" si="655"/>
        <v>0</v>
      </c>
      <c r="O1054" s="75">
        <f t="shared" si="655"/>
        <v>0</v>
      </c>
      <c r="P1054" s="75">
        <f t="shared" si="655"/>
        <v>0</v>
      </c>
      <c r="Q1054" s="75">
        <f t="shared" si="655"/>
        <v>0</v>
      </c>
      <c r="R1054" s="75">
        <f t="shared" si="655"/>
        <v>0</v>
      </c>
      <c r="S1054" s="75">
        <f t="shared" si="655"/>
        <v>0</v>
      </c>
      <c r="T1054" s="75">
        <f t="shared" si="655"/>
        <v>0</v>
      </c>
      <c r="U1054" s="75">
        <f t="shared" si="655"/>
        <v>0</v>
      </c>
      <c r="V1054" s="75">
        <f t="shared" si="655"/>
        <v>0</v>
      </c>
      <c r="W1054" s="75">
        <f t="shared" si="655"/>
        <v>0</v>
      </c>
      <c r="X1054" s="75">
        <f t="shared" si="655"/>
        <v>0</v>
      </c>
      <c r="Y1054" s="23">
        <f>SUM(J1054:X1054)-I1054</f>
        <v>0</v>
      </c>
    </row>
    <row r="1055" spans="1:25">
      <c r="A1055" s="25">
        <f t="shared" si="632"/>
        <v>1026</v>
      </c>
      <c r="G1055" s="24"/>
      <c r="H1055" s="75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</row>
    <row r="1056" spans="1:25">
      <c r="A1056" s="25">
        <f t="shared" si="632"/>
        <v>1027</v>
      </c>
      <c r="D1056" s="25" t="s">
        <v>352</v>
      </c>
      <c r="G1056" s="24"/>
      <c r="H1056" s="75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</row>
    <row r="1057" spans="1:25">
      <c r="A1057" s="25">
        <f t="shared" si="632"/>
        <v>1028</v>
      </c>
      <c r="G1057" s="24"/>
      <c r="H1057" s="75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</row>
    <row r="1058" spans="1:25">
      <c r="A1058" s="25">
        <f t="shared" si="632"/>
        <v>1029</v>
      </c>
      <c r="D1058" s="25" t="s">
        <v>148</v>
      </c>
      <c r="G1058" s="24"/>
      <c r="H1058" s="75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</row>
    <row r="1059" spans="1:25">
      <c r="A1059" s="25">
        <f t="shared" si="632"/>
        <v>1030</v>
      </c>
      <c r="G1059" s="24"/>
      <c r="H1059" s="75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</row>
    <row r="1060" spans="1:25">
      <c r="A1060" s="25">
        <f t="shared" si="632"/>
        <v>1031</v>
      </c>
      <c r="C1060" s="90">
        <v>37400</v>
      </c>
      <c r="E1060" s="89" t="s">
        <v>115</v>
      </c>
      <c r="G1060" s="24"/>
      <c r="H1060" s="75"/>
      <c r="I1060" s="23">
        <f>'Plt. Class.'!G$238</f>
        <v>211228.73580606561</v>
      </c>
      <c r="J1060" s="75">
        <f t="shared" ref="J1060:X1060" si="656">+J238+J512+J786</f>
        <v>157425.17112049495</v>
      </c>
      <c r="K1060" s="75">
        <f t="shared" si="656"/>
        <v>43750.372537760137</v>
      </c>
      <c r="L1060" s="75">
        <f t="shared" si="656"/>
        <v>54.960182829099665</v>
      </c>
      <c r="M1060" s="75">
        <f t="shared" si="656"/>
        <v>8927.3902426132372</v>
      </c>
      <c r="N1060" s="75">
        <f t="shared" si="656"/>
        <v>1070.8417223681902</v>
      </c>
      <c r="O1060" s="75">
        <f t="shared" si="656"/>
        <v>0</v>
      </c>
      <c r="P1060" s="75">
        <f t="shared" si="656"/>
        <v>0</v>
      </c>
      <c r="Q1060" s="75">
        <f t="shared" si="656"/>
        <v>0</v>
      </c>
      <c r="R1060" s="75">
        <f t="shared" si="656"/>
        <v>0</v>
      </c>
      <c r="S1060" s="75">
        <f t="shared" si="656"/>
        <v>0</v>
      </c>
      <c r="T1060" s="75">
        <f t="shared" si="656"/>
        <v>0</v>
      </c>
      <c r="U1060" s="75">
        <f t="shared" si="656"/>
        <v>0</v>
      </c>
      <c r="V1060" s="75">
        <f t="shared" si="656"/>
        <v>0</v>
      </c>
      <c r="W1060" s="75">
        <f t="shared" si="656"/>
        <v>0</v>
      </c>
      <c r="X1060" s="75">
        <f t="shared" si="656"/>
        <v>0</v>
      </c>
      <c r="Y1060" s="23">
        <f t="shared" ref="Y1060:Y1093" si="657">SUM(J1060:X1060)-I1060</f>
        <v>0</v>
      </c>
    </row>
    <row r="1061" spans="1:25">
      <c r="A1061" s="25">
        <f t="shared" si="632"/>
        <v>1032</v>
      </c>
      <c r="C1061" s="90">
        <v>39001</v>
      </c>
      <c r="E1061" s="89" t="s">
        <v>291</v>
      </c>
      <c r="G1061" s="24"/>
      <c r="H1061" s="75"/>
      <c r="I1061" s="23">
        <f>'Plt. Class.'!G$239</f>
        <v>0</v>
      </c>
      <c r="J1061" s="75">
        <f t="shared" ref="J1061:X1061" si="658">+J239+J513+J787</f>
        <v>0</v>
      </c>
      <c r="K1061" s="75">
        <f t="shared" si="658"/>
        <v>0</v>
      </c>
      <c r="L1061" s="75">
        <f t="shared" si="658"/>
        <v>0</v>
      </c>
      <c r="M1061" s="75">
        <f t="shared" si="658"/>
        <v>0</v>
      </c>
      <c r="N1061" s="75">
        <f t="shared" si="658"/>
        <v>0</v>
      </c>
      <c r="O1061" s="75">
        <f t="shared" si="658"/>
        <v>0</v>
      </c>
      <c r="P1061" s="75">
        <f t="shared" si="658"/>
        <v>0</v>
      </c>
      <c r="Q1061" s="75">
        <f t="shared" si="658"/>
        <v>0</v>
      </c>
      <c r="R1061" s="75">
        <f t="shared" si="658"/>
        <v>0</v>
      </c>
      <c r="S1061" s="75">
        <f t="shared" si="658"/>
        <v>0</v>
      </c>
      <c r="T1061" s="75">
        <f t="shared" si="658"/>
        <v>0</v>
      </c>
      <c r="U1061" s="75">
        <f t="shared" si="658"/>
        <v>0</v>
      </c>
      <c r="V1061" s="75">
        <f t="shared" si="658"/>
        <v>0</v>
      </c>
      <c r="W1061" s="75">
        <f t="shared" si="658"/>
        <v>0</v>
      </c>
      <c r="X1061" s="75">
        <f t="shared" si="658"/>
        <v>0</v>
      </c>
      <c r="Y1061" s="23">
        <f t="shared" si="657"/>
        <v>0</v>
      </c>
    </row>
    <row r="1062" spans="1:25">
      <c r="A1062" s="25">
        <f t="shared" si="632"/>
        <v>1033</v>
      </c>
      <c r="C1062" s="90">
        <v>36602</v>
      </c>
      <c r="E1062" s="89" t="s">
        <v>139</v>
      </c>
      <c r="G1062" s="24"/>
      <c r="H1062" s="75"/>
      <c r="I1062" s="23">
        <f>'Plt. Class.'!G$240</f>
        <v>1107950.4447058998</v>
      </c>
      <c r="J1062" s="75">
        <f t="shared" ref="J1062:X1062" si="659">+J240+J514+J788</f>
        <v>825736.55371868273</v>
      </c>
      <c r="K1062" s="75">
        <f t="shared" si="659"/>
        <v>229482.24598458339</v>
      </c>
      <c r="L1062" s="75">
        <f t="shared" si="659"/>
        <v>288.2806582837577</v>
      </c>
      <c r="M1062" s="75">
        <f t="shared" si="659"/>
        <v>46826.517005942405</v>
      </c>
      <c r="N1062" s="75">
        <f t="shared" si="659"/>
        <v>5616.8473384074405</v>
      </c>
      <c r="O1062" s="75">
        <f t="shared" si="659"/>
        <v>0</v>
      </c>
      <c r="P1062" s="75">
        <f t="shared" si="659"/>
        <v>0</v>
      </c>
      <c r="Q1062" s="75">
        <f t="shared" si="659"/>
        <v>0</v>
      </c>
      <c r="R1062" s="75">
        <f t="shared" si="659"/>
        <v>0</v>
      </c>
      <c r="S1062" s="75">
        <f t="shared" si="659"/>
        <v>0</v>
      </c>
      <c r="T1062" s="75">
        <f t="shared" si="659"/>
        <v>0</v>
      </c>
      <c r="U1062" s="75">
        <f t="shared" si="659"/>
        <v>0</v>
      </c>
      <c r="V1062" s="75">
        <f t="shared" si="659"/>
        <v>0</v>
      </c>
      <c r="W1062" s="75">
        <f t="shared" si="659"/>
        <v>0</v>
      </c>
      <c r="X1062" s="75">
        <f t="shared" si="659"/>
        <v>0</v>
      </c>
      <c r="Y1062" s="23">
        <f t="shared" si="657"/>
        <v>0</v>
      </c>
    </row>
    <row r="1063" spans="1:25">
      <c r="A1063" s="25">
        <f t="shared" si="632"/>
        <v>1034</v>
      </c>
      <c r="C1063" s="90">
        <v>37503</v>
      </c>
      <c r="E1063" s="89" t="s">
        <v>278</v>
      </c>
      <c r="G1063" s="24"/>
      <c r="H1063" s="75"/>
      <c r="I1063" s="23">
        <f>'Plt. Class.'!G$241</f>
        <v>0</v>
      </c>
      <c r="J1063" s="75">
        <f t="shared" ref="J1063:X1063" si="660">+J241+J515+J789</f>
        <v>0</v>
      </c>
      <c r="K1063" s="75">
        <f t="shared" si="660"/>
        <v>0</v>
      </c>
      <c r="L1063" s="75">
        <f t="shared" si="660"/>
        <v>0</v>
      </c>
      <c r="M1063" s="75">
        <f t="shared" si="660"/>
        <v>0</v>
      </c>
      <c r="N1063" s="75">
        <f t="shared" si="660"/>
        <v>0</v>
      </c>
      <c r="O1063" s="75">
        <f t="shared" si="660"/>
        <v>0</v>
      </c>
      <c r="P1063" s="75">
        <f t="shared" si="660"/>
        <v>0</v>
      </c>
      <c r="Q1063" s="75">
        <f t="shared" si="660"/>
        <v>0</v>
      </c>
      <c r="R1063" s="75">
        <f t="shared" si="660"/>
        <v>0</v>
      </c>
      <c r="S1063" s="75">
        <f t="shared" si="660"/>
        <v>0</v>
      </c>
      <c r="T1063" s="75">
        <f t="shared" si="660"/>
        <v>0</v>
      </c>
      <c r="U1063" s="75">
        <f t="shared" si="660"/>
        <v>0</v>
      </c>
      <c r="V1063" s="75">
        <f t="shared" si="660"/>
        <v>0</v>
      </c>
      <c r="W1063" s="75">
        <f t="shared" si="660"/>
        <v>0</v>
      </c>
      <c r="X1063" s="75">
        <f t="shared" si="660"/>
        <v>0</v>
      </c>
      <c r="Y1063" s="23">
        <f t="shared" si="657"/>
        <v>0</v>
      </c>
    </row>
    <row r="1064" spans="1:25">
      <c r="A1064" s="25">
        <f t="shared" si="632"/>
        <v>1035</v>
      </c>
      <c r="C1064" s="90">
        <v>39004</v>
      </c>
      <c r="E1064" s="89" t="s">
        <v>293</v>
      </c>
      <c r="G1064" s="24"/>
      <c r="H1064" s="75"/>
      <c r="I1064" s="23">
        <f>'Plt. Class.'!G$242</f>
        <v>0</v>
      </c>
      <c r="J1064" s="75">
        <f t="shared" ref="J1064:X1064" si="661">+J242+J516+J790</f>
        <v>0</v>
      </c>
      <c r="K1064" s="75">
        <f t="shared" si="661"/>
        <v>0</v>
      </c>
      <c r="L1064" s="75">
        <f t="shared" si="661"/>
        <v>0</v>
      </c>
      <c r="M1064" s="75">
        <f t="shared" si="661"/>
        <v>0</v>
      </c>
      <c r="N1064" s="75">
        <f t="shared" si="661"/>
        <v>0</v>
      </c>
      <c r="O1064" s="75">
        <f t="shared" si="661"/>
        <v>0</v>
      </c>
      <c r="P1064" s="75">
        <f t="shared" si="661"/>
        <v>0</v>
      </c>
      <c r="Q1064" s="75">
        <f t="shared" si="661"/>
        <v>0</v>
      </c>
      <c r="R1064" s="75">
        <f t="shared" si="661"/>
        <v>0</v>
      </c>
      <c r="S1064" s="75">
        <f t="shared" si="661"/>
        <v>0</v>
      </c>
      <c r="T1064" s="75">
        <f t="shared" si="661"/>
        <v>0</v>
      </c>
      <c r="U1064" s="75">
        <f t="shared" si="661"/>
        <v>0</v>
      </c>
      <c r="V1064" s="75">
        <f t="shared" si="661"/>
        <v>0</v>
      </c>
      <c r="W1064" s="75">
        <f t="shared" si="661"/>
        <v>0</v>
      </c>
      <c r="X1064" s="75">
        <f t="shared" si="661"/>
        <v>0</v>
      </c>
      <c r="Y1064" s="23">
        <f t="shared" si="657"/>
        <v>0</v>
      </c>
    </row>
    <row r="1065" spans="1:25">
      <c r="A1065" s="25">
        <f t="shared" si="632"/>
        <v>1036</v>
      </c>
      <c r="C1065" s="90">
        <v>39009</v>
      </c>
      <c r="E1065" s="89" t="s">
        <v>294</v>
      </c>
      <c r="G1065" s="24"/>
      <c r="H1065" s="75"/>
      <c r="I1065" s="23">
        <f>'Plt. Class.'!G$243</f>
        <v>170931.35976555201</v>
      </c>
      <c r="J1065" s="75">
        <f t="shared" ref="J1065:X1065" si="662">+J243+J517+J791</f>
        <v>127392.2246339468</v>
      </c>
      <c r="K1065" s="75">
        <f t="shared" si="662"/>
        <v>35403.850899315279</v>
      </c>
      <c r="L1065" s="75">
        <f t="shared" si="662"/>
        <v>44.4750982771899</v>
      </c>
      <c r="M1065" s="75">
        <f t="shared" si="662"/>
        <v>7224.2583259535013</v>
      </c>
      <c r="N1065" s="75">
        <f t="shared" si="662"/>
        <v>866.5508080592524</v>
      </c>
      <c r="O1065" s="75">
        <f t="shared" si="662"/>
        <v>0</v>
      </c>
      <c r="P1065" s="75">
        <f t="shared" si="662"/>
        <v>0</v>
      </c>
      <c r="Q1065" s="75">
        <f t="shared" si="662"/>
        <v>0</v>
      </c>
      <c r="R1065" s="75">
        <f t="shared" si="662"/>
        <v>0</v>
      </c>
      <c r="S1065" s="75">
        <f t="shared" si="662"/>
        <v>0</v>
      </c>
      <c r="T1065" s="75">
        <f t="shared" si="662"/>
        <v>0</v>
      </c>
      <c r="U1065" s="75">
        <f t="shared" si="662"/>
        <v>0</v>
      </c>
      <c r="V1065" s="75">
        <f t="shared" si="662"/>
        <v>0</v>
      </c>
      <c r="W1065" s="75">
        <f t="shared" si="662"/>
        <v>0</v>
      </c>
      <c r="X1065" s="75">
        <f t="shared" si="662"/>
        <v>0</v>
      </c>
      <c r="Y1065" s="23">
        <f t="shared" si="657"/>
        <v>0</v>
      </c>
    </row>
    <row r="1066" spans="1:25">
      <c r="A1066" s="25">
        <f t="shared" si="632"/>
        <v>1037</v>
      </c>
      <c r="C1066" s="90">
        <v>39100</v>
      </c>
      <c r="E1066" s="89" t="s">
        <v>295</v>
      </c>
      <c r="G1066" s="24"/>
      <c r="H1066" s="75"/>
      <c r="I1066" s="23">
        <f>'Plt. Class.'!G$244</f>
        <v>176417.8230092341</v>
      </c>
      <c r="J1066" s="75">
        <f t="shared" ref="J1066:X1066" si="663">+J244+J518+J792</f>
        <v>131481.19203550313</v>
      </c>
      <c r="K1066" s="75">
        <f t="shared" si="663"/>
        <v>36540.224744994113</v>
      </c>
      <c r="L1066" s="75">
        <f t="shared" si="663"/>
        <v>45.902636163108752</v>
      </c>
      <c r="M1066" s="75">
        <f t="shared" si="663"/>
        <v>7456.1387007575868</v>
      </c>
      <c r="N1066" s="75">
        <f t="shared" si="663"/>
        <v>894.36489181615366</v>
      </c>
      <c r="O1066" s="75">
        <f t="shared" si="663"/>
        <v>0</v>
      </c>
      <c r="P1066" s="75">
        <f t="shared" si="663"/>
        <v>0</v>
      </c>
      <c r="Q1066" s="75">
        <f t="shared" si="663"/>
        <v>0</v>
      </c>
      <c r="R1066" s="75">
        <f t="shared" si="663"/>
        <v>0</v>
      </c>
      <c r="S1066" s="75">
        <f t="shared" si="663"/>
        <v>0</v>
      </c>
      <c r="T1066" s="75">
        <f t="shared" si="663"/>
        <v>0</v>
      </c>
      <c r="U1066" s="75">
        <f t="shared" si="663"/>
        <v>0</v>
      </c>
      <c r="V1066" s="75">
        <f t="shared" si="663"/>
        <v>0</v>
      </c>
      <c r="W1066" s="75">
        <f t="shared" si="663"/>
        <v>0</v>
      </c>
      <c r="X1066" s="75">
        <f t="shared" si="663"/>
        <v>0</v>
      </c>
      <c r="Y1066" s="23">
        <f t="shared" si="657"/>
        <v>0</v>
      </c>
    </row>
    <row r="1067" spans="1:25">
      <c r="A1067" s="25">
        <f t="shared" si="632"/>
        <v>1038</v>
      </c>
      <c r="C1067" s="90">
        <v>39102</v>
      </c>
      <c r="E1067" s="89" t="s">
        <v>296</v>
      </c>
      <c r="G1067" s="24"/>
      <c r="H1067" s="75"/>
      <c r="I1067" s="23">
        <f>'Plt. Class.'!G$245</f>
        <v>0</v>
      </c>
      <c r="J1067" s="75">
        <f t="shared" ref="J1067:X1067" si="664">+J245+J519+J793</f>
        <v>0</v>
      </c>
      <c r="K1067" s="75">
        <f t="shared" si="664"/>
        <v>0</v>
      </c>
      <c r="L1067" s="75">
        <f t="shared" si="664"/>
        <v>0</v>
      </c>
      <c r="M1067" s="75">
        <f t="shared" si="664"/>
        <v>0</v>
      </c>
      <c r="N1067" s="75">
        <f t="shared" si="664"/>
        <v>0</v>
      </c>
      <c r="O1067" s="75">
        <f t="shared" si="664"/>
        <v>0</v>
      </c>
      <c r="P1067" s="75">
        <f t="shared" si="664"/>
        <v>0</v>
      </c>
      <c r="Q1067" s="75">
        <f t="shared" si="664"/>
        <v>0</v>
      </c>
      <c r="R1067" s="75">
        <f t="shared" si="664"/>
        <v>0</v>
      </c>
      <c r="S1067" s="75">
        <f t="shared" si="664"/>
        <v>0</v>
      </c>
      <c r="T1067" s="75">
        <f t="shared" si="664"/>
        <v>0</v>
      </c>
      <c r="U1067" s="75">
        <f t="shared" si="664"/>
        <v>0</v>
      </c>
      <c r="V1067" s="75">
        <f t="shared" si="664"/>
        <v>0</v>
      </c>
      <c r="W1067" s="75">
        <f t="shared" si="664"/>
        <v>0</v>
      </c>
      <c r="X1067" s="75">
        <f t="shared" si="664"/>
        <v>0</v>
      </c>
      <c r="Y1067" s="23">
        <f t="shared" si="657"/>
        <v>0</v>
      </c>
    </row>
    <row r="1068" spans="1:25">
      <c r="A1068" s="25">
        <f t="shared" si="632"/>
        <v>1039</v>
      </c>
      <c r="C1068" s="90">
        <v>39103</v>
      </c>
      <c r="E1068" s="89" t="s">
        <v>297</v>
      </c>
      <c r="G1068" s="24"/>
      <c r="H1068" s="75"/>
      <c r="I1068" s="23">
        <f>'Plt. Class.'!G$246</f>
        <v>0</v>
      </c>
      <c r="J1068" s="75">
        <f t="shared" ref="J1068:X1068" si="665">+J246+J520+J794</f>
        <v>0</v>
      </c>
      <c r="K1068" s="75">
        <f t="shared" si="665"/>
        <v>0</v>
      </c>
      <c r="L1068" s="75">
        <f t="shared" si="665"/>
        <v>0</v>
      </c>
      <c r="M1068" s="75">
        <f t="shared" si="665"/>
        <v>0</v>
      </c>
      <c r="N1068" s="75">
        <f t="shared" si="665"/>
        <v>0</v>
      </c>
      <c r="O1068" s="75">
        <f t="shared" si="665"/>
        <v>0</v>
      </c>
      <c r="P1068" s="75">
        <f t="shared" si="665"/>
        <v>0</v>
      </c>
      <c r="Q1068" s="75">
        <f t="shared" si="665"/>
        <v>0</v>
      </c>
      <c r="R1068" s="75">
        <f t="shared" si="665"/>
        <v>0</v>
      </c>
      <c r="S1068" s="75">
        <f t="shared" si="665"/>
        <v>0</v>
      </c>
      <c r="T1068" s="75">
        <f t="shared" si="665"/>
        <v>0</v>
      </c>
      <c r="U1068" s="75">
        <f t="shared" si="665"/>
        <v>0</v>
      </c>
      <c r="V1068" s="75">
        <f t="shared" si="665"/>
        <v>0</v>
      </c>
      <c r="W1068" s="75">
        <f t="shared" si="665"/>
        <v>0</v>
      </c>
      <c r="X1068" s="75">
        <f t="shared" si="665"/>
        <v>0</v>
      </c>
      <c r="Y1068" s="23">
        <f t="shared" si="657"/>
        <v>0</v>
      </c>
    </row>
    <row r="1069" spans="1:25">
      <c r="A1069" s="25">
        <f t="shared" si="632"/>
        <v>1040</v>
      </c>
      <c r="C1069" s="90">
        <v>39200</v>
      </c>
      <c r="E1069" s="89" t="s">
        <v>298</v>
      </c>
      <c r="G1069" s="24"/>
      <c r="H1069" s="75"/>
      <c r="I1069" s="23">
        <f>'Plt. Class.'!G$247</f>
        <v>2237.1376529946001</v>
      </c>
      <c r="J1069" s="75">
        <f t="shared" ref="J1069:X1069" si="666">+J247+J521+J795</f>
        <v>1667.3005048239472</v>
      </c>
      <c r="K1069" s="75">
        <f t="shared" si="666"/>
        <v>463.36311848510121</v>
      </c>
      <c r="L1069" s="75">
        <f t="shared" si="666"/>
        <v>0.58208696820177352</v>
      </c>
      <c r="M1069" s="75">
        <f t="shared" si="666"/>
        <v>94.550586493417654</v>
      </c>
      <c r="N1069" s="75">
        <f t="shared" si="666"/>
        <v>11.341356223932273</v>
      </c>
      <c r="O1069" s="75">
        <f t="shared" si="666"/>
        <v>0</v>
      </c>
      <c r="P1069" s="75">
        <f t="shared" si="666"/>
        <v>0</v>
      </c>
      <c r="Q1069" s="75">
        <f t="shared" si="666"/>
        <v>0</v>
      </c>
      <c r="R1069" s="75">
        <f t="shared" si="666"/>
        <v>0</v>
      </c>
      <c r="S1069" s="75">
        <f t="shared" si="666"/>
        <v>0</v>
      </c>
      <c r="T1069" s="75">
        <f t="shared" si="666"/>
        <v>0</v>
      </c>
      <c r="U1069" s="75">
        <f t="shared" si="666"/>
        <v>0</v>
      </c>
      <c r="V1069" s="75">
        <f t="shared" si="666"/>
        <v>0</v>
      </c>
      <c r="W1069" s="75">
        <f t="shared" si="666"/>
        <v>0</v>
      </c>
      <c r="X1069" s="75">
        <f t="shared" si="666"/>
        <v>0</v>
      </c>
      <c r="Y1069" s="23">
        <f t="shared" si="657"/>
        <v>0</v>
      </c>
    </row>
    <row r="1070" spans="1:25">
      <c r="A1070" s="25">
        <f t="shared" si="632"/>
        <v>1041</v>
      </c>
      <c r="C1070" s="90">
        <v>39201</v>
      </c>
      <c r="E1070" s="89" t="s">
        <v>299</v>
      </c>
      <c r="G1070" s="24"/>
      <c r="H1070" s="75"/>
      <c r="I1070" s="23">
        <f>'Plt. Class.'!G$248</f>
        <v>0</v>
      </c>
      <c r="J1070" s="75">
        <f t="shared" ref="J1070:X1070" si="667">+J248+J522+J796</f>
        <v>0</v>
      </c>
      <c r="K1070" s="75">
        <f t="shared" si="667"/>
        <v>0</v>
      </c>
      <c r="L1070" s="75">
        <f t="shared" si="667"/>
        <v>0</v>
      </c>
      <c r="M1070" s="75">
        <f t="shared" si="667"/>
        <v>0</v>
      </c>
      <c r="N1070" s="75">
        <f t="shared" si="667"/>
        <v>0</v>
      </c>
      <c r="O1070" s="75">
        <f t="shared" si="667"/>
        <v>0</v>
      </c>
      <c r="P1070" s="75">
        <f t="shared" si="667"/>
        <v>0</v>
      </c>
      <c r="Q1070" s="75">
        <f t="shared" si="667"/>
        <v>0</v>
      </c>
      <c r="R1070" s="75">
        <f t="shared" si="667"/>
        <v>0</v>
      </c>
      <c r="S1070" s="75">
        <f t="shared" si="667"/>
        <v>0</v>
      </c>
      <c r="T1070" s="75">
        <f t="shared" si="667"/>
        <v>0</v>
      </c>
      <c r="U1070" s="75">
        <f t="shared" si="667"/>
        <v>0</v>
      </c>
      <c r="V1070" s="75">
        <f t="shared" si="667"/>
        <v>0</v>
      </c>
      <c r="W1070" s="75">
        <f t="shared" si="667"/>
        <v>0</v>
      </c>
      <c r="X1070" s="75">
        <f t="shared" si="667"/>
        <v>0</v>
      </c>
      <c r="Y1070" s="23">
        <f t="shared" si="657"/>
        <v>0</v>
      </c>
    </row>
    <row r="1071" spans="1:25">
      <c r="A1071" s="25">
        <f t="shared" si="632"/>
        <v>1042</v>
      </c>
      <c r="C1071" s="90">
        <v>39202</v>
      </c>
      <c r="E1071" s="89" t="s">
        <v>300</v>
      </c>
      <c r="G1071" s="24"/>
      <c r="H1071" s="75"/>
      <c r="I1071" s="23">
        <f>'Plt. Class.'!G$249</f>
        <v>0</v>
      </c>
      <c r="J1071" s="75">
        <f t="shared" ref="J1071:X1071" si="668">+J249+J523+J797</f>
        <v>0</v>
      </c>
      <c r="K1071" s="75">
        <f t="shared" si="668"/>
        <v>0</v>
      </c>
      <c r="L1071" s="75">
        <f t="shared" si="668"/>
        <v>0</v>
      </c>
      <c r="M1071" s="75">
        <f t="shared" si="668"/>
        <v>0</v>
      </c>
      <c r="N1071" s="75">
        <f t="shared" si="668"/>
        <v>0</v>
      </c>
      <c r="O1071" s="75">
        <f t="shared" si="668"/>
        <v>0</v>
      </c>
      <c r="P1071" s="75">
        <f t="shared" si="668"/>
        <v>0</v>
      </c>
      <c r="Q1071" s="75">
        <f t="shared" si="668"/>
        <v>0</v>
      </c>
      <c r="R1071" s="75">
        <f t="shared" si="668"/>
        <v>0</v>
      </c>
      <c r="S1071" s="75">
        <f t="shared" si="668"/>
        <v>0</v>
      </c>
      <c r="T1071" s="75">
        <f t="shared" si="668"/>
        <v>0</v>
      </c>
      <c r="U1071" s="75">
        <f t="shared" si="668"/>
        <v>0</v>
      </c>
      <c r="V1071" s="75">
        <f t="shared" si="668"/>
        <v>0</v>
      </c>
      <c r="W1071" s="75">
        <f t="shared" si="668"/>
        <v>0</v>
      </c>
      <c r="X1071" s="75">
        <f t="shared" si="668"/>
        <v>0</v>
      </c>
      <c r="Y1071" s="23">
        <f t="shared" si="657"/>
        <v>0</v>
      </c>
    </row>
    <row r="1072" spans="1:25">
      <c r="A1072" s="25">
        <f t="shared" si="632"/>
        <v>1043</v>
      </c>
      <c r="C1072" s="90">
        <v>39300</v>
      </c>
      <c r="E1072" s="89" t="s">
        <v>186</v>
      </c>
      <c r="G1072" s="24"/>
      <c r="H1072" s="75"/>
      <c r="I1072" s="23">
        <f>'Plt. Class.'!G$250</f>
        <v>0</v>
      </c>
      <c r="J1072" s="75">
        <f t="shared" ref="J1072:X1072" si="669">+J250+J524+J798</f>
        <v>0</v>
      </c>
      <c r="K1072" s="75">
        <f t="shared" si="669"/>
        <v>0</v>
      </c>
      <c r="L1072" s="75">
        <f t="shared" si="669"/>
        <v>0</v>
      </c>
      <c r="M1072" s="75">
        <f t="shared" si="669"/>
        <v>0</v>
      </c>
      <c r="N1072" s="75">
        <f t="shared" si="669"/>
        <v>0</v>
      </c>
      <c r="O1072" s="75">
        <f t="shared" si="669"/>
        <v>0</v>
      </c>
      <c r="P1072" s="75">
        <f t="shared" si="669"/>
        <v>0</v>
      </c>
      <c r="Q1072" s="75">
        <f t="shared" si="669"/>
        <v>0</v>
      </c>
      <c r="R1072" s="75">
        <f t="shared" si="669"/>
        <v>0</v>
      </c>
      <c r="S1072" s="75">
        <f t="shared" si="669"/>
        <v>0</v>
      </c>
      <c r="T1072" s="75">
        <f t="shared" si="669"/>
        <v>0</v>
      </c>
      <c r="U1072" s="75">
        <f t="shared" si="669"/>
        <v>0</v>
      </c>
      <c r="V1072" s="75">
        <f t="shared" si="669"/>
        <v>0</v>
      </c>
      <c r="W1072" s="75">
        <f t="shared" si="669"/>
        <v>0</v>
      </c>
      <c r="X1072" s="75">
        <f t="shared" si="669"/>
        <v>0</v>
      </c>
      <c r="Y1072" s="23">
        <f t="shared" si="657"/>
        <v>0</v>
      </c>
    </row>
    <row r="1073" spans="1:25">
      <c r="A1073" s="25">
        <f t="shared" si="632"/>
        <v>1044</v>
      </c>
      <c r="C1073" s="90">
        <v>39400</v>
      </c>
      <c r="E1073" s="89" t="s">
        <v>301</v>
      </c>
      <c r="G1073" s="24"/>
      <c r="H1073" s="75"/>
      <c r="I1073" s="23">
        <f>'Plt. Class.'!G$251</f>
        <v>21258.9762431936</v>
      </c>
      <c r="J1073" s="75">
        <f t="shared" ref="J1073:X1073" si="670">+J251+J525+J799</f>
        <v>15843.952103202364</v>
      </c>
      <c r="K1073" s="75">
        <f t="shared" si="670"/>
        <v>4403.2272733244481</v>
      </c>
      <c r="L1073" s="75">
        <f t="shared" si="670"/>
        <v>5.5314312071542258</v>
      </c>
      <c r="M1073" s="75">
        <f t="shared" si="670"/>
        <v>898.49127940471851</v>
      </c>
      <c r="N1073" s="75">
        <f t="shared" si="670"/>
        <v>107.77415605491758</v>
      </c>
      <c r="O1073" s="75">
        <f t="shared" si="670"/>
        <v>0</v>
      </c>
      <c r="P1073" s="75">
        <f t="shared" si="670"/>
        <v>0</v>
      </c>
      <c r="Q1073" s="75">
        <f t="shared" si="670"/>
        <v>0</v>
      </c>
      <c r="R1073" s="75">
        <f t="shared" si="670"/>
        <v>0</v>
      </c>
      <c r="S1073" s="75">
        <f t="shared" si="670"/>
        <v>0</v>
      </c>
      <c r="T1073" s="75">
        <f t="shared" si="670"/>
        <v>0</v>
      </c>
      <c r="U1073" s="75">
        <f t="shared" si="670"/>
        <v>0</v>
      </c>
      <c r="V1073" s="75">
        <f t="shared" si="670"/>
        <v>0</v>
      </c>
      <c r="W1073" s="75">
        <f t="shared" si="670"/>
        <v>0</v>
      </c>
      <c r="X1073" s="75">
        <f t="shared" si="670"/>
        <v>0</v>
      </c>
      <c r="Y1073" s="23">
        <f t="shared" si="657"/>
        <v>0</v>
      </c>
    </row>
    <row r="1074" spans="1:25">
      <c r="A1074" s="25">
        <f t="shared" si="632"/>
        <v>1045</v>
      </c>
      <c r="C1074" s="90">
        <v>39600</v>
      </c>
      <c r="E1074" s="89" t="s">
        <v>302</v>
      </c>
      <c r="G1074" s="24"/>
      <c r="H1074" s="75"/>
      <c r="I1074" s="23">
        <f>'Plt. Class.'!G$252</f>
        <v>0</v>
      </c>
      <c r="J1074" s="75">
        <f t="shared" ref="J1074:X1074" si="671">+J252+J526+J800</f>
        <v>0</v>
      </c>
      <c r="K1074" s="75">
        <f t="shared" si="671"/>
        <v>0</v>
      </c>
      <c r="L1074" s="75">
        <f t="shared" si="671"/>
        <v>0</v>
      </c>
      <c r="M1074" s="75">
        <f t="shared" si="671"/>
        <v>0</v>
      </c>
      <c r="N1074" s="75">
        <f t="shared" si="671"/>
        <v>0</v>
      </c>
      <c r="O1074" s="75">
        <f t="shared" si="671"/>
        <v>0</v>
      </c>
      <c r="P1074" s="75">
        <f t="shared" si="671"/>
        <v>0</v>
      </c>
      <c r="Q1074" s="75">
        <f t="shared" si="671"/>
        <v>0</v>
      </c>
      <c r="R1074" s="75">
        <f t="shared" si="671"/>
        <v>0</v>
      </c>
      <c r="S1074" s="75">
        <f t="shared" si="671"/>
        <v>0</v>
      </c>
      <c r="T1074" s="75">
        <f t="shared" si="671"/>
        <v>0</v>
      </c>
      <c r="U1074" s="75">
        <f t="shared" si="671"/>
        <v>0</v>
      </c>
      <c r="V1074" s="75">
        <f t="shared" si="671"/>
        <v>0</v>
      </c>
      <c r="W1074" s="75">
        <f t="shared" si="671"/>
        <v>0</v>
      </c>
      <c r="X1074" s="75">
        <f t="shared" si="671"/>
        <v>0</v>
      </c>
      <c r="Y1074" s="23">
        <f t="shared" si="657"/>
        <v>0</v>
      </c>
    </row>
    <row r="1075" spans="1:25">
      <c r="A1075" s="25">
        <f t="shared" si="632"/>
        <v>1046</v>
      </c>
      <c r="C1075" s="90">
        <v>39603</v>
      </c>
      <c r="E1075" s="89" t="s">
        <v>303</v>
      </c>
      <c r="G1075" s="24"/>
      <c r="H1075" s="75"/>
      <c r="I1075" s="23">
        <f>'Plt. Class.'!G$253</f>
        <v>0</v>
      </c>
      <c r="J1075" s="75">
        <f t="shared" ref="J1075:X1075" si="672">+J253+J527+J801</f>
        <v>0</v>
      </c>
      <c r="K1075" s="75">
        <f t="shared" si="672"/>
        <v>0</v>
      </c>
      <c r="L1075" s="75">
        <f t="shared" si="672"/>
        <v>0</v>
      </c>
      <c r="M1075" s="75">
        <f t="shared" si="672"/>
        <v>0</v>
      </c>
      <c r="N1075" s="75">
        <f t="shared" si="672"/>
        <v>0</v>
      </c>
      <c r="O1075" s="75">
        <f t="shared" si="672"/>
        <v>0</v>
      </c>
      <c r="P1075" s="75">
        <f t="shared" si="672"/>
        <v>0</v>
      </c>
      <c r="Q1075" s="75">
        <f t="shared" si="672"/>
        <v>0</v>
      </c>
      <c r="R1075" s="75">
        <f t="shared" si="672"/>
        <v>0</v>
      </c>
      <c r="S1075" s="75">
        <f t="shared" si="672"/>
        <v>0</v>
      </c>
      <c r="T1075" s="75">
        <f t="shared" si="672"/>
        <v>0</v>
      </c>
      <c r="U1075" s="75">
        <f t="shared" si="672"/>
        <v>0</v>
      </c>
      <c r="V1075" s="75">
        <f t="shared" si="672"/>
        <v>0</v>
      </c>
      <c r="W1075" s="75">
        <f t="shared" si="672"/>
        <v>0</v>
      </c>
      <c r="X1075" s="75">
        <f t="shared" si="672"/>
        <v>0</v>
      </c>
      <c r="Y1075" s="23">
        <f t="shared" si="657"/>
        <v>0</v>
      </c>
    </row>
    <row r="1076" spans="1:25">
      <c r="A1076" s="25">
        <f t="shared" si="632"/>
        <v>1047</v>
      </c>
      <c r="C1076" s="90">
        <v>39604</v>
      </c>
      <c r="E1076" s="89" t="s">
        <v>304</v>
      </c>
      <c r="G1076" s="24"/>
      <c r="H1076" s="75"/>
      <c r="I1076" s="23">
        <f>'Plt. Class.'!G$254</f>
        <v>0</v>
      </c>
      <c r="J1076" s="75">
        <f t="shared" ref="J1076:X1076" si="673">+J254+J528+J802</f>
        <v>0</v>
      </c>
      <c r="K1076" s="75">
        <f t="shared" si="673"/>
        <v>0</v>
      </c>
      <c r="L1076" s="75">
        <f t="shared" si="673"/>
        <v>0</v>
      </c>
      <c r="M1076" s="75">
        <f t="shared" si="673"/>
        <v>0</v>
      </c>
      <c r="N1076" s="75">
        <f t="shared" si="673"/>
        <v>0</v>
      </c>
      <c r="O1076" s="75">
        <f t="shared" si="673"/>
        <v>0</v>
      </c>
      <c r="P1076" s="75">
        <f t="shared" si="673"/>
        <v>0</v>
      </c>
      <c r="Q1076" s="75">
        <f t="shared" si="673"/>
        <v>0</v>
      </c>
      <c r="R1076" s="75">
        <f t="shared" si="673"/>
        <v>0</v>
      </c>
      <c r="S1076" s="75">
        <f t="shared" si="673"/>
        <v>0</v>
      </c>
      <c r="T1076" s="75">
        <f t="shared" si="673"/>
        <v>0</v>
      </c>
      <c r="U1076" s="75">
        <f t="shared" si="673"/>
        <v>0</v>
      </c>
      <c r="V1076" s="75">
        <f t="shared" si="673"/>
        <v>0</v>
      </c>
      <c r="W1076" s="75">
        <f t="shared" si="673"/>
        <v>0</v>
      </c>
      <c r="X1076" s="75">
        <f t="shared" si="673"/>
        <v>0</v>
      </c>
      <c r="Y1076" s="23">
        <f t="shared" si="657"/>
        <v>0</v>
      </c>
    </row>
    <row r="1077" spans="1:25">
      <c r="A1077" s="25">
        <f t="shared" si="632"/>
        <v>1048</v>
      </c>
      <c r="C1077" s="90">
        <v>39605</v>
      </c>
      <c r="E1077" s="23" t="s">
        <v>305</v>
      </c>
      <c r="G1077" s="24"/>
      <c r="H1077" s="75"/>
      <c r="I1077" s="23">
        <f>'Plt. Class.'!G$255</f>
        <v>0</v>
      </c>
      <c r="J1077" s="75">
        <f t="shared" ref="J1077:X1077" si="674">+J255+J529+J803</f>
        <v>0</v>
      </c>
      <c r="K1077" s="75">
        <f t="shared" si="674"/>
        <v>0</v>
      </c>
      <c r="L1077" s="75">
        <f t="shared" si="674"/>
        <v>0</v>
      </c>
      <c r="M1077" s="75">
        <f t="shared" si="674"/>
        <v>0</v>
      </c>
      <c r="N1077" s="75">
        <f t="shared" si="674"/>
        <v>0</v>
      </c>
      <c r="O1077" s="75">
        <f t="shared" si="674"/>
        <v>0</v>
      </c>
      <c r="P1077" s="75">
        <f t="shared" si="674"/>
        <v>0</v>
      </c>
      <c r="Q1077" s="75">
        <f t="shared" si="674"/>
        <v>0</v>
      </c>
      <c r="R1077" s="75">
        <f t="shared" si="674"/>
        <v>0</v>
      </c>
      <c r="S1077" s="75">
        <f t="shared" si="674"/>
        <v>0</v>
      </c>
      <c r="T1077" s="75">
        <f t="shared" si="674"/>
        <v>0</v>
      </c>
      <c r="U1077" s="75">
        <f t="shared" si="674"/>
        <v>0</v>
      </c>
      <c r="V1077" s="75">
        <f t="shared" si="674"/>
        <v>0</v>
      </c>
      <c r="W1077" s="75">
        <f t="shared" si="674"/>
        <v>0</v>
      </c>
      <c r="X1077" s="75">
        <f t="shared" si="674"/>
        <v>0</v>
      </c>
      <c r="Y1077" s="23">
        <f t="shared" si="657"/>
        <v>0</v>
      </c>
    </row>
    <row r="1078" spans="1:25">
      <c r="A1078" s="25">
        <f t="shared" si="632"/>
        <v>1049</v>
      </c>
      <c r="C1078" s="90">
        <v>39700</v>
      </c>
      <c r="E1078" s="89" t="s">
        <v>306</v>
      </c>
      <c r="G1078" s="24"/>
      <c r="H1078" s="75"/>
      <c r="I1078" s="23">
        <f>'Plt. Class.'!G$256</f>
        <v>105908.27744472917</v>
      </c>
      <c r="J1078" s="75">
        <f t="shared" ref="J1078:X1078" si="675">+J256+J530+J804</f>
        <v>78931.631324636168</v>
      </c>
      <c r="K1078" s="75">
        <f t="shared" si="675"/>
        <v>21936.06175484342</v>
      </c>
      <c r="L1078" s="75">
        <f t="shared" si="675"/>
        <v>27.55656454253219</v>
      </c>
      <c r="M1078" s="75">
        <f t="shared" si="675"/>
        <v>4476.1169405479186</v>
      </c>
      <c r="N1078" s="75">
        <f t="shared" si="675"/>
        <v>536.91086015913766</v>
      </c>
      <c r="O1078" s="75">
        <f t="shared" si="675"/>
        <v>0</v>
      </c>
      <c r="P1078" s="75">
        <f t="shared" si="675"/>
        <v>0</v>
      </c>
      <c r="Q1078" s="75">
        <f t="shared" si="675"/>
        <v>0</v>
      </c>
      <c r="R1078" s="75">
        <f t="shared" si="675"/>
        <v>0</v>
      </c>
      <c r="S1078" s="75">
        <f t="shared" si="675"/>
        <v>0</v>
      </c>
      <c r="T1078" s="75">
        <f t="shared" si="675"/>
        <v>0</v>
      </c>
      <c r="U1078" s="75">
        <f t="shared" si="675"/>
        <v>0</v>
      </c>
      <c r="V1078" s="75">
        <f t="shared" si="675"/>
        <v>0</v>
      </c>
      <c r="W1078" s="75">
        <f t="shared" si="675"/>
        <v>0</v>
      </c>
      <c r="X1078" s="75">
        <f t="shared" si="675"/>
        <v>0</v>
      </c>
      <c r="Y1078" s="23">
        <f t="shared" si="657"/>
        <v>0</v>
      </c>
    </row>
    <row r="1079" spans="1:25">
      <c r="A1079" s="25">
        <f t="shared" si="632"/>
        <v>1050</v>
      </c>
      <c r="C1079" s="90">
        <v>39701</v>
      </c>
      <c r="E1079" s="89" t="s">
        <v>307</v>
      </c>
      <c r="G1079" s="24"/>
      <c r="H1079" s="75"/>
      <c r="I1079" s="23">
        <f>'Plt. Class.'!G$257</f>
        <v>0</v>
      </c>
      <c r="J1079" s="75">
        <f t="shared" ref="J1079:X1079" si="676">+J257+J531+J805</f>
        <v>0</v>
      </c>
      <c r="K1079" s="75">
        <f t="shared" si="676"/>
        <v>0</v>
      </c>
      <c r="L1079" s="75">
        <f t="shared" si="676"/>
        <v>0</v>
      </c>
      <c r="M1079" s="75">
        <f t="shared" si="676"/>
        <v>0</v>
      </c>
      <c r="N1079" s="75">
        <f t="shared" si="676"/>
        <v>0</v>
      </c>
      <c r="O1079" s="75">
        <f t="shared" si="676"/>
        <v>0</v>
      </c>
      <c r="P1079" s="75">
        <f t="shared" si="676"/>
        <v>0</v>
      </c>
      <c r="Q1079" s="75">
        <f t="shared" si="676"/>
        <v>0</v>
      </c>
      <c r="R1079" s="75">
        <f t="shared" si="676"/>
        <v>0</v>
      </c>
      <c r="S1079" s="75">
        <f t="shared" si="676"/>
        <v>0</v>
      </c>
      <c r="T1079" s="75">
        <f t="shared" si="676"/>
        <v>0</v>
      </c>
      <c r="U1079" s="75">
        <f t="shared" si="676"/>
        <v>0</v>
      </c>
      <c r="V1079" s="75">
        <f t="shared" si="676"/>
        <v>0</v>
      </c>
      <c r="W1079" s="75">
        <f t="shared" si="676"/>
        <v>0</v>
      </c>
      <c r="X1079" s="75">
        <f t="shared" si="676"/>
        <v>0</v>
      </c>
      <c r="Y1079" s="23">
        <f t="shared" si="657"/>
        <v>0</v>
      </c>
    </row>
    <row r="1080" spans="1:25">
      <c r="A1080" s="25">
        <f t="shared" si="632"/>
        <v>1051</v>
      </c>
      <c r="C1080" s="90">
        <v>39702</v>
      </c>
      <c r="E1080" s="89" t="s">
        <v>308</v>
      </c>
      <c r="G1080" s="24"/>
      <c r="H1080" s="75"/>
      <c r="I1080" s="23">
        <f>'Plt. Class.'!G$258</f>
        <v>0</v>
      </c>
      <c r="J1080" s="75">
        <f t="shared" ref="J1080:X1080" si="677">+J258+J532+J806</f>
        <v>0</v>
      </c>
      <c r="K1080" s="75">
        <f t="shared" si="677"/>
        <v>0</v>
      </c>
      <c r="L1080" s="75">
        <f t="shared" si="677"/>
        <v>0</v>
      </c>
      <c r="M1080" s="75">
        <f t="shared" si="677"/>
        <v>0</v>
      </c>
      <c r="N1080" s="75">
        <f t="shared" si="677"/>
        <v>0</v>
      </c>
      <c r="O1080" s="75">
        <f t="shared" si="677"/>
        <v>0</v>
      </c>
      <c r="P1080" s="75">
        <f t="shared" si="677"/>
        <v>0</v>
      </c>
      <c r="Q1080" s="75">
        <f t="shared" si="677"/>
        <v>0</v>
      </c>
      <c r="R1080" s="75">
        <f t="shared" si="677"/>
        <v>0</v>
      </c>
      <c r="S1080" s="75">
        <f t="shared" si="677"/>
        <v>0</v>
      </c>
      <c r="T1080" s="75">
        <f t="shared" si="677"/>
        <v>0</v>
      </c>
      <c r="U1080" s="75">
        <f t="shared" si="677"/>
        <v>0</v>
      </c>
      <c r="V1080" s="75">
        <f t="shared" si="677"/>
        <v>0</v>
      </c>
      <c r="W1080" s="75">
        <f t="shared" si="677"/>
        <v>0</v>
      </c>
      <c r="X1080" s="75">
        <f t="shared" si="677"/>
        <v>0</v>
      </c>
      <c r="Y1080" s="23">
        <f t="shared" si="657"/>
        <v>0</v>
      </c>
    </row>
    <row r="1081" spans="1:25">
      <c r="A1081" s="25">
        <f t="shared" si="632"/>
        <v>1052</v>
      </c>
      <c r="C1081" s="90">
        <v>39705</v>
      </c>
      <c r="E1081" s="89" t="s">
        <v>309</v>
      </c>
      <c r="G1081" s="24"/>
      <c r="H1081" s="75"/>
      <c r="I1081" s="23">
        <f>'Plt. Class.'!G$259</f>
        <v>0</v>
      </c>
      <c r="J1081" s="75">
        <f t="shared" ref="J1081:X1081" si="678">+J259+J533+J807</f>
        <v>0</v>
      </c>
      <c r="K1081" s="75">
        <f t="shared" si="678"/>
        <v>0</v>
      </c>
      <c r="L1081" s="75">
        <f t="shared" si="678"/>
        <v>0</v>
      </c>
      <c r="M1081" s="75">
        <f t="shared" si="678"/>
        <v>0</v>
      </c>
      <c r="N1081" s="75">
        <f t="shared" si="678"/>
        <v>0</v>
      </c>
      <c r="O1081" s="75">
        <f t="shared" si="678"/>
        <v>0</v>
      </c>
      <c r="P1081" s="75">
        <f t="shared" si="678"/>
        <v>0</v>
      </c>
      <c r="Q1081" s="75">
        <f t="shared" si="678"/>
        <v>0</v>
      </c>
      <c r="R1081" s="75">
        <f t="shared" si="678"/>
        <v>0</v>
      </c>
      <c r="S1081" s="75">
        <f t="shared" si="678"/>
        <v>0</v>
      </c>
      <c r="T1081" s="75">
        <f t="shared" si="678"/>
        <v>0</v>
      </c>
      <c r="U1081" s="75">
        <f t="shared" si="678"/>
        <v>0</v>
      </c>
      <c r="V1081" s="75">
        <f t="shared" si="678"/>
        <v>0</v>
      </c>
      <c r="W1081" s="75">
        <f t="shared" si="678"/>
        <v>0</v>
      </c>
      <c r="X1081" s="75">
        <f t="shared" si="678"/>
        <v>0</v>
      </c>
      <c r="Y1081" s="23">
        <f t="shared" si="657"/>
        <v>0</v>
      </c>
    </row>
    <row r="1082" spans="1:25">
      <c r="A1082" s="25">
        <f t="shared" si="632"/>
        <v>1053</v>
      </c>
      <c r="C1082" s="90">
        <v>39800</v>
      </c>
      <c r="E1082" s="89" t="s">
        <v>310</v>
      </c>
      <c r="G1082" s="24"/>
      <c r="H1082" s="75"/>
      <c r="I1082" s="23">
        <f>'Plt. Class.'!G$260</f>
        <v>29841.591913879362</v>
      </c>
      <c r="J1082" s="75">
        <f t="shared" ref="J1082:X1082" si="679">+J260+J534+J808</f>
        <v>22240.429057264359</v>
      </c>
      <c r="K1082" s="75">
        <f t="shared" si="679"/>
        <v>6180.8861297674903</v>
      </c>
      <c r="L1082" s="75">
        <f t="shared" si="679"/>
        <v>7.7645654661494934</v>
      </c>
      <c r="M1082" s="75">
        <f t="shared" si="679"/>
        <v>1261.2277181860716</v>
      </c>
      <c r="N1082" s="75">
        <f t="shared" si="679"/>
        <v>151.28444319529748</v>
      </c>
      <c r="O1082" s="75">
        <f t="shared" si="679"/>
        <v>0</v>
      </c>
      <c r="P1082" s="75">
        <f t="shared" si="679"/>
        <v>0</v>
      </c>
      <c r="Q1082" s="75">
        <f t="shared" si="679"/>
        <v>0</v>
      </c>
      <c r="R1082" s="75">
        <f t="shared" si="679"/>
        <v>0</v>
      </c>
      <c r="S1082" s="75">
        <f t="shared" si="679"/>
        <v>0</v>
      </c>
      <c r="T1082" s="75">
        <f t="shared" si="679"/>
        <v>0</v>
      </c>
      <c r="U1082" s="75">
        <f t="shared" si="679"/>
        <v>0</v>
      </c>
      <c r="V1082" s="75">
        <f t="shared" si="679"/>
        <v>0</v>
      </c>
      <c r="W1082" s="75">
        <f t="shared" si="679"/>
        <v>0</v>
      </c>
      <c r="X1082" s="75">
        <f t="shared" si="679"/>
        <v>0</v>
      </c>
      <c r="Y1082" s="23">
        <f t="shared" si="657"/>
        <v>0</v>
      </c>
    </row>
    <row r="1083" spans="1:25">
      <c r="A1083" s="25">
        <f t="shared" si="632"/>
        <v>1054</v>
      </c>
      <c r="C1083" s="90">
        <v>39900</v>
      </c>
      <c r="E1083" s="89" t="s">
        <v>311</v>
      </c>
      <c r="G1083" s="24"/>
      <c r="H1083" s="75"/>
      <c r="I1083" s="23">
        <f>'Plt. Class.'!G$261</f>
        <v>8234.0427679403365</v>
      </c>
      <c r="J1083" s="75">
        <f t="shared" ref="J1083:X1083" si="680">+J261+J535+J809</f>
        <v>6136.6915197873313</v>
      </c>
      <c r="K1083" s="75">
        <f t="shared" si="680"/>
        <v>1705.4613199976113</v>
      </c>
      <c r="L1083" s="75">
        <f t="shared" si="680"/>
        <v>2.142438121506911</v>
      </c>
      <c r="M1083" s="75">
        <f t="shared" si="680"/>
        <v>348.00432234400466</v>
      </c>
      <c r="N1083" s="75">
        <f t="shared" si="680"/>
        <v>41.74316768988291</v>
      </c>
      <c r="O1083" s="75">
        <f t="shared" si="680"/>
        <v>0</v>
      </c>
      <c r="P1083" s="75">
        <f t="shared" si="680"/>
        <v>0</v>
      </c>
      <c r="Q1083" s="75">
        <f t="shared" si="680"/>
        <v>0</v>
      </c>
      <c r="R1083" s="75">
        <f t="shared" si="680"/>
        <v>0</v>
      </c>
      <c r="S1083" s="75">
        <f t="shared" si="680"/>
        <v>0</v>
      </c>
      <c r="T1083" s="75">
        <f t="shared" si="680"/>
        <v>0</v>
      </c>
      <c r="U1083" s="75">
        <f t="shared" si="680"/>
        <v>0</v>
      </c>
      <c r="V1083" s="75">
        <f t="shared" si="680"/>
        <v>0</v>
      </c>
      <c r="W1083" s="75">
        <f t="shared" si="680"/>
        <v>0</v>
      </c>
      <c r="X1083" s="75">
        <f t="shared" si="680"/>
        <v>0</v>
      </c>
      <c r="Y1083" s="23">
        <f t="shared" si="657"/>
        <v>0</v>
      </c>
    </row>
    <row r="1084" spans="1:25">
      <c r="A1084" s="25">
        <f t="shared" si="632"/>
        <v>1055</v>
      </c>
      <c r="C1084" s="90">
        <v>39901</v>
      </c>
      <c r="E1084" s="89" t="s">
        <v>312</v>
      </c>
      <c r="G1084" s="24"/>
      <c r="H1084" s="75"/>
      <c r="I1084" s="23">
        <f>'Plt. Class.'!G$262</f>
        <v>304635.16080579598</v>
      </c>
      <c r="J1084" s="75">
        <f t="shared" ref="J1084:X1084" si="681">+J262+J536+J810</f>
        <v>227039.38522456848</v>
      </c>
      <c r="K1084" s="75">
        <f t="shared" si="681"/>
        <v>63097.010558216469</v>
      </c>
      <c r="L1084" s="75">
        <f t="shared" si="681"/>
        <v>79.263856170737625</v>
      </c>
      <c r="M1084" s="75">
        <f t="shared" si="681"/>
        <v>12875.127769696581</v>
      </c>
      <c r="N1084" s="75">
        <f t="shared" si="681"/>
        <v>1544.3733971437309</v>
      </c>
      <c r="O1084" s="75">
        <f t="shared" si="681"/>
        <v>0</v>
      </c>
      <c r="P1084" s="75">
        <f t="shared" si="681"/>
        <v>0</v>
      </c>
      <c r="Q1084" s="75">
        <f t="shared" si="681"/>
        <v>0</v>
      </c>
      <c r="R1084" s="75">
        <f t="shared" si="681"/>
        <v>0</v>
      </c>
      <c r="S1084" s="75">
        <f t="shared" si="681"/>
        <v>0</v>
      </c>
      <c r="T1084" s="75">
        <f t="shared" si="681"/>
        <v>0</v>
      </c>
      <c r="U1084" s="75">
        <f t="shared" si="681"/>
        <v>0</v>
      </c>
      <c r="V1084" s="75">
        <f t="shared" si="681"/>
        <v>0</v>
      </c>
      <c r="W1084" s="75">
        <f t="shared" si="681"/>
        <v>0</v>
      </c>
      <c r="X1084" s="75">
        <f t="shared" si="681"/>
        <v>0</v>
      </c>
      <c r="Y1084" s="23">
        <f t="shared" si="657"/>
        <v>0</v>
      </c>
    </row>
    <row r="1085" spans="1:25">
      <c r="A1085" s="25">
        <f t="shared" si="632"/>
        <v>1056</v>
      </c>
      <c r="C1085" s="90">
        <v>39902</v>
      </c>
      <c r="E1085" s="89" t="s">
        <v>313</v>
      </c>
      <c r="G1085" s="24"/>
      <c r="H1085" s="75"/>
      <c r="I1085" s="23">
        <f>'Plt. Class.'!G$263</f>
        <v>98374.28318397401</v>
      </c>
      <c r="J1085" s="75">
        <f t="shared" ref="J1085:X1085" si="682">+J263+J537+J811</f>
        <v>73316.674007421811</v>
      </c>
      <c r="K1085" s="75">
        <f t="shared" si="682"/>
        <v>20375.596724611867</v>
      </c>
      <c r="L1085" s="75">
        <f t="shared" si="682"/>
        <v>25.596273957899527</v>
      </c>
      <c r="M1085" s="75">
        <f t="shared" si="682"/>
        <v>4157.6995311234641</v>
      </c>
      <c r="N1085" s="75">
        <f t="shared" si="682"/>
        <v>498.71664685898196</v>
      </c>
      <c r="O1085" s="75">
        <f t="shared" si="682"/>
        <v>0</v>
      </c>
      <c r="P1085" s="75">
        <f t="shared" si="682"/>
        <v>0</v>
      </c>
      <c r="Q1085" s="75">
        <f t="shared" si="682"/>
        <v>0</v>
      </c>
      <c r="R1085" s="75">
        <f t="shared" si="682"/>
        <v>0</v>
      </c>
      <c r="S1085" s="75">
        <f t="shared" si="682"/>
        <v>0</v>
      </c>
      <c r="T1085" s="75">
        <f t="shared" si="682"/>
        <v>0</v>
      </c>
      <c r="U1085" s="75">
        <f t="shared" si="682"/>
        <v>0</v>
      </c>
      <c r="V1085" s="75">
        <f t="shared" si="682"/>
        <v>0</v>
      </c>
      <c r="W1085" s="75">
        <f t="shared" si="682"/>
        <v>0</v>
      </c>
      <c r="X1085" s="75">
        <f t="shared" si="682"/>
        <v>0</v>
      </c>
      <c r="Y1085" s="23">
        <f t="shared" si="657"/>
        <v>0</v>
      </c>
    </row>
    <row r="1086" spans="1:25">
      <c r="A1086" s="25">
        <f t="shared" si="632"/>
        <v>1057</v>
      </c>
      <c r="C1086" s="90">
        <v>39903</v>
      </c>
      <c r="E1086" s="89" t="s">
        <v>314</v>
      </c>
      <c r="G1086" s="24"/>
      <c r="H1086" s="75"/>
      <c r="I1086" s="23">
        <f>'Plt. Class.'!G$264</f>
        <v>35542.616681734013</v>
      </c>
      <c r="J1086" s="75">
        <f t="shared" ref="J1086:X1086" si="683">+J264+J538+J812</f>
        <v>26489.305500220024</v>
      </c>
      <c r="K1086" s="75">
        <f t="shared" si="683"/>
        <v>7361.7006457888292</v>
      </c>
      <c r="L1086" s="75">
        <f t="shared" si="683"/>
        <v>9.2479307022232096</v>
      </c>
      <c r="M1086" s="75">
        <f t="shared" si="683"/>
        <v>1502.1763404993267</v>
      </c>
      <c r="N1086" s="75">
        <f t="shared" si="683"/>
        <v>180.18626452361451</v>
      </c>
      <c r="O1086" s="75">
        <f t="shared" si="683"/>
        <v>0</v>
      </c>
      <c r="P1086" s="75">
        <f t="shared" si="683"/>
        <v>0</v>
      </c>
      <c r="Q1086" s="75">
        <f t="shared" si="683"/>
        <v>0</v>
      </c>
      <c r="R1086" s="75">
        <f t="shared" si="683"/>
        <v>0</v>
      </c>
      <c r="S1086" s="75">
        <f t="shared" si="683"/>
        <v>0</v>
      </c>
      <c r="T1086" s="75">
        <f t="shared" si="683"/>
        <v>0</v>
      </c>
      <c r="U1086" s="75">
        <f t="shared" si="683"/>
        <v>0</v>
      </c>
      <c r="V1086" s="75">
        <f t="shared" si="683"/>
        <v>0</v>
      </c>
      <c r="W1086" s="75">
        <f t="shared" si="683"/>
        <v>0</v>
      </c>
      <c r="X1086" s="75">
        <f t="shared" si="683"/>
        <v>0</v>
      </c>
      <c r="Y1086" s="23">
        <f t="shared" si="657"/>
        <v>0</v>
      </c>
    </row>
    <row r="1087" spans="1:25">
      <c r="A1087" s="25">
        <f t="shared" si="632"/>
        <v>1058</v>
      </c>
      <c r="C1087" s="90">
        <v>39904</v>
      </c>
      <c r="E1087" s="89" t="s">
        <v>315</v>
      </c>
      <c r="G1087" s="24"/>
      <c r="H1087" s="75"/>
      <c r="I1087" s="23">
        <f>'Plt. Class.'!G$265</f>
        <v>0</v>
      </c>
      <c r="J1087" s="75">
        <f t="shared" ref="J1087:X1087" si="684">+J265+J539+J813</f>
        <v>0</v>
      </c>
      <c r="K1087" s="75">
        <f t="shared" si="684"/>
        <v>0</v>
      </c>
      <c r="L1087" s="75">
        <f t="shared" si="684"/>
        <v>0</v>
      </c>
      <c r="M1087" s="75">
        <f t="shared" si="684"/>
        <v>0</v>
      </c>
      <c r="N1087" s="75">
        <f t="shared" si="684"/>
        <v>0</v>
      </c>
      <c r="O1087" s="75">
        <f t="shared" si="684"/>
        <v>0</v>
      </c>
      <c r="P1087" s="75">
        <f t="shared" si="684"/>
        <v>0</v>
      </c>
      <c r="Q1087" s="75">
        <f t="shared" si="684"/>
        <v>0</v>
      </c>
      <c r="R1087" s="75">
        <f t="shared" si="684"/>
        <v>0</v>
      </c>
      <c r="S1087" s="75">
        <f t="shared" si="684"/>
        <v>0</v>
      </c>
      <c r="T1087" s="75">
        <f t="shared" si="684"/>
        <v>0</v>
      </c>
      <c r="U1087" s="75">
        <f t="shared" si="684"/>
        <v>0</v>
      </c>
      <c r="V1087" s="75">
        <f t="shared" si="684"/>
        <v>0</v>
      </c>
      <c r="W1087" s="75">
        <f t="shared" si="684"/>
        <v>0</v>
      </c>
      <c r="X1087" s="75">
        <f t="shared" si="684"/>
        <v>0</v>
      </c>
      <c r="Y1087" s="23">
        <f t="shared" si="657"/>
        <v>0</v>
      </c>
    </row>
    <row r="1088" spans="1:25">
      <c r="A1088" s="25">
        <f t="shared" si="632"/>
        <v>1059</v>
      </c>
      <c r="C1088" s="90">
        <v>39905</v>
      </c>
      <c r="E1088" s="89" t="s">
        <v>316</v>
      </c>
      <c r="G1088" s="24"/>
      <c r="H1088" s="75"/>
      <c r="I1088" s="23">
        <f>'Plt. Class.'!G$266</f>
        <v>0</v>
      </c>
      <c r="J1088" s="75">
        <f t="shared" ref="J1088:X1088" si="685">+J266+J540+J814</f>
        <v>0</v>
      </c>
      <c r="K1088" s="75">
        <f t="shared" si="685"/>
        <v>0</v>
      </c>
      <c r="L1088" s="75">
        <f t="shared" si="685"/>
        <v>0</v>
      </c>
      <c r="M1088" s="75">
        <f t="shared" si="685"/>
        <v>0</v>
      </c>
      <c r="N1088" s="75">
        <f t="shared" si="685"/>
        <v>0</v>
      </c>
      <c r="O1088" s="75">
        <f t="shared" si="685"/>
        <v>0</v>
      </c>
      <c r="P1088" s="75">
        <f t="shared" si="685"/>
        <v>0</v>
      </c>
      <c r="Q1088" s="75">
        <f t="shared" si="685"/>
        <v>0</v>
      </c>
      <c r="R1088" s="75">
        <f t="shared" si="685"/>
        <v>0</v>
      </c>
      <c r="S1088" s="75">
        <f t="shared" si="685"/>
        <v>0</v>
      </c>
      <c r="T1088" s="75">
        <f t="shared" si="685"/>
        <v>0</v>
      </c>
      <c r="U1088" s="75">
        <f t="shared" si="685"/>
        <v>0</v>
      </c>
      <c r="V1088" s="75">
        <f t="shared" si="685"/>
        <v>0</v>
      </c>
      <c r="W1088" s="75">
        <f t="shared" si="685"/>
        <v>0</v>
      </c>
      <c r="X1088" s="75">
        <f t="shared" si="685"/>
        <v>0</v>
      </c>
      <c r="Y1088" s="23">
        <f t="shared" si="657"/>
        <v>0</v>
      </c>
    </row>
    <row r="1089" spans="1:25">
      <c r="A1089" s="25">
        <f t="shared" si="632"/>
        <v>1060</v>
      </c>
      <c r="C1089" s="90">
        <v>39906</v>
      </c>
      <c r="E1089" s="89" t="s">
        <v>317</v>
      </c>
      <c r="G1089" s="24"/>
      <c r="H1089" s="75"/>
      <c r="I1089" s="23">
        <f>'Plt. Class.'!G$267</f>
        <v>93706.410884046578</v>
      </c>
      <c r="J1089" s="75">
        <f t="shared" ref="J1089:X1089" si="686">+J267+J541+J815</f>
        <v>69837.788462893572</v>
      </c>
      <c r="K1089" s="75">
        <f t="shared" si="686"/>
        <v>19408.772057971728</v>
      </c>
      <c r="L1089" s="75">
        <f t="shared" si="686"/>
        <v>24.381727489835427</v>
      </c>
      <c r="M1089" s="75">
        <f t="shared" si="686"/>
        <v>3960.4161574143263</v>
      </c>
      <c r="N1089" s="75">
        <f t="shared" si="686"/>
        <v>475.05247827711651</v>
      </c>
      <c r="O1089" s="75">
        <f t="shared" si="686"/>
        <v>0</v>
      </c>
      <c r="P1089" s="75">
        <f t="shared" si="686"/>
        <v>0</v>
      </c>
      <c r="Q1089" s="75">
        <f t="shared" si="686"/>
        <v>0</v>
      </c>
      <c r="R1089" s="75">
        <f t="shared" si="686"/>
        <v>0</v>
      </c>
      <c r="S1089" s="75">
        <f t="shared" si="686"/>
        <v>0</v>
      </c>
      <c r="T1089" s="75">
        <f t="shared" si="686"/>
        <v>0</v>
      </c>
      <c r="U1089" s="75">
        <f t="shared" si="686"/>
        <v>0</v>
      </c>
      <c r="V1089" s="75">
        <f t="shared" si="686"/>
        <v>0</v>
      </c>
      <c r="W1089" s="75">
        <f t="shared" si="686"/>
        <v>0</v>
      </c>
      <c r="X1089" s="75">
        <f t="shared" si="686"/>
        <v>0</v>
      </c>
      <c r="Y1089" s="23">
        <f t="shared" si="657"/>
        <v>0</v>
      </c>
    </row>
    <row r="1090" spans="1:25">
      <c r="A1090" s="25">
        <f t="shared" si="632"/>
        <v>1061</v>
      </c>
      <c r="C1090" s="90">
        <v>39907</v>
      </c>
      <c r="E1090" s="89" t="s">
        <v>318</v>
      </c>
      <c r="G1090" s="24"/>
      <c r="H1090" s="75"/>
      <c r="I1090" s="23">
        <f>'Plt. Class.'!G$268</f>
        <v>98.413596259200006</v>
      </c>
      <c r="J1090" s="75">
        <f t="shared" ref="J1090:X1090" si="687">+J268+J542+J816</f>
        <v>73.345973371313306</v>
      </c>
      <c r="K1090" s="75">
        <f t="shared" si="687"/>
        <v>20.383739374711904</v>
      </c>
      <c r="L1090" s="75">
        <f t="shared" si="687"/>
        <v>2.5606502934528812E-2</v>
      </c>
      <c r="M1090" s="75">
        <f t="shared" si="687"/>
        <v>4.1593610624621826</v>
      </c>
      <c r="N1090" s="75">
        <f t="shared" si="687"/>
        <v>0.49891594777808246</v>
      </c>
      <c r="O1090" s="75">
        <f t="shared" si="687"/>
        <v>0</v>
      </c>
      <c r="P1090" s="75">
        <f t="shared" si="687"/>
        <v>0</v>
      </c>
      <c r="Q1090" s="75">
        <f t="shared" si="687"/>
        <v>0</v>
      </c>
      <c r="R1090" s="75">
        <f t="shared" si="687"/>
        <v>0</v>
      </c>
      <c r="S1090" s="75">
        <f t="shared" si="687"/>
        <v>0</v>
      </c>
      <c r="T1090" s="75">
        <f t="shared" si="687"/>
        <v>0</v>
      </c>
      <c r="U1090" s="75">
        <f t="shared" si="687"/>
        <v>0</v>
      </c>
      <c r="V1090" s="75">
        <f t="shared" si="687"/>
        <v>0</v>
      </c>
      <c r="W1090" s="75">
        <f t="shared" si="687"/>
        <v>0</v>
      </c>
      <c r="X1090" s="75">
        <f t="shared" si="687"/>
        <v>0</v>
      </c>
      <c r="Y1090" s="23">
        <f t="shared" si="657"/>
        <v>0</v>
      </c>
    </row>
    <row r="1091" spans="1:25">
      <c r="A1091" s="25">
        <f t="shared" si="632"/>
        <v>1062</v>
      </c>
      <c r="C1091" s="90">
        <v>39908</v>
      </c>
      <c r="E1091" s="89" t="s">
        <v>319</v>
      </c>
      <c r="G1091" s="24"/>
      <c r="H1091" s="75"/>
      <c r="I1091" s="23">
        <f>'Plt. Class.'!G$269</f>
        <v>5800519.345908734</v>
      </c>
      <c r="J1091" s="75">
        <f t="shared" ref="J1091:X1091" si="688">+J269+J543+J817</f>
        <v>4323028.0536063416</v>
      </c>
      <c r="K1091" s="75">
        <f t="shared" si="688"/>
        <v>1201422.1518088758</v>
      </c>
      <c r="L1091" s="75">
        <f t="shared" si="688"/>
        <v>1509.2530026197273</v>
      </c>
      <c r="M1091" s="75">
        <f t="shared" si="688"/>
        <v>245153.6700872872</v>
      </c>
      <c r="N1091" s="75">
        <f t="shared" si="688"/>
        <v>29406.217403610244</v>
      </c>
      <c r="O1091" s="75">
        <f t="shared" si="688"/>
        <v>0</v>
      </c>
      <c r="P1091" s="75">
        <f t="shared" si="688"/>
        <v>0</v>
      </c>
      <c r="Q1091" s="75">
        <f t="shared" si="688"/>
        <v>0</v>
      </c>
      <c r="R1091" s="75">
        <f t="shared" si="688"/>
        <v>0</v>
      </c>
      <c r="S1091" s="75">
        <f t="shared" si="688"/>
        <v>0</v>
      </c>
      <c r="T1091" s="75">
        <f t="shared" si="688"/>
        <v>0</v>
      </c>
      <c r="U1091" s="75">
        <f t="shared" si="688"/>
        <v>0</v>
      </c>
      <c r="V1091" s="75">
        <f t="shared" si="688"/>
        <v>0</v>
      </c>
      <c r="W1091" s="75">
        <f t="shared" si="688"/>
        <v>0</v>
      </c>
      <c r="X1091" s="75">
        <f t="shared" si="688"/>
        <v>0</v>
      </c>
      <c r="Y1091" s="23">
        <f t="shared" si="657"/>
        <v>0</v>
      </c>
    </row>
    <row r="1092" spans="1:25">
      <c r="A1092" s="25">
        <f t="shared" si="632"/>
        <v>1063</v>
      </c>
      <c r="C1092" s="90">
        <v>39909</v>
      </c>
      <c r="E1092" s="89" t="s">
        <v>320</v>
      </c>
      <c r="G1092" s="24"/>
      <c r="H1092" s="75"/>
      <c r="I1092" s="23">
        <f>'Plt. Class.'!G$270</f>
        <v>0</v>
      </c>
      <c r="J1092" s="75">
        <f t="shared" ref="J1092:X1092" si="689">+J270+J544+J818</f>
        <v>0</v>
      </c>
      <c r="K1092" s="75">
        <f t="shared" si="689"/>
        <v>0</v>
      </c>
      <c r="L1092" s="75">
        <f t="shared" si="689"/>
        <v>0</v>
      </c>
      <c r="M1092" s="75">
        <f t="shared" si="689"/>
        <v>0</v>
      </c>
      <c r="N1092" s="75">
        <f t="shared" si="689"/>
        <v>0</v>
      </c>
      <c r="O1092" s="75">
        <f t="shared" si="689"/>
        <v>0</v>
      </c>
      <c r="P1092" s="75">
        <f t="shared" si="689"/>
        <v>0</v>
      </c>
      <c r="Q1092" s="75">
        <f t="shared" si="689"/>
        <v>0</v>
      </c>
      <c r="R1092" s="75">
        <f t="shared" si="689"/>
        <v>0</v>
      </c>
      <c r="S1092" s="75">
        <f t="shared" si="689"/>
        <v>0</v>
      </c>
      <c r="T1092" s="75">
        <f t="shared" si="689"/>
        <v>0</v>
      </c>
      <c r="U1092" s="75">
        <f t="shared" si="689"/>
        <v>0</v>
      </c>
      <c r="V1092" s="75">
        <f t="shared" si="689"/>
        <v>0</v>
      </c>
      <c r="W1092" s="75">
        <f t="shared" si="689"/>
        <v>0</v>
      </c>
      <c r="X1092" s="75">
        <f t="shared" si="689"/>
        <v>0</v>
      </c>
      <c r="Y1092" s="23">
        <f t="shared" si="657"/>
        <v>0</v>
      </c>
    </row>
    <row r="1093" spans="1:25">
      <c r="A1093" s="25">
        <f t="shared" si="632"/>
        <v>1064</v>
      </c>
      <c r="C1093" s="90">
        <v>39924</v>
      </c>
      <c r="E1093" s="89" t="s">
        <v>321</v>
      </c>
      <c r="G1093" s="24"/>
      <c r="H1093" s="75"/>
      <c r="I1093" s="23">
        <f>'Plt. Class.'!G$271</f>
        <v>0</v>
      </c>
      <c r="J1093" s="75">
        <f t="shared" ref="J1093:X1093" si="690">+J271+J545+J819</f>
        <v>0</v>
      </c>
      <c r="K1093" s="75">
        <f t="shared" si="690"/>
        <v>0</v>
      </c>
      <c r="L1093" s="75">
        <f t="shared" si="690"/>
        <v>0</v>
      </c>
      <c r="M1093" s="75">
        <f t="shared" si="690"/>
        <v>0</v>
      </c>
      <c r="N1093" s="75">
        <f t="shared" si="690"/>
        <v>0</v>
      </c>
      <c r="O1093" s="75">
        <f t="shared" si="690"/>
        <v>0</v>
      </c>
      <c r="P1093" s="75">
        <f t="shared" si="690"/>
        <v>0</v>
      </c>
      <c r="Q1093" s="75">
        <f t="shared" si="690"/>
        <v>0</v>
      </c>
      <c r="R1093" s="75">
        <f t="shared" si="690"/>
        <v>0</v>
      </c>
      <c r="S1093" s="75">
        <f t="shared" si="690"/>
        <v>0</v>
      </c>
      <c r="T1093" s="75">
        <f t="shared" si="690"/>
        <v>0</v>
      </c>
      <c r="U1093" s="75">
        <f t="shared" si="690"/>
        <v>0</v>
      </c>
      <c r="V1093" s="75">
        <f t="shared" si="690"/>
        <v>0</v>
      </c>
      <c r="W1093" s="75">
        <f t="shared" si="690"/>
        <v>0</v>
      </c>
      <c r="X1093" s="75">
        <f t="shared" si="690"/>
        <v>0</v>
      </c>
      <c r="Y1093" s="23">
        <f t="shared" si="657"/>
        <v>0</v>
      </c>
    </row>
    <row r="1094" spans="1:25">
      <c r="A1094" s="25">
        <f t="shared" ref="A1094:A1101" si="691">A1093+1</f>
        <v>1065</v>
      </c>
      <c r="G1094" s="24"/>
      <c r="H1094" s="75"/>
      <c r="I1094" s="23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  <c r="U1094" s="75"/>
      <c r="V1094" s="75"/>
      <c r="W1094" s="75"/>
      <c r="X1094" s="75"/>
      <c r="Y1094" s="23"/>
    </row>
    <row r="1095" spans="1:25">
      <c r="A1095" s="25">
        <f t="shared" si="691"/>
        <v>1066</v>
      </c>
      <c r="D1095" s="25" t="s">
        <v>149</v>
      </c>
      <c r="G1095" s="24"/>
      <c r="H1095" s="75"/>
      <c r="I1095" s="23">
        <f>'Plt. Class.'!G$273</f>
        <v>8166884.6203700323</v>
      </c>
      <c r="J1095" s="23">
        <f>SUM(J1060:J1093)</f>
        <v>6086639.6987931589</v>
      </c>
      <c r="K1095" s="23">
        <f t="shared" ref="K1095:X1095" si="692">SUM(K1060:K1093)</f>
        <v>1691551.3092979104</v>
      </c>
      <c r="L1095" s="23">
        <f t="shared" si="692"/>
        <v>2124.9640593020586</v>
      </c>
      <c r="M1095" s="23">
        <f t="shared" si="692"/>
        <v>345165.94436932623</v>
      </c>
      <c r="N1095" s="23">
        <f t="shared" si="692"/>
        <v>41402.703850335674</v>
      </c>
      <c r="O1095" s="23">
        <f t="shared" si="692"/>
        <v>0</v>
      </c>
      <c r="P1095" s="23">
        <f t="shared" si="692"/>
        <v>0</v>
      </c>
      <c r="Q1095" s="23">
        <f t="shared" si="692"/>
        <v>0</v>
      </c>
      <c r="R1095" s="23">
        <f t="shared" si="692"/>
        <v>0</v>
      </c>
      <c r="S1095" s="23">
        <f t="shared" si="692"/>
        <v>0</v>
      </c>
      <c r="T1095" s="23">
        <f t="shared" si="692"/>
        <v>0</v>
      </c>
      <c r="U1095" s="23">
        <f t="shared" si="692"/>
        <v>0</v>
      </c>
      <c r="V1095" s="23">
        <f t="shared" si="692"/>
        <v>0</v>
      </c>
      <c r="W1095" s="23">
        <f t="shared" si="692"/>
        <v>0</v>
      </c>
      <c r="X1095" s="23">
        <f t="shared" si="692"/>
        <v>0</v>
      </c>
      <c r="Y1095" s="23">
        <f>SUM(J1095:X1095)-I1095</f>
        <v>0</v>
      </c>
    </row>
    <row r="1096" spans="1:25">
      <c r="A1096" s="25">
        <f t="shared" si="691"/>
        <v>1067</v>
      </c>
      <c r="G1096" s="24"/>
      <c r="H1096" s="75"/>
      <c r="I1096" s="23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  <c r="U1096" s="75"/>
      <c r="V1096" s="75"/>
      <c r="W1096" s="75"/>
      <c r="X1096" s="75"/>
      <c r="Y1096" s="23"/>
    </row>
    <row r="1097" spans="1:25">
      <c r="A1097" s="25">
        <f t="shared" si="691"/>
        <v>1068</v>
      </c>
      <c r="D1097" s="25" t="s">
        <v>348</v>
      </c>
      <c r="G1097" s="24"/>
      <c r="H1097" s="75"/>
      <c r="I1097" s="23">
        <f>'Plt. Class.'!G$275</f>
        <v>0</v>
      </c>
      <c r="J1097" s="75">
        <f>+J275+J549+J823</f>
        <v>0</v>
      </c>
      <c r="K1097" s="75">
        <f t="shared" ref="K1097:X1097" si="693">+K275+K549+K823</f>
        <v>0</v>
      </c>
      <c r="L1097" s="75">
        <f t="shared" si="693"/>
        <v>0</v>
      </c>
      <c r="M1097" s="75">
        <f t="shared" si="693"/>
        <v>0</v>
      </c>
      <c r="N1097" s="75">
        <f t="shared" si="693"/>
        <v>0</v>
      </c>
      <c r="O1097" s="75">
        <f t="shared" si="693"/>
        <v>0</v>
      </c>
      <c r="P1097" s="75">
        <f t="shared" si="693"/>
        <v>0</v>
      </c>
      <c r="Q1097" s="75">
        <f t="shared" si="693"/>
        <v>0</v>
      </c>
      <c r="R1097" s="75">
        <f t="shared" si="693"/>
        <v>0</v>
      </c>
      <c r="S1097" s="75">
        <f t="shared" si="693"/>
        <v>0</v>
      </c>
      <c r="T1097" s="75">
        <f t="shared" si="693"/>
        <v>0</v>
      </c>
      <c r="U1097" s="75">
        <f t="shared" si="693"/>
        <v>0</v>
      </c>
      <c r="V1097" s="75">
        <f t="shared" si="693"/>
        <v>0</v>
      </c>
      <c r="W1097" s="75">
        <f t="shared" si="693"/>
        <v>0</v>
      </c>
      <c r="X1097" s="75">
        <f t="shared" si="693"/>
        <v>0</v>
      </c>
      <c r="Y1097" s="23">
        <f>SUM(J1097:X1097)-I1097</f>
        <v>0</v>
      </c>
    </row>
    <row r="1098" spans="1:25">
      <c r="A1098" s="25">
        <f t="shared" si="691"/>
        <v>1069</v>
      </c>
      <c r="G1098" s="24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</row>
    <row r="1099" spans="1:25">
      <c r="A1099" s="25">
        <f t="shared" si="691"/>
        <v>1070</v>
      </c>
      <c r="D1099" s="25" t="s">
        <v>26</v>
      </c>
      <c r="G1099" s="24"/>
      <c r="I1099" s="23">
        <f>'Plt. Class.'!G$277</f>
        <v>950799436.58981097</v>
      </c>
      <c r="J1099" s="23">
        <f t="shared" ref="J1099:X1099" si="694">J958+J970+J1009+J1052+J1095</f>
        <v>708614589.93839705</v>
      </c>
      <c r="K1099" s="23">
        <f t="shared" si="694"/>
        <v>196932625.67119986</v>
      </c>
      <c r="L1099" s="23">
        <f t="shared" si="694"/>
        <v>247391.10741428015</v>
      </c>
      <c r="M1099" s="23">
        <f t="shared" si="694"/>
        <v>40184672.698544353</v>
      </c>
      <c r="N1099" s="23">
        <f t="shared" si="694"/>
        <v>4820157.1742555555</v>
      </c>
      <c r="O1099" s="23">
        <f t="shared" si="694"/>
        <v>0</v>
      </c>
      <c r="P1099" s="23">
        <f t="shared" si="694"/>
        <v>0</v>
      </c>
      <c r="Q1099" s="23">
        <f t="shared" si="694"/>
        <v>0</v>
      </c>
      <c r="R1099" s="23">
        <f t="shared" si="694"/>
        <v>0</v>
      </c>
      <c r="S1099" s="23">
        <f t="shared" si="694"/>
        <v>0</v>
      </c>
      <c r="T1099" s="23">
        <f t="shared" si="694"/>
        <v>0</v>
      </c>
      <c r="U1099" s="23">
        <f t="shared" si="694"/>
        <v>0</v>
      </c>
      <c r="V1099" s="23">
        <f t="shared" si="694"/>
        <v>0</v>
      </c>
      <c r="W1099" s="23">
        <f t="shared" si="694"/>
        <v>0</v>
      </c>
      <c r="X1099" s="23">
        <f t="shared" si="694"/>
        <v>0</v>
      </c>
      <c r="Y1099" s="23">
        <f>SUM(J1099:X1099)-I1099</f>
        <v>0</v>
      </c>
    </row>
    <row r="1100" spans="1:25">
      <c r="A1100" s="25">
        <f t="shared" si="691"/>
        <v>1071</v>
      </c>
      <c r="G1100" s="24"/>
      <c r="I1100" s="23"/>
      <c r="Y1100" s="23"/>
    </row>
    <row r="1101" spans="1:25">
      <c r="A1101" s="25">
        <f t="shared" si="691"/>
        <v>1072</v>
      </c>
      <c r="D1101" s="25" t="s">
        <v>351</v>
      </c>
      <c r="G1101" s="24"/>
      <c r="I1101" s="23">
        <f>'Plt. Class.'!G$279</f>
        <v>0</v>
      </c>
      <c r="J1101" s="23">
        <f t="shared" ref="J1101:X1101" si="695">J960+J972+J1011+J1054+J1097</f>
        <v>0</v>
      </c>
      <c r="K1101" s="23">
        <f t="shared" si="695"/>
        <v>0</v>
      </c>
      <c r="L1101" s="23">
        <f t="shared" si="695"/>
        <v>0</v>
      </c>
      <c r="M1101" s="23">
        <f t="shared" si="695"/>
        <v>0</v>
      </c>
      <c r="N1101" s="23">
        <f t="shared" si="695"/>
        <v>0</v>
      </c>
      <c r="O1101" s="23">
        <f t="shared" si="695"/>
        <v>0</v>
      </c>
      <c r="P1101" s="23">
        <f t="shared" si="695"/>
        <v>0</v>
      </c>
      <c r="Q1101" s="23">
        <f t="shared" si="695"/>
        <v>0</v>
      </c>
      <c r="R1101" s="23">
        <f t="shared" si="695"/>
        <v>0</v>
      </c>
      <c r="S1101" s="23">
        <f t="shared" si="695"/>
        <v>0</v>
      </c>
      <c r="T1101" s="23">
        <f t="shared" si="695"/>
        <v>0</v>
      </c>
      <c r="U1101" s="23">
        <f t="shared" si="695"/>
        <v>0</v>
      </c>
      <c r="V1101" s="23">
        <f t="shared" si="695"/>
        <v>0</v>
      </c>
      <c r="W1101" s="23">
        <f t="shared" si="695"/>
        <v>0</v>
      </c>
      <c r="X1101" s="23">
        <f t="shared" si="695"/>
        <v>0</v>
      </c>
      <c r="Y1101" s="23">
        <f>SUM(J1101:X1101)-I1101</f>
        <v>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11" manualBreakCount="11">
    <brk id="94" max="13" man="1"/>
    <brk id="189" max="13" man="1"/>
    <brk id="279" max="13" man="1"/>
    <brk id="368" max="13" man="1"/>
    <brk id="463" max="13" man="1"/>
    <brk id="553" max="13" man="1"/>
    <brk id="642" max="13" man="1"/>
    <brk id="737" max="13" man="1"/>
    <brk id="827" max="13" man="1"/>
    <brk id="916" max="13" man="1"/>
    <brk id="1011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77"/>
  <sheetViews>
    <sheetView defaultGridColor="0" view="pageBreakPreview" colorId="22" zoomScale="60" zoomScaleNormal="57" workbookViewId="0">
      <pane ySplit="5" topLeftCell="A915" activePane="bottomLeft" state="frozen"/>
      <selection activeCell="G60" sqref="G60"/>
      <selection pane="bottomLeft" activeCell="G60" sqref="G60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106" bestFit="1" customWidth="1"/>
    <col min="4" max="5" width="1.77734375" style="106" customWidth="1"/>
    <col min="6" max="6" width="42.6640625" style="106" customWidth="1"/>
    <col min="7" max="7" width="11.44140625" style="72" customWidth="1"/>
    <col min="8" max="8" width="34.77734375" style="25" bestFit="1" customWidth="1"/>
    <col min="9" max="23" width="14.88671875" style="25" customWidth="1"/>
    <col min="24" max="24" width="14.5546875" style="25" customWidth="1"/>
    <col min="25" max="25" width="12.77734375" style="25" customWidth="1"/>
    <col min="26" max="16384" width="11.44140625" style="25"/>
  </cols>
  <sheetData>
    <row r="1" spans="1:33">
      <c r="A1" s="25" t="str">
        <f>Summary!A1</f>
        <v>Atmos Energy Corporation, Kentucky/Mid-States Division</v>
      </c>
    </row>
    <row r="2" spans="1:33">
      <c r="A2" s="25" t="str">
        <f>Summary!A2</f>
        <v>Class Cost of Service - Customer/Demand Study</v>
      </c>
    </row>
    <row r="3" spans="1:33">
      <c r="A3" s="25" t="str">
        <f>Summary!A3</f>
        <v>Forecasted Test Period: Twelve Months Ended March 31, 2026</v>
      </c>
    </row>
    <row r="5" spans="1:33">
      <c r="A5" s="25" t="s">
        <v>41</v>
      </c>
    </row>
    <row r="7" spans="1:33">
      <c r="F7" s="117" t="s">
        <v>20</v>
      </c>
    </row>
    <row r="8" spans="1:33">
      <c r="N8" s="74"/>
      <c r="O8" s="74"/>
      <c r="Q8" s="26"/>
      <c r="R8" s="26"/>
      <c r="S8" s="26"/>
      <c r="T8" s="26"/>
      <c r="U8" s="26"/>
      <c r="V8" s="26"/>
    </row>
    <row r="9" spans="1:33">
      <c r="J9" s="23"/>
      <c r="K9" s="74"/>
      <c r="L9" s="74"/>
      <c r="M9" s="74"/>
      <c r="N9" s="26"/>
      <c r="O9" s="26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33">
      <c r="A10" s="74" t="s">
        <v>290</v>
      </c>
      <c r="C10" s="114" t="s">
        <v>288</v>
      </c>
      <c r="G10" s="73" t="s">
        <v>38</v>
      </c>
      <c r="H10" s="77" t="s">
        <v>38</v>
      </c>
      <c r="I10" s="26" t="s">
        <v>1</v>
      </c>
      <c r="J10" s="2" t="s">
        <v>56</v>
      </c>
      <c r="K10" s="2" t="s">
        <v>535</v>
      </c>
      <c r="L10" s="2" t="s">
        <v>535</v>
      </c>
      <c r="M10" s="40" t="s">
        <v>536</v>
      </c>
      <c r="N10" s="40" t="s">
        <v>536</v>
      </c>
      <c r="O10" s="26"/>
      <c r="P10" s="26"/>
      <c r="Q10" s="26"/>
      <c r="R10" s="26"/>
      <c r="S10" s="26"/>
      <c r="T10" s="74"/>
      <c r="U10" s="74"/>
      <c r="V10" s="74"/>
      <c r="W10" s="26"/>
      <c r="X10" s="26"/>
      <c r="Y10" s="26"/>
    </row>
    <row r="11" spans="1:33">
      <c r="A11" s="74" t="s">
        <v>289</v>
      </c>
      <c r="C11" s="114" t="s">
        <v>289</v>
      </c>
      <c r="G11" s="73" t="s">
        <v>39</v>
      </c>
      <c r="H11" s="77" t="s">
        <v>21</v>
      </c>
      <c r="I11" s="26" t="s">
        <v>2</v>
      </c>
      <c r="J11" s="2" t="s">
        <v>460</v>
      </c>
      <c r="K11" s="40" t="s">
        <v>537</v>
      </c>
      <c r="L11" s="40" t="s">
        <v>538</v>
      </c>
      <c r="M11" s="40" t="s">
        <v>537</v>
      </c>
      <c r="N11" s="40" t="s">
        <v>538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33">
      <c r="A12" s="25">
        <v>1</v>
      </c>
      <c r="D12" s="106" t="s">
        <v>322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33">
      <c r="A13" s="25">
        <f t="shared" ref="A13:A77" si="0">A12+1</f>
        <v>2</v>
      </c>
      <c r="G13" s="24"/>
      <c r="H13" s="75"/>
      <c r="I13" s="23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>
      <c r="A14" s="25">
        <f t="shared" si="0"/>
        <v>3</v>
      </c>
      <c r="C14" s="106">
        <v>30100</v>
      </c>
      <c r="E14" s="115" t="s">
        <v>323</v>
      </c>
      <c r="G14" s="24">
        <v>6.2</v>
      </c>
      <c r="H14" s="75" t="str">
        <f>VLOOKUP($G14,alloc,3)</f>
        <v>P, S, T &amp; D Plant - Customer</v>
      </c>
      <c r="I14" s="23">
        <f>'Dep. Res. Class'!J$14</f>
        <v>5754.5997582956415</v>
      </c>
      <c r="J14" s="75">
        <f>$I14*VLOOKUP($G14,alloc,6)</f>
        <v>4845.3188112599855</v>
      </c>
      <c r="K14" s="75">
        <f>$I14*VLOOKUP($G14,alloc,7)</f>
        <v>881.48719727543141</v>
      </c>
      <c r="L14" s="75">
        <f>$I14*VLOOKUP($G14,alloc,8)</f>
        <v>1.2302506136166036</v>
      </c>
      <c r="M14" s="75">
        <f>$I14*VLOOKUP($G14,alloc,9)</f>
        <v>16.580894167549193</v>
      </c>
      <c r="N14" s="75">
        <f>$I14*VLOOKUP($G14,alloc,10)</f>
        <v>9.9826049790604383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33">
      <c r="A15" s="25">
        <f t="shared" si="0"/>
        <v>4</v>
      </c>
      <c r="C15" s="106">
        <v>30200</v>
      </c>
      <c r="E15" s="115" t="s">
        <v>185</v>
      </c>
      <c r="G15" s="24">
        <v>6.2</v>
      </c>
      <c r="H15" s="75" t="str">
        <f>VLOOKUP($G15,alloc,3)</f>
        <v>P, S, T &amp; D Plant - Customer</v>
      </c>
      <c r="I15" s="23">
        <f>'Dep. Res. Class'!J$15</f>
        <v>82800.413567932934</v>
      </c>
      <c r="J15" s="75">
        <f>$I15*VLOOKUP($G15,alloc,6)</f>
        <v>69717.168576748241</v>
      </c>
      <c r="K15" s="75">
        <f>$I15*VLOOKUP($G15,alloc,7)</f>
        <v>12683.332908431628</v>
      </c>
      <c r="L15" s="75">
        <f>$I15*VLOOKUP($G15,alloc,8)</f>
        <v>17.701536836304285</v>
      </c>
      <c r="M15" s="75">
        <f>$I15*VLOOKUP($G15,alloc,9)</f>
        <v>238.57521844504751</v>
      </c>
      <c r="N15" s="75">
        <f>$I15*VLOOKUP($G15,alloc,10)</f>
        <v>143.63532747172619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33">
      <c r="A16" s="25">
        <f t="shared" si="0"/>
        <v>5</v>
      </c>
      <c r="C16" s="106">
        <v>30300</v>
      </c>
      <c r="E16" s="115" t="s">
        <v>324</v>
      </c>
      <c r="G16" s="24">
        <v>99</v>
      </c>
      <c r="H16" s="75" t="str">
        <f>VLOOKUP($G16,alloc,3)</f>
        <v>-</v>
      </c>
      <c r="I16" s="23">
        <f>'Dep. Res. Class'!J$16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H17" s="75"/>
      <c r="I17" s="23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23"/>
    </row>
    <row r="18" spans="1:25">
      <c r="A18" s="25">
        <f t="shared" si="0"/>
        <v>7</v>
      </c>
      <c r="D18" s="106" t="s">
        <v>325</v>
      </c>
      <c r="G18" s="24"/>
      <c r="I18" s="23">
        <f>'Dep. Res. Class'!J$18</f>
        <v>88555.013326228582</v>
      </c>
      <c r="J18" s="23">
        <f>SUM(J14:J16)</f>
        <v>74562.48738800823</v>
      </c>
      <c r="K18" s="23">
        <f t="shared" ref="K18:X18" si="1">SUM(K14:K16)</f>
        <v>13564.82010570706</v>
      </c>
      <c r="L18" s="23">
        <f t="shared" si="1"/>
        <v>18.93178744992089</v>
      </c>
      <c r="M18" s="23">
        <f t="shared" si="1"/>
        <v>255.1561126125967</v>
      </c>
      <c r="N18" s="23">
        <f t="shared" si="1"/>
        <v>153.61793245078661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106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/>
      <c r="H21" s="75"/>
      <c r="I21" s="23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23"/>
    </row>
    <row r="22" spans="1:25">
      <c r="A22" s="25">
        <f t="shared" si="0"/>
        <v>11</v>
      </c>
      <c r="C22" s="106">
        <v>32520</v>
      </c>
      <c r="E22" s="115" t="s">
        <v>326</v>
      </c>
      <c r="G22" s="24">
        <v>99</v>
      </c>
      <c r="H22" s="75" t="str">
        <f t="shared" ref="H22:H28" si="2">VLOOKUP($G22,alloc,3)</f>
        <v>-</v>
      </c>
      <c r="I22" s="23">
        <f>'Dep. Res. Class'!J$22</f>
        <v>0</v>
      </c>
      <c r="J22" s="75">
        <f t="shared" ref="J22:J28" si="3">$I22*VLOOKUP($G22,alloc,6)</f>
        <v>0</v>
      </c>
      <c r="K22" s="75">
        <f t="shared" ref="K22:K28" si="4">$I22*VLOOKUP($G22,alloc,7)</f>
        <v>0</v>
      </c>
      <c r="L22" s="75">
        <f t="shared" ref="L22:L28" si="5">$I22*VLOOKUP($G22,alloc,8)</f>
        <v>0</v>
      </c>
      <c r="M22" s="75">
        <f t="shared" ref="M22:M28" si="6">$I22*VLOOKUP($G22,alloc,9)</f>
        <v>0</v>
      </c>
      <c r="N22" s="75">
        <f t="shared" ref="N22:N28" si="7">$I22*VLOOKUP($G22,alloc,10)</f>
        <v>0</v>
      </c>
      <c r="O22" s="75">
        <f t="shared" ref="O22:O28" si="8">$I22*VLOOKUP($G22,alloc,11)</f>
        <v>0</v>
      </c>
      <c r="P22" s="75">
        <f t="shared" ref="P22:P28" si="9">$I22*VLOOKUP($G22,alloc,12)</f>
        <v>0</v>
      </c>
      <c r="Q22" s="75">
        <f t="shared" ref="Q22:Q28" si="10">$I22*VLOOKUP($G22,alloc,13)</f>
        <v>0</v>
      </c>
      <c r="R22" s="75">
        <f t="shared" ref="R22:R28" si="11">$I22*VLOOKUP($G22,alloc,14)</f>
        <v>0</v>
      </c>
      <c r="S22" s="75">
        <f t="shared" ref="S22:S28" si="12">$I22*VLOOKUP($G22,alloc,15)</f>
        <v>0</v>
      </c>
      <c r="T22" s="75">
        <f t="shared" ref="T22:T28" si="13">$I22*VLOOKUP($G22,alloc,16)</f>
        <v>0</v>
      </c>
      <c r="U22" s="75">
        <f t="shared" ref="U22:U28" si="14">$I22*VLOOKUP($G22,alloc,17)</f>
        <v>0</v>
      </c>
      <c r="V22" s="75">
        <f t="shared" ref="V22:V28" si="15">$I22*VLOOKUP($G22,alloc,18)</f>
        <v>0</v>
      </c>
      <c r="W22" s="75">
        <f t="shared" ref="W22:W28" si="16">$I22*VLOOKUP($G22,alloc,19)</f>
        <v>0</v>
      </c>
      <c r="X22" s="75">
        <f t="shared" ref="X22:X28" si="17">$I22*VLOOKUP($G22,alloc,20)</f>
        <v>0</v>
      </c>
      <c r="Y22" s="23">
        <f t="shared" ref="Y22:Y28" si="18">SUM(J22:X22)-I22</f>
        <v>0</v>
      </c>
    </row>
    <row r="23" spans="1:25">
      <c r="A23" s="25">
        <f t="shared" si="0"/>
        <v>12</v>
      </c>
      <c r="C23" s="106">
        <v>32540</v>
      </c>
      <c r="E23" s="115" t="s">
        <v>327</v>
      </c>
      <c r="G23" s="24">
        <v>99</v>
      </c>
      <c r="H23" s="75" t="str">
        <f t="shared" si="2"/>
        <v>-</v>
      </c>
      <c r="I23" s="23">
        <f>'Dep. Res. Class'!J$23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106">
        <v>33100</v>
      </c>
      <c r="E24" s="115" t="s">
        <v>328</v>
      </c>
      <c r="G24" s="24">
        <v>99</v>
      </c>
      <c r="H24" s="75" t="str">
        <f t="shared" si="2"/>
        <v>-</v>
      </c>
      <c r="I24" s="23">
        <f>'Dep. Res. Class'!J$24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106">
        <v>33201</v>
      </c>
      <c r="E25" s="115" t="s">
        <v>329</v>
      </c>
      <c r="G25" s="24">
        <v>99</v>
      </c>
      <c r="H25" s="75" t="str">
        <f t="shared" si="2"/>
        <v>-</v>
      </c>
      <c r="I25" s="23">
        <f>'Dep. Res. Class'!J$25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106">
        <v>33202</v>
      </c>
      <c r="E26" s="115" t="s">
        <v>330</v>
      </c>
      <c r="G26" s="24">
        <v>99</v>
      </c>
      <c r="H26" s="75" t="str">
        <f t="shared" si="2"/>
        <v>-</v>
      </c>
      <c r="I26" s="23">
        <f>'Dep. Res. Class'!J$26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106">
        <v>33400</v>
      </c>
      <c r="E27" s="115" t="s">
        <v>331</v>
      </c>
      <c r="G27" s="24">
        <v>99</v>
      </c>
      <c r="H27" s="75" t="str">
        <f t="shared" si="2"/>
        <v>-</v>
      </c>
      <c r="I27" s="23">
        <f>'Dep. Res. Class'!J$27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106">
        <v>33600</v>
      </c>
      <c r="E28" s="115" t="s">
        <v>332</v>
      </c>
      <c r="G28" s="24">
        <v>99</v>
      </c>
      <c r="H28" s="75" t="str">
        <f t="shared" si="2"/>
        <v>-</v>
      </c>
      <c r="I28" s="23">
        <f>'Dep. Res. Class'!J$28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I29" s="23"/>
      <c r="J29" s="9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</row>
    <row r="30" spans="1:25">
      <c r="A30" s="25">
        <f t="shared" si="0"/>
        <v>19</v>
      </c>
      <c r="D30" s="106" t="s">
        <v>333</v>
      </c>
      <c r="G30" s="24"/>
      <c r="H30" s="75"/>
      <c r="I30" s="23">
        <f>'Dep. Res. Class'!J$30</f>
        <v>0</v>
      </c>
      <c r="J30" s="23">
        <f t="shared" ref="J30:P30" si="19">SUM(J21:J28)</f>
        <v>0</v>
      </c>
      <c r="K30" s="23">
        <f t="shared" si="19"/>
        <v>0</v>
      </c>
      <c r="L30" s="23">
        <f t="shared" si="19"/>
        <v>0</v>
      </c>
      <c r="M30" s="23">
        <f t="shared" si="19"/>
        <v>0</v>
      </c>
      <c r="N30" s="23">
        <f t="shared" si="19"/>
        <v>0</v>
      </c>
      <c r="O30" s="23">
        <f t="shared" si="19"/>
        <v>0</v>
      </c>
      <c r="P30" s="23">
        <f t="shared" si="19"/>
        <v>0</v>
      </c>
      <c r="Q30" s="23">
        <f t="shared" ref="Q30:X30" si="20">SUM(Q21:Q28)</f>
        <v>0</v>
      </c>
      <c r="R30" s="23">
        <f t="shared" si="20"/>
        <v>0</v>
      </c>
      <c r="S30" s="23">
        <f t="shared" si="20"/>
        <v>0</v>
      </c>
      <c r="T30" s="23">
        <f t="shared" si="20"/>
        <v>0</v>
      </c>
      <c r="U30" s="23">
        <f t="shared" si="20"/>
        <v>0</v>
      </c>
      <c r="V30" s="23">
        <f t="shared" si="20"/>
        <v>0</v>
      </c>
      <c r="W30" s="23">
        <f t="shared" si="20"/>
        <v>0</v>
      </c>
      <c r="X30" s="23">
        <f t="shared" si="20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23"/>
    </row>
    <row r="32" spans="1:25">
      <c r="A32" s="25">
        <f t="shared" si="0"/>
        <v>21</v>
      </c>
      <c r="D32" s="106" t="s">
        <v>346</v>
      </c>
      <c r="G32" s="24"/>
      <c r="H32" s="75"/>
      <c r="I32" s="2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23"/>
    </row>
    <row r="33" spans="1:25">
      <c r="A33" s="25">
        <f t="shared" si="0"/>
        <v>22</v>
      </c>
      <c r="G33" s="24"/>
      <c r="H33" s="75"/>
      <c r="I33" s="23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23"/>
    </row>
    <row r="34" spans="1:25">
      <c r="A34" s="25">
        <f t="shared" si="0"/>
        <v>23</v>
      </c>
      <c r="C34" s="106">
        <v>35010</v>
      </c>
      <c r="E34" s="115" t="s">
        <v>274</v>
      </c>
      <c r="G34" s="24">
        <v>99</v>
      </c>
      <c r="H34" s="75" t="str">
        <f t="shared" ref="H34:H50" si="21">VLOOKUP($G34,alloc,3)</f>
        <v>-</v>
      </c>
      <c r="I34" s="23">
        <f>'Dep. Res. Class'!J$34</f>
        <v>0</v>
      </c>
      <c r="J34" s="75">
        <f t="shared" ref="J34:J50" si="22">$I34*VLOOKUP($G34,alloc,6)</f>
        <v>0</v>
      </c>
      <c r="K34" s="75">
        <f t="shared" ref="K34:K50" si="23">$I34*VLOOKUP($G34,alloc,7)</f>
        <v>0</v>
      </c>
      <c r="L34" s="75">
        <f t="shared" ref="L34:L50" si="24">$I34*VLOOKUP($G34,alloc,8)</f>
        <v>0</v>
      </c>
      <c r="M34" s="75">
        <f t="shared" ref="M34:M50" si="25">$I34*VLOOKUP($G34,alloc,9)</f>
        <v>0</v>
      </c>
      <c r="N34" s="75">
        <f t="shared" ref="N34:N50" si="26">$I34*VLOOKUP($G34,alloc,10)</f>
        <v>0</v>
      </c>
      <c r="O34" s="75">
        <f t="shared" ref="O34:O50" si="27">$I34*VLOOKUP($G34,alloc,11)</f>
        <v>0</v>
      </c>
      <c r="P34" s="75">
        <f t="shared" ref="P34:P50" si="28">$I34*VLOOKUP($G34,alloc,12)</f>
        <v>0</v>
      </c>
      <c r="Q34" s="75">
        <f t="shared" ref="Q34:Q50" si="29">$I34*VLOOKUP($G34,alloc,13)</f>
        <v>0</v>
      </c>
      <c r="R34" s="75">
        <f t="shared" ref="R34:R50" si="30">$I34*VLOOKUP($G34,alloc,14)</f>
        <v>0</v>
      </c>
      <c r="S34" s="75">
        <f t="shared" ref="S34:S50" si="31">$I34*VLOOKUP($G34,alloc,15)</f>
        <v>0</v>
      </c>
      <c r="T34" s="75">
        <f t="shared" ref="T34:T50" si="32">$I34*VLOOKUP($G34,alloc,16)</f>
        <v>0</v>
      </c>
      <c r="U34" s="75">
        <f t="shared" ref="U34:U50" si="33">$I34*VLOOKUP($G34,alloc,17)</f>
        <v>0</v>
      </c>
      <c r="V34" s="75">
        <f t="shared" ref="V34:V50" si="34">$I34*VLOOKUP($G34,alloc,18)</f>
        <v>0</v>
      </c>
      <c r="W34" s="75">
        <f t="shared" ref="W34:W50" si="35">$I34*VLOOKUP($G34,alloc,19)</f>
        <v>0</v>
      </c>
      <c r="X34" s="75">
        <f t="shared" ref="X34:X50" si="36">$I34*VLOOKUP($G34,alloc,20)</f>
        <v>0</v>
      </c>
      <c r="Y34" s="23">
        <f t="shared" ref="Y34:Y52" si="37">SUM(J34:X34)-I34</f>
        <v>0</v>
      </c>
    </row>
    <row r="35" spans="1:25">
      <c r="A35" s="25">
        <f t="shared" si="0"/>
        <v>24</v>
      </c>
      <c r="C35" s="106">
        <v>35020</v>
      </c>
      <c r="E35" s="115" t="s">
        <v>137</v>
      </c>
      <c r="G35" s="24">
        <v>99</v>
      </c>
      <c r="H35" s="75" t="str">
        <f t="shared" si="21"/>
        <v>-</v>
      </c>
      <c r="I35" s="23">
        <f>'Dep. Res. Class'!J$35</f>
        <v>0</v>
      </c>
      <c r="J35" s="75">
        <f t="shared" si="22"/>
        <v>0</v>
      </c>
      <c r="K35" s="75">
        <f t="shared" si="23"/>
        <v>0</v>
      </c>
      <c r="L35" s="75">
        <f t="shared" si="24"/>
        <v>0</v>
      </c>
      <c r="M35" s="75">
        <f t="shared" si="25"/>
        <v>0</v>
      </c>
      <c r="N35" s="75">
        <f t="shared" si="26"/>
        <v>0</v>
      </c>
      <c r="O35" s="75">
        <f t="shared" si="27"/>
        <v>0</v>
      </c>
      <c r="P35" s="75">
        <f t="shared" si="28"/>
        <v>0</v>
      </c>
      <c r="Q35" s="75">
        <f t="shared" si="29"/>
        <v>0</v>
      </c>
      <c r="R35" s="75">
        <f t="shared" si="30"/>
        <v>0</v>
      </c>
      <c r="S35" s="75">
        <f t="shared" si="31"/>
        <v>0</v>
      </c>
      <c r="T35" s="75">
        <f t="shared" si="32"/>
        <v>0</v>
      </c>
      <c r="U35" s="75">
        <f t="shared" si="33"/>
        <v>0</v>
      </c>
      <c r="V35" s="75">
        <f t="shared" si="34"/>
        <v>0</v>
      </c>
      <c r="W35" s="75">
        <f t="shared" si="35"/>
        <v>0</v>
      </c>
      <c r="X35" s="75">
        <f t="shared" si="36"/>
        <v>0</v>
      </c>
      <c r="Y35" s="23">
        <f t="shared" si="37"/>
        <v>0</v>
      </c>
    </row>
    <row r="36" spans="1:25">
      <c r="A36" s="25">
        <f t="shared" si="0"/>
        <v>25</v>
      </c>
      <c r="C36" s="106">
        <v>35100</v>
      </c>
      <c r="E36" s="115" t="s">
        <v>80</v>
      </c>
      <c r="G36" s="24">
        <v>99</v>
      </c>
      <c r="H36" s="75" t="str">
        <f t="shared" si="21"/>
        <v>-</v>
      </c>
      <c r="I36" s="23">
        <f>'Dep. Res. Class'!J$36</f>
        <v>0</v>
      </c>
      <c r="J36" s="75">
        <f t="shared" si="22"/>
        <v>0</v>
      </c>
      <c r="K36" s="75">
        <f t="shared" si="23"/>
        <v>0</v>
      </c>
      <c r="L36" s="75">
        <f t="shared" si="24"/>
        <v>0</v>
      </c>
      <c r="M36" s="75">
        <f t="shared" si="25"/>
        <v>0</v>
      </c>
      <c r="N36" s="75">
        <f t="shared" si="26"/>
        <v>0</v>
      </c>
      <c r="O36" s="75">
        <f t="shared" si="27"/>
        <v>0</v>
      </c>
      <c r="P36" s="75">
        <f t="shared" si="28"/>
        <v>0</v>
      </c>
      <c r="Q36" s="75">
        <f t="shared" si="29"/>
        <v>0</v>
      </c>
      <c r="R36" s="75">
        <f t="shared" si="30"/>
        <v>0</v>
      </c>
      <c r="S36" s="75">
        <f t="shared" si="31"/>
        <v>0</v>
      </c>
      <c r="T36" s="75">
        <f t="shared" si="32"/>
        <v>0</v>
      </c>
      <c r="U36" s="75">
        <f t="shared" si="33"/>
        <v>0</v>
      </c>
      <c r="V36" s="75">
        <f t="shared" si="34"/>
        <v>0</v>
      </c>
      <c r="W36" s="75">
        <f t="shared" si="35"/>
        <v>0</v>
      </c>
      <c r="X36" s="75">
        <f t="shared" si="36"/>
        <v>0</v>
      </c>
      <c r="Y36" s="23">
        <f t="shared" si="37"/>
        <v>0</v>
      </c>
    </row>
    <row r="37" spans="1:25">
      <c r="A37" s="25">
        <f t="shared" si="0"/>
        <v>26</v>
      </c>
      <c r="C37" s="106">
        <v>35102</v>
      </c>
      <c r="E37" s="115" t="s">
        <v>335</v>
      </c>
      <c r="G37" s="24">
        <v>99</v>
      </c>
      <c r="H37" s="75" t="str">
        <f t="shared" si="21"/>
        <v>-</v>
      </c>
      <c r="I37" s="23">
        <f>'Dep. Res. Class'!J$37</f>
        <v>0</v>
      </c>
      <c r="J37" s="75">
        <f t="shared" si="22"/>
        <v>0</v>
      </c>
      <c r="K37" s="75">
        <f t="shared" si="23"/>
        <v>0</v>
      </c>
      <c r="L37" s="75">
        <f t="shared" si="24"/>
        <v>0</v>
      </c>
      <c r="M37" s="75">
        <f t="shared" si="25"/>
        <v>0</v>
      </c>
      <c r="N37" s="75">
        <f t="shared" si="26"/>
        <v>0</v>
      </c>
      <c r="O37" s="75">
        <f t="shared" si="27"/>
        <v>0</v>
      </c>
      <c r="P37" s="75">
        <f t="shared" si="28"/>
        <v>0</v>
      </c>
      <c r="Q37" s="75">
        <f t="shared" si="29"/>
        <v>0</v>
      </c>
      <c r="R37" s="75">
        <f t="shared" si="30"/>
        <v>0</v>
      </c>
      <c r="S37" s="75">
        <f t="shared" si="31"/>
        <v>0</v>
      </c>
      <c r="T37" s="75">
        <f t="shared" si="32"/>
        <v>0</v>
      </c>
      <c r="U37" s="75">
        <f t="shared" si="33"/>
        <v>0</v>
      </c>
      <c r="V37" s="75">
        <f t="shared" si="34"/>
        <v>0</v>
      </c>
      <c r="W37" s="75">
        <f t="shared" si="35"/>
        <v>0</v>
      </c>
      <c r="X37" s="75">
        <f t="shared" si="36"/>
        <v>0</v>
      </c>
      <c r="Y37" s="23">
        <f t="shared" si="37"/>
        <v>0</v>
      </c>
    </row>
    <row r="38" spans="1:25">
      <c r="A38" s="25">
        <f t="shared" si="0"/>
        <v>27</v>
      </c>
      <c r="C38" s="106">
        <v>35103</v>
      </c>
      <c r="E38" s="115" t="s">
        <v>336</v>
      </c>
      <c r="G38" s="24">
        <v>99</v>
      </c>
      <c r="H38" s="75" t="str">
        <f t="shared" si="21"/>
        <v>-</v>
      </c>
      <c r="I38" s="23">
        <f>'Dep. Res. Class'!J$38</f>
        <v>0</v>
      </c>
      <c r="J38" s="75">
        <f t="shared" si="22"/>
        <v>0</v>
      </c>
      <c r="K38" s="75">
        <f t="shared" si="23"/>
        <v>0</v>
      </c>
      <c r="L38" s="75">
        <f t="shared" si="24"/>
        <v>0</v>
      </c>
      <c r="M38" s="75">
        <f t="shared" si="25"/>
        <v>0</v>
      </c>
      <c r="N38" s="75">
        <f t="shared" si="26"/>
        <v>0</v>
      </c>
      <c r="O38" s="75">
        <f t="shared" si="27"/>
        <v>0</v>
      </c>
      <c r="P38" s="75">
        <f t="shared" si="28"/>
        <v>0</v>
      </c>
      <c r="Q38" s="75">
        <f t="shared" si="29"/>
        <v>0</v>
      </c>
      <c r="R38" s="75">
        <f t="shared" si="30"/>
        <v>0</v>
      </c>
      <c r="S38" s="75">
        <f t="shared" si="31"/>
        <v>0</v>
      </c>
      <c r="T38" s="75">
        <f t="shared" si="32"/>
        <v>0</v>
      </c>
      <c r="U38" s="75">
        <f t="shared" si="33"/>
        <v>0</v>
      </c>
      <c r="V38" s="75">
        <f t="shared" si="34"/>
        <v>0</v>
      </c>
      <c r="W38" s="75">
        <f t="shared" si="35"/>
        <v>0</v>
      </c>
      <c r="X38" s="75">
        <f t="shared" si="36"/>
        <v>0</v>
      </c>
      <c r="Y38" s="23">
        <f t="shared" si="37"/>
        <v>0</v>
      </c>
    </row>
    <row r="39" spans="1:25">
      <c r="A39" s="25">
        <f t="shared" si="0"/>
        <v>28</v>
      </c>
      <c r="C39" s="106">
        <v>35104</v>
      </c>
      <c r="E39" s="115" t="s">
        <v>337</v>
      </c>
      <c r="G39" s="24">
        <v>99</v>
      </c>
      <c r="H39" s="75" t="str">
        <f t="shared" si="21"/>
        <v>-</v>
      </c>
      <c r="I39" s="23">
        <f>'Dep. Res. Class'!J$39</f>
        <v>0</v>
      </c>
      <c r="J39" s="75">
        <f t="shared" si="22"/>
        <v>0</v>
      </c>
      <c r="K39" s="75">
        <f t="shared" si="23"/>
        <v>0</v>
      </c>
      <c r="L39" s="75">
        <f t="shared" si="24"/>
        <v>0</v>
      </c>
      <c r="M39" s="75">
        <f t="shared" si="25"/>
        <v>0</v>
      </c>
      <c r="N39" s="75">
        <f t="shared" si="26"/>
        <v>0</v>
      </c>
      <c r="O39" s="75">
        <f t="shared" si="27"/>
        <v>0</v>
      </c>
      <c r="P39" s="75">
        <f t="shared" si="28"/>
        <v>0</v>
      </c>
      <c r="Q39" s="75">
        <f t="shared" si="29"/>
        <v>0</v>
      </c>
      <c r="R39" s="75">
        <f t="shared" si="30"/>
        <v>0</v>
      </c>
      <c r="S39" s="75">
        <f t="shared" si="31"/>
        <v>0</v>
      </c>
      <c r="T39" s="75">
        <f t="shared" si="32"/>
        <v>0</v>
      </c>
      <c r="U39" s="75">
        <f t="shared" si="33"/>
        <v>0</v>
      </c>
      <c r="V39" s="75">
        <f t="shared" si="34"/>
        <v>0</v>
      </c>
      <c r="W39" s="75">
        <f t="shared" si="35"/>
        <v>0</v>
      </c>
      <c r="X39" s="75">
        <f t="shared" si="36"/>
        <v>0</v>
      </c>
      <c r="Y39" s="23">
        <f t="shared" si="37"/>
        <v>0</v>
      </c>
    </row>
    <row r="40" spans="1:25">
      <c r="A40" s="25">
        <f t="shared" si="0"/>
        <v>29</v>
      </c>
      <c r="C40" s="106">
        <v>35200</v>
      </c>
      <c r="E40" s="115" t="s">
        <v>338</v>
      </c>
      <c r="G40" s="24">
        <v>99</v>
      </c>
      <c r="H40" s="75" t="str">
        <f t="shared" si="21"/>
        <v>-</v>
      </c>
      <c r="I40" s="23">
        <f>'Dep. Res. Class'!J$40</f>
        <v>0</v>
      </c>
      <c r="J40" s="75">
        <f t="shared" si="22"/>
        <v>0</v>
      </c>
      <c r="K40" s="75">
        <f t="shared" si="23"/>
        <v>0</v>
      </c>
      <c r="L40" s="75">
        <f t="shared" si="24"/>
        <v>0</v>
      </c>
      <c r="M40" s="75">
        <f t="shared" si="25"/>
        <v>0</v>
      </c>
      <c r="N40" s="75">
        <f t="shared" si="26"/>
        <v>0</v>
      </c>
      <c r="O40" s="75">
        <f t="shared" si="27"/>
        <v>0</v>
      </c>
      <c r="P40" s="75">
        <f t="shared" si="28"/>
        <v>0</v>
      </c>
      <c r="Q40" s="75">
        <f t="shared" si="29"/>
        <v>0</v>
      </c>
      <c r="R40" s="75">
        <f t="shared" si="30"/>
        <v>0</v>
      </c>
      <c r="S40" s="75">
        <f t="shared" si="31"/>
        <v>0</v>
      </c>
      <c r="T40" s="75">
        <f t="shared" si="32"/>
        <v>0</v>
      </c>
      <c r="U40" s="75">
        <f t="shared" si="33"/>
        <v>0</v>
      </c>
      <c r="V40" s="75">
        <f t="shared" si="34"/>
        <v>0</v>
      </c>
      <c r="W40" s="75">
        <f t="shared" si="35"/>
        <v>0</v>
      </c>
      <c r="X40" s="75">
        <f t="shared" si="36"/>
        <v>0</v>
      </c>
      <c r="Y40" s="23">
        <f t="shared" si="37"/>
        <v>0</v>
      </c>
    </row>
    <row r="41" spans="1:25">
      <c r="A41" s="25">
        <f t="shared" si="0"/>
        <v>30</v>
      </c>
      <c r="C41" s="106">
        <v>35201</v>
      </c>
      <c r="E41" s="115" t="s">
        <v>339</v>
      </c>
      <c r="G41" s="24">
        <v>99</v>
      </c>
      <c r="H41" s="75" t="str">
        <f t="shared" si="21"/>
        <v>-</v>
      </c>
      <c r="I41" s="23">
        <f>'Dep. Res. Class'!J$41</f>
        <v>0</v>
      </c>
      <c r="J41" s="75">
        <f t="shared" si="22"/>
        <v>0</v>
      </c>
      <c r="K41" s="75">
        <f t="shared" si="23"/>
        <v>0</v>
      </c>
      <c r="L41" s="75">
        <f t="shared" si="24"/>
        <v>0</v>
      </c>
      <c r="M41" s="75">
        <f t="shared" si="25"/>
        <v>0</v>
      </c>
      <c r="N41" s="75">
        <f t="shared" si="26"/>
        <v>0</v>
      </c>
      <c r="O41" s="75">
        <f t="shared" si="27"/>
        <v>0</v>
      </c>
      <c r="P41" s="75">
        <f t="shared" si="28"/>
        <v>0</v>
      </c>
      <c r="Q41" s="75">
        <f t="shared" si="29"/>
        <v>0</v>
      </c>
      <c r="R41" s="75">
        <f t="shared" si="30"/>
        <v>0</v>
      </c>
      <c r="S41" s="75">
        <f t="shared" si="31"/>
        <v>0</v>
      </c>
      <c r="T41" s="75">
        <f t="shared" si="32"/>
        <v>0</v>
      </c>
      <c r="U41" s="75">
        <f t="shared" si="33"/>
        <v>0</v>
      </c>
      <c r="V41" s="75">
        <f t="shared" si="34"/>
        <v>0</v>
      </c>
      <c r="W41" s="75">
        <f t="shared" si="35"/>
        <v>0</v>
      </c>
      <c r="X41" s="75">
        <f t="shared" si="36"/>
        <v>0</v>
      </c>
      <c r="Y41" s="23">
        <f t="shared" si="37"/>
        <v>0</v>
      </c>
    </row>
    <row r="42" spans="1:25">
      <c r="A42" s="25">
        <f t="shared" si="0"/>
        <v>31</v>
      </c>
      <c r="C42" s="106">
        <v>35202</v>
      </c>
      <c r="E42" s="115" t="s">
        <v>340</v>
      </c>
      <c r="G42" s="24">
        <v>99</v>
      </c>
      <c r="H42" s="75" t="str">
        <f t="shared" si="21"/>
        <v>-</v>
      </c>
      <c r="I42" s="23">
        <f>'Dep. Res. Class'!J$42</f>
        <v>0</v>
      </c>
      <c r="J42" s="75">
        <f t="shared" si="22"/>
        <v>0</v>
      </c>
      <c r="K42" s="75">
        <f t="shared" si="23"/>
        <v>0</v>
      </c>
      <c r="L42" s="75">
        <f t="shared" si="24"/>
        <v>0</v>
      </c>
      <c r="M42" s="75">
        <f t="shared" si="25"/>
        <v>0</v>
      </c>
      <c r="N42" s="75">
        <f t="shared" si="26"/>
        <v>0</v>
      </c>
      <c r="O42" s="75">
        <f t="shared" si="27"/>
        <v>0</v>
      </c>
      <c r="P42" s="75">
        <f t="shared" si="28"/>
        <v>0</v>
      </c>
      <c r="Q42" s="75">
        <f t="shared" si="29"/>
        <v>0</v>
      </c>
      <c r="R42" s="75">
        <f t="shared" si="30"/>
        <v>0</v>
      </c>
      <c r="S42" s="75">
        <f t="shared" si="31"/>
        <v>0</v>
      </c>
      <c r="T42" s="75">
        <f t="shared" si="32"/>
        <v>0</v>
      </c>
      <c r="U42" s="75">
        <f t="shared" si="33"/>
        <v>0</v>
      </c>
      <c r="V42" s="75">
        <f t="shared" si="34"/>
        <v>0</v>
      </c>
      <c r="W42" s="75">
        <f t="shared" si="35"/>
        <v>0</v>
      </c>
      <c r="X42" s="75">
        <f t="shared" si="36"/>
        <v>0</v>
      </c>
      <c r="Y42" s="23">
        <f t="shared" si="37"/>
        <v>0</v>
      </c>
    </row>
    <row r="43" spans="1:25">
      <c r="A43" s="25">
        <f t="shared" si="0"/>
        <v>32</v>
      </c>
      <c r="C43" s="106">
        <v>35203</v>
      </c>
      <c r="E43" s="115" t="s">
        <v>341</v>
      </c>
      <c r="G43" s="24">
        <v>99</v>
      </c>
      <c r="H43" s="75" t="str">
        <f t="shared" si="21"/>
        <v>-</v>
      </c>
      <c r="I43" s="23">
        <f>'Dep. Res. Class'!J$43</f>
        <v>0</v>
      </c>
      <c r="J43" s="75">
        <f t="shared" si="22"/>
        <v>0</v>
      </c>
      <c r="K43" s="75">
        <f t="shared" si="23"/>
        <v>0</v>
      </c>
      <c r="L43" s="75">
        <f t="shared" si="24"/>
        <v>0</v>
      </c>
      <c r="M43" s="75">
        <f t="shared" si="25"/>
        <v>0</v>
      </c>
      <c r="N43" s="75">
        <f t="shared" si="26"/>
        <v>0</v>
      </c>
      <c r="O43" s="75">
        <f t="shared" si="27"/>
        <v>0</v>
      </c>
      <c r="P43" s="75">
        <f t="shared" si="28"/>
        <v>0</v>
      </c>
      <c r="Q43" s="75">
        <f t="shared" si="29"/>
        <v>0</v>
      </c>
      <c r="R43" s="75">
        <f t="shared" si="30"/>
        <v>0</v>
      </c>
      <c r="S43" s="75">
        <f t="shared" si="31"/>
        <v>0</v>
      </c>
      <c r="T43" s="75">
        <f t="shared" si="32"/>
        <v>0</v>
      </c>
      <c r="U43" s="75">
        <f t="shared" si="33"/>
        <v>0</v>
      </c>
      <c r="V43" s="75">
        <f t="shared" si="34"/>
        <v>0</v>
      </c>
      <c r="W43" s="75">
        <f t="shared" si="35"/>
        <v>0</v>
      </c>
      <c r="X43" s="75">
        <f t="shared" si="36"/>
        <v>0</v>
      </c>
      <c r="Y43" s="23">
        <f t="shared" si="37"/>
        <v>0</v>
      </c>
    </row>
    <row r="44" spans="1:25">
      <c r="A44" s="25">
        <f t="shared" si="0"/>
        <v>33</v>
      </c>
      <c r="C44" s="106">
        <v>35210</v>
      </c>
      <c r="E44" s="115" t="s">
        <v>342</v>
      </c>
      <c r="G44" s="24">
        <v>99</v>
      </c>
      <c r="H44" s="75" t="str">
        <f t="shared" si="21"/>
        <v>-</v>
      </c>
      <c r="I44" s="23">
        <f>'Dep. Res. Class'!J$44</f>
        <v>0</v>
      </c>
      <c r="J44" s="75">
        <f t="shared" si="22"/>
        <v>0</v>
      </c>
      <c r="K44" s="75">
        <f t="shared" si="23"/>
        <v>0</v>
      </c>
      <c r="L44" s="75">
        <f t="shared" si="24"/>
        <v>0</v>
      </c>
      <c r="M44" s="75">
        <f t="shared" si="25"/>
        <v>0</v>
      </c>
      <c r="N44" s="75">
        <f t="shared" si="26"/>
        <v>0</v>
      </c>
      <c r="O44" s="75">
        <f t="shared" si="27"/>
        <v>0</v>
      </c>
      <c r="P44" s="75">
        <f t="shared" si="28"/>
        <v>0</v>
      </c>
      <c r="Q44" s="75">
        <f t="shared" si="29"/>
        <v>0</v>
      </c>
      <c r="R44" s="75">
        <f t="shared" si="30"/>
        <v>0</v>
      </c>
      <c r="S44" s="75">
        <f t="shared" si="31"/>
        <v>0</v>
      </c>
      <c r="T44" s="75">
        <f t="shared" si="32"/>
        <v>0</v>
      </c>
      <c r="U44" s="75">
        <f t="shared" si="33"/>
        <v>0</v>
      </c>
      <c r="V44" s="75">
        <f t="shared" si="34"/>
        <v>0</v>
      </c>
      <c r="W44" s="75">
        <f t="shared" si="35"/>
        <v>0</v>
      </c>
      <c r="X44" s="75">
        <f t="shared" si="36"/>
        <v>0</v>
      </c>
      <c r="Y44" s="23">
        <f t="shared" si="37"/>
        <v>0</v>
      </c>
    </row>
    <row r="45" spans="1:25">
      <c r="A45" s="25">
        <f t="shared" si="0"/>
        <v>34</v>
      </c>
      <c r="C45" s="106">
        <v>35211</v>
      </c>
      <c r="E45" s="115" t="s">
        <v>343</v>
      </c>
      <c r="G45" s="24">
        <v>99</v>
      </c>
      <c r="H45" s="75" t="str">
        <f t="shared" si="21"/>
        <v>-</v>
      </c>
      <c r="I45" s="23">
        <f>'Dep. Res. Class'!J$45</f>
        <v>0</v>
      </c>
      <c r="J45" s="75">
        <f t="shared" si="22"/>
        <v>0</v>
      </c>
      <c r="K45" s="75">
        <f t="shared" si="23"/>
        <v>0</v>
      </c>
      <c r="L45" s="75">
        <f t="shared" si="24"/>
        <v>0</v>
      </c>
      <c r="M45" s="75">
        <f t="shared" si="25"/>
        <v>0</v>
      </c>
      <c r="N45" s="75">
        <f t="shared" si="26"/>
        <v>0</v>
      </c>
      <c r="O45" s="75">
        <f t="shared" si="27"/>
        <v>0</v>
      </c>
      <c r="P45" s="75">
        <f t="shared" si="28"/>
        <v>0</v>
      </c>
      <c r="Q45" s="75">
        <f t="shared" si="29"/>
        <v>0</v>
      </c>
      <c r="R45" s="75">
        <f t="shared" si="30"/>
        <v>0</v>
      </c>
      <c r="S45" s="75">
        <f t="shared" si="31"/>
        <v>0</v>
      </c>
      <c r="T45" s="75">
        <f t="shared" si="32"/>
        <v>0</v>
      </c>
      <c r="U45" s="75">
        <f t="shared" si="33"/>
        <v>0</v>
      </c>
      <c r="V45" s="75">
        <f t="shared" si="34"/>
        <v>0</v>
      </c>
      <c r="W45" s="75">
        <f t="shared" si="35"/>
        <v>0</v>
      </c>
      <c r="X45" s="75">
        <f t="shared" si="36"/>
        <v>0</v>
      </c>
      <c r="Y45" s="23">
        <f t="shared" si="37"/>
        <v>0</v>
      </c>
    </row>
    <row r="46" spans="1:25">
      <c r="A46" s="25">
        <f t="shared" si="0"/>
        <v>35</v>
      </c>
      <c r="C46" s="106">
        <v>35301</v>
      </c>
      <c r="E46" s="113" t="s">
        <v>329</v>
      </c>
      <c r="G46" s="24">
        <v>99</v>
      </c>
      <c r="H46" s="75" t="str">
        <f t="shared" si="21"/>
        <v>-</v>
      </c>
      <c r="I46" s="23">
        <f>'Dep. Res. Class'!J$46</f>
        <v>0</v>
      </c>
      <c r="J46" s="75">
        <f t="shared" si="22"/>
        <v>0</v>
      </c>
      <c r="K46" s="75">
        <f t="shared" si="23"/>
        <v>0</v>
      </c>
      <c r="L46" s="75">
        <f t="shared" si="24"/>
        <v>0</v>
      </c>
      <c r="M46" s="75">
        <f t="shared" si="25"/>
        <v>0</v>
      </c>
      <c r="N46" s="75">
        <f t="shared" si="26"/>
        <v>0</v>
      </c>
      <c r="O46" s="75">
        <f t="shared" si="27"/>
        <v>0</v>
      </c>
      <c r="P46" s="75">
        <f t="shared" si="28"/>
        <v>0</v>
      </c>
      <c r="Q46" s="75">
        <f t="shared" si="29"/>
        <v>0</v>
      </c>
      <c r="R46" s="75">
        <f t="shared" si="30"/>
        <v>0</v>
      </c>
      <c r="S46" s="75">
        <f t="shared" si="31"/>
        <v>0</v>
      </c>
      <c r="T46" s="75">
        <f t="shared" si="32"/>
        <v>0</v>
      </c>
      <c r="U46" s="75">
        <f t="shared" si="33"/>
        <v>0</v>
      </c>
      <c r="V46" s="75">
        <f t="shared" si="34"/>
        <v>0</v>
      </c>
      <c r="W46" s="75">
        <f t="shared" si="35"/>
        <v>0</v>
      </c>
      <c r="X46" s="75">
        <f t="shared" si="36"/>
        <v>0</v>
      </c>
      <c r="Y46" s="23">
        <f t="shared" si="37"/>
        <v>0</v>
      </c>
    </row>
    <row r="47" spans="1:25">
      <c r="A47" s="25">
        <f t="shared" si="0"/>
        <v>36</v>
      </c>
      <c r="C47" s="106">
        <v>35302</v>
      </c>
      <c r="E47" s="115" t="s">
        <v>330</v>
      </c>
      <c r="G47" s="24">
        <v>99</v>
      </c>
      <c r="H47" s="75" t="str">
        <f t="shared" si="21"/>
        <v>-</v>
      </c>
      <c r="I47" s="23">
        <f>'Dep. Res. Class'!J$47</f>
        <v>0</v>
      </c>
      <c r="J47" s="75">
        <f t="shared" si="22"/>
        <v>0</v>
      </c>
      <c r="K47" s="75">
        <f t="shared" si="23"/>
        <v>0</v>
      </c>
      <c r="L47" s="75">
        <f t="shared" si="24"/>
        <v>0</v>
      </c>
      <c r="M47" s="75">
        <f t="shared" si="25"/>
        <v>0</v>
      </c>
      <c r="N47" s="75">
        <f t="shared" si="26"/>
        <v>0</v>
      </c>
      <c r="O47" s="75">
        <f t="shared" si="27"/>
        <v>0</v>
      </c>
      <c r="P47" s="75">
        <f t="shared" si="28"/>
        <v>0</v>
      </c>
      <c r="Q47" s="75">
        <f t="shared" si="29"/>
        <v>0</v>
      </c>
      <c r="R47" s="75">
        <f t="shared" si="30"/>
        <v>0</v>
      </c>
      <c r="S47" s="75">
        <f t="shared" si="31"/>
        <v>0</v>
      </c>
      <c r="T47" s="75">
        <f t="shared" si="32"/>
        <v>0</v>
      </c>
      <c r="U47" s="75">
        <f t="shared" si="33"/>
        <v>0</v>
      </c>
      <c r="V47" s="75">
        <f t="shared" si="34"/>
        <v>0</v>
      </c>
      <c r="W47" s="75">
        <f t="shared" si="35"/>
        <v>0</v>
      </c>
      <c r="X47" s="75">
        <f t="shared" si="36"/>
        <v>0</v>
      </c>
      <c r="Y47" s="23">
        <f t="shared" si="37"/>
        <v>0</v>
      </c>
    </row>
    <row r="48" spans="1:25">
      <c r="A48" s="25">
        <f t="shared" si="0"/>
        <v>37</v>
      </c>
      <c r="C48" s="106">
        <v>35400</v>
      </c>
      <c r="E48" s="115" t="s">
        <v>116</v>
      </c>
      <c r="G48" s="24">
        <v>99</v>
      </c>
      <c r="H48" s="75" t="str">
        <f t="shared" si="21"/>
        <v>-</v>
      </c>
      <c r="I48" s="23">
        <f>'Dep. Res. Class'!J$48</f>
        <v>0</v>
      </c>
      <c r="J48" s="75">
        <f t="shared" si="22"/>
        <v>0</v>
      </c>
      <c r="K48" s="75">
        <f t="shared" si="23"/>
        <v>0</v>
      </c>
      <c r="L48" s="75">
        <f t="shared" si="24"/>
        <v>0</v>
      </c>
      <c r="M48" s="75">
        <f t="shared" si="25"/>
        <v>0</v>
      </c>
      <c r="N48" s="75">
        <f t="shared" si="26"/>
        <v>0</v>
      </c>
      <c r="O48" s="75">
        <f t="shared" si="27"/>
        <v>0</v>
      </c>
      <c r="P48" s="75">
        <f t="shared" si="28"/>
        <v>0</v>
      </c>
      <c r="Q48" s="75">
        <f t="shared" si="29"/>
        <v>0</v>
      </c>
      <c r="R48" s="75">
        <f t="shared" si="30"/>
        <v>0</v>
      </c>
      <c r="S48" s="75">
        <f t="shared" si="31"/>
        <v>0</v>
      </c>
      <c r="T48" s="75">
        <f t="shared" si="32"/>
        <v>0</v>
      </c>
      <c r="U48" s="75">
        <f t="shared" si="33"/>
        <v>0</v>
      </c>
      <c r="V48" s="75">
        <f t="shared" si="34"/>
        <v>0</v>
      </c>
      <c r="W48" s="75">
        <f t="shared" si="35"/>
        <v>0</v>
      </c>
      <c r="X48" s="75">
        <f t="shared" si="36"/>
        <v>0</v>
      </c>
      <c r="Y48" s="23">
        <f t="shared" si="37"/>
        <v>0</v>
      </c>
    </row>
    <row r="49" spans="1:25">
      <c r="A49" s="25">
        <f t="shared" si="0"/>
        <v>38</v>
      </c>
      <c r="C49" s="106">
        <v>35500</v>
      </c>
      <c r="E49" s="115" t="s">
        <v>344</v>
      </c>
      <c r="G49" s="24">
        <v>99</v>
      </c>
      <c r="H49" s="75" t="str">
        <f t="shared" si="21"/>
        <v>-</v>
      </c>
      <c r="I49" s="23">
        <f>'Dep. Res. Class'!J$49</f>
        <v>0</v>
      </c>
      <c r="J49" s="75">
        <f t="shared" si="22"/>
        <v>0</v>
      </c>
      <c r="K49" s="75">
        <f t="shared" si="23"/>
        <v>0</v>
      </c>
      <c r="L49" s="75">
        <f t="shared" si="24"/>
        <v>0</v>
      </c>
      <c r="M49" s="75">
        <f t="shared" si="25"/>
        <v>0</v>
      </c>
      <c r="N49" s="75">
        <f t="shared" si="26"/>
        <v>0</v>
      </c>
      <c r="O49" s="75">
        <f t="shared" si="27"/>
        <v>0</v>
      </c>
      <c r="P49" s="75">
        <f t="shared" si="28"/>
        <v>0</v>
      </c>
      <c r="Q49" s="75">
        <f t="shared" si="29"/>
        <v>0</v>
      </c>
      <c r="R49" s="75">
        <f t="shared" si="30"/>
        <v>0</v>
      </c>
      <c r="S49" s="75">
        <f t="shared" si="31"/>
        <v>0</v>
      </c>
      <c r="T49" s="75">
        <f t="shared" si="32"/>
        <v>0</v>
      </c>
      <c r="U49" s="75">
        <f t="shared" si="33"/>
        <v>0</v>
      </c>
      <c r="V49" s="75">
        <f t="shared" si="34"/>
        <v>0</v>
      </c>
      <c r="W49" s="75">
        <f t="shared" si="35"/>
        <v>0</v>
      </c>
      <c r="X49" s="75">
        <f t="shared" si="36"/>
        <v>0</v>
      </c>
      <c r="Y49" s="23">
        <f t="shared" si="37"/>
        <v>0</v>
      </c>
    </row>
    <row r="50" spans="1:25">
      <c r="A50" s="25">
        <f t="shared" si="0"/>
        <v>39</v>
      </c>
      <c r="C50" s="106">
        <v>35600</v>
      </c>
      <c r="E50" s="115" t="s">
        <v>332</v>
      </c>
      <c r="G50" s="24">
        <v>99</v>
      </c>
      <c r="H50" s="75" t="str">
        <f t="shared" si="21"/>
        <v>-</v>
      </c>
      <c r="I50" s="23">
        <f>'Dep. Res. Class'!J$50</f>
        <v>0</v>
      </c>
      <c r="J50" s="75">
        <f t="shared" si="22"/>
        <v>0</v>
      </c>
      <c r="K50" s="75">
        <f t="shared" si="23"/>
        <v>0</v>
      </c>
      <c r="L50" s="75">
        <f t="shared" si="24"/>
        <v>0</v>
      </c>
      <c r="M50" s="75">
        <f t="shared" si="25"/>
        <v>0</v>
      </c>
      <c r="N50" s="75">
        <f t="shared" si="26"/>
        <v>0</v>
      </c>
      <c r="O50" s="75">
        <f t="shared" si="27"/>
        <v>0</v>
      </c>
      <c r="P50" s="75">
        <f t="shared" si="28"/>
        <v>0</v>
      </c>
      <c r="Q50" s="75">
        <f t="shared" si="29"/>
        <v>0</v>
      </c>
      <c r="R50" s="75">
        <f t="shared" si="30"/>
        <v>0</v>
      </c>
      <c r="S50" s="75">
        <f t="shared" si="31"/>
        <v>0</v>
      </c>
      <c r="T50" s="75">
        <f t="shared" si="32"/>
        <v>0</v>
      </c>
      <c r="U50" s="75">
        <f t="shared" si="33"/>
        <v>0</v>
      </c>
      <c r="V50" s="75">
        <f t="shared" si="34"/>
        <v>0</v>
      </c>
      <c r="W50" s="75">
        <f t="shared" si="35"/>
        <v>0</v>
      </c>
      <c r="X50" s="75">
        <f t="shared" si="36"/>
        <v>0</v>
      </c>
      <c r="Y50" s="23">
        <f t="shared" si="37"/>
        <v>0</v>
      </c>
    </row>
    <row r="51" spans="1:25">
      <c r="A51" s="25">
        <f t="shared" si="0"/>
        <v>40</v>
      </c>
      <c r="G51" s="24"/>
      <c r="H51" s="75"/>
      <c r="I51" s="2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23"/>
    </row>
    <row r="52" spans="1:25">
      <c r="A52" s="25">
        <f t="shared" si="0"/>
        <v>41</v>
      </c>
      <c r="D52" s="106" t="s">
        <v>345</v>
      </c>
      <c r="G52" s="24"/>
      <c r="H52" s="75"/>
      <c r="I52" s="23">
        <f>'Dep. Res. Class'!J$52</f>
        <v>0</v>
      </c>
      <c r="J52" s="75">
        <f>SUM(J34:J50)</f>
        <v>0</v>
      </c>
      <c r="K52" s="75">
        <f t="shared" ref="K52:X52" si="38">SUM(K34:K50)</f>
        <v>0</v>
      </c>
      <c r="L52" s="75">
        <f t="shared" si="38"/>
        <v>0</v>
      </c>
      <c r="M52" s="75">
        <f t="shared" si="38"/>
        <v>0</v>
      </c>
      <c r="N52" s="75">
        <f t="shared" si="38"/>
        <v>0</v>
      </c>
      <c r="O52" s="75">
        <f t="shared" si="38"/>
        <v>0</v>
      </c>
      <c r="P52" s="75">
        <f t="shared" si="38"/>
        <v>0</v>
      </c>
      <c r="Q52" s="75">
        <f t="shared" si="38"/>
        <v>0</v>
      </c>
      <c r="R52" s="75">
        <f t="shared" si="38"/>
        <v>0</v>
      </c>
      <c r="S52" s="75">
        <f t="shared" si="38"/>
        <v>0</v>
      </c>
      <c r="T52" s="75">
        <f t="shared" si="38"/>
        <v>0</v>
      </c>
      <c r="U52" s="75">
        <f t="shared" si="38"/>
        <v>0</v>
      </c>
      <c r="V52" s="75">
        <f t="shared" si="38"/>
        <v>0</v>
      </c>
      <c r="W52" s="75">
        <f t="shared" si="38"/>
        <v>0</v>
      </c>
      <c r="X52" s="75">
        <f t="shared" si="38"/>
        <v>0</v>
      </c>
      <c r="Y52" s="23">
        <f t="shared" si="37"/>
        <v>0</v>
      </c>
    </row>
    <row r="53" spans="1:25">
      <c r="A53" s="25">
        <f t="shared" si="0"/>
        <v>42</v>
      </c>
      <c r="G53" s="24"/>
      <c r="H53" s="75"/>
      <c r="I53" s="2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23"/>
    </row>
    <row r="54" spans="1:25">
      <c r="A54" s="25">
        <f t="shared" si="0"/>
        <v>43</v>
      </c>
      <c r="D54" s="106" t="s">
        <v>64</v>
      </c>
      <c r="G54" s="24"/>
      <c r="H54" s="75"/>
      <c r="I54" s="2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23"/>
    </row>
    <row r="55" spans="1:25">
      <c r="A55" s="25">
        <f t="shared" si="0"/>
        <v>44</v>
      </c>
      <c r="G55" s="24"/>
      <c r="H55" s="75"/>
      <c r="I55" s="2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23"/>
    </row>
    <row r="56" spans="1:25">
      <c r="A56" s="25">
        <f t="shared" si="0"/>
        <v>45</v>
      </c>
      <c r="C56" s="106">
        <v>36510</v>
      </c>
      <c r="E56" s="106" t="s">
        <v>115</v>
      </c>
      <c r="G56" s="24">
        <v>99</v>
      </c>
      <c r="H56" s="75" t="str">
        <f t="shared" ref="H56:H64" si="39">VLOOKUP($G56,alloc,3)</f>
        <v>-</v>
      </c>
      <c r="I56" s="23">
        <f>'Dep. Res. Class'!J$56</f>
        <v>0</v>
      </c>
      <c r="J56" s="75">
        <f t="shared" ref="J56:J64" si="40">$I56*VLOOKUP($G56,alloc,6)</f>
        <v>0</v>
      </c>
      <c r="K56" s="75">
        <f t="shared" ref="K56:K64" si="41">$I56*VLOOKUP($G56,alloc,7)</f>
        <v>0</v>
      </c>
      <c r="L56" s="75">
        <f t="shared" ref="L56:L64" si="42">$I56*VLOOKUP($G56,alloc,8)</f>
        <v>0</v>
      </c>
      <c r="M56" s="75">
        <f t="shared" ref="M56:M64" si="43">$I56*VLOOKUP($G56,alloc,9)</f>
        <v>0</v>
      </c>
      <c r="N56" s="75">
        <f t="shared" ref="N56:N64" si="44">$I56*VLOOKUP($G56,alloc,10)</f>
        <v>0</v>
      </c>
      <c r="O56" s="75">
        <f t="shared" ref="O56:O64" si="45">$I56*VLOOKUP($G56,alloc,11)</f>
        <v>0</v>
      </c>
      <c r="P56" s="75">
        <f t="shared" ref="P56:P64" si="46">$I56*VLOOKUP($G56,alloc,12)</f>
        <v>0</v>
      </c>
      <c r="Q56" s="75">
        <f t="shared" ref="Q56:Q64" si="47">$I56*VLOOKUP($G56,alloc,13)</f>
        <v>0</v>
      </c>
      <c r="R56" s="75">
        <f t="shared" ref="R56:R64" si="48">$I56*VLOOKUP($G56,alloc,14)</f>
        <v>0</v>
      </c>
      <c r="S56" s="75">
        <f t="shared" ref="S56:S64" si="49">$I56*VLOOKUP($G56,alloc,15)</f>
        <v>0</v>
      </c>
      <c r="T56" s="75">
        <f t="shared" ref="T56:T64" si="50">$I56*VLOOKUP($G56,alloc,16)</f>
        <v>0</v>
      </c>
      <c r="U56" s="75">
        <f t="shared" ref="U56:U64" si="51">$I56*VLOOKUP($G56,alloc,17)</f>
        <v>0</v>
      </c>
      <c r="V56" s="75">
        <f t="shared" ref="V56:V64" si="52">$I56*VLOOKUP($G56,alloc,18)</f>
        <v>0</v>
      </c>
      <c r="W56" s="75">
        <f t="shared" ref="W56:W64" si="53">$I56*VLOOKUP($G56,alloc,19)</f>
        <v>0</v>
      </c>
      <c r="X56" s="75">
        <f t="shared" ref="X56:X64" si="54">$I56*VLOOKUP($G56,alloc,20)</f>
        <v>0</v>
      </c>
      <c r="Y56" s="23">
        <f t="shared" ref="Y56:Y64" si="55">SUM(J56:X56)-I56</f>
        <v>0</v>
      </c>
    </row>
    <row r="57" spans="1:25">
      <c r="A57" s="25">
        <f t="shared" si="0"/>
        <v>46</v>
      </c>
      <c r="C57" s="106">
        <v>36520</v>
      </c>
      <c r="E57" s="106" t="s">
        <v>137</v>
      </c>
      <c r="G57" s="24">
        <v>99</v>
      </c>
      <c r="H57" s="75" t="str">
        <f t="shared" si="39"/>
        <v>-</v>
      </c>
      <c r="I57" s="23">
        <f>'Dep. Res. Class'!J$57</f>
        <v>0</v>
      </c>
      <c r="J57" s="75">
        <f t="shared" si="40"/>
        <v>0</v>
      </c>
      <c r="K57" s="75">
        <f t="shared" si="41"/>
        <v>0</v>
      </c>
      <c r="L57" s="75">
        <f t="shared" si="42"/>
        <v>0</v>
      </c>
      <c r="M57" s="75">
        <f t="shared" si="43"/>
        <v>0</v>
      </c>
      <c r="N57" s="75">
        <f t="shared" si="44"/>
        <v>0</v>
      </c>
      <c r="O57" s="75">
        <f t="shared" si="45"/>
        <v>0</v>
      </c>
      <c r="P57" s="75">
        <f t="shared" si="46"/>
        <v>0</v>
      </c>
      <c r="Q57" s="75">
        <f t="shared" si="47"/>
        <v>0</v>
      </c>
      <c r="R57" s="75">
        <f t="shared" si="48"/>
        <v>0</v>
      </c>
      <c r="S57" s="75">
        <f t="shared" si="49"/>
        <v>0</v>
      </c>
      <c r="T57" s="75">
        <f t="shared" si="50"/>
        <v>0</v>
      </c>
      <c r="U57" s="75">
        <f t="shared" si="51"/>
        <v>0</v>
      </c>
      <c r="V57" s="75">
        <f t="shared" si="52"/>
        <v>0</v>
      </c>
      <c r="W57" s="75">
        <f t="shared" si="53"/>
        <v>0</v>
      </c>
      <c r="X57" s="75">
        <f t="shared" si="54"/>
        <v>0</v>
      </c>
      <c r="Y57" s="23">
        <f t="shared" si="55"/>
        <v>0</v>
      </c>
    </row>
    <row r="58" spans="1:25">
      <c r="A58" s="25">
        <f t="shared" si="0"/>
        <v>47</v>
      </c>
      <c r="C58" s="106">
        <v>36602</v>
      </c>
      <c r="E58" s="115" t="s">
        <v>139</v>
      </c>
      <c r="G58" s="24">
        <v>99</v>
      </c>
      <c r="H58" s="75" t="str">
        <f t="shared" si="39"/>
        <v>-</v>
      </c>
      <c r="I58" s="23">
        <f>'Dep. Res. Class'!J$58</f>
        <v>0</v>
      </c>
      <c r="J58" s="75">
        <f t="shared" si="40"/>
        <v>0</v>
      </c>
      <c r="K58" s="75">
        <f t="shared" si="41"/>
        <v>0</v>
      </c>
      <c r="L58" s="75">
        <f t="shared" si="42"/>
        <v>0</v>
      </c>
      <c r="M58" s="75">
        <f t="shared" si="43"/>
        <v>0</v>
      </c>
      <c r="N58" s="75">
        <f t="shared" si="44"/>
        <v>0</v>
      </c>
      <c r="O58" s="75">
        <f t="shared" si="45"/>
        <v>0</v>
      </c>
      <c r="P58" s="75">
        <f t="shared" si="46"/>
        <v>0</v>
      </c>
      <c r="Q58" s="75">
        <f t="shared" si="47"/>
        <v>0</v>
      </c>
      <c r="R58" s="75">
        <f t="shared" si="48"/>
        <v>0</v>
      </c>
      <c r="S58" s="75">
        <f t="shared" si="49"/>
        <v>0</v>
      </c>
      <c r="T58" s="75">
        <f t="shared" si="50"/>
        <v>0</v>
      </c>
      <c r="U58" s="75">
        <f t="shared" si="51"/>
        <v>0</v>
      </c>
      <c r="V58" s="75">
        <f t="shared" si="52"/>
        <v>0</v>
      </c>
      <c r="W58" s="75">
        <f t="shared" si="53"/>
        <v>0</v>
      </c>
      <c r="X58" s="75">
        <f t="shared" si="54"/>
        <v>0</v>
      </c>
      <c r="Y58" s="23">
        <f t="shared" si="55"/>
        <v>0</v>
      </c>
    </row>
    <row r="59" spans="1:25">
      <c r="A59" s="25">
        <f t="shared" si="0"/>
        <v>48</v>
      </c>
      <c r="C59" s="106">
        <v>36603</v>
      </c>
      <c r="E59" s="115" t="s">
        <v>270</v>
      </c>
      <c r="G59" s="24">
        <v>99</v>
      </c>
      <c r="H59" s="75" t="str">
        <f t="shared" si="39"/>
        <v>-</v>
      </c>
      <c r="I59" s="23">
        <f>'Dep. Res. Class'!J$59</f>
        <v>0</v>
      </c>
      <c r="J59" s="75">
        <f t="shared" si="40"/>
        <v>0</v>
      </c>
      <c r="K59" s="75">
        <f t="shared" si="41"/>
        <v>0</v>
      </c>
      <c r="L59" s="75">
        <f t="shared" si="42"/>
        <v>0</v>
      </c>
      <c r="M59" s="75">
        <f t="shared" si="43"/>
        <v>0</v>
      </c>
      <c r="N59" s="75">
        <f t="shared" si="44"/>
        <v>0</v>
      </c>
      <c r="O59" s="75">
        <f t="shared" si="45"/>
        <v>0</v>
      </c>
      <c r="P59" s="75">
        <f t="shared" si="46"/>
        <v>0</v>
      </c>
      <c r="Q59" s="75">
        <f t="shared" si="47"/>
        <v>0</v>
      </c>
      <c r="R59" s="75">
        <f t="shared" si="48"/>
        <v>0</v>
      </c>
      <c r="S59" s="75">
        <f t="shared" si="49"/>
        <v>0</v>
      </c>
      <c r="T59" s="75">
        <f t="shared" si="50"/>
        <v>0</v>
      </c>
      <c r="U59" s="75">
        <f t="shared" si="51"/>
        <v>0</v>
      </c>
      <c r="V59" s="75">
        <f t="shared" si="52"/>
        <v>0</v>
      </c>
      <c r="W59" s="75">
        <f t="shared" si="53"/>
        <v>0</v>
      </c>
      <c r="X59" s="75">
        <f t="shared" si="54"/>
        <v>0</v>
      </c>
      <c r="Y59" s="23">
        <f t="shared" si="55"/>
        <v>0</v>
      </c>
    </row>
    <row r="60" spans="1:25">
      <c r="A60" s="25">
        <f t="shared" si="0"/>
        <v>49</v>
      </c>
      <c r="C60" s="106">
        <v>36700</v>
      </c>
      <c r="E60" s="115" t="s">
        <v>271</v>
      </c>
      <c r="G60" s="24">
        <v>99</v>
      </c>
      <c r="H60" s="75" t="str">
        <f t="shared" si="39"/>
        <v>-</v>
      </c>
      <c r="I60" s="23">
        <f>'Dep. Res. Class'!J$60</f>
        <v>0</v>
      </c>
      <c r="J60" s="75">
        <f t="shared" si="40"/>
        <v>0</v>
      </c>
      <c r="K60" s="75">
        <f t="shared" si="41"/>
        <v>0</v>
      </c>
      <c r="L60" s="75">
        <f t="shared" si="42"/>
        <v>0</v>
      </c>
      <c r="M60" s="75">
        <f t="shared" si="43"/>
        <v>0</v>
      </c>
      <c r="N60" s="75">
        <f t="shared" si="44"/>
        <v>0</v>
      </c>
      <c r="O60" s="75">
        <f t="shared" si="45"/>
        <v>0</v>
      </c>
      <c r="P60" s="75">
        <f t="shared" si="46"/>
        <v>0</v>
      </c>
      <c r="Q60" s="75">
        <f t="shared" si="47"/>
        <v>0</v>
      </c>
      <c r="R60" s="75">
        <f t="shared" si="48"/>
        <v>0</v>
      </c>
      <c r="S60" s="75">
        <f t="shared" si="49"/>
        <v>0</v>
      </c>
      <c r="T60" s="75">
        <f t="shared" si="50"/>
        <v>0</v>
      </c>
      <c r="U60" s="75">
        <f t="shared" si="51"/>
        <v>0</v>
      </c>
      <c r="V60" s="75">
        <f t="shared" si="52"/>
        <v>0</v>
      </c>
      <c r="W60" s="75">
        <f t="shared" si="53"/>
        <v>0</v>
      </c>
      <c r="X60" s="75">
        <f t="shared" si="54"/>
        <v>0</v>
      </c>
      <c r="Y60" s="23">
        <f t="shared" si="55"/>
        <v>0</v>
      </c>
    </row>
    <row r="61" spans="1:25">
      <c r="A61" s="25">
        <f t="shared" si="0"/>
        <v>50</v>
      </c>
      <c r="C61" s="106">
        <v>36701</v>
      </c>
      <c r="E61" s="115" t="s">
        <v>272</v>
      </c>
      <c r="G61" s="24">
        <v>99</v>
      </c>
      <c r="H61" s="75" t="str">
        <f t="shared" si="39"/>
        <v>-</v>
      </c>
      <c r="I61" s="23">
        <f>'Dep. Res. Class'!J$61</f>
        <v>0</v>
      </c>
      <c r="J61" s="75">
        <f t="shared" si="40"/>
        <v>0</v>
      </c>
      <c r="K61" s="75">
        <f t="shared" si="41"/>
        <v>0</v>
      </c>
      <c r="L61" s="75">
        <f t="shared" si="42"/>
        <v>0</v>
      </c>
      <c r="M61" s="75">
        <f t="shared" si="43"/>
        <v>0</v>
      </c>
      <c r="N61" s="75">
        <f t="shared" si="44"/>
        <v>0</v>
      </c>
      <c r="O61" s="75">
        <f t="shared" si="45"/>
        <v>0</v>
      </c>
      <c r="P61" s="75">
        <f t="shared" si="46"/>
        <v>0</v>
      </c>
      <c r="Q61" s="75">
        <f t="shared" si="47"/>
        <v>0</v>
      </c>
      <c r="R61" s="75">
        <f t="shared" si="48"/>
        <v>0</v>
      </c>
      <c r="S61" s="75">
        <f t="shared" si="49"/>
        <v>0</v>
      </c>
      <c r="T61" s="75">
        <f t="shared" si="50"/>
        <v>0</v>
      </c>
      <c r="U61" s="75">
        <f t="shared" si="51"/>
        <v>0</v>
      </c>
      <c r="V61" s="75">
        <f t="shared" si="52"/>
        <v>0</v>
      </c>
      <c r="W61" s="75">
        <f t="shared" si="53"/>
        <v>0</v>
      </c>
      <c r="X61" s="75">
        <f t="shared" si="54"/>
        <v>0</v>
      </c>
      <c r="Y61" s="23">
        <f t="shared" si="55"/>
        <v>0</v>
      </c>
    </row>
    <row r="62" spans="1:25">
      <c r="A62" s="25">
        <f t="shared" si="0"/>
        <v>51</v>
      </c>
      <c r="C62" s="106">
        <v>36703</v>
      </c>
      <c r="E62" s="115" t="s">
        <v>627</v>
      </c>
      <c r="G62" s="24">
        <v>99</v>
      </c>
      <c r="H62" s="75" t="str">
        <f t="shared" si="39"/>
        <v>-</v>
      </c>
      <c r="I62" s="23">
        <f>'Dep. Res. Class'!J$62</f>
        <v>0</v>
      </c>
      <c r="J62" s="75">
        <f t="shared" si="40"/>
        <v>0</v>
      </c>
      <c r="K62" s="75">
        <f t="shared" si="41"/>
        <v>0</v>
      </c>
      <c r="L62" s="75">
        <f t="shared" si="42"/>
        <v>0</v>
      </c>
      <c r="M62" s="75">
        <f t="shared" si="43"/>
        <v>0</v>
      </c>
      <c r="N62" s="75">
        <f t="shared" si="44"/>
        <v>0</v>
      </c>
      <c r="O62" s="75">
        <f t="shared" si="45"/>
        <v>0</v>
      </c>
      <c r="P62" s="75">
        <f t="shared" si="46"/>
        <v>0</v>
      </c>
      <c r="Q62" s="75">
        <f t="shared" si="47"/>
        <v>0</v>
      </c>
      <c r="R62" s="75">
        <f t="shared" si="48"/>
        <v>0</v>
      </c>
      <c r="S62" s="75">
        <f t="shared" si="49"/>
        <v>0</v>
      </c>
      <c r="T62" s="75">
        <f t="shared" si="50"/>
        <v>0</v>
      </c>
      <c r="U62" s="75">
        <f t="shared" si="51"/>
        <v>0</v>
      </c>
      <c r="V62" s="75">
        <f t="shared" si="52"/>
        <v>0</v>
      </c>
      <c r="W62" s="75">
        <f t="shared" si="53"/>
        <v>0</v>
      </c>
      <c r="X62" s="75">
        <f t="shared" si="54"/>
        <v>0</v>
      </c>
      <c r="Y62" s="23">
        <f t="shared" ref="Y62" si="56">SUM(J62:X62)-I62</f>
        <v>0</v>
      </c>
    </row>
    <row r="63" spans="1:25">
      <c r="A63" s="25">
        <f t="shared" si="0"/>
        <v>52</v>
      </c>
      <c r="C63" s="106">
        <v>36900</v>
      </c>
      <c r="E63" s="115" t="s">
        <v>273</v>
      </c>
      <c r="G63" s="24">
        <v>99</v>
      </c>
      <c r="H63" s="75" t="str">
        <f t="shared" si="39"/>
        <v>-</v>
      </c>
      <c r="I63" s="23">
        <f>'Dep. Res. Class'!J$63</f>
        <v>0</v>
      </c>
      <c r="J63" s="75">
        <f t="shared" si="40"/>
        <v>0</v>
      </c>
      <c r="K63" s="75">
        <f t="shared" si="41"/>
        <v>0</v>
      </c>
      <c r="L63" s="75">
        <f t="shared" si="42"/>
        <v>0</v>
      </c>
      <c r="M63" s="75">
        <f t="shared" si="43"/>
        <v>0</v>
      </c>
      <c r="N63" s="75">
        <f t="shared" si="44"/>
        <v>0</v>
      </c>
      <c r="O63" s="75">
        <f t="shared" si="45"/>
        <v>0</v>
      </c>
      <c r="P63" s="75">
        <f t="shared" si="46"/>
        <v>0</v>
      </c>
      <c r="Q63" s="75">
        <f t="shared" si="47"/>
        <v>0</v>
      </c>
      <c r="R63" s="75">
        <f t="shared" si="48"/>
        <v>0</v>
      </c>
      <c r="S63" s="75">
        <f t="shared" si="49"/>
        <v>0</v>
      </c>
      <c r="T63" s="75">
        <f t="shared" si="50"/>
        <v>0</v>
      </c>
      <c r="U63" s="75">
        <f t="shared" si="51"/>
        <v>0</v>
      </c>
      <c r="V63" s="75">
        <f t="shared" si="52"/>
        <v>0</v>
      </c>
      <c r="W63" s="75">
        <f t="shared" si="53"/>
        <v>0</v>
      </c>
      <c r="X63" s="75">
        <f t="shared" si="54"/>
        <v>0</v>
      </c>
      <c r="Y63" s="23">
        <f t="shared" si="55"/>
        <v>0</v>
      </c>
    </row>
    <row r="64" spans="1:25">
      <c r="A64" s="25">
        <f t="shared" si="0"/>
        <v>53</v>
      </c>
      <c r="C64" s="106">
        <v>36901</v>
      </c>
      <c r="E64" s="115" t="s">
        <v>273</v>
      </c>
      <c r="G64" s="24">
        <v>99</v>
      </c>
      <c r="H64" s="75" t="str">
        <f t="shared" si="39"/>
        <v>-</v>
      </c>
      <c r="I64" s="23">
        <f>'Dep. Res. Class'!J$64</f>
        <v>0</v>
      </c>
      <c r="J64" s="75">
        <f t="shared" si="40"/>
        <v>0</v>
      </c>
      <c r="K64" s="75">
        <f t="shared" si="41"/>
        <v>0</v>
      </c>
      <c r="L64" s="75">
        <f t="shared" si="42"/>
        <v>0</v>
      </c>
      <c r="M64" s="75">
        <f t="shared" si="43"/>
        <v>0</v>
      </c>
      <c r="N64" s="75">
        <f t="shared" si="44"/>
        <v>0</v>
      </c>
      <c r="O64" s="75">
        <f t="shared" si="45"/>
        <v>0</v>
      </c>
      <c r="P64" s="75">
        <f t="shared" si="46"/>
        <v>0</v>
      </c>
      <c r="Q64" s="75">
        <f t="shared" si="47"/>
        <v>0</v>
      </c>
      <c r="R64" s="75">
        <f t="shared" si="48"/>
        <v>0</v>
      </c>
      <c r="S64" s="75">
        <f t="shared" si="49"/>
        <v>0</v>
      </c>
      <c r="T64" s="75">
        <f t="shared" si="50"/>
        <v>0</v>
      </c>
      <c r="U64" s="75">
        <f t="shared" si="51"/>
        <v>0</v>
      </c>
      <c r="V64" s="75">
        <f t="shared" si="52"/>
        <v>0</v>
      </c>
      <c r="W64" s="75">
        <f t="shared" si="53"/>
        <v>0</v>
      </c>
      <c r="X64" s="75">
        <f t="shared" si="54"/>
        <v>0</v>
      </c>
      <c r="Y64" s="23">
        <f t="shared" si="55"/>
        <v>0</v>
      </c>
    </row>
    <row r="65" spans="1:25">
      <c r="A65" s="25">
        <f t="shared" si="0"/>
        <v>54</v>
      </c>
      <c r="G65" s="24"/>
      <c r="I65" s="23"/>
      <c r="J65" s="9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106" t="s">
        <v>65</v>
      </c>
      <c r="G66" s="24"/>
      <c r="H66" s="75"/>
      <c r="I66" s="23">
        <f>'Dep. Res. Class'!J$66</f>
        <v>0</v>
      </c>
      <c r="J66" s="75">
        <f>SUM(J56:J64)</f>
        <v>0</v>
      </c>
      <c r="K66" s="75">
        <f t="shared" ref="K66:X66" si="57">SUM(K56:K64)</f>
        <v>0</v>
      </c>
      <c r="L66" s="75">
        <f t="shared" si="57"/>
        <v>0</v>
      </c>
      <c r="M66" s="75">
        <f t="shared" si="57"/>
        <v>0</v>
      </c>
      <c r="N66" s="75">
        <f t="shared" si="57"/>
        <v>0</v>
      </c>
      <c r="O66" s="75">
        <f t="shared" si="57"/>
        <v>0</v>
      </c>
      <c r="P66" s="75">
        <f t="shared" si="57"/>
        <v>0</v>
      </c>
      <c r="Q66" s="75">
        <f t="shared" si="57"/>
        <v>0</v>
      </c>
      <c r="R66" s="75">
        <f t="shared" si="57"/>
        <v>0</v>
      </c>
      <c r="S66" s="75">
        <f t="shared" si="57"/>
        <v>0</v>
      </c>
      <c r="T66" s="75">
        <f t="shared" si="57"/>
        <v>0</v>
      </c>
      <c r="U66" s="75">
        <f t="shared" si="57"/>
        <v>0</v>
      </c>
      <c r="V66" s="75">
        <f t="shared" si="57"/>
        <v>0</v>
      </c>
      <c r="W66" s="75">
        <f t="shared" si="57"/>
        <v>0</v>
      </c>
      <c r="X66" s="75">
        <f t="shared" si="57"/>
        <v>0</v>
      </c>
      <c r="Y66" s="23">
        <f>SUM(J66:X66)-I66</f>
        <v>0</v>
      </c>
    </row>
    <row r="67" spans="1:25">
      <c r="A67" s="25">
        <f t="shared" si="0"/>
        <v>56</v>
      </c>
      <c r="G67" s="24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106" t="s">
        <v>24</v>
      </c>
      <c r="G68" s="24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106">
        <v>37400</v>
      </c>
      <c r="E70" s="115" t="s">
        <v>115</v>
      </c>
      <c r="G70" s="24">
        <v>2</v>
      </c>
      <c r="H70" s="75" t="str">
        <f t="shared" ref="H70:H92" si="58">VLOOKUP($G70,alloc,3)</f>
        <v>Bills</v>
      </c>
      <c r="I70" s="23">
        <f>'Dep. Res. Class'!J$70</f>
        <v>0</v>
      </c>
      <c r="J70" s="75">
        <f t="shared" ref="J70:J92" si="59">$I70*VLOOKUP($G70,alloc,6)</f>
        <v>0</v>
      </c>
      <c r="K70" s="75">
        <f t="shared" ref="K70:K92" si="60">$I70*VLOOKUP($G70,alloc,7)</f>
        <v>0</v>
      </c>
      <c r="L70" s="75">
        <f t="shared" ref="L70:L92" si="61">$I70*VLOOKUP($G70,alloc,8)</f>
        <v>0</v>
      </c>
      <c r="M70" s="75">
        <f t="shared" ref="M70:M92" si="62">$I70*VLOOKUP($G70,alloc,9)</f>
        <v>0</v>
      </c>
      <c r="N70" s="75">
        <f t="shared" ref="N70:N92" si="63">$I70*VLOOKUP($G70,alloc,10)</f>
        <v>0</v>
      </c>
      <c r="O70" s="75">
        <f t="shared" ref="O70:O92" si="64">$I70*VLOOKUP($G70,alloc,11)</f>
        <v>0</v>
      </c>
      <c r="P70" s="75">
        <f t="shared" ref="P70:P92" si="65">$I70*VLOOKUP($G70,alloc,12)</f>
        <v>0</v>
      </c>
      <c r="Q70" s="75">
        <f t="shared" ref="Q70:Q92" si="66">$I70*VLOOKUP($G70,alloc,13)</f>
        <v>0</v>
      </c>
      <c r="R70" s="75">
        <f t="shared" ref="R70:R92" si="67">$I70*VLOOKUP($G70,alloc,14)</f>
        <v>0</v>
      </c>
      <c r="S70" s="75">
        <f t="shared" ref="S70:S92" si="68">$I70*VLOOKUP($G70,alloc,15)</f>
        <v>0</v>
      </c>
      <c r="T70" s="75">
        <f t="shared" ref="T70:T92" si="69">$I70*VLOOKUP($G70,alloc,16)</f>
        <v>0</v>
      </c>
      <c r="U70" s="75">
        <f t="shared" ref="U70:U92" si="70">$I70*VLOOKUP($G70,alloc,17)</f>
        <v>0</v>
      </c>
      <c r="V70" s="75">
        <f t="shared" ref="V70:V92" si="71">$I70*VLOOKUP($G70,alloc,18)</f>
        <v>0</v>
      </c>
      <c r="W70" s="75">
        <f t="shared" ref="W70:W92" si="72">$I70*VLOOKUP($G70,alloc,19)</f>
        <v>0</v>
      </c>
      <c r="X70" s="75">
        <f t="shared" ref="X70:X92" si="73">$I70*VLOOKUP($G70,alloc,20)</f>
        <v>0</v>
      </c>
      <c r="Y70" s="23">
        <f t="shared" ref="Y70:Y94" si="74">SUM(J70:X70)-I70</f>
        <v>0</v>
      </c>
    </row>
    <row r="71" spans="1:25">
      <c r="A71" s="25">
        <f t="shared" si="0"/>
        <v>60</v>
      </c>
      <c r="C71" s="106">
        <v>37401</v>
      </c>
      <c r="E71" s="115" t="s">
        <v>274</v>
      </c>
      <c r="G71" s="24">
        <v>2</v>
      </c>
      <c r="H71" s="75" t="str">
        <f t="shared" si="58"/>
        <v>Bills</v>
      </c>
      <c r="I71" s="23">
        <f>'Dep. Res. Class'!J$71</f>
        <v>0</v>
      </c>
      <c r="J71" s="75">
        <f t="shared" si="59"/>
        <v>0</v>
      </c>
      <c r="K71" s="75">
        <f t="shared" si="60"/>
        <v>0</v>
      </c>
      <c r="L71" s="75">
        <f t="shared" si="61"/>
        <v>0</v>
      </c>
      <c r="M71" s="75">
        <f t="shared" si="62"/>
        <v>0</v>
      </c>
      <c r="N71" s="75">
        <f t="shared" si="63"/>
        <v>0</v>
      </c>
      <c r="O71" s="75">
        <f t="shared" si="64"/>
        <v>0</v>
      </c>
      <c r="P71" s="75">
        <f t="shared" si="65"/>
        <v>0</v>
      </c>
      <c r="Q71" s="75">
        <f t="shared" si="66"/>
        <v>0</v>
      </c>
      <c r="R71" s="75">
        <f t="shared" si="67"/>
        <v>0</v>
      </c>
      <c r="S71" s="75">
        <f t="shared" si="68"/>
        <v>0</v>
      </c>
      <c r="T71" s="75">
        <f t="shared" si="69"/>
        <v>0</v>
      </c>
      <c r="U71" s="75">
        <f t="shared" si="70"/>
        <v>0</v>
      </c>
      <c r="V71" s="75">
        <f t="shared" si="71"/>
        <v>0</v>
      </c>
      <c r="W71" s="75">
        <f t="shared" si="72"/>
        <v>0</v>
      </c>
      <c r="X71" s="75">
        <f t="shared" si="73"/>
        <v>0</v>
      </c>
      <c r="Y71" s="23">
        <f t="shared" si="74"/>
        <v>0</v>
      </c>
    </row>
    <row r="72" spans="1:25">
      <c r="A72" s="25">
        <f t="shared" si="0"/>
        <v>61</v>
      </c>
      <c r="C72" s="106">
        <v>37402</v>
      </c>
      <c r="E72" s="115" t="s">
        <v>275</v>
      </c>
      <c r="G72" s="24">
        <v>2</v>
      </c>
      <c r="H72" s="75" t="str">
        <f t="shared" si="58"/>
        <v>Bills</v>
      </c>
      <c r="I72" s="23">
        <f>'Dep. Res. Class'!J$72</f>
        <v>381257.9535585104</v>
      </c>
      <c r="J72" s="75">
        <f t="shared" si="59"/>
        <v>338426.52349566732</v>
      </c>
      <c r="K72" s="75">
        <f t="shared" si="60"/>
        <v>42414.504490231971</v>
      </c>
      <c r="L72" s="75">
        <f t="shared" si="61"/>
        <v>18.454614651211681</v>
      </c>
      <c r="M72" s="75">
        <f t="shared" si="62"/>
        <v>248.72494193285078</v>
      </c>
      <c r="N72" s="75">
        <f t="shared" si="63"/>
        <v>149.74601602697479</v>
      </c>
      <c r="O72" s="75">
        <f t="shared" si="64"/>
        <v>0</v>
      </c>
      <c r="P72" s="75">
        <f t="shared" si="65"/>
        <v>0</v>
      </c>
      <c r="Q72" s="75">
        <f t="shared" si="66"/>
        <v>0</v>
      </c>
      <c r="R72" s="75">
        <f t="shared" si="67"/>
        <v>0</v>
      </c>
      <c r="S72" s="75">
        <f t="shared" si="68"/>
        <v>0</v>
      </c>
      <c r="T72" s="75">
        <f t="shared" si="69"/>
        <v>0</v>
      </c>
      <c r="U72" s="75">
        <f t="shared" si="70"/>
        <v>0</v>
      </c>
      <c r="V72" s="75">
        <f t="shared" si="71"/>
        <v>0</v>
      </c>
      <c r="W72" s="75">
        <f t="shared" si="72"/>
        <v>0</v>
      </c>
      <c r="X72" s="75">
        <f t="shared" si="73"/>
        <v>0</v>
      </c>
      <c r="Y72" s="23">
        <f t="shared" si="74"/>
        <v>0</v>
      </c>
    </row>
    <row r="73" spans="1:25">
      <c r="A73" s="25">
        <f t="shared" si="0"/>
        <v>62</v>
      </c>
      <c r="C73" s="106">
        <v>37403</v>
      </c>
      <c r="E73" s="115" t="s">
        <v>276</v>
      </c>
      <c r="G73" s="24">
        <v>2</v>
      </c>
      <c r="H73" s="75" t="str">
        <f t="shared" si="58"/>
        <v>Bills</v>
      </c>
      <c r="I73" s="23">
        <f>'Dep. Res. Class'!J$73</f>
        <v>0</v>
      </c>
      <c r="J73" s="75">
        <f t="shared" si="59"/>
        <v>0</v>
      </c>
      <c r="K73" s="75">
        <f t="shared" si="60"/>
        <v>0</v>
      </c>
      <c r="L73" s="75">
        <f t="shared" si="61"/>
        <v>0</v>
      </c>
      <c r="M73" s="75">
        <f t="shared" si="62"/>
        <v>0</v>
      </c>
      <c r="N73" s="75">
        <f t="shared" si="63"/>
        <v>0</v>
      </c>
      <c r="O73" s="75">
        <f t="shared" si="64"/>
        <v>0</v>
      </c>
      <c r="P73" s="75">
        <f t="shared" si="65"/>
        <v>0</v>
      </c>
      <c r="Q73" s="75">
        <f t="shared" si="66"/>
        <v>0</v>
      </c>
      <c r="R73" s="75">
        <f t="shared" si="67"/>
        <v>0</v>
      </c>
      <c r="S73" s="75">
        <f t="shared" si="68"/>
        <v>0</v>
      </c>
      <c r="T73" s="75">
        <f t="shared" si="69"/>
        <v>0</v>
      </c>
      <c r="U73" s="75">
        <f t="shared" si="70"/>
        <v>0</v>
      </c>
      <c r="V73" s="75">
        <f t="shared" si="71"/>
        <v>0</v>
      </c>
      <c r="W73" s="75">
        <f t="shared" si="72"/>
        <v>0</v>
      </c>
      <c r="X73" s="75">
        <f t="shared" si="73"/>
        <v>0</v>
      </c>
      <c r="Y73" s="23">
        <f t="shared" si="74"/>
        <v>0</v>
      </c>
    </row>
    <row r="74" spans="1:25">
      <c r="A74" s="25">
        <f t="shared" si="0"/>
        <v>63</v>
      </c>
      <c r="C74" s="106">
        <v>37500</v>
      </c>
      <c r="E74" s="115" t="s">
        <v>139</v>
      </c>
      <c r="G74" s="24">
        <v>2</v>
      </c>
      <c r="H74" s="75" t="str">
        <f t="shared" si="58"/>
        <v>Bills</v>
      </c>
      <c r="I74" s="23">
        <f>'Dep. Res. Class'!J$74</f>
        <v>80715.895360607814</v>
      </c>
      <c r="J74" s="75">
        <f t="shared" si="59"/>
        <v>71648.078689952919</v>
      </c>
      <c r="K74" s="75">
        <f t="shared" si="60"/>
        <v>8979.5496048063342</v>
      </c>
      <c r="L74" s="75">
        <f t="shared" si="61"/>
        <v>3.9070155289991635</v>
      </c>
      <c r="M74" s="75">
        <f t="shared" si="62"/>
        <v>52.657410027104476</v>
      </c>
      <c r="N74" s="75">
        <f t="shared" si="63"/>
        <v>31.702640292450354</v>
      </c>
      <c r="O74" s="75">
        <f t="shared" si="64"/>
        <v>0</v>
      </c>
      <c r="P74" s="75">
        <f t="shared" si="65"/>
        <v>0</v>
      </c>
      <c r="Q74" s="75">
        <f t="shared" si="66"/>
        <v>0</v>
      </c>
      <c r="R74" s="75">
        <f t="shared" si="67"/>
        <v>0</v>
      </c>
      <c r="S74" s="75">
        <f t="shared" si="68"/>
        <v>0</v>
      </c>
      <c r="T74" s="75">
        <f t="shared" si="69"/>
        <v>0</v>
      </c>
      <c r="U74" s="75">
        <f t="shared" si="70"/>
        <v>0</v>
      </c>
      <c r="V74" s="75">
        <f t="shared" si="71"/>
        <v>0</v>
      </c>
      <c r="W74" s="75">
        <f t="shared" si="72"/>
        <v>0</v>
      </c>
      <c r="X74" s="75">
        <f t="shared" si="73"/>
        <v>0</v>
      </c>
      <c r="Y74" s="23">
        <f t="shared" si="74"/>
        <v>0</v>
      </c>
    </row>
    <row r="75" spans="1:25">
      <c r="A75" s="25">
        <f t="shared" si="0"/>
        <v>64</v>
      </c>
      <c r="C75" s="106">
        <v>37501</v>
      </c>
      <c r="E75" s="115" t="s">
        <v>277</v>
      </c>
      <c r="G75" s="24">
        <v>2</v>
      </c>
      <c r="H75" s="75" t="str">
        <f t="shared" si="58"/>
        <v>Bills</v>
      </c>
      <c r="I75" s="23">
        <f>'Dep. Res. Class'!J$75</f>
        <v>48397.324736560055</v>
      </c>
      <c r="J75" s="75">
        <f t="shared" si="59"/>
        <v>42960.253561166071</v>
      </c>
      <c r="K75" s="75">
        <f t="shared" si="60"/>
        <v>5384.1461619213478</v>
      </c>
      <c r="L75" s="75">
        <f t="shared" si="61"/>
        <v>2.3426500872347082</v>
      </c>
      <c r="M75" s="75">
        <f t="shared" si="62"/>
        <v>31.573431248979436</v>
      </c>
      <c r="N75" s="75">
        <f t="shared" si="63"/>
        <v>19.008932136418775</v>
      </c>
      <c r="O75" s="75">
        <f t="shared" si="64"/>
        <v>0</v>
      </c>
      <c r="P75" s="75">
        <f t="shared" si="65"/>
        <v>0</v>
      </c>
      <c r="Q75" s="75">
        <f t="shared" si="66"/>
        <v>0</v>
      </c>
      <c r="R75" s="75">
        <f t="shared" si="67"/>
        <v>0</v>
      </c>
      <c r="S75" s="75">
        <f t="shared" si="68"/>
        <v>0</v>
      </c>
      <c r="T75" s="75">
        <f t="shared" si="69"/>
        <v>0</v>
      </c>
      <c r="U75" s="75">
        <f t="shared" si="70"/>
        <v>0</v>
      </c>
      <c r="V75" s="75">
        <f t="shared" si="71"/>
        <v>0</v>
      </c>
      <c r="W75" s="75">
        <f t="shared" si="72"/>
        <v>0</v>
      </c>
      <c r="X75" s="75">
        <f t="shared" si="73"/>
        <v>0</v>
      </c>
      <c r="Y75" s="23">
        <f t="shared" si="74"/>
        <v>0</v>
      </c>
    </row>
    <row r="76" spans="1:25">
      <c r="A76" s="25">
        <f t="shared" si="0"/>
        <v>65</v>
      </c>
      <c r="C76" s="106">
        <v>37502</v>
      </c>
      <c r="E76" s="115" t="s">
        <v>275</v>
      </c>
      <c r="G76" s="24">
        <v>2</v>
      </c>
      <c r="H76" s="75" t="str">
        <f t="shared" si="58"/>
        <v>Bills</v>
      </c>
      <c r="I76" s="23">
        <f>'Dep. Res. Class'!J$76</f>
        <v>24095.506995992113</v>
      </c>
      <c r="J76" s="75">
        <f t="shared" si="59"/>
        <v>21388.560129454949</v>
      </c>
      <c r="K76" s="75">
        <f t="shared" si="60"/>
        <v>2680.5971656118659</v>
      </c>
      <c r="L76" s="75">
        <f t="shared" si="61"/>
        <v>1.1663318556011897</v>
      </c>
      <c r="M76" s="75">
        <f t="shared" si="62"/>
        <v>15.719419155674055</v>
      </c>
      <c r="N76" s="75">
        <f t="shared" si="63"/>
        <v>9.4639499140210823</v>
      </c>
      <c r="O76" s="75">
        <f t="shared" si="64"/>
        <v>0</v>
      </c>
      <c r="P76" s="75">
        <f t="shared" si="65"/>
        <v>0</v>
      </c>
      <c r="Q76" s="75">
        <f t="shared" si="66"/>
        <v>0</v>
      </c>
      <c r="R76" s="75">
        <f t="shared" si="67"/>
        <v>0</v>
      </c>
      <c r="S76" s="75">
        <f t="shared" si="68"/>
        <v>0</v>
      </c>
      <c r="T76" s="75">
        <f t="shared" si="69"/>
        <v>0</v>
      </c>
      <c r="U76" s="75">
        <f t="shared" si="70"/>
        <v>0</v>
      </c>
      <c r="V76" s="75">
        <f t="shared" si="71"/>
        <v>0</v>
      </c>
      <c r="W76" s="75">
        <f t="shared" si="72"/>
        <v>0</v>
      </c>
      <c r="X76" s="75">
        <f t="shared" si="73"/>
        <v>0</v>
      </c>
      <c r="Y76" s="23">
        <f t="shared" si="74"/>
        <v>0</v>
      </c>
    </row>
    <row r="77" spans="1:25">
      <c r="A77" s="25">
        <f t="shared" si="0"/>
        <v>66</v>
      </c>
      <c r="C77" s="106">
        <v>37503</v>
      </c>
      <c r="E77" s="115" t="s">
        <v>278</v>
      </c>
      <c r="G77" s="24">
        <v>2</v>
      </c>
      <c r="H77" s="75" t="str">
        <f t="shared" si="58"/>
        <v>Bills</v>
      </c>
      <c r="I77" s="23">
        <f>'Dep. Res. Class'!J$77</f>
        <v>1304.6795422681839</v>
      </c>
      <c r="J77" s="75">
        <f t="shared" si="59"/>
        <v>1158.1087230957364</v>
      </c>
      <c r="K77" s="75">
        <f t="shared" si="60"/>
        <v>145.14408365084833</v>
      </c>
      <c r="L77" s="75">
        <f t="shared" si="61"/>
        <v>6.3152408942948143E-2</v>
      </c>
      <c r="M77" s="75">
        <f t="shared" si="62"/>
        <v>0.85114642294755816</v>
      </c>
      <c r="N77" s="75">
        <f t="shared" si="63"/>
        <v>0.51243668970849343</v>
      </c>
      <c r="O77" s="75">
        <f t="shared" si="64"/>
        <v>0</v>
      </c>
      <c r="P77" s="75">
        <f t="shared" si="65"/>
        <v>0</v>
      </c>
      <c r="Q77" s="75">
        <f t="shared" si="66"/>
        <v>0</v>
      </c>
      <c r="R77" s="75">
        <f t="shared" si="67"/>
        <v>0</v>
      </c>
      <c r="S77" s="75">
        <f t="shared" si="68"/>
        <v>0</v>
      </c>
      <c r="T77" s="75">
        <f t="shared" si="69"/>
        <v>0</v>
      </c>
      <c r="U77" s="75">
        <f t="shared" si="70"/>
        <v>0</v>
      </c>
      <c r="V77" s="75">
        <f t="shared" si="71"/>
        <v>0</v>
      </c>
      <c r="W77" s="75">
        <f t="shared" si="72"/>
        <v>0</v>
      </c>
      <c r="X77" s="75">
        <f t="shared" si="73"/>
        <v>0</v>
      </c>
      <c r="Y77" s="23">
        <f t="shared" si="74"/>
        <v>0</v>
      </c>
    </row>
    <row r="78" spans="1:25">
      <c r="A78" s="25">
        <f t="shared" ref="A78:A85" si="75">A77+1</f>
        <v>67</v>
      </c>
      <c r="C78" s="106">
        <v>37600</v>
      </c>
      <c r="E78" s="115" t="s">
        <v>271</v>
      </c>
      <c r="G78" s="24">
        <v>2</v>
      </c>
      <c r="H78" s="75" t="str">
        <f t="shared" si="58"/>
        <v>Bills</v>
      </c>
      <c r="I78" s="23">
        <f>'Dep. Res. Class'!J$78</f>
        <v>1060825.6497416145</v>
      </c>
      <c r="J78" s="75">
        <f t="shared" si="59"/>
        <v>941649.95989255013</v>
      </c>
      <c r="K78" s="75">
        <f t="shared" si="60"/>
        <v>118015.621351264</v>
      </c>
      <c r="L78" s="75">
        <f t="shared" si="61"/>
        <v>51.348774223272208</v>
      </c>
      <c r="M78" s="75">
        <f t="shared" si="62"/>
        <v>692.0610984509442</v>
      </c>
      <c r="N78" s="75">
        <f t="shared" si="63"/>
        <v>416.65862512598022</v>
      </c>
      <c r="O78" s="75">
        <f t="shared" si="64"/>
        <v>0</v>
      </c>
      <c r="P78" s="75">
        <f t="shared" si="65"/>
        <v>0</v>
      </c>
      <c r="Q78" s="75">
        <f t="shared" si="66"/>
        <v>0</v>
      </c>
      <c r="R78" s="75">
        <f t="shared" si="67"/>
        <v>0</v>
      </c>
      <c r="S78" s="75">
        <f t="shared" si="68"/>
        <v>0</v>
      </c>
      <c r="T78" s="75">
        <f t="shared" si="69"/>
        <v>0</v>
      </c>
      <c r="U78" s="75">
        <f t="shared" si="70"/>
        <v>0</v>
      </c>
      <c r="V78" s="75">
        <f t="shared" si="71"/>
        <v>0</v>
      </c>
      <c r="W78" s="75">
        <f t="shared" si="72"/>
        <v>0</v>
      </c>
      <c r="X78" s="75">
        <f t="shared" si="73"/>
        <v>0</v>
      </c>
      <c r="Y78" s="23">
        <f t="shared" si="74"/>
        <v>0</v>
      </c>
    </row>
    <row r="79" spans="1:25">
      <c r="A79" s="25">
        <f t="shared" si="75"/>
        <v>68</v>
      </c>
      <c r="C79" s="106">
        <v>37601</v>
      </c>
      <c r="E79" s="115" t="s">
        <v>272</v>
      </c>
      <c r="G79" s="24">
        <v>2</v>
      </c>
      <c r="H79" s="75" t="str">
        <f t="shared" si="58"/>
        <v>Bills</v>
      </c>
      <c r="I79" s="23">
        <f>'Dep. Res. Class'!J$79</f>
        <v>18318877.676798549</v>
      </c>
      <c r="J79" s="75">
        <f t="shared" si="59"/>
        <v>16260891.159480792</v>
      </c>
      <c r="K79" s="75">
        <f t="shared" si="60"/>
        <v>2037953.8635889487</v>
      </c>
      <c r="L79" s="75">
        <f t="shared" si="61"/>
        <v>886.71678902068845</v>
      </c>
      <c r="M79" s="75">
        <f t="shared" si="62"/>
        <v>11950.863566017293</v>
      </c>
      <c r="N79" s="75">
        <f t="shared" si="63"/>
        <v>7195.0733737678729</v>
      </c>
      <c r="O79" s="75">
        <f t="shared" si="64"/>
        <v>0</v>
      </c>
      <c r="P79" s="75">
        <f t="shared" si="65"/>
        <v>0</v>
      </c>
      <c r="Q79" s="75">
        <f t="shared" si="66"/>
        <v>0</v>
      </c>
      <c r="R79" s="75">
        <f t="shared" si="67"/>
        <v>0</v>
      </c>
      <c r="S79" s="75">
        <f t="shared" si="68"/>
        <v>0</v>
      </c>
      <c r="T79" s="75">
        <f t="shared" si="69"/>
        <v>0</v>
      </c>
      <c r="U79" s="75">
        <f t="shared" si="70"/>
        <v>0</v>
      </c>
      <c r="V79" s="75">
        <f t="shared" si="71"/>
        <v>0</v>
      </c>
      <c r="W79" s="75">
        <f t="shared" si="72"/>
        <v>0</v>
      </c>
      <c r="X79" s="75">
        <f t="shared" si="73"/>
        <v>0</v>
      </c>
      <c r="Y79" s="23">
        <f t="shared" si="74"/>
        <v>0</v>
      </c>
    </row>
    <row r="80" spans="1:25">
      <c r="A80" s="25">
        <f t="shared" si="75"/>
        <v>69</v>
      </c>
      <c r="C80" s="106">
        <v>37602</v>
      </c>
      <c r="E80" s="115" t="s">
        <v>279</v>
      </c>
      <c r="G80" s="24">
        <v>2</v>
      </c>
      <c r="H80" s="75" t="str">
        <f t="shared" si="58"/>
        <v>Bills</v>
      </c>
      <c r="I80" s="23">
        <f>'Dep. Res. Class'!J$80</f>
        <v>16603246.078403285</v>
      </c>
      <c r="J80" s="75">
        <f t="shared" si="59"/>
        <v>14737997.716799814</v>
      </c>
      <c r="K80" s="75">
        <f t="shared" si="60"/>
        <v>1847091.841027753</v>
      </c>
      <c r="L80" s="75">
        <f t="shared" si="61"/>
        <v>803.67243614539041</v>
      </c>
      <c r="M80" s="75">
        <f t="shared" si="62"/>
        <v>10831.620371990291</v>
      </c>
      <c r="N80" s="75">
        <f t="shared" si="63"/>
        <v>6521.2277675797395</v>
      </c>
      <c r="O80" s="75">
        <f t="shared" si="64"/>
        <v>0</v>
      </c>
      <c r="P80" s="75">
        <f t="shared" si="65"/>
        <v>0</v>
      </c>
      <c r="Q80" s="75">
        <f t="shared" si="66"/>
        <v>0</v>
      </c>
      <c r="R80" s="75">
        <f t="shared" si="67"/>
        <v>0</v>
      </c>
      <c r="S80" s="75">
        <f t="shared" si="68"/>
        <v>0</v>
      </c>
      <c r="T80" s="75">
        <f t="shared" si="69"/>
        <v>0</v>
      </c>
      <c r="U80" s="75">
        <f t="shared" si="70"/>
        <v>0</v>
      </c>
      <c r="V80" s="75">
        <f t="shared" si="71"/>
        <v>0</v>
      </c>
      <c r="W80" s="75">
        <f t="shared" si="72"/>
        <v>0</v>
      </c>
      <c r="X80" s="75">
        <f t="shared" si="73"/>
        <v>0</v>
      </c>
      <c r="Y80" s="23">
        <f t="shared" si="74"/>
        <v>0</v>
      </c>
    </row>
    <row r="81" spans="1:25">
      <c r="A81" s="25">
        <f t="shared" si="75"/>
        <v>70</v>
      </c>
      <c r="C81" s="106">
        <v>37603</v>
      </c>
      <c r="E81" s="115" t="s">
        <v>627</v>
      </c>
      <c r="G81" s="24">
        <v>2</v>
      </c>
      <c r="H81" s="75" t="str">
        <f t="shared" si="58"/>
        <v>Bills</v>
      </c>
      <c r="I81" s="23">
        <f>'Dep. Res. Class'!J$81</f>
        <v>1095643.5896666737</v>
      </c>
      <c r="J81" s="75">
        <f t="shared" si="59"/>
        <v>972556.36919926235</v>
      </c>
      <c r="K81" s="75">
        <f t="shared" si="60"/>
        <v>121889.07672579013</v>
      </c>
      <c r="L81" s="75">
        <f t="shared" si="61"/>
        <v>53.034120478396026</v>
      </c>
      <c r="M81" s="75">
        <f t="shared" si="62"/>
        <v>714.77561497512943</v>
      </c>
      <c r="N81" s="75">
        <f t="shared" si="63"/>
        <v>430.33400616755631</v>
      </c>
      <c r="O81" s="75">
        <f t="shared" si="64"/>
        <v>0</v>
      </c>
      <c r="P81" s="75">
        <f t="shared" si="65"/>
        <v>0</v>
      </c>
      <c r="Q81" s="75">
        <f t="shared" si="66"/>
        <v>0</v>
      </c>
      <c r="R81" s="75">
        <f t="shared" si="67"/>
        <v>0</v>
      </c>
      <c r="S81" s="75">
        <f t="shared" si="68"/>
        <v>0</v>
      </c>
      <c r="T81" s="75">
        <f t="shared" si="69"/>
        <v>0</v>
      </c>
      <c r="U81" s="75">
        <f t="shared" si="70"/>
        <v>0</v>
      </c>
      <c r="V81" s="75">
        <f t="shared" si="71"/>
        <v>0</v>
      </c>
      <c r="W81" s="75">
        <f t="shared" si="72"/>
        <v>0</v>
      </c>
      <c r="X81" s="75">
        <f t="shared" si="73"/>
        <v>0</v>
      </c>
      <c r="Y81" s="23">
        <f t="shared" si="74"/>
        <v>0</v>
      </c>
    </row>
    <row r="82" spans="1:25">
      <c r="A82" s="25">
        <f t="shared" si="75"/>
        <v>71</v>
      </c>
      <c r="C82" s="106">
        <v>37604</v>
      </c>
      <c r="E82" s="115" t="s">
        <v>628</v>
      </c>
      <c r="G82" s="24">
        <v>2</v>
      </c>
      <c r="H82" s="75" t="str">
        <f t="shared" si="58"/>
        <v>Bills</v>
      </c>
      <c r="I82" s="23">
        <f>'Dep. Res. Class'!J$82</f>
        <v>3323388.7608581232</v>
      </c>
      <c r="J82" s="75">
        <f t="shared" si="59"/>
        <v>2950031.3214821392</v>
      </c>
      <c r="K82" s="75">
        <f t="shared" si="60"/>
        <v>369723.13942447543</v>
      </c>
      <c r="L82" s="75">
        <f t="shared" si="61"/>
        <v>160.86709364449274</v>
      </c>
      <c r="M82" s="75">
        <f t="shared" si="62"/>
        <v>2168.111298005665</v>
      </c>
      <c r="N82" s="75">
        <f t="shared" si="63"/>
        <v>1305.3215598581696</v>
      </c>
      <c r="O82" s="75">
        <f t="shared" si="64"/>
        <v>0</v>
      </c>
      <c r="P82" s="75">
        <f t="shared" si="65"/>
        <v>0</v>
      </c>
      <c r="Q82" s="75">
        <f t="shared" si="66"/>
        <v>0</v>
      </c>
      <c r="R82" s="75">
        <f t="shared" si="67"/>
        <v>0</v>
      </c>
      <c r="S82" s="75">
        <f t="shared" si="68"/>
        <v>0</v>
      </c>
      <c r="T82" s="75">
        <f t="shared" si="69"/>
        <v>0</v>
      </c>
      <c r="U82" s="75">
        <f t="shared" si="70"/>
        <v>0</v>
      </c>
      <c r="V82" s="75">
        <f t="shared" si="71"/>
        <v>0</v>
      </c>
      <c r="W82" s="75">
        <f t="shared" si="72"/>
        <v>0</v>
      </c>
      <c r="X82" s="75">
        <f t="shared" si="73"/>
        <v>0</v>
      </c>
      <c r="Y82" s="23">
        <f t="shared" si="74"/>
        <v>0</v>
      </c>
    </row>
    <row r="83" spans="1:25">
      <c r="A83" s="25">
        <f t="shared" si="75"/>
        <v>72</v>
      </c>
      <c r="C83" s="106">
        <v>37800</v>
      </c>
      <c r="E83" s="115" t="s">
        <v>280</v>
      </c>
      <c r="G83" s="24">
        <v>2</v>
      </c>
      <c r="H83" s="75" t="str">
        <f t="shared" si="58"/>
        <v>Bills</v>
      </c>
      <c r="I83" s="23">
        <f>'Dep. Res. Class'!J$83</f>
        <v>3129903.4711840888</v>
      </c>
      <c r="J83" s="75">
        <f t="shared" si="59"/>
        <v>2778282.6318593626</v>
      </c>
      <c r="K83" s="75">
        <f t="shared" si="60"/>
        <v>348198.12568751292</v>
      </c>
      <c r="L83" s="75">
        <f t="shared" si="61"/>
        <v>151.50152781620011</v>
      </c>
      <c r="M83" s="75">
        <f t="shared" si="62"/>
        <v>2041.8854265455188</v>
      </c>
      <c r="N83" s="75">
        <f t="shared" si="63"/>
        <v>1229.3266828514522</v>
      </c>
      <c r="O83" s="75">
        <f t="shared" si="64"/>
        <v>0</v>
      </c>
      <c r="P83" s="75">
        <f t="shared" si="65"/>
        <v>0</v>
      </c>
      <c r="Q83" s="75">
        <f t="shared" si="66"/>
        <v>0</v>
      </c>
      <c r="R83" s="75">
        <f t="shared" si="67"/>
        <v>0</v>
      </c>
      <c r="S83" s="75">
        <f t="shared" si="68"/>
        <v>0</v>
      </c>
      <c r="T83" s="75">
        <f t="shared" si="69"/>
        <v>0</v>
      </c>
      <c r="U83" s="75">
        <f t="shared" si="70"/>
        <v>0</v>
      </c>
      <c r="V83" s="75">
        <f t="shared" si="71"/>
        <v>0</v>
      </c>
      <c r="W83" s="75">
        <f t="shared" si="72"/>
        <v>0</v>
      </c>
      <c r="X83" s="75">
        <f t="shared" si="73"/>
        <v>0</v>
      </c>
      <c r="Y83" s="23">
        <f t="shared" si="74"/>
        <v>0</v>
      </c>
    </row>
    <row r="84" spans="1:25">
      <c r="A84" s="25">
        <f t="shared" si="75"/>
        <v>73</v>
      </c>
      <c r="C84" s="106">
        <v>37900</v>
      </c>
      <c r="E84" s="115" t="s">
        <v>281</v>
      </c>
      <c r="G84" s="24">
        <v>2</v>
      </c>
      <c r="H84" s="75" t="str">
        <f t="shared" si="58"/>
        <v>Bills</v>
      </c>
      <c r="I84" s="23">
        <f>'Dep. Res. Class'!J$84</f>
        <v>862145.32880513393</v>
      </c>
      <c r="J84" s="75">
        <f t="shared" si="59"/>
        <v>765289.86124029302</v>
      </c>
      <c r="K84" s="75">
        <f t="shared" si="60"/>
        <v>95912.666420547161</v>
      </c>
      <c r="L84" s="75">
        <f t="shared" si="61"/>
        <v>41.731745312951738</v>
      </c>
      <c r="M84" s="75">
        <f t="shared" si="62"/>
        <v>562.44609415558466</v>
      </c>
      <c r="N84" s="75">
        <f t="shared" si="63"/>
        <v>338.62330482509412</v>
      </c>
      <c r="O84" s="75">
        <f t="shared" si="64"/>
        <v>0</v>
      </c>
      <c r="P84" s="75">
        <f t="shared" si="65"/>
        <v>0</v>
      </c>
      <c r="Q84" s="75">
        <f t="shared" si="66"/>
        <v>0</v>
      </c>
      <c r="R84" s="75">
        <f t="shared" si="67"/>
        <v>0</v>
      </c>
      <c r="S84" s="75">
        <f t="shared" si="68"/>
        <v>0</v>
      </c>
      <c r="T84" s="75">
        <f t="shared" si="69"/>
        <v>0</v>
      </c>
      <c r="U84" s="75">
        <f t="shared" si="70"/>
        <v>0</v>
      </c>
      <c r="V84" s="75">
        <f t="shared" si="71"/>
        <v>0</v>
      </c>
      <c r="W84" s="75">
        <f t="shared" si="72"/>
        <v>0</v>
      </c>
      <c r="X84" s="75">
        <f t="shared" si="73"/>
        <v>0</v>
      </c>
      <c r="Y84" s="23">
        <f t="shared" si="74"/>
        <v>0</v>
      </c>
    </row>
    <row r="85" spans="1:25">
      <c r="A85" s="25">
        <f t="shared" si="75"/>
        <v>74</v>
      </c>
      <c r="C85" s="106">
        <v>37905</v>
      </c>
      <c r="E85" s="115" t="s">
        <v>282</v>
      </c>
      <c r="G85" s="24">
        <v>2</v>
      </c>
      <c r="H85" s="75" t="str">
        <f t="shared" si="58"/>
        <v>Bills</v>
      </c>
      <c r="I85" s="23">
        <f>'Dep. Res. Class'!J$85</f>
        <v>632327.17945663689</v>
      </c>
      <c r="J85" s="75">
        <f t="shared" si="59"/>
        <v>561290.03226811183</v>
      </c>
      <c r="K85" s="75">
        <f t="shared" si="60"/>
        <v>70345.664246564469</v>
      </c>
      <c r="L85" s="75">
        <f t="shared" si="61"/>
        <v>30.607504240744849</v>
      </c>
      <c r="M85" s="75">
        <f t="shared" si="62"/>
        <v>412.51740330914504</v>
      </c>
      <c r="N85" s="75">
        <f t="shared" si="63"/>
        <v>248.35803441061535</v>
      </c>
      <c r="O85" s="75">
        <f t="shared" si="64"/>
        <v>0</v>
      </c>
      <c r="P85" s="75">
        <f t="shared" si="65"/>
        <v>0</v>
      </c>
      <c r="Q85" s="75">
        <f t="shared" si="66"/>
        <v>0</v>
      </c>
      <c r="R85" s="75">
        <f t="shared" si="67"/>
        <v>0</v>
      </c>
      <c r="S85" s="75">
        <f t="shared" si="68"/>
        <v>0</v>
      </c>
      <c r="T85" s="75">
        <f t="shared" si="69"/>
        <v>0</v>
      </c>
      <c r="U85" s="75">
        <f t="shared" si="70"/>
        <v>0</v>
      </c>
      <c r="V85" s="75">
        <f t="shared" si="71"/>
        <v>0</v>
      </c>
      <c r="W85" s="75">
        <f t="shared" si="72"/>
        <v>0</v>
      </c>
      <c r="X85" s="75">
        <f t="shared" si="73"/>
        <v>0</v>
      </c>
      <c r="Y85" s="23">
        <f t="shared" si="74"/>
        <v>0</v>
      </c>
    </row>
    <row r="86" spans="1:25">
      <c r="A86" s="25">
        <f t="shared" ref="A86:A144" si="76">A85+1</f>
        <v>75</v>
      </c>
      <c r="C86" s="106">
        <v>38000</v>
      </c>
      <c r="E86" s="115" t="s">
        <v>52</v>
      </c>
      <c r="G86" s="24">
        <v>2</v>
      </c>
      <c r="H86" s="75" t="str">
        <f t="shared" si="58"/>
        <v>Bills</v>
      </c>
      <c r="I86" s="23">
        <f>'Dep. Res. Class'!J$86</f>
        <v>38828840.863869593</v>
      </c>
      <c r="J86" s="75">
        <f t="shared" si="59"/>
        <v>34466716.044283725</v>
      </c>
      <c r="K86" s="75">
        <f t="shared" si="60"/>
        <v>4319663.445180703</v>
      </c>
      <c r="L86" s="75">
        <f t="shared" si="61"/>
        <v>1879.4920573006875</v>
      </c>
      <c r="M86" s="75">
        <f t="shared" si="62"/>
        <v>25331.146797187361</v>
      </c>
      <c r="N86" s="75">
        <f t="shared" si="63"/>
        <v>15250.735550668436</v>
      </c>
      <c r="O86" s="75">
        <f t="shared" si="64"/>
        <v>0</v>
      </c>
      <c r="P86" s="75">
        <f t="shared" si="65"/>
        <v>0</v>
      </c>
      <c r="Q86" s="75">
        <f t="shared" si="66"/>
        <v>0</v>
      </c>
      <c r="R86" s="75">
        <f t="shared" si="67"/>
        <v>0</v>
      </c>
      <c r="S86" s="75">
        <f t="shared" si="68"/>
        <v>0</v>
      </c>
      <c r="T86" s="75">
        <f t="shared" si="69"/>
        <v>0</v>
      </c>
      <c r="U86" s="75">
        <f t="shared" si="70"/>
        <v>0</v>
      </c>
      <c r="V86" s="75">
        <f t="shared" si="71"/>
        <v>0</v>
      </c>
      <c r="W86" s="75">
        <f t="shared" si="72"/>
        <v>0</v>
      </c>
      <c r="X86" s="75">
        <f t="shared" si="73"/>
        <v>0</v>
      </c>
      <c r="Y86" s="23">
        <f t="shared" si="74"/>
        <v>0</v>
      </c>
    </row>
    <row r="87" spans="1:25">
      <c r="A87" s="25">
        <f t="shared" si="76"/>
        <v>76</v>
      </c>
      <c r="C87" s="106">
        <v>38100</v>
      </c>
      <c r="E87" s="115" t="s">
        <v>51</v>
      </c>
      <c r="G87" s="24">
        <v>4</v>
      </c>
      <c r="H87" s="75" t="str">
        <f t="shared" si="58"/>
        <v>Meter Investment</v>
      </c>
      <c r="I87" s="23">
        <f>'Dep. Res. Class'!J$87</f>
        <v>23998005.816628303</v>
      </c>
      <c r="J87" s="75">
        <f t="shared" si="59"/>
        <v>16708690.826155826</v>
      </c>
      <c r="K87" s="75">
        <f t="shared" si="60"/>
        <v>6815221.0817393521</v>
      </c>
      <c r="L87" s="75">
        <f t="shared" si="61"/>
        <v>20985.08935147274</v>
      </c>
      <c r="M87" s="75">
        <f t="shared" si="62"/>
        <v>282829.80864398828</v>
      </c>
      <c r="N87" s="75">
        <f t="shared" si="63"/>
        <v>170279.01073766453</v>
      </c>
      <c r="O87" s="75">
        <f t="shared" si="64"/>
        <v>0</v>
      </c>
      <c r="P87" s="75">
        <f t="shared" si="65"/>
        <v>0</v>
      </c>
      <c r="Q87" s="75">
        <f t="shared" si="66"/>
        <v>0</v>
      </c>
      <c r="R87" s="75">
        <f t="shared" si="67"/>
        <v>0</v>
      </c>
      <c r="S87" s="75">
        <f t="shared" si="68"/>
        <v>0</v>
      </c>
      <c r="T87" s="75">
        <f t="shared" si="69"/>
        <v>0</v>
      </c>
      <c r="U87" s="75">
        <f t="shared" si="70"/>
        <v>0</v>
      </c>
      <c r="V87" s="75">
        <f t="shared" si="71"/>
        <v>0</v>
      </c>
      <c r="W87" s="75">
        <f t="shared" si="72"/>
        <v>0</v>
      </c>
      <c r="X87" s="75">
        <f t="shared" si="73"/>
        <v>0</v>
      </c>
      <c r="Y87" s="23">
        <f t="shared" si="74"/>
        <v>0</v>
      </c>
    </row>
    <row r="88" spans="1:25">
      <c r="A88" s="25">
        <f t="shared" si="76"/>
        <v>77</v>
      </c>
      <c r="C88" s="106">
        <v>38200</v>
      </c>
      <c r="E88" s="115" t="s">
        <v>283</v>
      </c>
      <c r="G88" s="24">
        <v>4</v>
      </c>
      <c r="H88" s="75" t="str">
        <f t="shared" si="58"/>
        <v>Meter Investment</v>
      </c>
      <c r="I88" s="23">
        <f>'Dep. Res. Class'!J$88</f>
        <v>22719273.667824067</v>
      </c>
      <c r="J88" s="75">
        <f t="shared" si="59"/>
        <v>15818369.343316976</v>
      </c>
      <c r="K88" s="75">
        <f t="shared" si="60"/>
        <v>6452072.4782670606</v>
      </c>
      <c r="L88" s="75">
        <f t="shared" si="61"/>
        <v>19866.900256749544</v>
      </c>
      <c r="M88" s="75">
        <f t="shared" si="62"/>
        <v>267759.24104279949</v>
      </c>
      <c r="N88" s="75">
        <f t="shared" si="63"/>
        <v>161205.70494048201</v>
      </c>
      <c r="O88" s="75">
        <f t="shared" si="64"/>
        <v>0</v>
      </c>
      <c r="P88" s="75">
        <f t="shared" si="65"/>
        <v>0</v>
      </c>
      <c r="Q88" s="75">
        <f t="shared" si="66"/>
        <v>0</v>
      </c>
      <c r="R88" s="75">
        <f t="shared" si="67"/>
        <v>0</v>
      </c>
      <c r="S88" s="75">
        <f t="shared" si="68"/>
        <v>0</v>
      </c>
      <c r="T88" s="75">
        <f t="shared" si="69"/>
        <v>0</v>
      </c>
      <c r="U88" s="75">
        <f t="shared" si="70"/>
        <v>0</v>
      </c>
      <c r="V88" s="75">
        <f t="shared" si="71"/>
        <v>0</v>
      </c>
      <c r="W88" s="75">
        <f t="shared" si="72"/>
        <v>0</v>
      </c>
      <c r="X88" s="75">
        <f t="shared" si="73"/>
        <v>0</v>
      </c>
      <c r="Y88" s="23">
        <f t="shared" si="74"/>
        <v>0</v>
      </c>
    </row>
    <row r="89" spans="1:25">
      <c r="A89" s="25">
        <f t="shared" si="76"/>
        <v>78</v>
      </c>
      <c r="C89" s="106">
        <v>38300</v>
      </c>
      <c r="E89" s="115" t="s">
        <v>284</v>
      </c>
      <c r="G89" s="24">
        <v>4</v>
      </c>
      <c r="H89" s="75" t="str">
        <f t="shared" si="58"/>
        <v>Meter Investment</v>
      </c>
      <c r="I89" s="23">
        <f>'Dep. Res. Class'!J$89</f>
        <v>469349.7176250004</v>
      </c>
      <c r="J89" s="75">
        <f t="shared" si="59"/>
        <v>326786.291372001</v>
      </c>
      <c r="K89" s="75">
        <f t="shared" si="60"/>
        <v>133291.16238691419</v>
      </c>
      <c r="L89" s="75">
        <f t="shared" si="61"/>
        <v>410.42350921610694</v>
      </c>
      <c r="M89" s="75">
        <f t="shared" si="62"/>
        <v>5531.5467392298306</v>
      </c>
      <c r="N89" s="75">
        <f t="shared" si="63"/>
        <v>3330.2936176392677</v>
      </c>
      <c r="O89" s="75">
        <f t="shared" si="64"/>
        <v>0</v>
      </c>
      <c r="P89" s="75">
        <f t="shared" si="65"/>
        <v>0</v>
      </c>
      <c r="Q89" s="75">
        <f t="shared" si="66"/>
        <v>0</v>
      </c>
      <c r="R89" s="75">
        <f t="shared" si="67"/>
        <v>0</v>
      </c>
      <c r="S89" s="75">
        <f t="shared" si="68"/>
        <v>0</v>
      </c>
      <c r="T89" s="75">
        <f t="shared" si="69"/>
        <v>0</v>
      </c>
      <c r="U89" s="75">
        <f t="shared" si="70"/>
        <v>0</v>
      </c>
      <c r="V89" s="75">
        <f t="shared" si="71"/>
        <v>0</v>
      </c>
      <c r="W89" s="75">
        <f t="shared" si="72"/>
        <v>0</v>
      </c>
      <c r="X89" s="75">
        <f t="shared" si="73"/>
        <v>0</v>
      </c>
      <c r="Y89" s="23">
        <f t="shared" si="74"/>
        <v>0</v>
      </c>
    </row>
    <row r="90" spans="1:25">
      <c r="A90" s="25">
        <f t="shared" si="76"/>
        <v>79</v>
      </c>
      <c r="C90" s="106">
        <v>38400</v>
      </c>
      <c r="E90" s="115" t="s">
        <v>285</v>
      </c>
      <c r="G90" s="24">
        <v>4</v>
      </c>
      <c r="H90" s="75" t="str">
        <f t="shared" si="58"/>
        <v>Meter Investment</v>
      </c>
      <c r="I90" s="23">
        <f>'Dep. Res. Class'!J$90</f>
        <v>130024.02563999996</v>
      </c>
      <c r="J90" s="75">
        <f t="shared" si="59"/>
        <v>90529.657380346282</v>
      </c>
      <c r="K90" s="75">
        <f t="shared" si="60"/>
        <v>36925.671551439271</v>
      </c>
      <c r="L90" s="75">
        <f t="shared" si="61"/>
        <v>113.69968891344084</v>
      </c>
      <c r="M90" s="75">
        <f t="shared" si="62"/>
        <v>1532.4052578319202</v>
      </c>
      <c r="N90" s="75">
        <f t="shared" si="63"/>
        <v>922.59176146906282</v>
      </c>
      <c r="O90" s="75">
        <f t="shared" si="64"/>
        <v>0</v>
      </c>
      <c r="P90" s="75">
        <f t="shared" si="65"/>
        <v>0</v>
      </c>
      <c r="Q90" s="75">
        <f t="shared" si="66"/>
        <v>0</v>
      </c>
      <c r="R90" s="75">
        <f t="shared" si="67"/>
        <v>0</v>
      </c>
      <c r="S90" s="75">
        <f t="shared" si="68"/>
        <v>0</v>
      </c>
      <c r="T90" s="75">
        <f t="shared" si="69"/>
        <v>0</v>
      </c>
      <c r="U90" s="75">
        <f t="shared" si="70"/>
        <v>0</v>
      </c>
      <c r="V90" s="75">
        <f t="shared" si="71"/>
        <v>0</v>
      </c>
      <c r="W90" s="75">
        <f t="shared" si="72"/>
        <v>0</v>
      </c>
      <c r="X90" s="75">
        <f t="shared" si="73"/>
        <v>0</v>
      </c>
      <c r="Y90" s="23">
        <f t="shared" si="74"/>
        <v>0</v>
      </c>
    </row>
    <row r="91" spans="1:25">
      <c r="A91" s="25">
        <f t="shared" si="76"/>
        <v>80</v>
      </c>
      <c r="C91" s="106">
        <v>38500</v>
      </c>
      <c r="E91" s="115" t="s">
        <v>286</v>
      </c>
      <c r="G91" s="24">
        <v>2.2000000000000002</v>
      </c>
      <c r="H91" s="75" t="str">
        <f t="shared" si="58"/>
        <v>Non-Residential Bills</v>
      </c>
      <c r="I91" s="23">
        <f>'Dep. Res. Class'!J$91</f>
        <v>3090644.720050002</v>
      </c>
      <c r="J91" s="75">
        <f t="shared" si="59"/>
        <v>0</v>
      </c>
      <c r="K91" s="75">
        <f t="shared" si="60"/>
        <v>3060560.0645119189</v>
      </c>
      <c r="L91" s="75">
        <f t="shared" si="61"/>
        <v>1331.6542839835056</v>
      </c>
      <c r="M91" s="75">
        <f t="shared" si="62"/>
        <v>17947.577921204796</v>
      </c>
      <c r="N91" s="75">
        <f t="shared" si="63"/>
        <v>10805.42333289473</v>
      </c>
      <c r="O91" s="75">
        <f t="shared" si="64"/>
        <v>0</v>
      </c>
      <c r="P91" s="75">
        <f t="shared" si="65"/>
        <v>0</v>
      </c>
      <c r="Q91" s="75">
        <f t="shared" si="66"/>
        <v>0</v>
      </c>
      <c r="R91" s="75">
        <f t="shared" si="67"/>
        <v>0</v>
      </c>
      <c r="S91" s="75">
        <f t="shared" si="68"/>
        <v>0</v>
      </c>
      <c r="T91" s="75">
        <f t="shared" si="69"/>
        <v>0</v>
      </c>
      <c r="U91" s="75">
        <f t="shared" si="70"/>
        <v>0</v>
      </c>
      <c r="V91" s="75">
        <f t="shared" si="71"/>
        <v>0</v>
      </c>
      <c r="W91" s="75">
        <f t="shared" si="72"/>
        <v>0</v>
      </c>
      <c r="X91" s="75">
        <f t="shared" si="73"/>
        <v>0</v>
      </c>
      <c r="Y91" s="23">
        <f t="shared" si="74"/>
        <v>0</v>
      </c>
    </row>
    <row r="92" spans="1:25">
      <c r="A92" s="25">
        <f t="shared" si="76"/>
        <v>81</v>
      </c>
      <c r="C92" s="106">
        <v>38600</v>
      </c>
      <c r="E92" s="115" t="s">
        <v>287</v>
      </c>
      <c r="G92" s="24">
        <v>99</v>
      </c>
      <c r="H92" s="75" t="str">
        <f t="shared" si="58"/>
        <v>-</v>
      </c>
      <c r="I92" s="23">
        <f>'Dep. Res. Class'!J$92</f>
        <v>0</v>
      </c>
      <c r="J92" s="75">
        <f t="shared" si="59"/>
        <v>0</v>
      </c>
      <c r="K92" s="75">
        <f t="shared" si="60"/>
        <v>0</v>
      </c>
      <c r="L92" s="75">
        <f t="shared" si="61"/>
        <v>0</v>
      </c>
      <c r="M92" s="75">
        <f t="shared" si="62"/>
        <v>0</v>
      </c>
      <c r="N92" s="75">
        <f t="shared" si="63"/>
        <v>0</v>
      </c>
      <c r="O92" s="75">
        <f t="shared" si="64"/>
        <v>0</v>
      </c>
      <c r="P92" s="75">
        <f t="shared" si="65"/>
        <v>0</v>
      </c>
      <c r="Q92" s="75">
        <f t="shared" si="66"/>
        <v>0</v>
      </c>
      <c r="R92" s="75">
        <f t="shared" si="67"/>
        <v>0</v>
      </c>
      <c r="S92" s="75">
        <f t="shared" si="68"/>
        <v>0</v>
      </c>
      <c r="T92" s="75">
        <f t="shared" si="69"/>
        <v>0</v>
      </c>
      <c r="U92" s="75">
        <f t="shared" si="70"/>
        <v>0</v>
      </c>
      <c r="V92" s="75">
        <f t="shared" si="71"/>
        <v>0</v>
      </c>
      <c r="W92" s="75">
        <f t="shared" si="72"/>
        <v>0</v>
      </c>
      <c r="X92" s="75">
        <f t="shared" si="73"/>
        <v>0</v>
      </c>
      <c r="Y92" s="23">
        <f t="shared" si="74"/>
        <v>0</v>
      </c>
    </row>
    <row r="93" spans="1:25">
      <c r="A93" s="25">
        <f t="shared" si="76"/>
        <v>82</v>
      </c>
      <c r="G93" s="24"/>
      <c r="H93" s="75"/>
      <c r="I93" s="23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23"/>
    </row>
    <row r="94" spans="1:25">
      <c r="A94" s="25">
        <f t="shared" si="76"/>
        <v>83</v>
      </c>
      <c r="D94" s="106" t="s">
        <v>66</v>
      </c>
      <c r="G94" s="24"/>
      <c r="H94" s="75"/>
      <c r="I94" s="23">
        <f>'Dep. Res. Class'!J$94</f>
        <v>134798267.90674502</v>
      </c>
      <c r="J94" s="75">
        <f>SUM(J70:J92)</f>
        <v>107854662.73933053</v>
      </c>
      <c r="K94" s="75">
        <f t="shared" ref="K94:X94" si="77">SUM(K70:K92)</f>
        <v>25886467.843616463</v>
      </c>
      <c r="L94" s="75">
        <f t="shared" si="77"/>
        <v>46792.672903050145</v>
      </c>
      <c r="M94" s="75">
        <f t="shared" si="77"/>
        <v>630655.53362447885</v>
      </c>
      <c r="N94" s="75">
        <f t="shared" si="77"/>
        <v>379689.11727046414</v>
      </c>
      <c r="O94" s="75">
        <f t="shared" si="77"/>
        <v>0</v>
      </c>
      <c r="P94" s="75">
        <f t="shared" si="77"/>
        <v>0</v>
      </c>
      <c r="Q94" s="75">
        <f t="shared" si="77"/>
        <v>0</v>
      </c>
      <c r="R94" s="75">
        <f t="shared" si="77"/>
        <v>0</v>
      </c>
      <c r="S94" s="75">
        <f t="shared" si="77"/>
        <v>0</v>
      </c>
      <c r="T94" s="75">
        <f t="shared" si="77"/>
        <v>0</v>
      </c>
      <c r="U94" s="75">
        <f t="shared" si="77"/>
        <v>0</v>
      </c>
      <c r="V94" s="75">
        <f t="shared" si="77"/>
        <v>0</v>
      </c>
      <c r="W94" s="75">
        <f t="shared" si="77"/>
        <v>0</v>
      </c>
      <c r="X94" s="75">
        <f t="shared" si="77"/>
        <v>0</v>
      </c>
      <c r="Y94" s="23">
        <f t="shared" si="74"/>
        <v>0</v>
      </c>
    </row>
    <row r="95" spans="1:25">
      <c r="A95" s="25">
        <f t="shared" si="76"/>
        <v>84</v>
      </c>
      <c r="G95" s="24"/>
      <c r="H95" s="75"/>
      <c r="I95" s="23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23"/>
    </row>
    <row r="96" spans="1:25">
      <c r="A96" s="25">
        <f t="shared" si="76"/>
        <v>85</v>
      </c>
      <c r="D96" s="106" t="s">
        <v>148</v>
      </c>
      <c r="G96" s="24"/>
      <c r="H96" s="75"/>
      <c r="I96" s="23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23"/>
    </row>
    <row r="97" spans="1:25">
      <c r="A97" s="25">
        <f t="shared" si="76"/>
        <v>86</v>
      </c>
      <c r="G97" s="24"/>
      <c r="H97" s="75"/>
      <c r="I97" s="23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23"/>
    </row>
    <row r="98" spans="1:25">
      <c r="A98" s="25">
        <f t="shared" si="76"/>
        <v>87</v>
      </c>
      <c r="C98" s="106">
        <v>38900</v>
      </c>
      <c r="E98" s="115" t="s">
        <v>115</v>
      </c>
      <c r="G98" s="24">
        <v>6.2</v>
      </c>
      <c r="H98" s="75" t="str">
        <f t="shared" ref="H98:H133" si="78">VLOOKUP($G98,alloc,3)</f>
        <v>P, S, T &amp; D Plant - Customer</v>
      </c>
      <c r="I98" s="23">
        <f>'Dep. Res. Class'!J$98</f>
        <v>0</v>
      </c>
      <c r="J98" s="75">
        <f t="shared" ref="J98:J133" si="79">$I98*VLOOKUP($G98,alloc,6)</f>
        <v>0</v>
      </c>
      <c r="K98" s="75">
        <f t="shared" ref="K98:K133" si="80">$I98*VLOOKUP($G98,alloc,7)</f>
        <v>0</v>
      </c>
      <c r="L98" s="75">
        <f t="shared" ref="L98:L133" si="81">$I98*VLOOKUP($G98,alloc,8)</f>
        <v>0</v>
      </c>
      <c r="M98" s="75">
        <f t="shared" ref="M98:M133" si="82">$I98*VLOOKUP($G98,alloc,9)</f>
        <v>0</v>
      </c>
      <c r="N98" s="75">
        <f t="shared" ref="N98:N133" si="83">$I98*VLOOKUP($G98,alloc,10)</f>
        <v>0</v>
      </c>
      <c r="O98" s="75">
        <f t="shared" ref="O98:O133" si="84">$I98*VLOOKUP($G98,alloc,11)</f>
        <v>0</v>
      </c>
      <c r="P98" s="75">
        <f t="shared" ref="P98:P133" si="85">$I98*VLOOKUP($G98,alloc,12)</f>
        <v>0</v>
      </c>
      <c r="Q98" s="75">
        <f t="shared" ref="Q98:Q133" si="86">$I98*VLOOKUP($G98,alloc,13)</f>
        <v>0</v>
      </c>
      <c r="R98" s="75">
        <f t="shared" ref="R98:R133" si="87">$I98*VLOOKUP($G98,alloc,14)</f>
        <v>0</v>
      </c>
      <c r="S98" s="75">
        <f t="shared" ref="S98:S133" si="88">$I98*VLOOKUP($G98,alloc,15)</f>
        <v>0</v>
      </c>
      <c r="T98" s="75">
        <f t="shared" ref="T98:T133" si="89">$I98*VLOOKUP($G98,alloc,16)</f>
        <v>0</v>
      </c>
      <c r="U98" s="75">
        <f t="shared" ref="U98:U133" si="90">$I98*VLOOKUP($G98,alloc,17)</f>
        <v>0</v>
      </c>
      <c r="V98" s="75">
        <f t="shared" ref="V98:V133" si="91">$I98*VLOOKUP($G98,alloc,18)</f>
        <v>0</v>
      </c>
      <c r="W98" s="75">
        <f t="shared" ref="W98:W133" si="92">$I98*VLOOKUP($G98,alloc,19)</f>
        <v>0</v>
      </c>
      <c r="X98" s="75">
        <f t="shared" ref="X98:X133" si="93">$I98*VLOOKUP($G98,alloc,20)</f>
        <v>0</v>
      </c>
      <c r="Y98" s="23">
        <f t="shared" ref="Y98:Y133" si="94">SUM(J98:X98)-I98</f>
        <v>0</v>
      </c>
    </row>
    <row r="99" spans="1:25">
      <c r="A99" s="25">
        <f t="shared" si="76"/>
        <v>88</v>
      </c>
      <c r="C99" s="106">
        <v>39000</v>
      </c>
      <c r="E99" s="115" t="s">
        <v>139</v>
      </c>
      <c r="G99" s="24">
        <v>6.2</v>
      </c>
      <c r="H99" s="75" t="str">
        <f t="shared" si="78"/>
        <v>P, S, T &amp; D Plant - Customer</v>
      </c>
      <c r="I99" s="23">
        <f>'Dep. Res. Class'!J$99</f>
        <v>1359915.5212701075</v>
      </c>
      <c r="J99" s="75">
        <f t="shared" si="79"/>
        <v>1145036.0639652952</v>
      </c>
      <c r="K99" s="75">
        <f t="shared" si="80"/>
        <v>208311.29387368227</v>
      </c>
      <c r="L99" s="75">
        <f t="shared" si="81"/>
        <v>290.7303678413947</v>
      </c>
      <c r="M99" s="75">
        <f t="shared" si="82"/>
        <v>3918.3637928044959</v>
      </c>
      <c r="N99" s="75">
        <f t="shared" si="83"/>
        <v>2359.0692704844596</v>
      </c>
      <c r="O99" s="75">
        <f t="shared" si="84"/>
        <v>0</v>
      </c>
      <c r="P99" s="75">
        <f t="shared" si="85"/>
        <v>0</v>
      </c>
      <c r="Q99" s="75">
        <f t="shared" si="86"/>
        <v>0</v>
      </c>
      <c r="R99" s="75">
        <f t="shared" si="87"/>
        <v>0</v>
      </c>
      <c r="S99" s="75">
        <f t="shared" si="88"/>
        <v>0</v>
      </c>
      <c r="T99" s="75">
        <f t="shared" si="89"/>
        <v>0</v>
      </c>
      <c r="U99" s="75">
        <f t="shared" si="90"/>
        <v>0</v>
      </c>
      <c r="V99" s="75">
        <f t="shared" si="91"/>
        <v>0</v>
      </c>
      <c r="W99" s="75">
        <f t="shared" si="92"/>
        <v>0</v>
      </c>
      <c r="X99" s="75">
        <f t="shared" si="93"/>
        <v>0</v>
      </c>
      <c r="Y99" s="23">
        <f t="shared" si="94"/>
        <v>0</v>
      </c>
    </row>
    <row r="100" spans="1:25">
      <c r="A100" s="25">
        <f t="shared" si="76"/>
        <v>89</v>
      </c>
      <c r="C100" s="106">
        <v>39002</v>
      </c>
      <c r="E100" s="115" t="s">
        <v>509</v>
      </c>
      <c r="G100" s="24">
        <v>6.2</v>
      </c>
      <c r="H100" s="75" t="str">
        <f t="shared" si="78"/>
        <v>P, S, T &amp; D Plant - Customer</v>
      </c>
      <c r="I100" s="23">
        <f>'Dep. Res. Class'!J$100</f>
        <v>82084.597135107761</v>
      </c>
      <c r="J100" s="75">
        <f t="shared" si="79"/>
        <v>69114.457880426242</v>
      </c>
      <c r="K100" s="75">
        <f t="shared" si="80"/>
        <v>12573.684445004583</v>
      </c>
      <c r="L100" s="75">
        <f t="shared" si="81"/>
        <v>17.548505584313123</v>
      </c>
      <c r="M100" s="75">
        <f t="shared" si="82"/>
        <v>236.51271592279008</v>
      </c>
      <c r="N100" s="75">
        <f t="shared" si="83"/>
        <v>142.39358816985504</v>
      </c>
      <c r="O100" s="75">
        <f t="shared" si="84"/>
        <v>0</v>
      </c>
      <c r="P100" s="75">
        <f t="shared" si="85"/>
        <v>0</v>
      </c>
      <c r="Q100" s="75">
        <f t="shared" si="86"/>
        <v>0</v>
      </c>
      <c r="R100" s="75">
        <f t="shared" si="87"/>
        <v>0</v>
      </c>
      <c r="S100" s="75">
        <f t="shared" si="88"/>
        <v>0</v>
      </c>
      <c r="T100" s="75">
        <f t="shared" si="89"/>
        <v>0</v>
      </c>
      <c r="U100" s="75">
        <f t="shared" si="90"/>
        <v>0</v>
      </c>
      <c r="V100" s="75">
        <f t="shared" si="91"/>
        <v>0</v>
      </c>
      <c r="W100" s="75">
        <f t="shared" si="92"/>
        <v>0</v>
      </c>
      <c r="X100" s="75">
        <f t="shared" si="93"/>
        <v>0</v>
      </c>
      <c r="Y100" s="23">
        <f t="shared" si="94"/>
        <v>0</v>
      </c>
    </row>
    <row r="101" spans="1:25">
      <c r="A101" s="25">
        <f t="shared" si="76"/>
        <v>90</v>
      </c>
      <c r="C101" s="106">
        <v>39003</v>
      </c>
      <c r="E101" s="115" t="s">
        <v>278</v>
      </c>
      <c r="G101" s="24">
        <v>6.2</v>
      </c>
      <c r="H101" s="75" t="str">
        <f t="shared" si="78"/>
        <v>P, S, T &amp; D Plant - Customer</v>
      </c>
      <c r="I101" s="23">
        <f>'Dep. Res. Class'!J$101</f>
        <v>231487.39219941891</v>
      </c>
      <c r="J101" s="75">
        <f t="shared" si="79"/>
        <v>194910.20455010052</v>
      </c>
      <c r="K101" s="75">
        <f t="shared" si="80"/>
        <v>35459.142446928301</v>
      </c>
      <c r="L101" s="75">
        <f t="shared" si="81"/>
        <v>49.488673106639986</v>
      </c>
      <c r="M101" s="75">
        <f t="shared" si="82"/>
        <v>666.99129607535212</v>
      </c>
      <c r="N101" s="75">
        <f t="shared" si="83"/>
        <v>401.56523320816444</v>
      </c>
      <c r="O101" s="75">
        <f t="shared" si="84"/>
        <v>0</v>
      </c>
      <c r="P101" s="75">
        <f t="shared" si="85"/>
        <v>0</v>
      </c>
      <c r="Q101" s="75">
        <f t="shared" si="86"/>
        <v>0</v>
      </c>
      <c r="R101" s="75">
        <f t="shared" si="87"/>
        <v>0</v>
      </c>
      <c r="S101" s="75">
        <f t="shared" si="88"/>
        <v>0</v>
      </c>
      <c r="T101" s="75">
        <f t="shared" si="89"/>
        <v>0</v>
      </c>
      <c r="U101" s="75">
        <f t="shared" si="90"/>
        <v>0</v>
      </c>
      <c r="V101" s="75">
        <f t="shared" si="91"/>
        <v>0</v>
      </c>
      <c r="W101" s="75">
        <f t="shared" si="92"/>
        <v>0</v>
      </c>
      <c r="X101" s="75">
        <f t="shared" si="93"/>
        <v>0</v>
      </c>
      <c r="Y101" s="23">
        <f t="shared" si="94"/>
        <v>0</v>
      </c>
    </row>
    <row r="102" spans="1:25">
      <c r="A102" s="25">
        <f t="shared" si="76"/>
        <v>91</v>
      </c>
      <c r="C102" s="106">
        <v>39003</v>
      </c>
      <c r="E102" s="115" t="s">
        <v>293</v>
      </c>
      <c r="G102" s="24">
        <v>6.2</v>
      </c>
      <c r="H102" s="75" t="str">
        <f t="shared" si="78"/>
        <v>P, S, T &amp; D Plant - Customer</v>
      </c>
      <c r="I102" s="23">
        <f>'Dep. Res. Class'!J$102</f>
        <v>6159.3069698310592</v>
      </c>
      <c r="J102" s="75">
        <f t="shared" si="79"/>
        <v>5186.0784726557777</v>
      </c>
      <c r="K102" s="75">
        <f t="shared" si="80"/>
        <v>943.48007959522079</v>
      </c>
      <c r="L102" s="75">
        <f t="shared" si="81"/>
        <v>1.3167711912829771</v>
      </c>
      <c r="M102" s="75">
        <f t="shared" si="82"/>
        <v>17.746988722368442</v>
      </c>
      <c r="N102" s="75">
        <f t="shared" si="83"/>
        <v>10.684657666410441</v>
      </c>
      <c r="O102" s="75">
        <f t="shared" si="84"/>
        <v>0</v>
      </c>
      <c r="P102" s="75">
        <f t="shared" si="85"/>
        <v>0</v>
      </c>
      <c r="Q102" s="75">
        <f t="shared" si="86"/>
        <v>0</v>
      </c>
      <c r="R102" s="75">
        <f t="shared" si="87"/>
        <v>0</v>
      </c>
      <c r="S102" s="75">
        <f t="shared" si="88"/>
        <v>0</v>
      </c>
      <c r="T102" s="75">
        <f t="shared" si="89"/>
        <v>0</v>
      </c>
      <c r="U102" s="75">
        <f t="shared" si="90"/>
        <v>0</v>
      </c>
      <c r="V102" s="75">
        <f t="shared" si="91"/>
        <v>0</v>
      </c>
      <c r="W102" s="75">
        <f t="shared" si="92"/>
        <v>0</v>
      </c>
      <c r="X102" s="75">
        <f t="shared" si="93"/>
        <v>0</v>
      </c>
      <c r="Y102" s="23">
        <f t="shared" si="94"/>
        <v>0</v>
      </c>
    </row>
    <row r="103" spans="1:25">
      <c r="A103" s="25">
        <f t="shared" si="76"/>
        <v>92</v>
      </c>
      <c r="C103" s="106">
        <v>39004</v>
      </c>
      <c r="E103" s="115" t="s">
        <v>510</v>
      </c>
      <c r="G103" s="24">
        <v>6.2</v>
      </c>
      <c r="H103" s="75" t="str">
        <f t="shared" si="78"/>
        <v>P, S, T &amp; D Plant - Customer</v>
      </c>
      <c r="I103" s="23">
        <f>'Dep. Res. Class'!J$103</f>
        <v>875443.7284911616</v>
      </c>
      <c r="J103" s="75">
        <f t="shared" si="79"/>
        <v>737115.37622455147</v>
      </c>
      <c r="K103" s="75">
        <f t="shared" si="80"/>
        <v>134100.10617811975</v>
      </c>
      <c r="L103" s="75">
        <f t="shared" si="81"/>
        <v>187.15727060087355</v>
      </c>
      <c r="M103" s="75">
        <f t="shared" si="82"/>
        <v>2522.4412507284028</v>
      </c>
      <c r="N103" s="75">
        <f t="shared" si="83"/>
        <v>1518.6475671613737</v>
      </c>
      <c r="O103" s="75">
        <f t="shared" si="84"/>
        <v>0</v>
      </c>
      <c r="P103" s="75">
        <f t="shared" si="85"/>
        <v>0</v>
      </c>
      <c r="Q103" s="75">
        <f t="shared" si="86"/>
        <v>0</v>
      </c>
      <c r="R103" s="75">
        <f t="shared" si="87"/>
        <v>0</v>
      </c>
      <c r="S103" s="75">
        <f t="shared" si="88"/>
        <v>0</v>
      </c>
      <c r="T103" s="75">
        <f t="shared" si="89"/>
        <v>0</v>
      </c>
      <c r="U103" s="75">
        <f t="shared" si="90"/>
        <v>0</v>
      </c>
      <c r="V103" s="75">
        <f t="shared" si="91"/>
        <v>0</v>
      </c>
      <c r="W103" s="75">
        <f t="shared" si="92"/>
        <v>0</v>
      </c>
      <c r="X103" s="75">
        <f t="shared" si="93"/>
        <v>0</v>
      </c>
      <c r="Y103" s="23">
        <f t="shared" si="94"/>
        <v>0</v>
      </c>
    </row>
    <row r="104" spans="1:25">
      <c r="A104" s="25">
        <f t="shared" si="76"/>
        <v>93</v>
      </c>
      <c r="C104" s="106">
        <v>39009</v>
      </c>
      <c r="E104" s="115" t="s">
        <v>295</v>
      </c>
      <c r="G104" s="24">
        <v>6.2</v>
      </c>
      <c r="H104" s="75" t="str">
        <f t="shared" si="78"/>
        <v>P, S, T &amp; D Plant - Customer</v>
      </c>
      <c r="I104" s="23">
        <f>'Dep. Res. Class'!J$104</f>
        <v>1018111.8800416621</v>
      </c>
      <c r="J104" s="75">
        <f t="shared" si="79"/>
        <v>857240.61646889942</v>
      </c>
      <c r="K104" s="75">
        <f t="shared" si="80"/>
        <v>155953.95428796014</v>
      </c>
      <c r="L104" s="75">
        <f t="shared" si="81"/>
        <v>217.65766825850898</v>
      </c>
      <c r="M104" s="75">
        <f t="shared" si="82"/>
        <v>2933.5151083895889</v>
      </c>
      <c r="N104" s="75">
        <f t="shared" si="83"/>
        <v>1766.1365081547583</v>
      </c>
      <c r="O104" s="75">
        <f t="shared" si="84"/>
        <v>0</v>
      </c>
      <c r="P104" s="75">
        <f t="shared" si="85"/>
        <v>0</v>
      </c>
      <c r="Q104" s="75">
        <f t="shared" si="86"/>
        <v>0</v>
      </c>
      <c r="R104" s="75">
        <f t="shared" si="87"/>
        <v>0</v>
      </c>
      <c r="S104" s="75">
        <f t="shared" si="88"/>
        <v>0</v>
      </c>
      <c r="T104" s="75">
        <f t="shared" si="89"/>
        <v>0</v>
      </c>
      <c r="U104" s="75">
        <f t="shared" si="90"/>
        <v>0</v>
      </c>
      <c r="V104" s="75">
        <f t="shared" si="91"/>
        <v>0</v>
      </c>
      <c r="W104" s="75">
        <f t="shared" si="92"/>
        <v>0</v>
      </c>
      <c r="X104" s="75">
        <f t="shared" si="93"/>
        <v>0</v>
      </c>
      <c r="Y104" s="23">
        <f t="shared" si="94"/>
        <v>0</v>
      </c>
    </row>
    <row r="105" spans="1:25">
      <c r="A105" s="25">
        <f t="shared" si="76"/>
        <v>94</v>
      </c>
      <c r="C105" s="106">
        <v>39100</v>
      </c>
      <c r="E105" s="115" t="s">
        <v>296</v>
      </c>
      <c r="G105" s="24">
        <v>6.2</v>
      </c>
      <c r="H105" s="75" t="str">
        <f t="shared" si="78"/>
        <v>P, S, T &amp; D Plant - Customer</v>
      </c>
      <c r="I105" s="23">
        <f>'Dep. Res. Class'!J$105</f>
        <v>0</v>
      </c>
      <c r="J105" s="75">
        <f t="shared" si="79"/>
        <v>0</v>
      </c>
      <c r="K105" s="75">
        <f t="shared" si="80"/>
        <v>0</v>
      </c>
      <c r="L105" s="75">
        <f t="shared" si="81"/>
        <v>0</v>
      </c>
      <c r="M105" s="75">
        <f t="shared" si="82"/>
        <v>0</v>
      </c>
      <c r="N105" s="75">
        <f t="shared" si="83"/>
        <v>0</v>
      </c>
      <c r="O105" s="75">
        <f t="shared" si="84"/>
        <v>0</v>
      </c>
      <c r="P105" s="75">
        <f t="shared" si="85"/>
        <v>0</v>
      </c>
      <c r="Q105" s="75">
        <f t="shared" si="86"/>
        <v>0</v>
      </c>
      <c r="R105" s="75">
        <f t="shared" si="87"/>
        <v>0</v>
      </c>
      <c r="S105" s="75">
        <f t="shared" si="88"/>
        <v>0</v>
      </c>
      <c r="T105" s="75">
        <f t="shared" si="89"/>
        <v>0</v>
      </c>
      <c r="U105" s="75">
        <f t="shared" si="90"/>
        <v>0</v>
      </c>
      <c r="V105" s="75">
        <f t="shared" si="91"/>
        <v>0</v>
      </c>
      <c r="W105" s="75">
        <f t="shared" si="92"/>
        <v>0</v>
      </c>
      <c r="X105" s="75">
        <f t="shared" si="93"/>
        <v>0</v>
      </c>
      <c r="Y105" s="23">
        <f t="shared" si="94"/>
        <v>0</v>
      </c>
    </row>
    <row r="106" spans="1:25">
      <c r="A106" s="25">
        <f t="shared" si="76"/>
        <v>95</v>
      </c>
      <c r="C106" s="116" t="s">
        <v>243</v>
      </c>
      <c r="E106" s="115" t="s">
        <v>297</v>
      </c>
      <c r="G106" s="24">
        <v>6.2</v>
      </c>
      <c r="H106" s="75" t="str">
        <f t="shared" si="78"/>
        <v>P, S, T &amp; D Plant - Customer</v>
      </c>
      <c r="I106" s="23">
        <f>'Dep. Res. Class'!J$106</f>
        <v>0</v>
      </c>
      <c r="J106" s="75">
        <f t="shared" si="79"/>
        <v>0</v>
      </c>
      <c r="K106" s="75">
        <f t="shared" si="80"/>
        <v>0</v>
      </c>
      <c r="L106" s="75">
        <f t="shared" si="81"/>
        <v>0</v>
      </c>
      <c r="M106" s="75">
        <f t="shared" si="82"/>
        <v>0</v>
      </c>
      <c r="N106" s="75">
        <f t="shared" si="83"/>
        <v>0</v>
      </c>
      <c r="O106" s="75">
        <f t="shared" si="84"/>
        <v>0</v>
      </c>
      <c r="P106" s="75">
        <f t="shared" si="85"/>
        <v>0</v>
      </c>
      <c r="Q106" s="75">
        <f t="shared" si="86"/>
        <v>0</v>
      </c>
      <c r="R106" s="75">
        <f t="shared" si="87"/>
        <v>0</v>
      </c>
      <c r="S106" s="75">
        <f t="shared" si="88"/>
        <v>0</v>
      </c>
      <c r="T106" s="75">
        <f t="shared" si="89"/>
        <v>0</v>
      </c>
      <c r="U106" s="75">
        <f t="shared" si="90"/>
        <v>0</v>
      </c>
      <c r="V106" s="75">
        <f t="shared" si="91"/>
        <v>0</v>
      </c>
      <c r="W106" s="75">
        <f t="shared" si="92"/>
        <v>0</v>
      </c>
      <c r="X106" s="75">
        <f t="shared" si="93"/>
        <v>0</v>
      </c>
      <c r="Y106" s="23">
        <f t="shared" si="94"/>
        <v>0</v>
      </c>
    </row>
    <row r="107" spans="1:25">
      <c r="A107" s="25">
        <f t="shared" si="76"/>
        <v>96</v>
      </c>
      <c r="C107" s="106">
        <v>39103</v>
      </c>
      <c r="E107" s="115" t="s">
        <v>298</v>
      </c>
      <c r="G107" s="24">
        <v>6.2</v>
      </c>
      <c r="H107" s="75" t="str">
        <f t="shared" si="78"/>
        <v>P, S, T &amp; D Plant - Customer</v>
      </c>
      <c r="I107" s="23">
        <f>'Dep. Res. Class'!J$107</f>
        <v>52378.265304935412</v>
      </c>
      <c r="J107" s="75">
        <f t="shared" si="79"/>
        <v>44102.006193795729</v>
      </c>
      <c r="K107" s="75">
        <f t="shared" si="80"/>
        <v>8023.2808919922227</v>
      </c>
      <c r="L107" s="75">
        <f t="shared" si="81"/>
        <v>11.197719344195534</v>
      </c>
      <c r="M107" s="75">
        <f t="shared" si="82"/>
        <v>150.91900569609172</v>
      </c>
      <c r="N107" s="75">
        <f t="shared" si="83"/>
        <v>90.861494107186601</v>
      </c>
      <c r="O107" s="75">
        <f t="shared" si="84"/>
        <v>0</v>
      </c>
      <c r="P107" s="75">
        <f t="shared" si="85"/>
        <v>0</v>
      </c>
      <c r="Q107" s="75">
        <f t="shared" si="86"/>
        <v>0</v>
      </c>
      <c r="R107" s="75">
        <f t="shared" si="87"/>
        <v>0</v>
      </c>
      <c r="S107" s="75">
        <f t="shared" si="88"/>
        <v>0</v>
      </c>
      <c r="T107" s="75">
        <f t="shared" si="89"/>
        <v>0</v>
      </c>
      <c r="U107" s="75">
        <f t="shared" si="90"/>
        <v>0</v>
      </c>
      <c r="V107" s="75">
        <f t="shared" si="91"/>
        <v>0</v>
      </c>
      <c r="W107" s="75">
        <f t="shared" si="92"/>
        <v>0</v>
      </c>
      <c r="X107" s="75">
        <f t="shared" si="93"/>
        <v>0</v>
      </c>
      <c r="Y107" s="23">
        <f t="shared" si="94"/>
        <v>0</v>
      </c>
    </row>
    <row r="108" spans="1:25">
      <c r="A108" s="25">
        <f t="shared" si="76"/>
        <v>97</v>
      </c>
      <c r="C108" s="106">
        <v>39200</v>
      </c>
      <c r="E108" s="115" t="s">
        <v>299</v>
      </c>
      <c r="G108" s="24">
        <v>6.2</v>
      </c>
      <c r="H108" s="75" t="str">
        <f t="shared" si="78"/>
        <v>P, S, T &amp; D Plant - Customer</v>
      </c>
      <c r="I108" s="23">
        <f>'Dep. Res. Class'!J$108</f>
        <v>0</v>
      </c>
      <c r="J108" s="75">
        <f t="shared" si="79"/>
        <v>0</v>
      </c>
      <c r="K108" s="75">
        <f t="shared" si="80"/>
        <v>0</v>
      </c>
      <c r="L108" s="75">
        <f t="shared" si="81"/>
        <v>0</v>
      </c>
      <c r="M108" s="75">
        <f t="shared" si="82"/>
        <v>0</v>
      </c>
      <c r="N108" s="75">
        <f t="shared" si="83"/>
        <v>0</v>
      </c>
      <c r="O108" s="75">
        <f t="shared" si="84"/>
        <v>0</v>
      </c>
      <c r="P108" s="75">
        <f t="shared" si="85"/>
        <v>0</v>
      </c>
      <c r="Q108" s="75">
        <f t="shared" si="86"/>
        <v>0</v>
      </c>
      <c r="R108" s="75">
        <f t="shared" si="87"/>
        <v>0</v>
      </c>
      <c r="S108" s="75">
        <f t="shared" si="88"/>
        <v>0</v>
      </c>
      <c r="T108" s="75">
        <f t="shared" si="89"/>
        <v>0</v>
      </c>
      <c r="U108" s="75">
        <f t="shared" si="90"/>
        <v>0</v>
      </c>
      <c r="V108" s="75">
        <f t="shared" si="91"/>
        <v>0</v>
      </c>
      <c r="W108" s="75">
        <f t="shared" si="92"/>
        <v>0</v>
      </c>
      <c r="X108" s="75">
        <f t="shared" si="93"/>
        <v>0</v>
      </c>
      <c r="Y108" s="23">
        <f t="shared" si="94"/>
        <v>0</v>
      </c>
    </row>
    <row r="109" spans="1:25">
      <c r="A109" s="25">
        <f t="shared" si="76"/>
        <v>98</v>
      </c>
      <c r="C109" s="106">
        <v>39201</v>
      </c>
      <c r="E109" s="115" t="s">
        <v>300</v>
      </c>
      <c r="G109" s="24">
        <v>6.2</v>
      </c>
      <c r="H109" s="75" t="str">
        <f t="shared" si="78"/>
        <v>P, S, T &amp; D Plant - Customer</v>
      </c>
      <c r="I109" s="23">
        <f>'Dep. Res. Class'!J$109</f>
        <v>5981.407678127639</v>
      </c>
      <c r="J109" s="75">
        <f t="shared" si="79"/>
        <v>5036.2889441385587</v>
      </c>
      <c r="K109" s="75">
        <f t="shared" si="80"/>
        <v>916.22954009160514</v>
      </c>
      <c r="L109" s="75">
        <f t="shared" si="81"/>
        <v>1.2787388828735886</v>
      </c>
      <c r="M109" s="75">
        <f t="shared" si="82"/>
        <v>17.234402365000296</v>
      </c>
      <c r="N109" s="75">
        <f t="shared" si="83"/>
        <v>10.376052649602832</v>
      </c>
      <c r="O109" s="75">
        <f t="shared" si="84"/>
        <v>0</v>
      </c>
      <c r="P109" s="75">
        <f t="shared" si="85"/>
        <v>0</v>
      </c>
      <c r="Q109" s="75">
        <f t="shared" si="86"/>
        <v>0</v>
      </c>
      <c r="R109" s="75">
        <f t="shared" si="87"/>
        <v>0</v>
      </c>
      <c r="S109" s="75">
        <f t="shared" si="88"/>
        <v>0</v>
      </c>
      <c r="T109" s="75">
        <f t="shared" si="89"/>
        <v>0</v>
      </c>
      <c r="U109" s="75">
        <f t="shared" si="90"/>
        <v>0</v>
      </c>
      <c r="V109" s="75">
        <f t="shared" si="91"/>
        <v>0</v>
      </c>
      <c r="W109" s="75">
        <f t="shared" si="92"/>
        <v>0</v>
      </c>
      <c r="X109" s="75">
        <f t="shared" si="93"/>
        <v>0</v>
      </c>
      <c r="Y109" s="23">
        <f t="shared" si="94"/>
        <v>0</v>
      </c>
    </row>
    <row r="110" spans="1:25">
      <c r="A110" s="25">
        <f t="shared" si="76"/>
        <v>99</v>
      </c>
      <c r="C110" s="106">
        <v>39202</v>
      </c>
      <c r="E110" s="115" t="s">
        <v>186</v>
      </c>
      <c r="G110" s="24">
        <v>6.2</v>
      </c>
      <c r="H110" s="75" t="str">
        <f t="shared" si="78"/>
        <v>P, S, T &amp; D Plant - Customer</v>
      </c>
      <c r="I110" s="23">
        <f>'Dep. Res. Class'!J$110</f>
        <v>0</v>
      </c>
      <c r="J110" s="75">
        <f t="shared" si="79"/>
        <v>0</v>
      </c>
      <c r="K110" s="75">
        <f t="shared" si="80"/>
        <v>0</v>
      </c>
      <c r="L110" s="75">
        <f t="shared" si="81"/>
        <v>0</v>
      </c>
      <c r="M110" s="75">
        <f t="shared" si="82"/>
        <v>0</v>
      </c>
      <c r="N110" s="75">
        <f t="shared" si="83"/>
        <v>0</v>
      </c>
      <c r="O110" s="75">
        <f t="shared" si="84"/>
        <v>0</v>
      </c>
      <c r="P110" s="75">
        <f t="shared" si="85"/>
        <v>0</v>
      </c>
      <c r="Q110" s="75">
        <f t="shared" si="86"/>
        <v>0</v>
      </c>
      <c r="R110" s="75">
        <f t="shared" si="87"/>
        <v>0</v>
      </c>
      <c r="S110" s="75">
        <f t="shared" si="88"/>
        <v>0</v>
      </c>
      <c r="T110" s="75">
        <f t="shared" si="89"/>
        <v>0</v>
      </c>
      <c r="U110" s="75">
        <f t="shared" si="90"/>
        <v>0</v>
      </c>
      <c r="V110" s="75">
        <f t="shared" si="91"/>
        <v>0</v>
      </c>
      <c r="W110" s="75">
        <f t="shared" si="92"/>
        <v>0</v>
      </c>
      <c r="X110" s="75">
        <f t="shared" si="93"/>
        <v>0</v>
      </c>
      <c r="Y110" s="23">
        <f t="shared" si="94"/>
        <v>0</v>
      </c>
    </row>
    <row r="111" spans="1:25">
      <c r="A111" s="25">
        <f t="shared" si="76"/>
        <v>100</v>
      </c>
      <c r="C111" s="106">
        <v>39400</v>
      </c>
      <c r="E111" s="115" t="s">
        <v>301</v>
      </c>
      <c r="G111" s="24">
        <v>6.2</v>
      </c>
      <c r="H111" s="75" t="str">
        <f t="shared" si="78"/>
        <v>P, S, T &amp; D Plant - Customer</v>
      </c>
      <c r="I111" s="23">
        <f>'Dep. Res. Class'!J$111</f>
        <v>2311409.6678891028</v>
      </c>
      <c r="J111" s="75">
        <f t="shared" si="79"/>
        <v>1946185.1761638871</v>
      </c>
      <c r="K111" s="75">
        <f t="shared" si="80"/>
        <v>354060.7714664673</v>
      </c>
      <c r="L111" s="75">
        <f t="shared" si="81"/>
        <v>494.14612339297088</v>
      </c>
      <c r="M111" s="75">
        <f t="shared" si="82"/>
        <v>6659.9313055388156</v>
      </c>
      <c r="N111" s="75">
        <f t="shared" si="83"/>
        <v>4009.6428298172491</v>
      </c>
      <c r="O111" s="75">
        <f t="shared" si="84"/>
        <v>0</v>
      </c>
      <c r="P111" s="75">
        <f t="shared" si="85"/>
        <v>0</v>
      </c>
      <c r="Q111" s="75">
        <f t="shared" si="86"/>
        <v>0</v>
      </c>
      <c r="R111" s="75">
        <f t="shared" si="87"/>
        <v>0</v>
      </c>
      <c r="S111" s="75">
        <f t="shared" si="88"/>
        <v>0</v>
      </c>
      <c r="T111" s="75">
        <f t="shared" si="89"/>
        <v>0</v>
      </c>
      <c r="U111" s="75">
        <f t="shared" si="90"/>
        <v>0</v>
      </c>
      <c r="V111" s="75">
        <f t="shared" si="91"/>
        <v>0</v>
      </c>
      <c r="W111" s="75">
        <f t="shared" si="92"/>
        <v>0</v>
      </c>
      <c r="X111" s="75">
        <f t="shared" si="93"/>
        <v>0</v>
      </c>
      <c r="Y111" s="23">
        <f t="shared" si="94"/>
        <v>0</v>
      </c>
    </row>
    <row r="112" spans="1:25">
      <c r="A112" s="25">
        <f t="shared" si="76"/>
        <v>101</v>
      </c>
      <c r="C112" s="106">
        <v>39600</v>
      </c>
      <c r="E112" s="115" t="s">
        <v>302</v>
      </c>
      <c r="G112" s="24">
        <v>6.2</v>
      </c>
      <c r="H112" s="75" t="str">
        <f t="shared" si="78"/>
        <v>P, S, T &amp; D Plant - Customer</v>
      </c>
      <c r="I112" s="23">
        <f>'Dep. Res. Class'!J$112</f>
        <v>0</v>
      </c>
      <c r="J112" s="75">
        <f t="shared" si="79"/>
        <v>0</v>
      </c>
      <c r="K112" s="75">
        <f t="shared" si="80"/>
        <v>0</v>
      </c>
      <c r="L112" s="75">
        <f t="shared" si="81"/>
        <v>0</v>
      </c>
      <c r="M112" s="75">
        <f t="shared" si="82"/>
        <v>0</v>
      </c>
      <c r="N112" s="75">
        <f t="shared" si="83"/>
        <v>0</v>
      </c>
      <c r="O112" s="75">
        <f t="shared" si="84"/>
        <v>0</v>
      </c>
      <c r="P112" s="75">
        <f t="shared" si="85"/>
        <v>0</v>
      </c>
      <c r="Q112" s="75">
        <f t="shared" si="86"/>
        <v>0</v>
      </c>
      <c r="R112" s="75">
        <f t="shared" si="87"/>
        <v>0</v>
      </c>
      <c r="S112" s="75">
        <f t="shared" si="88"/>
        <v>0</v>
      </c>
      <c r="T112" s="75">
        <f t="shared" si="89"/>
        <v>0</v>
      </c>
      <c r="U112" s="75">
        <f t="shared" si="90"/>
        <v>0</v>
      </c>
      <c r="V112" s="75">
        <f t="shared" si="91"/>
        <v>0</v>
      </c>
      <c r="W112" s="75">
        <f t="shared" si="92"/>
        <v>0</v>
      </c>
      <c r="X112" s="75">
        <f t="shared" si="93"/>
        <v>0</v>
      </c>
      <c r="Y112" s="23">
        <f t="shared" si="94"/>
        <v>0</v>
      </c>
    </row>
    <row r="113" spans="1:25">
      <c r="A113" s="25">
        <f t="shared" si="76"/>
        <v>102</v>
      </c>
      <c r="C113" s="106">
        <v>39603</v>
      </c>
      <c r="E113" s="115" t="s">
        <v>303</v>
      </c>
      <c r="G113" s="24">
        <v>6.2</v>
      </c>
      <c r="H113" s="75" t="str">
        <f t="shared" si="78"/>
        <v>P, S, T &amp; D Plant - Customer</v>
      </c>
      <c r="I113" s="23">
        <f>'Dep. Res. Class'!J$113</f>
        <v>0</v>
      </c>
      <c r="J113" s="75">
        <f t="shared" si="79"/>
        <v>0</v>
      </c>
      <c r="K113" s="75">
        <f t="shared" si="80"/>
        <v>0</v>
      </c>
      <c r="L113" s="75">
        <f t="shared" si="81"/>
        <v>0</v>
      </c>
      <c r="M113" s="75">
        <f t="shared" si="82"/>
        <v>0</v>
      </c>
      <c r="N113" s="75">
        <f t="shared" si="83"/>
        <v>0</v>
      </c>
      <c r="O113" s="75">
        <f t="shared" si="84"/>
        <v>0</v>
      </c>
      <c r="P113" s="75">
        <f t="shared" si="85"/>
        <v>0</v>
      </c>
      <c r="Q113" s="75">
        <f t="shared" si="86"/>
        <v>0</v>
      </c>
      <c r="R113" s="75">
        <f t="shared" si="87"/>
        <v>0</v>
      </c>
      <c r="S113" s="75">
        <f t="shared" si="88"/>
        <v>0</v>
      </c>
      <c r="T113" s="75">
        <f t="shared" si="89"/>
        <v>0</v>
      </c>
      <c r="U113" s="75">
        <f t="shared" si="90"/>
        <v>0</v>
      </c>
      <c r="V113" s="75">
        <f t="shared" si="91"/>
        <v>0</v>
      </c>
      <c r="W113" s="75">
        <f t="shared" si="92"/>
        <v>0</v>
      </c>
      <c r="X113" s="75">
        <f t="shared" si="93"/>
        <v>0</v>
      </c>
      <c r="Y113" s="23">
        <f t="shared" si="94"/>
        <v>0</v>
      </c>
    </row>
    <row r="114" spans="1:25">
      <c r="A114" s="25">
        <f t="shared" si="76"/>
        <v>103</v>
      </c>
      <c r="C114" s="106">
        <v>39604</v>
      </c>
      <c r="E114" s="115" t="s">
        <v>304</v>
      </c>
      <c r="G114" s="24">
        <v>6.2</v>
      </c>
      <c r="H114" s="75" t="str">
        <f t="shared" si="78"/>
        <v>P, S, T &amp; D Plant - Customer</v>
      </c>
      <c r="I114" s="23">
        <f>'Dep. Res. Class'!J$114</f>
        <v>0</v>
      </c>
      <c r="J114" s="75">
        <f t="shared" si="79"/>
        <v>0</v>
      </c>
      <c r="K114" s="75">
        <f t="shared" si="80"/>
        <v>0</v>
      </c>
      <c r="L114" s="75">
        <f t="shared" si="81"/>
        <v>0</v>
      </c>
      <c r="M114" s="75">
        <f t="shared" si="82"/>
        <v>0</v>
      </c>
      <c r="N114" s="75">
        <f t="shared" si="83"/>
        <v>0</v>
      </c>
      <c r="O114" s="75">
        <f t="shared" si="84"/>
        <v>0</v>
      </c>
      <c r="P114" s="75">
        <f t="shared" si="85"/>
        <v>0</v>
      </c>
      <c r="Q114" s="75">
        <f t="shared" si="86"/>
        <v>0</v>
      </c>
      <c r="R114" s="75">
        <f t="shared" si="87"/>
        <v>0</v>
      </c>
      <c r="S114" s="75">
        <f t="shared" si="88"/>
        <v>0</v>
      </c>
      <c r="T114" s="75">
        <f t="shared" si="89"/>
        <v>0</v>
      </c>
      <c r="U114" s="75">
        <f t="shared" si="90"/>
        <v>0</v>
      </c>
      <c r="V114" s="75">
        <f t="shared" si="91"/>
        <v>0</v>
      </c>
      <c r="W114" s="75">
        <f t="shared" si="92"/>
        <v>0</v>
      </c>
      <c r="X114" s="75">
        <f t="shared" si="93"/>
        <v>0</v>
      </c>
      <c r="Y114" s="23">
        <f t="shared" si="94"/>
        <v>0</v>
      </c>
    </row>
    <row r="115" spans="1:25">
      <c r="A115" s="25">
        <f t="shared" si="76"/>
        <v>104</v>
      </c>
      <c r="C115" s="106">
        <v>39605</v>
      </c>
      <c r="E115" s="113" t="s">
        <v>305</v>
      </c>
      <c r="G115" s="24">
        <v>6.2</v>
      </c>
      <c r="H115" s="75" t="str">
        <f t="shared" si="78"/>
        <v>P, S, T &amp; D Plant - Customer</v>
      </c>
      <c r="I115" s="23">
        <f>'Dep. Res. Class'!J$115</f>
        <v>0</v>
      </c>
      <c r="J115" s="75">
        <f t="shared" si="79"/>
        <v>0</v>
      </c>
      <c r="K115" s="75">
        <f t="shared" si="80"/>
        <v>0</v>
      </c>
      <c r="L115" s="75">
        <f t="shared" si="81"/>
        <v>0</v>
      </c>
      <c r="M115" s="75">
        <f t="shared" si="82"/>
        <v>0</v>
      </c>
      <c r="N115" s="75">
        <f t="shared" si="83"/>
        <v>0</v>
      </c>
      <c r="O115" s="75">
        <f t="shared" si="84"/>
        <v>0</v>
      </c>
      <c r="P115" s="75">
        <f t="shared" si="85"/>
        <v>0</v>
      </c>
      <c r="Q115" s="75">
        <f t="shared" si="86"/>
        <v>0</v>
      </c>
      <c r="R115" s="75">
        <f t="shared" si="87"/>
        <v>0</v>
      </c>
      <c r="S115" s="75">
        <f t="shared" si="88"/>
        <v>0</v>
      </c>
      <c r="T115" s="75">
        <f t="shared" si="89"/>
        <v>0</v>
      </c>
      <c r="U115" s="75">
        <f t="shared" si="90"/>
        <v>0</v>
      </c>
      <c r="V115" s="75">
        <f t="shared" si="91"/>
        <v>0</v>
      </c>
      <c r="W115" s="75">
        <f t="shared" si="92"/>
        <v>0</v>
      </c>
      <c r="X115" s="75">
        <f t="shared" si="93"/>
        <v>0</v>
      </c>
      <c r="Y115" s="23">
        <f t="shared" si="94"/>
        <v>0</v>
      </c>
    </row>
    <row r="116" spans="1:25">
      <c r="A116" s="25">
        <f t="shared" si="76"/>
        <v>105</v>
      </c>
      <c r="C116" s="106">
        <v>39700</v>
      </c>
      <c r="E116" s="115" t="s">
        <v>306</v>
      </c>
      <c r="G116" s="24">
        <v>6.2</v>
      </c>
      <c r="H116" s="75" t="str">
        <f t="shared" si="78"/>
        <v>P, S, T &amp; D Plant - Customer</v>
      </c>
      <c r="I116" s="23">
        <f>'Dep. Res. Class'!J$116</f>
        <v>253302.83680787223</v>
      </c>
      <c r="J116" s="75">
        <f t="shared" si="79"/>
        <v>213278.60349651924</v>
      </c>
      <c r="K116" s="75">
        <f t="shared" si="80"/>
        <v>38800.823177634476</v>
      </c>
      <c r="L116" s="75">
        <f t="shared" si="81"/>
        <v>54.152501216871158</v>
      </c>
      <c r="M116" s="75">
        <f t="shared" si="82"/>
        <v>729.84876548481941</v>
      </c>
      <c r="N116" s="75">
        <f t="shared" si="83"/>
        <v>439.40886701689732</v>
      </c>
      <c r="O116" s="75">
        <f t="shared" si="84"/>
        <v>0</v>
      </c>
      <c r="P116" s="75">
        <f t="shared" si="85"/>
        <v>0</v>
      </c>
      <c r="Q116" s="75">
        <f t="shared" si="86"/>
        <v>0</v>
      </c>
      <c r="R116" s="75">
        <f t="shared" si="87"/>
        <v>0</v>
      </c>
      <c r="S116" s="75">
        <f t="shared" si="88"/>
        <v>0</v>
      </c>
      <c r="T116" s="75">
        <f t="shared" si="89"/>
        <v>0</v>
      </c>
      <c r="U116" s="75">
        <f t="shared" si="90"/>
        <v>0</v>
      </c>
      <c r="V116" s="75">
        <f t="shared" si="91"/>
        <v>0</v>
      </c>
      <c r="W116" s="75">
        <f t="shared" si="92"/>
        <v>0</v>
      </c>
      <c r="X116" s="75">
        <f t="shared" si="93"/>
        <v>0</v>
      </c>
      <c r="Y116" s="23">
        <f t="shared" si="94"/>
        <v>0</v>
      </c>
    </row>
    <row r="117" spans="1:25">
      <c r="A117" s="25">
        <f t="shared" si="76"/>
        <v>106</v>
      </c>
      <c r="C117" s="106">
        <v>39701</v>
      </c>
      <c r="E117" s="115" t="s">
        <v>307</v>
      </c>
      <c r="G117" s="24">
        <v>6.2</v>
      </c>
      <c r="H117" s="75" t="str">
        <f t="shared" si="78"/>
        <v>P, S, T &amp; D Plant - Customer</v>
      </c>
      <c r="I117" s="23">
        <f>'Dep. Res. Class'!J$117</f>
        <v>0</v>
      </c>
      <c r="J117" s="75">
        <f t="shared" si="79"/>
        <v>0</v>
      </c>
      <c r="K117" s="75">
        <f t="shared" si="80"/>
        <v>0</v>
      </c>
      <c r="L117" s="75">
        <f t="shared" si="81"/>
        <v>0</v>
      </c>
      <c r="M117" s="75">
        <f t="shared" si="82"/>
        <v>0</v>
      </c>
      <c r="N117" s="75">
        <f t="shared" si="83"/>
        <v>0</v>
      </c>
      <c r="O117" s="75">
        <f t="shared" si="84"/>
        <v>0</v>
      </c>
      <c r="P117" s="75">
        <f t="shared" si="85"/>
        <v>0</v>
      </c>
      <c r="Q117" s="75">
        <f t="shared" si="86"/>
        <v>0</v>
      </c>
      <c r="R117" s="75">
        <f t="shared" si="87"/>
        <v>0</v>
      </c>
      <c r="S117" s="75">
        <f t="shared" si="88"/>
        <v>0</v>
      </c>
      <c r="T117" s="75">
        <f t="shared" si="89"/>
        <v>0</v>
      </c>
      <c r="U117" s="75">
        <f t="shared" si="90"/>
        <v>0</v>
      </c>
      <c r="V117" s="75">
        <f t="shared" si="91"/>
        <v>0</v>
      </c>
      <c r="W117" s="75">
        <f t="shared" si="92"/>
        <v>0</v>
      </c>
      <c r="X117" s="75">
        <f t="shared" si="93"/>
        <v>0</v>
      </c>
      <c r="Y117" s="23">
        <f t="shared" si="94"/>
        <v>0</v>
      </c>
    </row>
    <row r="118" spans="1:25">
      <c r="A118" s="25">
        <f t="shared" si="76"/>
        <v>107</v>
      </c>
      <c r="C118" s="106">
        <v>39702</v>
      </c>
      <c r="E118" s="115" t="s">
        <v>308</v>
      </c>
      <c r="G118" s="24">
        <v>6.2</v>
      </c>
      <c r="H118" s="75" t="str">
        <f t="shared" si="78"/>
        <v>P, S, T &amp; D Plant - Customer</v>
      </c>
      <c r="I118" s="23">
        <f>'Dep. Res. Class'!J$118</f>
        <v>0</v>
      </c>
      <c r="J118" s="75">
        <f t="shared" si="79"/>
        <v>0</v>
      </c>
      <c r="K118" s="75">
        <f t="shared" si="80"/>
        <v>0</v>
      </c>
      <c r="L118" s="75">
        <f t="shared" si="81"/>
        <v>0</v>
      </c>
      <c r="M118" s="75">
        <f t="shared" si="82"/>
        <v>0</v>
      </c>
      <c r="N118" s="75">
        <f t="shared" si="83"/>
        <v>0</v>
      </c>
      <c r="O118" s="75">
        <f t="shared" si="84"/>
        <v>0</v>
      </c>
      <c r="P118" s="75">
        <f t="shared" si="85"/>
        <v>0</v>
      </c>
      <c r="Q118" s="75">
        <f t="shared" si="86"/>
        <v>0</v>
      </c>
      <c r="R118" s="75">
        <f t="shared" si="87"/>
        <v>0</v>
      </c>
      <c r="S118" s="75">
        <f t="shared" si="88"/>
        <v>0</v>
      </c>
      <c r="T118" s="75">
        <f t="shared" si="89"/>
        <v>0</v>
      </c>
      <c r="U118" s="75">
        <f t="shared" si="90"/>
        <v>0</v>
      </c>
      <c r="V118" s="75">
        <f t="shared" si="91"/>
        <v>0</v>
      </c>
      <c r="W118" s="75">
        <f t="shared" si="92"/>
        <v>0</v>
      </c>
      <c r="X118" s="75">
        <f t="shared" si="93"/>
        <v>0</v>
      </c>
      <c r="Y118" s="23">
        <f t="shared" si="94"/>
        <v>0</v>
      </c>
    </row>
    <row r="119" spans="1:25">
      <c r="A119" s="25">
        <f t="shared" si="76"/>
        <v>108</v>
      </c>
      <c r="C119" s="106">
        <v>39705</v>
      </c>
      <c r="E119" s="115" t="s">
        <v>309</v>
      </c>
      <c r="G119" s="24">
        <v>6.2</v>
      </c>
      <c r="H119" s="75" t="str">
        <f t="shared" si="78"/>
        <v>P, S, T &amp; D Plant - Customer</v>
      </c>
      <c r="I119" s="23">
        <f>'Dep. Res. Class'!J$119</f>
        <v>0</v>
      </c>
      <c r="J119" s="75">
        <f t="shared" si="79"/>
        <v>0</v>
      </c>
      <c r="K119" s="75">
        <f t="shared" si="80"/>
        <v>0</v>
      </c>
      <c r="L119" s="75">
        <f t="shared" si="81"/>
        <v>0</v>
      </c>
      <c r="M119" s="75">
        <f t="shared" si="82"/>
        <v>0</v>
      </c>
      <c r="N119" s="75">
        <f t="shared" si="83"/>
        <v>0</v>
      </c>
      <c r="O119" s="75">
        <f t="shared" si="84"/>
        <v>0</v>
      </c>
      <c r="P119" s="75">
        <f t="shared" si="85"/>
        <v>0</v>
      </c>
      <c r="Q119" s="75">
        <f t="shared" si="86"/>
        <v>0</v>
      </c>
      <c r="R119" s="75">
        <f t="shared" si="87"/>
        <v>0</v>
      </c>
      <c r="S119" s="75">
        <f t="shared" si="88"/>
        <v>0</v>
      </c>
      <c r="T119" s="75">
        <f t="shared" si="89"/>
        <v>0</v>
      </c>
      <c r="U119" s="75">
        <f t="shared" si="90"/>
        <v>0</v>
      </c>
      <c r="V119" s="75">
        <f t="shared" si="91"/>
        <v>0</v>
      </c>
      <c r="W119" s="75">
        <f t="shared" si="92"/>
        <v>0</v>
      </c>
      <c r="X119" s="75">
        <f t="shared" si="93"/>
        <v>0</v>
      </c>
      <c r="Y119" s="23">
        <f t="shared" si="94"/>
        <v>0</v>
      </c>
    </row>
    <row r="120" spans="1:25">
      <c r="A120" s="25">
        <f t="shared" si="76"/>
        <v>109</v>
      </c>
      <c r="C120" s="106">
        <v>39800</v>
      </c>
      <c r="E120" s="115" t="s">
        <v>310</v>
      </c>
      <c r="G120" s="24">
        <v>6.2</v>
      </c>
      <c r="H120" s="75" t="str">
        <f t="shared" si="78"/>
        <v>P, S, T &amp; D Plant - Customer</v>
      </c>
      <c r="I120" s="23">
        <f>'Dep. Res. Class'!J$120</f>
        <v>1070092.8753568348</v>
      </c>
      <c r="J120" s="75">
        <f t="shared" si="79"/>
        <v>901008.12507200323</v>
      </c>
      <c r="K120" s="75">
        <f t="shared" si="80"/>
        <v>163916.38152817011</v>
      </c>
      <c r="L120" s="75">
        <f t="shared" si="81"/>
        <v>228.77045699602374</v>
      </c>
      <c r="M120" s="75">
        <f t="shared" si="82"/>
        <v>3083.2894486123428</v>
      </c>
      <c r="N120" s="75">
        <f t="shared" si="83"/>
        <v>1856.3088510534496</v>
      </c>
      <c r="O120" s="75">
        <f t="shared" si="84"/>
        <v>0</v>
      </c>
      <c r="P120" s="75">
        <f t="shared" si="85"/>
        <v>0</v>
      </c>
      <c r="Q120" s="75">
        <f t="shared" si="86"/>
        <v>0</v>
      </c>
      <c r="R120" s="75">
        <f t="shared" si="87"/>
        <v>0</v>
      </c>
      <c r="S120" s="75">
        <f t="shared" si="88"/>
        <v>0</v>
      </c>
      <c r="T120" s="75">
        <f t="shared" si="89"/>
        <v>0</v>
      </c>
      <c r="U120" s="75">
        <f t="shared" si="90"/>
        <v>0</v>
      </c>
      <c r="V120" s="75">
        <f t="shared" si="91"/>
        <v>0</v>
      </c>
      <c r="W120" s="75">
        <f t="shared" si="92"/>
        <v>0</v>
      </c>
      <c r="X120" s="75">
        <f t="shared" si="93"/>
        <v>0</v>
      </c>
      <c r="Y120" s="23">
        <f t="shared" si="94"/>
        <v>0</v>
      </c>
    </row>
    <row r="121" spans="1:25">
      <c r="A121" s="25">
        <f t="shared" si="76"/>
        <v>110</v>
      </c>
      <c r="C121" s="106">
        <v>39900</v>
      </c>
      <c r="E121" s="115" t="s">
        <v>311</v>
      </c>
      <c r="G121" s="24">
        <v>6.2</v>
      </c>
      <c r="H121" s="75" t="str">
        <f t="shared" si="78"/>
        <v>P, S, T &amp; D Plant - Customer</v>
      </c>
      <c r="I121" s="23">
        <f>'Dep. Res. Class'!J$121</f>
        <v>0</v>
      </c>
      <c r="J121" s="75">
        <f t="shared" si="79"/>
        <v>0</v>
      </c>
      <c r="K121" s="75">
        <f t="shared" si="80"/>
        <v>0</v>
      </c>
      <c r="L121" s="75">
        <f t="shared" si="81"/>
        <v>0</v>
      </c>
      <c r="M121" s="75">
        <f t="shared" si="82"/>
        <v>0</v>
      </c>
      <c r="N121" s="75">
        <f t="shared" si="83"/>
        <v>0</v>
      </c>
      <c r="O121" s="75">
        <f t="shared" si="84"/>
        <v>0</v>
      </c>
      <c r="P121" s="75">
        <f t="shared" si="85"/>
        <v>0</v>
      </c>
      <c r="Q121" s="75">
        <f t="shared" si="86"/>
        <v>0</v>
      </c>
      <c r="R121" s="75">
        <f t="shared" si="87"/>
        <v>0</v>
      </c>
      <c r="S121" s="75">
        <f t="shared" si="88"/>
        <v>0</v>
      </c>
      <c r="T121" s="75">
        <f t="shared" si="89"/>
        <v>0</v>
      </c>
      <c r="U121" s="75">
        <f t="shared" si="90"/>
        <v>0</v>
      </c>
      <c r="V121" s="75">
        <f t="shared" si="91"/>
        <v>0</v>
      </c>
      <c r="W121" s="75">
        <f t="shared" si="92"/>
        <v>0</v>
      </c>
      <c r="X121" s="75">
        <f t="shared" si="93"/>
        <v>0</v>
      </c>
      <c r="Y121" s="23">
        <f t="shared" si="94"/>
        <v>0</v>
      </c>
    </row>
    <row r="122" spans="1:25">
      <c r="A122" s="25">
        <f t="shared" si="76"/>
        <v>111</v>
      </c>
      <c r="C122" s="106">
        <v>39901</v>
      </c>
      <c r="E122" s="115" t="s">
        <v>312</v>
      </c>
      <c r="G122" s="24">
        <v>6.2</v>
      </c>
      <c r="H122" s="75" t="str">
        <f t="shared" si="78"/>
        <v>P, S, T &amp; D Plant - Customer</v>
      </c>
      <c r="I122" s="23">
        <f>'Dep. Res. Class'!J$122</f>
        <v>14919.02257909977</v>
      </c>
      <c r="J122" s="75">
        <f t="shared" si="79"/>
        <v>12561.676534309343</v>
      </c>
      <c r="K122" s="75">
        <f t="shared" si="80"/>
        <v>2285.2896729058507</v>
      </c>
      <c r="L122" s="75">
        <f t="shared" si="81"/>
        <v>3.1894723270786534</v>
      </c>
      <c r="M122" s="75">
        <f t="shared" si="82"/>
        <v>42.986609817777264</v>
      </c>
      <c r="N122" s="75">
        <f t="shared" si="83"/>
        <v>25.880289739723928</v>
      </c>
      <c r="O122" s="75">
        <f t="shared" si="84"/>
        <v>0</v>
      </c>
      <c r="P122" s="75">
        <f t="shared" si="85"/>
        <v>0</v>
      </c>
      <c r="Q122" s="75">
        <f t="shared" si="86"/>
        <v>0</v>
      </c>
      <c r="R122" s="75">
        <f t="shared" si="87"/>
        <v>0</v>
      </c>
      <c r="S122" s="75">
        <f t="shared" si="88"/>
        <v>0</v>
      </c>
      <c r="T122" s="75">
        <f t="shared" si="89"/>
        <v>0</v>
      </c>
      <c r="U122" s="75">
        <f t="shared" si="90"/>
        <v>0</v>
      </c>
      <c r="V122" s="75">
        <f t="shared" si="91"/>
        <v>0</v>
      </c>
      <c r="W122" s="75">
        <f t="shared" si="92"/>
        <v>0</v>
      </c>
      <c r="X122" s="75">
        <f t="shared" si="93"/>
        <v>0</v>
      </c>
      <c r="Y122" s="23">
        <f t="shared" si="94"/>
        <v>0</v>
      </c>
    </row>
    <row r="123" spans="1:25">
      <c r="A123" s="25">
        <f t="shared" si="76"/>
        <v>112</v>
      </c>
      <c r="C123" s="106">
        <v>39902</v>
      </c>
      <c r="E123" s="115" t="s">
        <v>313</v>
      </c>
      <c r="G123" s="24">
        <v>6.2</v>
      </c>
      <c r="H123" s="75" t="str">
        <f t="shared" si="78"/>
        <v>P, S, T &amp; D Plant - Customer</v>
      </c>
      <c r="I123" s="23">
        <f>'Dep. Res. Class'!J$123</f>
        <v>0</v>
      </c>
      <c r="J123" s="75">
        <f t="shared" si="79"/>
        <v>0</v>
      </c>
      <c r="K123" s="75">
        <f t="shared" si="80"/>
        <v>0</v>
      </c>
      <c r="L123" s="75">
        <f t="shared" si="81"/>
        <v>0</v>
      </c>
      <c r="M123" s="75">
        <f t="shared" si="82"/>
        <v>0</v>
      </c>
      <c r="N123" s="75">
        <f t="shared" si="83"/>
        <v>0</v>
      </c>
      <c r="O123" s="75">
        <f t="shared" si="84"/>
        <v>0</v>
      </c>
      <c r="P123" s="75">
        <f t="shared" si="85"/>
        <v>0</v>
      </c>
      <c r="Q123" s="75">
        <f t="shared" si="86"/>
        <v>0</v>
      </c>
      <c r="R123" s="75">
        <f t="shared" si="87"/>
        <v>0</v>
      </c>
      <c r="S123" s="75">
        <f t="shared" si="88"/>
        <v>0</v>
      </c>
      <c r="T123" s="75">
        <f t="shared" si="89"/>
        <v>0</v>
      </c>
      <c r="U123" s="75">
        <f t="shared" si="90"/>
        <v>0</v>
      </c>
      <c r="V123" s="75">
        <f t="shared" si="91"/>
        <v>0</v>
      </c>
      <c r="W123" s="75">
        <f t="shared" si="92"/>
        <v>0</v>
      </c>
      <c r="X123" s="75">
        <f t="shared" si="93"/>
        <v>0</v>
      </c>
      <c r="Y123" s="23">
        <f t="shared" si="94"/>
        <v>0</v>
      </c>
    </row>
    <row r="124" spans="1:25">
      <c r="A124" s="25">
        <f t="shared" si="76"/>
        <v>113</v>
      </c>
      <c r="C124" s="106">
        <v>39903</v>
      </c>
      <c r="E124" s="115" t="s">
        <v>314</v>
      </c>
      <c r="G124" s="24">
        <v>6.2</v>
      </c>
      <c r="H124" s="75" t="str">
        <f t="shared" si="78"/>
        <v>P, S, T &amp; D Plant - Customer</v>
      </c>
      <c r="I124" s="23">
        <f>'Dep. Res. Class'!J$124</f>
        <v>0</v>
      </c>
      <c r="J124" s="75">
        <f t="shared" si="79"/>
        <v>0</v>
      </c>
      <c r="K124" s="75">
        <f t="shared" si="80"/>
        <v>0</v>
      </c>
      <c r="L124" s="75">
        <f t="shared" si="81"/>
        <v>0</v>
      </c>
      <c r="M124" s="75">
        <f t="shared" si="82"/>
        <v>0</v>
      </c>
      <c r="N124" s="75">
        <f t="shared" si="83"/>
        <v>0</v>
      </c>
      <c r="O124" s="75">
        <f t="shared" si="84"/>
        <v>0</v>
      </c>
      <c r="P124" s="75">
        <f t="shared" si="85"/>
        <v>0</v>
      </c>
      <c r="Q124" s="75">
        <f t="shared" si="86"/>
        <v>0</v>
      </c>
      <c r="R124" s="75">
        <f t="shared" si="87"/>
        <v>0</v>
      </c>
      <c r="S124" s="75">
        <f t="shared" si="88"/>
        <v>0</v>
      </c>
      <c r="T124" s="75">
        <f t="shared" si="89"/>
        <v>0</v>
      </c>
      <c r="U124" s="75">
        <f t="shared" si="90"/>
        <v>0</v>
      </c>
      <c r="V124" s="75">
        <f t="shared" si="91"/>
        <v>0</v>
      </c>
      <c r="W124" s="75">
        <f t="shared" si="92"/>
        <v>0</v>
      </c>
      <c r="X124" s="75">
        <f t="shared" si="93"/>
        <v>0</v>
      </c>
      <c r="Y124" s="23">
        <f t="shared" si="94"/>
        <v>0</v>
      </c>
    </row>
    <row r="125" spans="1:25">
      <c r="A125" s="25">
        <f t="shared" si="76"/>
        <v>114</v>
      </c>
      <c r="C125" s="106">
        <v>39904</v>
      </c>
      <c r="E125" s="115" t="s">
        <v>315</v>
      </c>
      <c r="G125" s="24">
        <v>6.2</v>
      </c>
      <c r="H125" s="75" t="str">
        <f t="shared" si="78"/>
        <v>P, S, T &amp; D Plant - Customer</v>
      </c>
      <c r="I125" s="23">
        <f>'Dep. Res. Class'!J$125</f>
        <v>0</v>
      </c>
      <c r="J125" s="75">
        <f t="shared" si="79"/>
        <v>0</v>
      </c>
      <c r="K125" s="75">
        <f t="shared" si="80"/>
        <v>0</v>
      </c>
      <c r="L125" s="75">
        <f t="shared" si="81"/>
        <v>0</v>
      </c>
      <c r="M125" s="75">
        <f t="shared" si="82"/>
        <v>0</v>
      </c>
      <c r="N125" s="75">
        <f t="shared" si="83"/>
        <v>0</v>
      </c>
      <c r="O125" s="75">
        <f t="shared" si="84"/>
        <v>0</v>
      </c>
      <c r="P125" s="75">
        <f t="shared" si="85"/>
        <v>0</v>
      </c>
      <c r="Q125" s="75">
        <f t="shared" si="86"/>
        <v>0</v>
      </c>
      <c r="R125" s="75">
        <f t="shared" si="87"/>
        <v>0</v>
      </c>
      <c r="S125" s="75">
        <f t="shared" si="88"/>
        <v>0</v>
      </c>
      <c r="T125" s="75">
        <f t="shared" si="89"/>
        <v>0</v>
      </c>
      <c r="U125" s="75">
        <f t="shared" si="90"/>
        <v>0</v>
      </c>
      <c r="V125" s="75">
        <f t="shared" si="91"/>
        <v>0</v>
      </c>
      <c r="W125" s="75">
        <f t="shared" si="92"/>
        <v>0</v>
      </c>
      <c r="X125" s="75">
        <f t="shared" si="93"/>
        <v>0</v>
      </c>
      <c r="Y125" s="23">
        <f t="shared" si="94"/>
        <v>0</v>
      </c>
    </row>
    <row r="126" spans="1:25">
      <c r="A126" s="25">
        <f t="shared" si="76"/>
        <v>115</v>
      </c>
      <c r="C126" s="106">
        <v>39905</v>
      </c>
      <c r="E126" s="115" t="s">
        <v>316</v>
      </c>
      <c r="G126" s="24">
        <v>6.2</v>
      </c>
      <c r="H126" s="75" t="str">
        <f t="shared" si="78"/>
        <v>P, S, T &amp; D Plant - Customer</v>
      </c>
      <c r="I126" s="23">
        <f>'Dep. Res. Class'!J$126</f>
        <v>0</v>
      </c>
      <c r="J126" s="75">
        <f t="shared" si="79"/>
        <v>0</v>
      </c>
      <c r="K126" s="75">
        <f t="shared" si="80"/>
        <v>0</v>
      </c>
      <c r="L126" s="75">
        <f t="shared" si="81"/>
        <v>0</v>
      </c>
      <c r="M126" s="75">
        <f t="shared" si="82"/>
        <v>0</v>
      </c>
      <c r="N126" s="75">
        <f t="shared" si="83"/>
        <v>0</v>
      </c>
      <c r="O126" s="75">
        <f t="shared" si="84"/>
        <v>0</v>
      </c>
      <c r="P126" s="75">
        <f t="shared" si="85"/>
        <v>0</v>
      </c>
      <c r="Q126" s="75">
        <f t="shared" si="86"/>
        <v>0</v>
      </c>
      <c r="R126" s="75">
        <f t="shared" si="87"/>
        <v>0</v>
      </c>
      <c r="S126" s="75">
        <f t="shared" si="88"/>
        <v>0</v>
      </c>
      <c r="T126" s="75">
        <f t="shared" si="89"/>
        <v>0</v>
      </c>
      <c r="U126" s="75">
        <f t="shared" si="90"/>
        <v>0</v>
      </c>
      <c r="V126" s="75">
        <f t="shared" si="91"/>
        <v>0</v>
      </c>
      <c r="W126" s="75">
        <f t="shared" si="92"/>
        <v>0</v>
      </c>
      <c r="X126" s="75">
        <f t="shared" si="93"/>
        <v>0</v>
      </c>
      <c r="Y126" s="23">
        <f t="shared" si="94"/>
        <v>0</v>
      </c>
    </row>
    <row r="127" spans="1:25">
      <c r="A127" s="25">
        <f t="shared" si="76"/>
        <v>116</v>
      </c>
      <c r="C127" s="106">
        <v>39906</v>
      </c>
      <c r="E127" s="115" t="s">
        <v>317</v>
      </c>
      <c r="G127" s="24">
        <v>6.2</v>
      </c>
      <c r="H127" s="75" t="str">
        <f t="shared" si="78"/>
        <v>P, S, T &amp; D Plant - Customer</v>
      </c>
      <c r="I127" s="23">
        <f>'Dep. Res. Class'!J$127</f>
        <v>366153.7058533915</v>
      </c>
      <c r="J127" s="75">
        <f t="shared" si="79"/>
        <v>308297.97263075749</v>
      </c>
      <c r="K127" s="75">
        <f t="shared" si="80"/>
        <v>56087.272356246649</v>
      </c>
      <c r="L127" s="75">
        <f t="shared" si="81"/>
        <v>78.278392976811077</v>
      </c>
      <c r="M127" s="75">
        <f t="shared" si="82"/>
        <v>1055.0092275416798</v>
      </c>
      <c r="N127" s="75">
        <f t="shared" si="83"/>
        <v>635.17324586898121</v>
      </c>
      <c r="O127" s="75">
        <f t="shared" si="84"/>
        <v>0</v>
      </c>
      <c r="P127" s="75">
        <f t="shared" si="85"/>
        <v>0</v>
      </c>
      <c r="Q127" s="75">
        <f t="shared" si="86"/>
        <v>0</v>
      </c>
      <c r="R127" s="75">
        <f t="shared" si="87"/>
        <v>0</v>
      </c>
      <c r="S127" s="75">
        <f t="shared" si="88"/>
        <v>0</v>
      </c>
      <c r="T127" s="75">
        <f t="shared" si="89"/>
        <v>0</v>
      </c>
      <c r="U127" s="75">
        <f t="shared" si="90"/>
        <v>0</v>
      </c>
      <c r="V127" s="75">
        <f t="shared" si="91"/>
        <v>0</v>
      </c>
      <c r="W127" s="75">
        <f t="shared" si="92"/>
        <v>0</v>
      </c>
      <c r="X127" s="75">
        <f t="shared" si="93"/>
        <v>0</v>
      </c>
      <c r="Y127" s="23">
        <f t="shared" si="94"/>
        <v>0</v>
      </c>
    </row>
    <row r="128" spans="1:25">
      <c r="A128" s="25">
        <f t="shared" si="76"/>
        <v>117</v>
      </c>
      <c r="C128" s="106">
        <v>39907</v>
      </c>
      <c r="E128" s="115" t="s">
        <v>318</v>
      </c>
      <c r="G128" s="24">
        <v>6.2</v>
      </c>
      <c r="H128" s="75" t="str">
        <f t="shared" si="78"/>
        <v>P, S, T &amp; D Plant - Customer</v>
      </c>
      <c r="I128" s="23">
        <f>'Dep. Res. Class'!J$128</f>
        <v>0</v>
      </c>
      <c r="J128" s="75">
        <f t="shared" si="79"/>
        <v>0</v>
      </c>
      <c r="K128" s="75">
        <f t="shared" si="80"/>
        <v>0</v>
      </c>
      <c r="L128" s="75">
        <f t="shared" si="81"/>
        <v>0</v>
      </c>
      <c r="M128" s="75">
        <f t="shared" si="82"/>
        <v>0</v>
      </c>
      <c r="N128" s="75">
        <f t="shared" si="83"/>
        <v>0</v>
      </c>
      <c r="O128" s="75">
        <f t="shared" si="84"/>
        <v>0</v>
      </c>
      <c r="P128" s="75">
        <f t="shared" si="85"/>
        <v>0</v>
      </c>
      <c r="Q128" s="75">
        <f t="shared" si="86"/>
        <v>0</v>
      </c>
      <c r="R128" s="75">
        <f t="shared" si="87"/>
        <v>0</v>
      </c>
      <c r="S128" s="75">
        <f t="shared" si="88"/>
        <v>0</v>
      </c>
      <c r="T128" s="75">
        <f t="shared" si="89"/>
        <v>0</v>
      </c>
      <c r="U128" s="75">
        <f t="shared" si="90"/>
        <v>0</v>
      </c>
      <c r="V128" s="75">
        <f t="shared" si="91"/>
        <v>0</v>
      </c>
      <c r="W128" s="75">
        <f t="shared" si="92"/>
        <v>0</v>
      </c>
      <c r="X128" s="75">
        <f t="shared" si="93"/>
        <v>0</v>
      </c>
      <c r="Y128" s="23">
        <f t="shared" si="94"/>
        <v>0</v>
      </c>
    </row>
    <row r="129" spans="1:25">
      <c r="A129" s="25">
        <f t="shared" si="76"/>
        <v>118</v>
      </c>
      <c r="C129" s="106">
        <v>39908</v>
      </c>
      <c r="E129" s="115" t="s">
        <v>319</v>
      </c>
      <c r="G129" s="24">
        <v>6.2</v>
      </c>
      <c r="H129" s="75" t="str">
        <f t="shared" si="78"/>
        <v>P, S, T &amp; D Plant - Customer</v>
      </c>
      <c r="I129" s="23">
        <f>'Dep. Res. Class'!J$129</f>
        <v>0</v>
      </c>
      <c r="J129" s="75">
        <f t="shared" si="79"/>
        <v>0</v>
      </c>
      <c r="K129" s="75">
        <f t="shared" si="80"/>
        <v>0</v>
      </c>
      <c r="L129" s="75">
        <f t="shared" si="81"/>
        <v>0</v>
      </c>
      <c r="M129" s="75">
        <f t="shared" si="82"/>
        <v>0</v>
      </c>
      <c r="N129" s="75">
        <f t="shared" si="83"/>
        <v>0</v>
      </c>
      <c r="O129" s="75">
        <f t="shared" si="84"/>
        <v>0</v>
      </c>
      <c r="P129" s="75">
        <f t="shared" si="85"/>
        <v>0</v>
      </c>
      <c r="Q129" s="75">
        <f t="shared" si="86"/>
        <v>0</v>
      </c>
      <c r="R129" s="75">
        <f t="shared" si="87"/>
        <v>0</v>
      </c>
      <c r="S129" s="75">
        <f t="shared" si="88"/>
        <v>0</v>
      </c>
      <c r="T129" s="75">
        <f t="shared" si="89"/>
        <v>0</v>
      </c>
      <c r="U129" s="75">
        <f t="shared" si="90"/>
        <v>0</v>
      </c>
      <c r="V129" s="75">
        <f t="shared" si="91"/>
        <v>0</v>
      </c>
      <c r="W129" s="75">
        <f t="shared" si="92"/>
        <v>0</v>
      </c>
      <c r="X129" s="75">
        <f t="shared" si="93"/>
        <v>0</v>
      </c>
      <c r="Y129" s="23">
        <f t="shared" si="94"/>
        <v>0</v>
      </c>
    </row>
    <row r="130" spans="1:25">
      <c r="A130" s="25">
        <f t="shared" si="76"/>
        <v>119</v>
      </c>
      <c r="C130" s="106">
        <v>39909</v>
      </c>
      <c r="E130" s="115" t="s">
        <v>320</v>
      </c>
      <c r="G130" s="24">
        <v>6.2</v>
      </c>
      <c r="H130" s="75" t="str">
        <f t="shared" si="78"/>
        <v>P, S, T &amp; D Plant - Customer</v>
      </c>
      <c r="I130" s="23">
        <f>'Dep. Res. Class'!J$130</f>
        <v>0</v>
      </c>
      <c r="J130" s="75">
        <f t="shared" si="79"/>
        <v>0</v>
      </c>
      <c r="K130" s="75">
        <f t="shared" si="80"/>
        <v>0</v>
      </c>
      <c r="L130" s="75">
        <f t="shared" si="81"/>
        <v>0</v>
      </c>
      <c r="M130" s="75">
        <f t="shared" si="82"/>
        <v>0</v>
      </c>
      <c r="N130" s="75">
        <f t="shared" si="83"/>
        <v>0</v>
      </c>
      <c r="O130" s="75">
        <f t="shared" si="84"/>
        <v>0</v>
      </c>
      <c r="P130" s="75">
        <f t="shared" si="85"/>
        <v>0</v>
      </c>
      <c r="Q130" s="75">
        <f t="shared" si="86"/>
        <v>0</v>
      </c>
      <c r="R130" s="75">
        <f t="shared" si="87"/>
        <v>0</v>
      </c>
      <c r="S130" s="75">
        <f t="shared" si="88"/>
        <v>0</v>
      </c>
      <c r="T130" s="75">
        <f t="shared" si="89"/>
        <v>0</v>
      </c>
      <c r="U130" s="75">
        <f t="shared" si="90"/>
        <v>0</v>
      </c>
      <c r="V130" s="75">
        <f t="shared" si="91"/>
        <v>0</v>
      </c>
      <c r="W130" s="75">
        <f t="shared" si="92"/>
        <v>0</v>
      </c>
      <c r="X130" s="75">
        <f t="shared" si="93"/>
        <v>0</v>
      </c>
      <c r="Y130" s="23">
        <f t="shared" si="94"/>
        <v>0</v>
      </c>
    </row>
    <row r="131" spans="1:25">
      <c r="A131" s="25">
        <f t="shared" si="76"/>
        <v>120</v>
      </c>
      <c r="C131" s="117"/>
      <c r="E131" s="115" t="s">
        <v>321</v>
      </c>
      <c r="G131" s="24">
        <v>6.2</v>
      </c>
      <c r="H131" s="75" t="str">
        <f t="shared" si="78"/>
        <v>P, S, T &amp; D Plant - Customer</v>
      </c>
      <c r="I131" s="23">
        <f>'Dep. Res. Class'!J$131</f>
        <v>0</v>
      </c>
      <c r="J131" s="75">
        <f t="shared" si="79"/>
        <v>0</v>
      </c>
      <c r="K131" s="75">
        <f t="shared" si="80"/>
        <v>0</v>
      </c>
      <c r="L131" s="75">
        <f t="shared" si="81"/>
        <v>0</v>
      </c>
      <c r="M131" s="75">
        <f t="shared" si="82"/>
        <v>0</v>
      </c>
      <c r="N131" s="75">
        <f t="shared" si="83"/>
        <v>0</v>
      </c>
      <c r="O131" s="75">
        <f t="shared" si="84"/>
        <v>0</v>
      </c>
      <c r="P131" s="75">
        <f t="shared" si="85"/>
        <v>0</v>
      </c>
      <c r="Q131" s="75">
        <f t="shared" si="86"/>
        <v>0</v>
      </c>
      <c r="R131" s="75">
        <f t="shared" si="87"/>
        <v>0</v>
      </c>
      <c r="S131" s="75">
        <f t="shared" si="88"/>
        <v>0</v>
      </c>
      <c r="T131" s="75">
        <f t="shared" si="89"/>
        <v>0</v>
      </c>
      <c r="U131" s="75">
        <f t="shared" si="90"/>
        <v>0</v>
      </c>
      <c r="V131" s="75">
        <f t="shared" si="91"/>
        <v>0</v>
      </c>
      <c r="W131" s="75">
        <f t="shared" si="92"/>
        <v>0</v>
      </c>
      <c r="X131" s="75">
        <f t="shared" si="93"/>
        <v>0</v>
      </c>
      <c r="Y131" s="23">
        <f t="shared" ref="Y131" si="95">SUM(J131:X131)-I131</f>
        <v>0</v>
      </c>
    </row>
    <row r="132" spans="1:25">
      <c r="A132" s="25">
        <f t="shared" si="76"/>
        <v>121</v>
      </c>
      <c r="C132" s="117"/>
      <c r="E132" s="115" t="s">
        <v>355</v>
      </c>
      <c r="G132" s="24">
        <v>6.2</v>
      </c>
      <c r="H132" s="75" t="str">
        <f t="shared" si="78"/>
        <v>P, S, T &amp; D Plant - Customer</v>
      </c>
      <c r="I132" s="23">
        <f>'Dep. Res. Class'!J$132</f>
        <v>-1143760.4293326705</v>
      </c>
      <c r="J132" s="75">
        <f t="shared" si="79"/>
        <v>-963035.51186707441</v>
      </c>
      <c r="K132" s="75">
        <f t="shared" si="80"/>
        <v>-175200.7468032155</v>
      </c>
      <c r="L132" s="75">
        <f t="shared" si="81"/>
        <v>-244.51951988293567</v>
      </c>
      <c r="M132" s="75">
        <f t="shared" si="82"/>
        <v>-3295.5498954478871</v>
      </c>
      <c r="N132" s="75">
        <f t="shared" si="83"/>
        <v>-1984.1012470501062</v>
      </c>
      <c r="O132" s="75">
        <f t="shared" si="84"/>
        <v>0</v>
      </c>
      <c r="P132" s="75">
        <f t="shared" si="85"/>
        <v>0</v>
      </c>
      <c r="Q132" s="75">
        <f t="shared" si="86"/>
        <v>0</v>
      </c>
      <c r="R132" s="75">
        <f t="shared" si="87"/>
        <v>0</v>
      </c>
      <c r="S132" s="75">
        <f t="shared" si="88"/>
        <v>0</v>
      </c>
      <c r="T132" s="75">
        <f t="shared" si="89"/>
        <v>0</v>
      </c>
      <c r="U132" s="75">
        <f t="shared" si="90"/>
        <v>0</v>
      </c>
      <c r="V132" s="75">
        <f t="shared" si="91"/>
        <v>0</v>
      </c>
      <c r="W132" s="75">
        <f t="shared" si="92"/>
        <v>0</v>
      </c>
      <c r="X132" s="75">
        <f t="shared" si="93"/>
        <v>0</v>
      </c>
      <c r="Y132" s="23">
        <f t="shared" si="94"/>
        <v>0</v>
      </c>
    </row>
    <row r="133" spans="1:25">
      <c r="A133" s="25">
        <f t="shared" si="76"/>
        <v>122</v>
      </c>
      <c r="C133" s="117"/>
      <c r="E133" s="118" t="s">
        <v>449</v>
      </c>
      <c r="G133" s="24">
        <v>6.2</v>
      </c>
      <c r="H133" s="75" t="str">
        <f t="shared" si="78"/>
        <v>P, S, T &amp; D Plant - Customer</v>
      </c>
      <c r="I133" s="23">
        <f>'Dep. Res. Class'!J$133</f>
        <v>0</v>
      </c>
      <c r="J133" s="75">
        <f t="shared" si="79"/>
        <v>0</v>
      </c>
      <c r="K133" s="75">
        <f t="shared" si="80"/>
        <v>0</v>
      </c>
      <c r="L133" s="75">
        <f t="shared" si="81"/>
        <v>0</v>
      </c>
      <c r="M133" s="75">
        <f t="shared" si="82"/>
        <v>0</v>
      </c>
      <c r="N133" s="75">
        <f t="shared" si="83"/>
        <v>0</v>
      </c>
      <c r="O133" s="75">
        <f t="shared" si="84"/>
        <v>0</v>
      </c>
      <c r="P133" s="75">
        <f t="shared" si="85"/>
        <v>0</v>
      </c>
      <c r="Q133" s="75">
        <f t="shared" si="86"/>
        <v>0</v>
      </c>
      <c r="R133" s="75">
        <f t="shared" si="87"/>
        <v>0</v>
      </c>
      <c r="S133" s="75">
        <f t="shared" si="88"/>
        <v>0</v>
      </c>
      <c r="T133" s="75">
        <f t="shared" si="89"/>
        <v>0</v>
      </c>
      <c r="U133" s="75">
        <f t="shared" si="90"/>
        <v>0</v>
      </c>
      <c r="V133" s="75">
        <f t="shared" si="91"/>
        <v>0</v>
      </c>
      <c r="W133" s="75">
        <f t="shared" si="92"/>
        <v>0</v>
      </c>
      <c r="X133" s="75">
        <f t="shared" si="93"/>
        <v>0</v>
      </c>
      <c r="Y133" s="23">
        <f t="shared" si="94"/>
        <v>0</v>
      </c>
    </row>
    <row r="134" spans="1:25">
      <c r="A134" s="25">
        <f t="shared" si="76"/>
        <v>123</v>
      </c>
      <c r="G134" s="24"/>
      <c r="I134" s="23"/>
      <c r="J134" s="94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</row>
    <row r="135" spans="1:25">
      <c r="A135" s="25">
        <f t="shared" si="76"/>
        <v>124</v>
      </c>
      <c r="D135" s="106" t="s">
        <v>149</v>
      </c>
      <c r="G135" s="24"/>
      <c r="I135" s="23">
        <f>'Dep. Res. Class'!J$135</f>
        <v>6503679.7782439822</v>
      </c>
      <c r="J135" s="75">
        <f>SUM(J98:J133)</f>
        <v>5476037.1347302655</v>
      </c>
      <c r="K135" s="75">
        <f t="shared" ref="K135:X135" si="96">SUM(K98:K133)</f>
        <v>996230.96314158291</v>
      </c>
      <c r="L135" s="75">
        <f t="shared" si="96"/>
        <v>1390.3931418369023</v>
      </c>
      <c r="M135" s="75">
        <f t="shared" si="96"/>
        <v>18739.240022251641</v>
      </c>
      <c r="N135" s="75">
        <f t="shared" si="96"/>
        <v>11282.047208048005</v>
      </c>
      <c r="O135" s="75">
        <f t="shared" si="96"/>
        <v>0</v>
      </c>
      <c r="P135" s="75">
        <f t="shared" si="96"/>
        <v>0</v>
      </c>
      <c r="Q135" s="75">
        <f t="shared" si="96"/>
        <v>0</v>
      </c>
      <c r="R135" s="75">
        <f t="shared" si="96"/>
        <v>0</v>
      </c>
      <c r="S135" s="75">
        <f t="shared" si="96"/>
        <v>0</v>
      </c>
      <c r="T135" s="75">
        <f t="shared" si="96"/>
        <v>0</v>
      </c>
      <c r="U135" s="75">
        <f t="shared" si="96"/>
        <v>0</v>
      </c>
      <c r="V135" s="75">
        <f t="shared" si="96"/>
        <v>0</v>
      </c>
      <c r="W135" s="75">
        <f t="shared" si="96"/>
        <v>0</v>
      </c>
      <c r="X135" s="75">
        <f t="shared" si="96"/>
        <v>0</v>
      </c>
      <c r="Y135" s="23">
        <f>SUM(J135:X135)-I135</f>
        <v>0</v>
      </c>
    </row>
    <row r="136" spans="1:25">
      <c r="A136" s="25">
        <f t="shared" si="76"/>
        <v>125</v>
      </c>
      <c r="G136" s="24"/>
      <c r="I136" s="23"/>
      <c r="J136" s="94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>
      <c r="A137" s="25">
        <f t="shared" si="76"/>
        <v>126</v>
      </c>
      <c r="D137" s="106" t="s">
        <v>354</v>
      </c>
      <c r="G137" s="24"/>
      <c r="I137" s="23">
        <f>'Dep. Res. Class'!J$137</f>
        <v>141390502.69831523</v>
      </c>
      <c r="J137" s="23">
        <f>J135+J94+J66+J52+J30+J18</f>
        <v>113405262.36144881</v>
      </c>
      <c r="K137" s="23">
        <f t="shared" ref="K137:X137" si="97">K135+K94+K66+K52+K30+K18</f>
        <v>26896263.626863752</v>
      </c>
      <c r="L137" s="23">
        <f t="shared" si="97"/>
        <v>48201.997832336965</v>
      </c>
      <c r="M137" s="23">
        <f t="shared" si="97"/>
        <v>649649.92975934304</v>
      </c>
      <c r="N137" s="23">
        <f t="shared" si="97"/>
        <v>391124.78241096291</v>
      </c>
      <c r="O137" s="23">
        <f t="shared" si="97"/>
        <v>0</v>
      </c>
      <c r="P137" s="23">
        <f t="shared" si="97"/>
        <v>0</v>
      </c>
      <c r="Q137" s="23">
        <f t="shared" si="97"/>
        <v>0</v>
      </c>
      <c r="R137" s="23">
        <f t="shared" si="97"/>
        <v>0</v>
      </c>
      <c r="S137" s="23">
        <f t="shared" si="97"/>
        <v>0</v>
      </c>
      <c r="T137" s="23">
        <f t="shared" si="97"/>
        <v>0</v>
      </c>
      <c r="U137" s="23">
        <f t="shared" si="97"/>
        <v>0</v>
      </c>
      <c r="V137" s="23">
        <f t="shared" si="97"/>
        <v>0</v>
      </c>
      <c r="W137" s="23">
        <f t="shared" si="97"/>
        <v>0</v>
      </c>
      <c r="X137" s="23">
        <f t="shared" si="97"/>
        <v>0</v>
      </c>
      <c r="Y137" s="23">
        <f>SUM(J137:X137)-I137</f>
        <v>0</v>
      </c>
    </row>
    <row r="138" spans="1:25">
      <c r="A138" s="25">
        <f t="shared" si="76"/>
        <v>127</v>
      </c>
      <c r="G138" s="24"/>
      <c r="I138" s="23"/>
      <c r="J138" s="94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</row>
    <row r="139" spans="1:25">
      <c r="A139" s="25">
        <f t="shared" si="76"/>
        <v>128</v>
      </c>
      <c r="D139" s="106" t="s">
        <v>347</v>
      </c>
      <c r="G139" s="24"/>
      <c r="I139" s="23"/>
      <c r="J139" s="94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>
      <c r="A140" s="25">
        <f t="shared" si="76"/>
        <v>129</v>
      </c>
      <c r="G140" s="24"/>
      <c r="I140" s="23"/>
      <c r="J140" s="94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25">
        <f t="shared" si="76"/>
        <v>130</v>
      </c>
      <c r="D141" s="106" t="s">
        <v>322</v>
      </c>
      <c r="G141" s="24"/>
      <c r="I141" s="23"/>
      <c r="J141" s="94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>
      <c r="A142" s="25">
        <f t="shared" si="76"/>
        <v>131</v>
      </c>
      <c r="G142" s="24"/>
      <c r="I142" s="23"/>
      <c r="J142" s="94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>
      <c r="A143" s="25">
        <f t="shared" si="76"/>
        <v>132</v>
      </c>
      <c r="C143" s="106">
        <v>30100</v>
      </c>
      <c r="E143" s="115" t="s">
        <v>323</v>
      </c>
      <c r="G143" s="24">
        <v>99</v>
      </c>
      <c r="H143" s="75" t="str">
        <f>VLOOKUP($G143,alloc,3)</f>
        <v>-</v>
      </c>
      <c r="I143" s="23">
        <f>'Dep. Res. Class'!J$143</f>
        <v>0</v>
      </c>
      <c r="J143" s="75">
        <f>$I143*VLOOKUP($G143,alloc,6)</f>
        <v>0</v>
      </c>
      <c r="K143" s="75">
        <f>$I143*VLOOKUP($G143,alloc,7)</f>
        <v>0</v>
      </c>
      <c r="L143" s="75">
        <f>$I143*VLOOKUP($G143,alloc,8)</f>
        <v>0</v>
      </c>
      <c r="M143" s="75">
        <f>$I143*VLOOKUP($G143,alloc,9)</f>
        <v>0</v>
      </c>
      <c r="N143" s="75">
        <f>$I143*VLOOKUP($G143,alloc,10)</f>
        <v>0</v>
      </c>
      <c r="O143" s="75">
        <f>$I143*VLOOKUP($G143,alloc,11)</f>
        <v>0</v>
      </c>
      <c r="P143" s="75">
        <f>$I143*VLOOKUP($G143,alloc,12)</f>
        <v>0</v>
      </c>
      <c r="Q143" s="75">
        <f>$I143*VLOOKUP($G143,alloc,13)</f>
        <v>0</v>
      </c>
      <c r="R143" s="75">
        <f>$I143*VLOOKUP($G143,alloc,14)</f>
        <v>0</v>
      </c>
      <c r="S143" s="75">
        <f>$I143*VLOOKUP($G143,alloc,15)</f>
        <v>0</v>
      </c>
      <c r="T143" s="75">
        <f>$I143*VLOOKUP($G143,alloc,16)</f>
        <v>0</v>
      </c>
      <c r="U143" s="75">
        <f>$I143*VLOOKUP($G143,alloc,17)</f>
        <v>0</v>
      </c>
      <c r="V143" s="75">
        <f>$I143*VLOOKUP($G143,alloc,18)</f>
        <v>0</v>
      </c>
      <c r="W143" s="75">
        <f>$I143*VLOOKUP($G143,alloc,19)</f>
        <v>0</v>
      </c>
      <c r="X143" s="75">
        <f>$I143*VLOOKUP($G143,alloc,20)</f>
        <v>0</v>
      </c>
      <c r="Y143" s="23">
        <f>SUM(J143:X143)-I143</f>
        <v>0</v>
      </c>
    </row>
    <row r="144" spans="1:25">
      <c r="A144" s="25">
        <f t="shared" si="76"/>
        <v>133</v>
      </c>
      <c r="C144" s="106">
        <v>30200</v>
      </c>
      <c r="E144" s="115" t="s">
        <v>185</v>
      </c>
      <c r="G144" s="24">
        <v>99</v>
      </c>
      <c r="H144" s="75" t="str">
        <f>VLOOKUP($G144,alloc,3)</f>
        <v>-</v>
      </c>
      <c r="I144" s="23">
        <f>'Dep. Res. Class'!J$144</f>
        <v>0</v>
      </c>
      <c r="J144" s="75">
        <f>$I144*VLOOKUP($G144,alloc,6)</f>
        <v>0</v>
      </c>
      <c r="K144" s="75">
        <f>$I144*VLOOKUP($G144,alloc,7)</f>
        <v>0</v>
      </c>
      <c r="L144" s="75">
        <f>$I144*VLOOKUP($G144,alloc,8)</f>
        <v>0</v>
      </c>
      <c r="M144" s="75">
        <f>$I144*VLOOKUP($G144,alloc,9)</f>
        <v>0</v>
      </c>
      <c r="N144" s="75">
        <f>$I144*VLOOKUP($G144,alloc,10)</f>
        <v>0</v>
      </c>
      <c r="O144" s="75">
        <f>$I144*VLOOKUP($G144,alloc,11)</f>
        <v>0</v>
      </c>
      <c r="P144" s="75">
        <f>$I144*VLOOKUP($G144,alloc,12)</f>
        <v>0</v>
      </c>
      <c r="Q144" s="75">
        <f>$I144*VLOOKUP($G144,alloc,13)</f>
        <v>0</v>
      </c>
      <c r="R144" s="75">
        <f>$I144*VLOOKUP($G144,alloc,14)</f>
        <v>0</v>
      </c>
      <c r="S144" s="75">
        <f>$I144*VLOOKUP($G144,alloc,15)</f>
        <v>0</v>
      </c>
      <c r="T144" s="75">
        <f>$I144*VLOOKUP($G144,alloc,16)</f>
        <v>0</v>
      </c>
      <c r="U144" s="75">
        <f>$I144*VLOOKUP($G144,alloc,17)</f>
        <v>0</v>
      </c>
      <c r="V144" s="75">
        <f>$I144*VLOOKUP($G144,alloc,18)</f>
        <v>0</v>
      </c>
      <c r="W144" s="75">
        <f>$I144*VLOOKUP($G144,alloc,19)</f>
        <v>0</v>
      </c>
      <c r="X144" s="75">
        <f>$I144*VLOOKUP($G144,alloc,20)</f>
        <v>0</v>
      </c>
      <c r="Y144" s="23">
        <f>SUM(J144:X144)-I144</f>
        <v>0</v>
      </c>
    </row>
    <row r="145" spans="1:25">
      <c r="A145" s="25">
        <f t="shared" ref="A145:A208" si="98">A144+1</f>
        <v>134</v>
      </c>
      <c r="C145" s="106">
        <v>30300</v>
      </c>
      <c r="E145" s="115" t="s">
        <v>324</v>
      </c>
      <c r="G145" s="24">
        <v>99</v>
      </c>
      <c r="H145" s="75" t="str">
        <f>VLOOKUP($G145,alloc,3)</f>
        <v>-</v>
      </c>
      <c r="I145" s="23">
        <f>'Dep. Res. Class'!J$145</f>
        <v>0</v>
      </c>
      <c r="J145" s="75">
        <f>$I145*VLOOKUP($G145,alloc,6)</f>
        <v>0</v>
      </c>
      <c r="K145" s="75">
        <f>$I145*VLOOKUP($G145,alloc,7)</f>
        <v>0</v>
      </c>
      <c r="L145" s="75">
        <f>$I145*VLOOKUP($G145,alloc,8)</f>
        <v>0</v>
      </c>
      <c r="M145" s="75">
        <f>$I145*VLOOKUP($G145,alloc,9)</f>
        <v>0</v>
      </c>
      <c r="N145" s="75">
        <f>$I145*VLOOKUP($G145,alloc,10)</f>
        <v>0</v>
      </c>
      <c r="O145" s="75">
        <f>$I145*VLOOKUP($G145,alloc,11)</f>
        <v>0</v>
      </c>
      <c r="P145" s="75">
        <f>$I145*VLOOKUP($G145,alloc,12)</f>
        <v>0</v>
      </c>
      <c r="Q145" s="75">
        <f>$I145*VLOOKUP($G145,alloc,13)</f>
        <v>0</v>
      </c>
      <c r="R145" s="75">
        <f>$I145*VLOOKUP($G145,alloc,14)</f>
        <v>0</v>
      </c>
      <c r="S145" s="75">
        <f>$I145*VLOOKUP($G145,alloc,15)</f>
        <v>0</v>
      </c>
      <c r="T145" s="75">
        <f>$I145*VLOOKUP($G145,alloc,16)</f>
        <v>0</v>
      </c>
      <c r="U145" s="75">
        <f>$I145*VLOOKUP($G145,alloc,17)</f>
        <v>0</v>
      </c>
      <c r="V145" s="75">
        <f>$I145*VLOOKUP($G145,alloc,18)</f>
        <v>0</v>
      </c>
      <c r="W145" s="75">
        <f>$I145*VLOOKUP($G145,alloc,19)</f>
        <v>0</v>
      </c>
      <c r="X145" s="75">
        <f>$I145*VLOOKUP($G145,alloc,20)</f>
        <v>0</v>
      </c>
      <c r="Y145" s="23">
        <f>SUM(J145:X145)-I145</f>
        <v>0</v>
      </c>
    </row>
    <row r="146" spans="1:25">
      <c r="A146" s="25">
        <f t="shared" si="98"/>
        <v>135</v>
      </c>
      <c r="G146" s="24"/>
      <c r="I146" s="23"/>
      <c r="J146" s="94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</row>
    <row r="147" spans="1:25">
      <c r="A147" s="25">
        <f t="shared" si="98"/>
        <v>136</v>
      </c>
      <c r="D147" s="106" t="s">
        <v>325</v>
      </c>
      <c r="G147" s="24"/>
      <c r="I147" s="23"/>
      <c r="J147" s="94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>
      <c r="A148" s="25">
        <f t="shared" si="98"/>
        <v>137</v>
      </c>
      <c r="G148" s="24"/>
      <c r="I148" s="23"/>
      <c r="J148" s="94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>
      <c r="A149" s="25">
        <f t="shared" si="98"/>
        <v>138</v>
      </c>
      <c r="D149" s="106" t="s">
        <v>148</v>
      </c>
      <c r="G149" s="24"/>
      <c r="I149" s="23"/>
      <c r="J149" s="94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5">
      <c r="A150" s="25">
        <f t="shared" si="98"/>
        <v>139</v>
      </c>
      <c r="G150" s="24"/>
      <c r="I150" s="23"/>
      <c r="J150" s="94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</row>
    <row r="151" spans="1:25">
      <c r="A151" s="25">
        <f t="shared" si="98"/>
        <v>140</v>
      </c>
      <c r="C151" s="119">
        <v>37400</v>
      </c>
      <c r="E151" s="115" t="s">
        <v>115</v>
      </c>
      <c r="G151" s="24">
        <v>6.2</v>
      </c>
      <c r="H151" s="75" t="str">
        <f t="shared" ref="H151:H185" si="99">VLOOKUP($G151,alloc,3)</f>
        <v>P, S, T &amp; D Plant - Customer</v>
      </c>
      <c r="I151" s="23">
        <f>'Dep. Res. Class'!J$151</f>
        <v>0</v>
      </c>
      <c r="J151" s="75">
        <f t="shared" ref="J151:J185" si="100">$I151*VLOOKUP($G151,alloc,6)</f>
        <v>0</v>
      </c>
      <c r="K151" s="75">
        <f t="shared" ref="K151:K185" si="101">$I151*VLOOKUP($G151,alloc,7)</f>
        <v>0</v>
      </c>
      <c r="L151" s="75">
        <f t="shared" ref="L151:L185" si="102">$I151*VLOOKUP($G151,alloc,8)</f>
        <v>0</v>
      </c>
      <c r="M151" s="75">
        <f t="shared" ref="M151:M185" si="103">$I151*VLOOKUP($G151,alloc,9)</f>
        <v>0</v>
      </c>
      <c r="N151" s="75">
        <f t="shared" ref="N151:N185" si="104">$I151*VLOOKUP($G151,alloc,10)</f>
        <v>0</v>
      </c>
      <c r="O151" s="75">
        <f t="shared" ref="O151:O185" si="105">$I151*VLOOKUP($G151,alloc,11)</f>
        <v>0</v>
      </c>
      <c r="P151" s="75">
        <f t="shared" ref="P151:P185" si="106">$I151*VLOOKUP($G151,alloc,12)</f>
        <v>0</v>
      </c>
      <c r="Q151" s="75">
        <f t="shared" ref="Q151:Q185" si="107">$I151*VLOOKUP($G151,alloc,13)</f>
        <v>0</v>
      </c>
      <c r="R151" s="75">
        <f t="shared" ref="R151:R185" si="108">$I151*VLOOKUP($G151,alloc,14)</f>
        <v>0</v>
      </c>
      <c r="S151" s="75">
        <f t="shared" ref="S151:S185" si="109">$I151*VLOOKUP($G151,alloc,15)</f>
        <v>0</v>
      </c>
      <c r="T151" s="75">
        <f t="shared" ref="T151:T185" si="110">$I151*VLOOKUP($G151,alloc,16)</f>
        <v>0</v>
      </c>
      <c r="U151" s="75">
        <f t="shared" ref="U151:U185" si="111">$I151*VLOOKUP($G151,alloc,17)</f>
        <v>0</v>
      </c>
      <c r="V151" s="75">
        <f t="shared" ref="V151:V185" si="112">$I151*VLOOKUP($G151,alloc,18)</f>
        <v>0</v>
      </c>
      <c r="W151" s="75">
        <f t="shared" ref="W151:W185" si="113">$I151*VLOOKUP($G151,alloc,19)</f>
        <v>0</v>
      </c>
      <c r="X151" s="75">
        <f t="shared" ref="X151:X185" si="114">$I151*VLOOKUP($G151,alloc,20)</f>
        <v>0</v>
      </c>
      <c r="Y151" s="23">
        <f t="shared" ref="Y151:Y185" si="115">SUM(J151:X151)-I151</f>
        <v>0</v>
      </c>
    </row>
    <row r="152" spans="1:25">
      <c r="A152" s="25">
        <f t="shared" si="98"/>
        <v>141</v>
      </c>
      <c r="C152" s="119">
        <v>39001</v>
      </c>
      <c r="E152" s="115" t="s">
        <v>291</v>
      </c>
      <c r="G152" s="24">
        <v>6.2</v>
      </c>
      <c r="H152" s="75" t="str">
        <f t="shared" si="99"/>
        <v>P, S, T &amp; D Plant - Customer</v>
      </c>
      <c r="I152" s="23">
        <f>'Dep. Res. Class'!J$152</f>
        <v>41473.151018109798</v>
      </c>
      <c r="J152" s="75">
        <f t="shared" si="100"/>
        <v>34920.002646680994</v>
      </c>
      <c r="K152" s="75">
        <f t="shared" si="101"/>
        <v>6352.8400216597911</v>
      </c>
      <c r="L152" s="75">
        <f t="shared" si="102"/>
        <v>8.8663628456681938</v>
      </c>
      <c r="M152" s="75">
        <f t="shared" si="103"/>
        <v>119.49778554707525</v>
      </c>
      <c r="N152" s="75">
        <f t="shared" si="104"/>
        <v>71.944201376279054</v>
      </c>
      <c r="O152" s="75">
        <f t="shared" si="105"/>
        <v>0</v>
      </c>
      <c r="P152" s="75">
        <f t="shared" si="106"/>
        <v>0</v>
      </c>
      <c r="Q152" s="75">
        <f t="shared" si="107"/>
        <v>0</v>
      </c>
      <c r="R152" s="75">
        <f t="shared" si="108"/>
        <v>0</v>
      </c>
      <c r="S152" s="75">
        <f t="shared" si="109"/>
        <v>0</v>
      </c>
      <c r="T152" s="75">
        <f t="shared" si="110"/>
        <v>0</v>
      </c>
      <c r="U152" s="75">
        <f t="shared" si="111"/>
        <v>0</v>
      </c>
      <c r="V152" s="75">
        <f t="shared" si="112"/>
        <v>0</v>
      </c>
      <c r="W152" s="75">
        <f t="shared" si="113"/>
        <v>0</v>
      </c>
      <c r="X152" s="75">
        <f t="shared" si="114"/>
        <v>0</v>
      </c>
      <c r="Y152" s="23">
        <f t="shared" si="115"/>
        <v>0</v>
      </c>
    </row>
    <row r="153" spans="1:25">
      <c r="A153" s="25">
        <f t="shared" si="98"/>
        <v>142</v>
      </c>
      <c r="C153" s="119">
        <v>36602</v>
      </c>
      <c r="E153" s="115" t="s">
        <v>139</v>
      </c>
      <c r="G153" s="24">
        <v>6.2</v>
      </c>
      <c r="H153" s="75" t="str">
        <f t="shared" si="99"/>
        <v>P, S, T &amp; D Plant - Customer</v>
      </c>
      <c r="I153" s="23">
        <f>'Dep. Res. Class'!J$153</f>
        <v>0</v>
      </c>
      <c r="J153" s="75">
        <f t="shared" si="100"/>
        <v>0</v>
      </c>
      <c r="K153" s="75">
        <f t="shared" si="101"/>
        <v>0</v>
      </c>
      <c r="L153" s="75">
        <f t="shared" si="102"/>
        <v>0</v>
      </c>
      <c r="M153" s="75">
        <f t="shared" si="103"/>
        <v>0</v>
      </c>
      <c r="N153" s="75">
        <f t="shared" si="104"/>
        <v>0</v>
      </c>
      <c r="O153" s="75">
        <f t="shared" si="105"/>
        <v>0</v>
      </c>
      <c r="P153" s="75">
        <f t="shared" si="106"/>
        <v>0</v>
      </c>
      <c r="Q153" s="75">
        <f t="shared" si="107"/>
        <v>0</v>
      </c>
      <c r="R153" s="75">
        <f t="shared" si="108"/>
        <v>0</v>
      </c>
      <c r="S153" s="75">
        <f t="shared" si="109"/>
        <v>0</v>
      </c>
      <c r="T153" s="75">
        <f t="shared" si="110"/>
        <v>0</v>
      </c>
      <c r="U153" s="75">
        <f t="shared" si="111"/>
        <v>0</v>
      </c>
      <c r="V153" s="75">
        <f t="shared" si="112"/>
        <v>0</v>
      </c>
      <c r="W153" s="75">
        <f t="shared" si="113"/>
        <v>0</v>
      </c>
      <c r="X153" s="75">
        <f t="shared" si="114"/>
        <v>0</v>
      </c>
      <c r="Y153" s="23">
        <f t="shared" si="115"/>
        <v>0</v>
      </c>
    </row>
    <row r="154" spans="1:25">
      <c r="A154" s="25">
        <f t="shared" si="98"/>
        <v>143</v>
      </c>
      <c r="C154" s="119">
        <v>38900</v>
      </c>
      <c r="E154" s="115" t="s">
        <v>115</v>
      </c>
      <c r="G154" s="24">
        <v>6.2</v>
      </c>
      <c r="H154" s="75" t="str">
        <f t="shared" si="99"/>
        <v>P, S, T &amp; D Plant - Customer</v>
      </c>
      <c r="I154" s="23">
        <f>'Dep. Res. Class'!J$154</f>
        <v>0</v>
      </c>
      <c r="J154" s="75">
        <f t="shared" si="100"/>
        <v>0</v>
      </c>
      <c r="K154" s="75">
        <f t="shared" si="101"/>
        <v>0</v>
      </c>
      <c r="L154" s="75">
        <f t="shared" si="102"/>
        <v>0</v>
      </c>
      <c r="M154" s="75">
        <f t="shared" si="103"/>
        <v>0</v>
      </c>
      <c r="N154" s="75">
        <f t="shared" si="104"/>
        <v>0</v>
      </c>
      <c r="O154" s="75">
        <f t="shared" si="105"/>
        <v>0</v>
      </c>
      <c r="P154" s="75">
        <f t="shared" si="106"/>
        <v>0</v>
      </c>
      <c r="Q154" s="75">
        <f t="shared" si="107"/>
        <v>0</v>
      </c>
      <c r="R154" s="75">
        <f t="shared" si="108"/>
        <v>0</v>
      </c>
      <c r="S154" s="75">
        <f t="shared" si="109"/>
        <v>0</v>
      </c>
      <c r="T154" s="75">
        <f t="shared" si="110"/>
        <v>0</v>
      </c>
      <c r="U154" s="75">
        <f t="shared" si="111"/>
        <v>0</v>
      </c>
      <c r="V154" s="75">
        <f t="shared" si="112"/>
        <v>0</v>
      </c>
      <c r="W154" s="75">
        <f t="shared" si="113"/>
        <v>0</v>
      </c>
      <c r="X154" s="75">
        <f t="shared" si="114"/>
        <v>0</v>
      </c>
      <c r="Y154" s="23">
        <f t="shared" si="115"/>
        <v>0</v>
      </c>
    </row>
    <row r="155" spans="1:25">
      <c r="A155" s="25">
        <f t="shared" si="98"/>
        <v>144</v>
      </c>
      <c r="C155" s="119">
        <v>39004</v>
      </c>
      <c r="E155" s="115" t="s">
        <v>293</v>
      </c>
      <c r="G155" s="24">
        <v>6.2</v>
      </c>
      <c r="H155" s="75" t="str">
        <f t="shared" si="99"/>
        <v>P, S, T &amp; D Plant - Customer</v>
      </c>
      <c r="I155" s="23">
        <f>'Dep. Res. Class'!J$155</f>
        <v>5296.0121094859169</v>
      </c>
      <c r="J155" s="75">
        <f t="shared" si="100"/>
        <v>4459.1923290166151</v>
      </c>
      <c r="K155" s="75">
        <f t="shared" si="101"/>
        <v>811.24093198622927</v>
      </c>
      <c r="L155" s="75">
        <f t="shared" si="102"/>
        <v>1.1322111738568081</v>
      </c>
      <c r="M155" s="75">
        <f t="shared" si="103"/>
        <v>15.259552355636405</v>
      </c>
      <c r="N155" s="75">
        <f t="shared" si="104"/>
        <v>9.1870849535809551</v>
      </c>
      <c r="O155" s="75">
        <f t="shared" si="105"/>
        <v>0</v>
      </c>
      <c r="P155" s="75">
        <f t="shared" si="106"/>
        <v>0</v>
      </c>
      <c r="Q155" s="75">
        <f t="shared" si="107"/>
        <v>0</v>
      </c>
      <c r="R155" s="75">
        <f t="shared" si="108"/>
        <v>0</v>
      </c>
      <c r="S155" s="75">
        <f t="shared" si="109"/>
        <v>0</v>
      </c>
      <c r="T155" s="75">
        <f t="shared" si="110"/>
        <v>0</v>
      </c>
      <c r="U155" s="75">
        <f t="shared" si="111"/>
        <v>0</v>
      </c>
      <c r="V155" s="75">
        <f t="shared" si="112"/>
        <v>0</v>
      </c>
      <c r="W155" s="75">
        <f t="shared" si="113"/>
        <v>0</v>
      </c>
      <c r="X155" s="75">
        <f t="shared" si="114"/>
        <v>0</v>
      </c>
      <c r="Y155" s="23">
        <f t="shared" si="115"/>
        <v>0</v>
      </c>
    </row>
    <row r="156" spans="1:25">
      <c r="A156" s="25">
        <f t="shared" si="98"/>
        <v>145</v>
      </c>
      <c r="C156" s="119">
        <v>39009</v>
      </c>
      <c r="E156" s="115" t="s">
        <v>294</v>
      </c>
      <c r="G156" s="24">
        <v>6.2</v>
      </c>
      <c r="H156" s="75" t="str">
        <f t="shared" si="99"/>
        <v>P, S, T &amp; D Plant - Customer</v>
      </c>
      <c r="I156" s="23">
        <f>'Dep. Res. Class'!J$156</f>
        <v>13406.215487281972</v>
      </c>
      <c r="J156" s="75">
        <f t="shared" si="100"/>
        <v>11287.907207567627</v>
      </c>
      <c r="K156" s="75">
        <f t="shared" si="101"/>
        <v>2053.558511852902</v>
      </c>
      <c r="L156" s="75">
        <f t="shared" si="102"/>
        <v>2.8660559417237121</v>
      </c>
      <c r="M156" s="75">
        <f t="shared" si="103"/>
        <v>38.627715135451368</v>
      </c>
      <c r="N156" s="75">
        <f t="shared" si="104"/>
        <v>23.255996784272401</v>
      </c>
      <c r="O156" s="75">
        <f t="shared" si="105"/>
        <v>0</v>
      </c>
      <c r="P156" s="75">
        <f t="shared" si="106"/>
        <v>0</v>
      </c>
      <c r="Q156" s="75">
        <f t="shared" si="107"/>
        <v>0</v>
      </c>
      <c r="R156" s="75">
        <f t="shared" si="108"/>
        <v>0</v>
      </c>
      <c r="S156" s="75">
        <f t="shared" si="109"/>
        <v>0</v>
      </c>
      <c r="T156" s="75">
        <f t="shared" si="110"/>
        <v>0</v>
      </c>
      <c r="U156" s="75">
        <f t="shared" si="111"/>
        <v>0</v>
      </c>
      <c r="V156" s="75">
        <f t="shared" si="112"/>
        <v>0</v>
      </c>
      <c r="W156" s="75">
        <f t="shared" si="113"/>
        <v>0</v>
      </c>
      <c r="X156" s="75">
        <f t="shared" si="114"/>
        <v>0</v>
      </c>
      <c r="Y156" s="23">
        <f t="shared" si="115"/>
        <v>0</v>
      </c>
    </row>
    <row r="157" spans="1:25">
      <c r="A157" s="25">
        <f t="shared" si="98"/>
        <v>146</v>
      </c>
      <c r="C157" s="119">
        <v>39100</v>
      </c>
      <c r="E157" s="115" t="s">
        <v>295</v>
      </c>
      <c r="G157" s="24">
        <v>6.2</v>
      </c>
      <c r="H157" s="75" t="str">
        <f t="shared" si="99"/>
        <v>P, S, T &amp; D Plant - Customer</v>
      </c>
      <c r="I157" s="23">
        <f>'Dep. Res. Class'!J$157</f>
        <v>2943.4401174662421</v>
      </c>
      <c r="J157" s="75">
        <f t="shared" si="100"/>
        <v>2478.3488635186122</v>
      </c>
      <c r="K157" s="75">
        <f t="shared" si="101"/>
        <v>450.87493283144278</v>
      </c>
      <c r="L157" s="75">
        <f t="shared" si="102"/>
        <v>0.62926513793360073</v>
      </c>
      <c r="M157" s="75">
        <f t="shared" si="103"/>
        <v>8.4810188590215745</v>
      </c>
      <c r="N157" s="75">
        <f t="shared" si="104"/>
        <v>5.1060371192326448</v>
      </c>
      <c r="O157" s="75">
        <f t="shared" si="105"/>
        <v>0</v>
      </c>
      <c r="P157" s="75">
        <f t="shared" si="106"/>
        <v>0</v>
      </c>
      <c r="Q157" s="75">
        <f t="shared" si="107"/>
        <v>0</v>
      </c>
      <c r="R157" s="75">
        <f t="shared" si="108"/>
        <v>0</v>
      </c>
      <c r="S157" s="75">
        <f t="shared" si="109"/>
        <v>0</v>
      </c>
      <c r="T157" s="75">
        <f t="shared" si="110"/>
        <v>0</v>
      </c>
      <c r="U157" s="75">
        <f t="shared" si="111"/>
        <v>0</v>
      </c>
      <c r="V157" s="75">
        <f t="shared" si="112"/>
        <v>0</v>
      </c>
      <c r="W157" s="75">
        <f t="shared" si="113"/>
        <v>0</v>
      </c>
      <c r="X157" s="75">
        <f t="shared" si="114"/>
        <v>0</v>
      </c>
      <c r="Y157" s="23">
        <f t="shared" si="115"/>
        <v>0</v>
      </c>
    </row>
    <row r="158" spans="1:25">
      <c r="A158" s="25">
        <f t="shared" si="98"/>
        <v>147</v>
      </c>
      <c r="C158" s="119">
        <v>39102</v>
      </c>
      <c r="E158" s="115" t="s">
        <v>296</v>
      </c>
      <c r="G158" s="24">
        <v>6.2</v>
      </c>
      <c r="H158" s="75" t="str">
        <f t="shared" si="99"/>
        <v>P, S, T &amp; D Plant - Customer</v>
      </c>
      <c r="I158" s="23">
        <f>'Dep. Res. Class'!J$158</f>
        <v>0</v>
      </c>
      <c r="J158" s="75">
        <f t="shared" si="100"/>
        <v>0</v>
      </c>
      <c r="K158" s="75">
        <f t="shared" si="101"/>
        <v>0</v>
      </c>
      <c r="L158" s="75">
        <f t="shared" si="102"/>
        <v>0</v>
      </c>
      <c r="M158" s="75">
        <f t="shared" si="103"/>
        <v>0</v>
      </c>
      <c r="N158" s="75">
        <f t="shared" si="104"/>
        <v>0</v>
      </c>
      <c r="O158" s="75">
        <f t="shared" si="105"/>
        <v>0</v>
      </c>
      <c r="P158" s="75">
        <f t="shared" si="106"/>
        <v>0</v>
      </c>
      <c r="Q158" s="75">
        <f t="shared" si="107"/>
        <v>0</v>
      </c>
      <c r="R158" s="75">
        <f t="shared" si="108"/>
        <v>0</v>
      </c>
      <c r="S158" s="75">
        <f t="shared" si="109"/>
        <v>0</v>
      </c>
      <c r="T158" s="75">
        <f t="shared" si="110"/>
        <v>0</v>
      </c>
      <c r="U158" s="75">
        <f t="shared" si="111"/>
        <v>0</v>
      </c>
      <c r="V158" s="75">
        <f t="shared" si="112"/>
        <v>0</v>
      </c>
      <c r="W158" s="75">
        <f t="shared" si="113"/>
        <v>0</v>
      </c>
      <c r="X158" s="75">
        <f t="shared" si="114"/>
        <v>0</v>
      </c>
      <c r="Y158" s="23">
        <f t="shared" si="115"/>
        <v>0</v>
      </c>
    </row>
    <row r="159" spans="1:25">
      <c r="A159" s="25">
        <f t="shared" si="98"/>
        <v>148</v>
      </c>
      <c r="C159" s="119">
        <v>39103</v>
      </c>
      <c r="E159" s="115" t="s">
        <v>297</v>
      </c>
      <c r="G159" s="24">
        <v>6.2</v>
      </c>
      <c r="H159" s="75" t="str">
        <f t="shared" si="99"/>
        <v>P, S, T &amp; D Plant - Customer</v>
      </c>
      <c r="I159" s="23">
        <f>'Dep. Res. Class'!J$159</f>
        <v>0</v>
      </c>
      <c r="J159" s="75">
        <f t="shared" si="100"/>
        <v>0</v>
      </c>
      <c r="K159" s="75">
        <f t="shared" si="101"/>
        <v>0</v>
      </c>
      <c r="L159" s="75">
        <f t="shared" si="102"/>
        <v>0</v>
      </c>
      <c r="M159" s="75">
        <f t="shared" si="103"/>
        <v>0</v>
      </c>
      <c r="N159" s="75">
        <f t="shared" si="104"/>
        <v>0</v>
      </c>
      <c r="O159" s="75">
        <f t="shared" si="105"/>
        <v>0</v>
      </c>
      <c r="P159" s="75">
        <f t="shared" si="106"/>
        <v>0</v>
      </c>
      <c r="Q159" s="75">
        <f t="shared" si="107"/>
        <v>0</v>
      </c>
      <c r="R159" s="75">
        <f t="shared" si="108"/>
        <v>0</v>
      </c>
      <c r="S159" s="75">
        <f t="shared" si="109"/>
        <v>0</v>
      </c>
      <c r="T159" s="75">
        <f t="shared" si="110"/>
        <v>0</v>
      </c>
      <c r="U159" s="75">
        <f t="shared" si="111"/>
        <v>0</v>
      </c>
      <c r="V159" s="75">
        <f t="shared" si="112"/>
        <v>0</v>
      </c>
      <c r="W159" s="75">
        <f t="shared" si="113"/>
        <v>0</v>
      </c>
      <c r="X159" s="75">
        <f t="shared" si="114"/>
        <v>0</v>
      </c>
      <c r="Y159" s="23">
        <f t="shared" si="115"/>
        <v>0</v>
      </c>
    </row>
    <row r="160" spans="1:25">
      <c r="A160" s="25">
        <f t="shared" si="98"/>
        <v>149</v>
      </c>
      <c r="C160" s="119">
        <v>39200</v>
      </c>
      <c r="E160" s="115" t="s">
        <v>298</v>
      </c>
      <c r="G160" s="24">
        <v>6.2</v>
      </c>
      <c r="H160" s="75" t="str">
        <f t="shared" si="99"/>
        <v>P, S, T &amp; D Plant - Customer</v>
      </c>
      <c r="I160" s="23">
        <f>'Dep. Res. Class'!J$160</f>
        <v>-684.24169358726874</v>
      </c>
      <c r="J160" s="75">
        <f t="shared" si="100"/>
        <v>-576.12506319096428</v>
      </c>
      <c r="K160" s="75">
        <f t="shared" si="101"/>
        <v>-104.81185800450403</v>
      </c>
      <c r="L160" s="75">
        <f t="shared" si="102"/>
        <v>-0.14628102713560687</v>
      </c>
      <c r="M160" s="75">
        <f t="shared" si="103"/>
        <v>-1.9715253159075155</v>
      </c>
      <c r="N160" s="75">
        <f t="shared" si="104"/>
        <v>-1.1869660487574956</v>
      </c>
      <c r="O160" s="75">
        <f t="shared" si="105"/>
        <v>0</v>
      </c>
      <c r="P160" s="75">
        <f t="shared" si="106"/>
        <v>0</v>
      </c>
      <c r="Q160" s="75">
        <f t="shared" si="107"/>
        <v>0</v>
      </c>
      <c r="R160" s="75">
        <f t="shared" si="108"/>
        <v>0</v>
      </c>
      <c r="S160" s="75">
        <f t="shared" si="109"/>
        <v>0</v>
      </c>
      <c r="T160" s="75">
        <f t="shared" si="110"/>
        <v>0</v>
      </c>
      <c r="U160" s="75">
        <f t="shared" si="111"/>
        <v>0</v>
      </c>
      <c r="V160" s="75">
        <f t="shared" si="112"/>
        <v>0</v>
      </c>
      <c r="W160" s="75">
        <f t="shared" si="113"/>
        <v>0</v>
      </c>
      <c r="X160" s="75">
        <f t="shared" si="114"/>
        <v>0</v>
      </c>
      <c r="Y160" s="23">
        <f t="shared" si="115"/>
        <v>0</v>
      </c>
    </row>
    <row r="161" spans="1:25">
      <c r="A161" s="25">
        <f t="shared" si="98"/>
        <v>150</v>
      </c>
      <c r="C161" s="119">
        <v>39201</v>
      </c>
      <c r="E161" s="115" t="s">
        <v>299</v>
      </c>
      <c r="G161" s="24">
        <v>6.2</v>
      </c>
      <c r="H161" s="75" t="str">
        <f t="shared" si="99"/>
        <v>P, S, T &amp; D Plant - Customer</v>
      </c>
      <c r="I161" s="23">
        <f>'Dep. Res. Class'!J$161</f>
        <v>0</v>
      </c>
      <c r="J161" s="75">
        <f t="shared" si="100"/>
        <v>0</v>
      </c>
      <c r="K161" s="75">
        <f t="shared" si="101"/>
        <v>0</v>
      </c>
      <c r="L161" s="75">
        <f t="shared" si="102"/>
        <v>0</v>
      </c>
      <c r="M161" s="75">
        <f t="shared" si="103"/>
        <v>0</v>
      </c>
      <c r="N161" s="75">
        <f t="shared" si="104"/>
        <v>0</v>
      </c>
      <c r="O161" s="75">
        <f t="shared" si="105"/>
        <v>0</v>
      </c>
      <c r="P161" s="75">
        <f t="shared" si="106"/>
        <v>0</v>
      </c>
      <c r="Q161" s="75">
        <f t="shared" si="107"/>
        <v>0</v>
      </c>
      <c r="R161" s="75">
        <f t="shared" si="108"/>
        <v>0</v>
      </c>
      <c r="S161" s="75">
        <f t="shared" si="109"/>
        <v>0</v>
      </c>
      <c r="T161" s="75">
        <f t="shared" si="110"/>
        <v>0</v>
      </c>
      <c r="U161" s="75">
        <f t="shared" si="111"/>
        <v>0</v>
      </c>
      <c r="V161" s="75">
        <f t="shared" si="112"/>
        <v>0</v>
      </c>
      <c r="W161" s="75">
        <f t="shared" si="113"/>
        <v>0</v>
      </c>
      <c r="X161" s="75">
        <f t="shared" si="114"/>
        <v>0</v>
      </c>
      <c r="Y161" s="23">
        <f t="shared" si="115"/>
        <v>0</v>
      </c>
    </row>
    <row r="162" spans="1:25">
      <c r="A162" s="25">
        <f t="shared" si="98"/>
        <v>151</v>
      </c>
      <c r="C162" s="119">
        <v>39202</v>
      </c>
      <c r="E162" s="115" t="s">
        <v>300</v>
      </c>
      <c r="G162" s="24">
        <v>6.2</v>
      </c>
      <c r="H162" s="75" t="str">
        <f t="shared" si="99"/>
        <v>P, S, T &amp; D Plant - Customer</v>
      </c>
      <c r="I162" s="23">
        <f>'Dep. Res. Class'!J$162</f>
        <v>0</v>
      </c>
      <c r="J162" s="75">
        <f t="shared" si="100"/>
        <v>0</v>
      </c>
      <c r="K162" s="75">
        <f t="shared" si="101"/>
        <v>0</v>
      </c>
      <c r="L162" s="75">
        <f t="shared" si="102"/>
        <v>0</v>
      </c>
      <c r="M162" s="75">
        <f t="shared" si="103"/>
        <v>0</v>
      </c>
      <c r="N162" s="75">
        <f t="shared" si="104"/>
        <v>0</v>
      </c>
      <c r="O162" s="75">
        <f t="shared" si="105"/>
        <v>0</v>
      </c>
      <c r="P162" s="75">
        <f t="shared" si="106"/>
        <v>0</v>
      </c>
      <c r="Q162" s="75">
        <f t="shared" si="107"/>
        <v>0</v>
      </c>
      <c r="R162" s="75">
        <f t="shared" si="108"/>
        <v>0</v>
      </c>
      <c r="S162" s="75">
        <f t="shared" si="109"/>
        <v>0</v>
      </c>
      <c r="T162" s="75">
        <f t="shared" si="110"/>
        <v>0</v>
      </c>
      <c r="U162" s="75">
        <f t="shared" si="111"/>
        <v>0</v>
      </c>
      <c r="V162" s="75">
        <f t="shared" si="112"/>
        <v>0</v>
      </c>
      <c r="W162" s="75">
        <f t="shared" si="113"/>
        <v>0</v>
      </c>
      <c r="X162" s="75">
        <f t="shared" si="114"/>
        <v>0</v>
      </c>
      <c r="Y162" s="23">
        <f t="shared" si="115"/>
        <v>0</v>
      </c>
    </row>
    <row r="163" spans="1:25">
      <c r="A163" s="25">
        <f t="shared" si="98"/>
        <v>152</v>
      </c>
      <c r="C163" s="119">
        <v>39300</v>
      </c>
      <c r="E163" s="115" t="s">
        <v>186</v>
      </c>
      <c r="G163" s="24">
        <v>6.2</v>
      </c>
      <c r="H163" s="75" t="str">
        <f t="shared" si="99"/>
        <v>P, S, T &amp; D Plant - Customer</v>
      </c>
      <c r="I163" s="23">
        <f>'Dep. Res. Class'!J$163</f>
        <v>0</v>
      </c>
      <c r="J163" s="75">
        <f t="shared" si="100"/>
        <v>0</v>
      </c>
      <c r="K163" s="75">
        <f t="shared" si="101"/>
        <v>0</v>
      </c>
      <c r="L163" s="75">
        <f t="shared" si="102"/>
        <v>0</v>
      </c>
      <c r="M163" s="75">
        <f t="shared" si="103"/>
        <v>0</v>
      </c>
      <c r="N163" s="75">
        <f t="shared" si="104"/>
        <v>0</v>
      </c>
      <c r="O163" s="75">
        <f t="shared" si="105"/>
        <v>0</v>
      </c>
      <c r="P163" s="75">
        <f t="shared" si="106"/>
        <v>0</v>
      </c>
      <c r="Q163" s="75">
        <f t="shared" si="107"/>
        <v>0</v>
      </c>
      <c r="R163" s="75">
        <f t="shared" si="108"/>
        <v>0</v>
      </c>
      <c r="S163" s="75">
        <f t="shared" si="109"/>
        <v>0</v>
      </c>
      <c r="T163" s="75">
        <f t="shared" si="110"/>
        <v>0</v>
      </c>
      <c r="U163" s="75">
        <f t="shared" si="111"/>
        <v>0</v>
      </c>
      <c r="V163" s="75">
        <f t="shared" si="112"/>
        <v>0</v>
      </c>
      <c r="W163" s="75">
        <f t="shared" si="113"/>
        <v>0</v>
      </c>
      <c r="X163" s="75">
        <f t="shared" si="114"/>
        <v>0</v>
      </c>
      <c r="Y163" s="23">
        <f t="shared" si="115"/>
        <v>0</v>
      </c>
    </row>
    <row r="164" spans="1:25">
      <c r="A164" s="25">
        <f t="shared" si="98"/>
        <v>153</v>
      </c>
      <c r="C164" s="119">
        <v>39400</v>
      </c>
      <c r="E164" s="115" t="s">
        <v>301</v>
      </c>
      <c r="G164" s="24">
        <v>6.2</v>
      </c>
      <c r="H164" s="75" t="str">
        <f t="shared" si="99"/>
        <v>P, S, T &amp; D Plant - Customer</v>
      </c>
      <c r="I164" s="23">
        <f>'Dep. Res. Class'!J$164</f>
        <v>18593.771239008169</v>
      </c>
      <c r="J164" s="75">
        <f t="shared" si="100"/>
        <v>15655.780304573993</v>
      </c>
      <c r="K164" s="75">
        <f t="shared" si="101"/>
        <v>2848.1861440713237</v>
      </c>
      <c r="L164" s="75">
        <f t="shared" si="102"/>
        <v>3.9750807070918719</v>
      </c>
      <c r="M164" s="75">
        <f t="shared" si="103"/>
        <v>53.574769061076303</v>
      </c>
      <c r="N164" s="75">
        <f t="shared" si="104"/>
        <v>32.254940594688328</v>
      </c>
      <c r="O164" s="75">
        <f t="shared" si="105"/>
        <v>0</v>
      </c>
      <c r="P164" s="75">
        <f t="shared" si="106"/>
        <v>0</v>
      </c>
      <c r="Q164" s="75">
        <f t="shared" si="107"/>
        <v>0</v>
      </c>
      <c r="R164" s="75">
        <f t="shared" si="108"/>
        <v>0</v>
      </c>
      <c r="S164" s="75">
        <f t="shared" si="109"/>
        <v>0</v>
      </c>
      <c r="T164" s="75">
        <f t="shared" si="110"/>
        <v>0</v>
      </c>
      <c r="U164" s="75">
        <f t="shared" si="111"/>
        <v>0</v>
      </c>
      <c r="V164" s="75">
        <f t="shared" si="112"/>
        <v>0</v>
      </c>
      <c r="W164" s="75">
        <f t="shared" si="113"/>
        <v>0</v>
      </c>
      <c r="X164" s="75">
        <f t="shared" si="114"/>
        <v>0</v>
      </c>
      <c r="Y164" s="23">
        <f t="shared" si="115"/>
        <v>0</v>
      </c>
    </row>
    <row r="165" spans="1:25">
      <c r="A165" s="25">
        <f t="shared" si="98"/>
        <v>154</v>
      </c>
      <c r="C165" s="119">
        <v>39600</v>
      </c>
      <c r="E165" s="115" t="s">
        <v>302</v>
      </c>
      <c r="G165" s="24">
        <v>6.2</v>
      </c>
      <c r="H165" s="75" t="str">
        <f t="shared" si="99"/>
        <v>P, S, T &amp; D Plant - Customer</v>
      </c>
      <c r="I165" s="23">
        <f>'Dep. Res. Class'!J$165</f>
        <v>1033.8428873538319</v>
      </c>
      <c r="J165" s="75">
        <f t="shared" si="100"/>
        <v>870.48597650281761</v>
      </c>
      <c r="K165" s="75">
        <f t="shared" si="101"/>
        <v>158.36362344452209</v>
      </c>
      <c r="L165" s="75">
        <f t="shared" si="102"/>
        <v>0.22102073123620875</v>
      </c>
      <c r="M165" s="75">
        <f t="shared" si="103"/>
        <v>2.9788413132252978</v>
      </c>
      <c r="N165" s="75">
        <f t="shared" si="104"/>
        <v>1.7934253620309508</v>
      </c>
      <c r="O165" s="75">
        <f t="shared" si="105"/>
        <v>0</v>
      </c>
      <c r="P165" s="75">
        <f t="shared" si="106"/>
        <v>0</v>
      </c>
      <c r="Q165" s="75">
        <f t="shared" si="107"/>
        <v>0</v>
      </c>
      <c r="R165" s="75">
        <f t="shared" si="108"/>
        <v>0</v>
      </c>
      <c r="S165" s="75">
        <f t="shared" si="109"/>
        <v>0</v>
      </c>
      <c r="T165" s="75">
        <f t="shared" si="110"/>
        <v>0</v>
      </c>
      <c r="U165" s="75">
        <f t="shared" si="111"/>
        <v>0</v>
      </c>
      <c r="V165" s="75">
        <f t="shared" si="112"/>
        <v>0</v>
      </c>
      <c r="W165" s="75">
        <f t="shared" si="113"/>
        <v>0</v>
      </c>
      <c r="X165" s="75">
        <f t="shared" si="114"/>
        <v>0</v>
      </c>
      <c r="Y165" s="23">
        <f t="shared" si="115"/>
        <v>0</v>
      </c>
    </row>
    <row r="166" spans="1:25">
      <c r="A166" s="25">
        <f t="shared" si="98"/>
        <v>155</v>
      </c>
      <c r="C166" s="119">
        <v>39603</v>
      </c>
      <c r="E166" s="115" t="s">
        <v>303</v>
      </c>
      <c r="G166" s="24">
        <v>6.2</v>
      </c>
      <c r="H166" s="75" t="str">
        <f t="shared" si="99"/>
        <v>P, S, T &amp; D Plant - Customer</v>
      </c>
      <c r="I166" s="23">
        <f>'Dep. Res. Class'!J$166</f>
        <v>0</v>
      </c>
      <c r="J166" s="75">
        <f t="shared" si="100"/>
        <v>0</v>
      </c>
      <c r="K166" s="75">
        <f t="shared" si="101"/>
        <v>0</v>
      </c>
      <c r="L166" s="75">
        <f t="shared" si="102"/>
        <v>0</v>
      </c>
      <c r="M166" s="75">
        <f t="shared" si="103"/>
        <v>0</v>
      </c>
      <c r="N166" s="75">
        <f t="shared" si="104"/>
        <v>0</v>
      </c>
      <c r="O166" s="75">
        <f t="shared" si="105"/>
        <v>0</v>
      </c>
      <c r="P166" s="75">
        <f t="shared" si="106"/>
        <v>0</v>
      </c>
      <c r="Q166" s="75">
        <f t="shared" si="107"/>
        <v>0</v>
      </c>
      <c r="R166" s="75">
        <f t="shared" si="108"/>
        <v>0</v>
      </c>
      <c r="S166" s="75">
        <f t="shared" si="109"/>
        <v>0</v>
      </c>
      <c r="T166" s="75">
        <f t="shared" si="110"/>
        <v>0</v>
      </c>
      <c r="U166" s="75">
        <f t="shared" si="111"/>
        <v>0</v>
      </c>
      <c r="V166" s="75">
        <f t="shared" si="112"/>
        <v>0</v>
      </c>
      <c r="W166" s="75">
        <f t="shared" si="113"/>
        <v>0</v>
      </c>
      <c r="X166" s="75">
        <f t="shared" si="114"/>
        <v>0</v>
      </c>
      <c r="Y166" s="23">
        <f t="shared" si="115"/>
        <v>0</v>
      </c>
    </row>
    <row r="167" spans="1:25">
      <c r="A167" s="25">
        <f t="shared" si="98"/>
        <v>156</v>
      </c>
      <c r="C167" s="119">
        <v>39604</v>
      </c>
      <c r="E167" s="115" t="s">
        <v>304</v>
      </c>
      <c r="G167" s="24">
        <v>6.2</v>
      </c>
      <c r="H167" s="75" t="str">
        <f t="shared" si="99"/>
        <v>P, S, T &amp; D Plant - Customer</v>
      </c>
      <c r="I167" s="23">
        <f>'Dep. Res. Class'!J$167</f>
        <v>0</v>
      </c>
      <c r="J167" s="75">
        <f t="shared" si="100"/>
        <v>0</v>
      </c>
      <c r="K167" s="75">
        <f t="shared" si="101"/>
        <v>0</v>
      </c>
      <c r="L167" s="75">
        <f t="shared" si="102"/>
        <v>0</v>
      </c>
      <c r="M167" s="75">
        <f t="shared" si="103"/>
        <v>0</v>
      </c>
      <c r="N167" s="75">
        <f t="shared" si="104"/>
        <v>0</v>
      </c>
      <c r="O167" s="75">
        <f t="shared" si="105"/>
        <v>0</v>
      </c>
      <c r="P167" s="75">
        <f t="shared" si="106"/>
        <v>0</v>
      </c>
      <c r="Q167" s="75">
        <f t="shared" si="107"/>
        <v>0</v>
      </c>
      <c r="R167" s="75">
        <f t="shared" si="108"/>
        <v>0</v>
      </c>
      <c r="S167" s="75">
        <f t="shared" si="109"/>
        <v>0</v>
      </c>
      <c r="T167" s="75">
        <f t="shared" si="110"/>
        <v>0</v>
      </c>
      <c r="U167" s="75">
        <f t="shared" si="111"/>
        <v>0</v>
      </c>
      <c r="V167" s="75">
        <f t="shared" si="112"/>
        <v>0</v>
      </c>
      <c r="W167" s="75">
        <f t="shared" si="113"/>
        <v>0</v>
      </c>
      <c r="X167" s="75">
        <f t="shared" si="114"/>
        <v>0</v>
      </c>
      <c r="Y167" s="23">
        <f t="shared" si="115"/>
        <v>0</v>
      </c>
    </row>
    <row r="168" spans="1:25">
      <c r="A168" s="25">
        <f t="shared" si="98"/>
        <v>157</v>
      </c>
      <c r="C168" s="119">
        <v>39605</v>
      </c>
      <c r="E168" s="113" t="s">
        <v>305</v>
      </c>
      <c r="G168" s="24">
        <v>6.2</v>
      </c>
      <c r="H168" s="75" t="str">
        <f t="shared" si="99"/>
        <v>P, S, T &amp; D Plant - Customer</v>
      </c>
      <c r="I168" s="23">
        <f>'Dep. Res. Class'!J$168</f>
        <v>0</v>
      </c>
      <c r="J168" s="75">
        <f t="shared" si="100"/>
        <v>0</v>
      </c>
      <c r="K168" s="75">
        <f t="shared" si="101"/>
        <v>0</v>
      </c>
      <c r="L168" s="75">
        <f t="shared" si="102"/>
        <v>0</v>
      </c>
      <c r="M168" s="75">
        <f t="shared" si="103"/>
        <v>0</v>
      </c>
      <c r="N168" s="75">
        <f t="shared" si="104"/>
        <v>0</v>
      </c>
      <c r="O168" s="75">
        <f t="shared" si="105"/>
        <v>0</v>
      </c>
      <c r="P168" s="75">
        <f t="shared" si="106"/>
        <v>0</v>
      </c>
      <c r="Q168" s="75">
        <f t="shared" si="107"/>
        <v>0</v>
      </c>
      <c r="R168" s="75">
        <f t="shared" si="108"/>
        <v>0</v>
      </c>
      <c r="S168" s="75">
        <f t="shared" si="109"/>
        <v>0</v>
      </c>
      <c r="T168" s="75">
        <f t="shared" si="110"/>
        <v>0</v>
      </c>
      <c r="U168" s="75">
        <f t="shared" si="111"/>
        <v>0</v>
      </c>
      <c r="V168" s="75">
        <f t="shared" si="112"/>
        <v>0</v>
      </c>
      <c r="W168" s="75">
        <f t="shared" si="113"/>
        <v>0</v>
      </c>
      <c r="X168" s="75">
        <f t="shared" si="114"/>
        <v>0</v>
      </c>
      <c r="Y168" s="23">
        <f t="shared" si="115"/>
        <v>0</v>
      </c>
    </row>
    <row r="169" spans="1:25">
      <c r="A169" s="25">
        <f t="shared" si="98"/>
        <v>158</v>
      </c>
      <c r="C169" s="119">
        <v>39700</v>
      </c>
      <c r="E169" s="115" t="s">
        <v>306</v>
      </c>
      <c r="G169" s="24">
        <v>6.2</v>
      </c>
      <c r="H169" s="75" t="str">
        <f t="shared" si="99"/>
        <v>P, S, T &amp; D Plant - Customer</v>
      </c>
      <c r="I169" s="23">
        <f>'Dep. Res. Class'!J$169</f>
        <v>-7617.8435772691391</v>
      </c>
      <c r="J169" s="75">
        <f t="shared" si="100"/>
        <v>-6414.1525625598388</v>
      </c>
      <c r="K169" s="75">
        <f t="shared" si="101"/>
        <v>-1166.8981104253951</v>
      </c>
      <c r="L169" s="75">
        <f t="shared" si="102"/>
        <v>-1.6285853280865452</v>
      </c>
      <c r="M169" s="75">
        <f t="shared" si="103"/>
        <v>-21.949512293632353</v>
      </c>
      <c r="N169" s="75">
        <f t="shared" si="104"/>
        <v>-13.214806662187964</v>
      </c>
      <c r="O169" s="75">
        <f t="shared" si="105"/>
        <v>0</v>
      </c>
      <c r="P169" s="75">
        <f t="shared" si="106"/>
        <v>0</v>
      </c>
      <c r="Q169" s="75">
        <f t="shared" si="107"/>
        <v>0</v>
      </c>
      <c r="R169" s="75">
        <f t="shared" si="108"/>
        <v>0</v>
      </c>
      <c r="S169" s="75">
        <f t="shared" si="109"/>
        <v>0</v>
      </c>
      <c r="T169" s="75">
        <f t="shared" si="110"/>
        <v>0</v>
      </c>
      <c r="U169" s="75">
        <f t="shared" si="111"/>
        <v>0</v>
      </c>
      <c r="V169" s="75">
        <f t="shared" si="112"/>
        <v>0</v>
      </c>
      <c r="W169" s="75">
        <f t="shared" si="113"/>
        <v>0</v>
      </c>
      <c r="X169" s="75">
        <f t="shared" si="114"/>
        <v>0</v>
      </c>
      <c r="Y169" s="23">
        <f t="shared" si="115"/>
        <v>0</v>
      </c>
    </row>
    <row r="170" spans="1:25">
      <c r="A170" s="25">
        <f t="shared" si="98"/>
        <v>159</v>
      </c>
      <c r="C170" s="119">
        <v>39701</v>
      </c>
      <c r="E170" s="115" t="s">
        <v>307</v>
      </c>
      <c r="G170" s="24">
        <v>6.2</v>
      </c>
      <c r="H170" s="75" t="str">
        <f t="shared" si="99"/>
        <v>P, S, T &amp; D Plant - Customer</v>
      </c>
      <c r="I170" s="23">
        <f>'Dep. Res. Class'!J$170</f>
        <v>0</v>
      </c>
      <c r="J170" s="75">
        <f t="shared" si="100"/>
        <v>0</v>
      </c>
      <c r="K170" s="75">
        <f t="shared" si="101"/>
        <v>0</v>
      </c>
      <c r="L170" s="75">
        <f t="shared" si="102"/>
        <v>0</v>
      </c>
      <c r="M170" s="75">
        <f t="shared" si="103"/>
        <v>0</v>
      </c>
      <c r="N170" s="75">
        <f t="shared" si="104"/>
        <v>0</v>
      </c>
      <c r="O170" s="75">
        <f t="shared" si="105"/>
        <v>0</v>
      </c>
      <c r="P170" s="75">
        <f t="shared" si="106"/>
        <v>0</v>
      </c>
      <c r="Q170" s="75">
        <f t="shared" si="107"/>
        <v>0</v>
      </c>
      <c r="R170" s="75">
        <f t="shared" si="108"/>
        <v>0</v>
      </c>
      <c r="S170" s="75">
        <f t="shared" si="109"/>
        <v>0</v>
      </c>
      <c r="T170" s="75">
        <f t="shared" si="110"/>
        <v>0</v>
      </c>
      <c r="U170" s="75">
        <f t="shared" si="111"/>
        <v>0</v>
      </c>
      <c r="V170" s="75">
        <f t="shared" si="112"/>
        <v>0</v>
      </c>
      <c r="W170" s="75">
        <f t="shared" si="113"/>
        <v>0</v>
      </c>
      <c r="X170" s="75">
        <f t="shared" si="114"/>
        <v>0</v>
      </c>
      <c r="Y170" s="23">
        <f t="shared" si="115"/>
        <v>0</v>
      </c>
    </row>
    <row r="171" spans="1:25">
      <c r="A171" s="25">
        <f t="shared" si="98"/>
        <v>160</v>
      </c>
      <c r="C171" s="119">
        <v>39702</v>
      </c>
      <c r="E171" s="115" t="s">
        <v>308</v>
      </c>
      <c r="G171" s="24">
        <v>6.2</v>
      </c>
      <c r="H171" s="75" t="str">
        <f t="shared" si="99"/>
        <v>P, S, T &amp; D Plant - Customer</v>
      </c>
      <c r="I171" s="23">
        <f>'Dep. Res. Class'!J$171</f>
        <v>0</v>
      </c>
      <c r="J171" s="75">
        <f t="shared" si="100"/>
        <v>0</v>
      </c>
      <c r="K171" s="75">
        <f t="shared" si="101"/>
        <v>0</v>
      </c>
      <c r="L171" s="75">
        <f t="shared" si="102"/>
        <v>0</v>
      </c>
      <c r="M171" s="75">
        <f t="shared" si="103"/>
        <v>0</v>
      </c>
      <c r="N171" s="75">
        <f t="shared" si="104"/>
        <v>0</v>
      </c>
      <c r="O171" s="75">
        <f t="shared" si="105"/>
        <v>0</v>
      </c>
      <c r="P171" s="75">
        <f t="shared" si="106"/>
        <v>0</v>
      </c>
      <c r="Q171" s="75">
        <f t="shared" si="107"/>
        <v>0</v>
      </c>
      <c r="R171" s="75">
        <f t="shared" si="108"/>
        <v>0</v>
      </c>
      <c r="S171" s="75">
        <f t="shared" si="109"/>
        <v>0</v>
      </c>
      <c r="T171" s="75">
        <f t="shared" si="110"/>
        <v>0</v>
      </c>
      <c r="U171" s="75">
        <f t="shared" si="111"/>
        <v>0</v>
      </c>
      <c r="V171" s="75">
        <f t="shared" si="112"/>
        <v>0</v>
      </c>
      <c r="W171" s="75">
        <f t="shared" si="113"/>
        <v>0</v>
      </c>
      <c r="X171" s="75">
        <f t="shared" si="114"/>
        <v>0</v>
      </c>
      <c r="Y171" s="23">
        <f t="shared" si="115"/>
        <v>0</v>
      </c>
    </row>
    <row r="172" spans="1:25">
      <c r="A172" s="25">
        <f t="shared" si="98"/>
        <v>161</v>
      </c>
      <c r="C172" s="119">
        <v>39705</v>
      </c>
      <c r="E172" s="115" t="s">
        <v>309</v>
      </c>
      <c r="G172" s="24">
        <v>6.2</v>
      </c>
      <c r="H172" s="75" t="str">
        <f t="shared" si="99"/>
        <v>P, S, T &amp; D Plant - Customer</v>
      </c>
      <c r="I172" s="23">
        <f>'Dep. Res. Class'!J$172</f>
        <v>0</v>
      </c>
      <c r="J172" s="75">
        <f t="shared" si="100"/>
        <v>0</v>
      </c>
      <c r="K172" s="75">
        <f t="shared" si="101"/>
        <v>0</v>
      </c>
      <c r="L172" s="75">
        <f t="shared" si="102"/>
        <v>0</v>
      </c>
      <c r="M172" s="75">
        <f t="shared" si="103"/>
        <v>0</v>
      </c>
      <c r="N172" s="75">
        <f t="shared" si="104"/>
        <v>0</v>
      </c>
      <c r="O172" s="75">
        <f t="shared" si="105"/>
        <v>0</v>
      </c>
      <c r="P172" s="75">
        <f t="shared" si="106"/>
        <v>0</v>
      </c>
      <c r="Q172" s="75">
        <f t="shared" si="107"/>
        <v>0</v>
      </c>
      <c r="R172" s="75">
        <f t="shared" si="108"/>
        <v>0</v>
      </c>
      <c r="S172" s="75">
        <f t="shared" si="109"/>
        <v>0</v>
      </c>
      <c r="T172" s="75">
        <f t="shared" si="110"/>
        <v>0</v>
      </c>
      <c r="U172" s="75">
        <f t="shared" si="111"/>
        <v>0</v>
      </c>
      <c r="V172" s="75">
        <f t="shared" si="112"/>
        <v>0</v>
      </c>
      <c r="W172" s="75">
        <f t="shared" si="113"/>
        <v>0</v>
      </c>
      <c r="X172" s="75">
        <f t="shared" si="114"/>
        <v>0</v>
      </c>
      <c r="Y172" s="23">
        <f t="shared" si="115"/>
        <v>0</v>
      </c>
    </row>
    <row r="173" spans="1:25">
      <c r="A173" s="25">
        <f t="shared" si="98"/>
        <v>162</v>
      </c>
      <c r="C173" s="119">
        <v>39800</v>
      </c>
      <c r="E173" s="115" t="s">
        <v>310</v>
      </c>
      <c r="G173" s="24">
        <v>6.2</v>
      </c>
      <c r="H173" s="75" t="str">
        <f t="shared" si="99"/>
        <v>P, S, T &amp; D Plant - Customer</v>
      </c>
      <c r="I173" s="23">
        <f>'Dep. Res. Class'!J$173</f>
        <v>-43840.799860104744</v>
      </c>
      <c r="J173" s="75">
        <f t="shared" si="100"/>
        <v>-36913.54067789478</v>
      </c>
      <c r="K173" s="75">
        <f t="shared" si="101"/>
        <v>-6715.5154864223778</v>
      </c>
      <c r="L173" s="75">
        <f t="shared" si="102"/>
        <v>-9.3725320951444804</v>
      </c>
      <c r="M173" s="75">
        <f t="shared" si="103"/>
        <v>-126.31976040613404</v>
      </c>
      <c r="N173" s="75">
        <f t="shared" si="104"/>
        <v>-76.051403286315207</v>
      </c>
      <c r="O173" s="75">
        <f t="shared" si="105"/>
        <v>0</v>
      </c>
      <c r="P173" s="75">
        <f t="shared" si="106"/>
        <v>0</v>
      </c>
      <c r="Q173" s="75">
        <f t="shared" si="107"/>
        <v>0</v>
      </c>
      <c r="R173" s="75">
        <f t="shared" si="108"/>
        <v>0</v>
      </c>
      <c r="S173" s="75">
        <f t="shared" si="109"/>
        <v>0</v>
      </c>
      <c r="T173" s="75">
        <f t="shared" si="110"/>
        <v>0</v>
      </c>
      <c r="U173" s="75">
        <f t="shared" si="111"/>
        <v>0</v>
      </c>
      <c r="V173" s="75">
        <f t="shared" si="112"/>
        <v>0</v>
      </c>
      <c r="W173" s="75">
        <f t="shared" si="113"/>
        <v>0</v>
      </c>
      <c r="X173" s="75">
        <f t="shared" si="114"/>
        <v>0</v>
      </c>
      <c r="Y173" s="23">
        <f t="shared" si="115"/>
        <v>0</v>
      </c>
    </row>
    <row r="174" spans="1:25">
      <c r="A174" s="25">
        <f t="shared" si="98"/>
        <v>163</v>
      </c>
      <c r="C174" s="119">
        <v>39900</v>
      </c>
      <c r="E174" s="115" t="s">
        <v>311</v>
      </c>
      <c r="G174" s="24">
        <v>6.2</v>
      </c>
      <c r="H174" s="75" t="str">
        <f t="shared" si="99"/>
        <v>P, S, T &amp; D Plant - Customer</v>
      </c>
      <c r="I174" s="23">
        <f>'Dep. Res. Class'!J$174</f>
        <v>0</v>
      </c>
      <c r="J174" s="75">
        <f t="shared" si="100"/>
        <v>0</v>
      </c>
      <c r="K174" s="75">
        <f t="shared" si="101"/>
        <v>0</v>
      </c>
      <c r="L174" s="75">
        <f t="shared" si="102"/>
        <v>0</v>
      </c>
      <c r="M174" s="75">
        <f t="shared" si="103"/>
        <v>0</v>
      </c>
      <c r="N174" s="75">
        <f t="shared" si="104"/>
        <v>0</v>
      </c>
      <c r="O174" s="75">
        <f t="shared" si="105"/>
        <v>0</v>
      </c>
      <c r="P174" s="75">
        <f t="shared" si="106"/>
        <v>0</v>
      </c>
      <c r="Q174" s="75">
        <f t="shared" si="107"/>
        <v>0</v>
      </c>
      <c r="R174" s="75">
        <f t="shared" si="108"/>
        <v>0</v>
      </c>
      <c r="S174" s="75">
        <f t="shared" si="109"/>
        <v>0</v>
      </c>
      <c r="T174" s="75">
        <f t="shared" si="110"/>
        <v>0</v>
      </c>
      <c r="U174" s="75">
        <f t="shared" si="111"/>
        <v>0</v>
      </c>
      <c r="V174" s="75">
        <f t="shared" si="112"/>
        <v>0</v>
      </c>
      <c r="W174" s="75">
        <f t="shared" si="113"/>
        <v>0</v>
      </c>
      <c r="X174" s="75">
        <f t="shared" si="114"/>
        <v>0</v>
      </c>
      <c r="Y174" s="23">
        <f t="shared" si="115"/>
        <v>0</v>
      </c>
    </row>
    <row r="175" spans="1:25">
      <c r="A175" s="25">
        <f t="shared" si="98"/>
        <v>164</v>
      </c>
      <c r="C175" s="119">
        <v>39901</v>
      </c>
      <c r="E175" s="115" t="s">
        <v>312</v>
      </c>
      <c r="G175" s="24">
        <v>6.2</v>
      </c>
      <c r="H175" s="75" t="str">
        <f t="shared" si="99"/>
        <v>P, S, T &amp; D Plant - Customer</v>
      </c>
      <c r="I175" s="23">
        <f>'Dep. Res. Class'!J$175</f>
        <v>0</v>
      </c>
      <c r="J175" s="75">
        <f t="shared" si="100"/>
        <v>0</v>
      </c>
      <c r="K175" s="75">
        <f t="shared" si="101"/>
        <v>0</v>
      </c>
      <c r="L175" s="75">
        <f t="shared" si="102"/>
        <v>0</v>
      </c>
      <c r="M175" s="75">
        <f t="shared" si="103"/>
        <v>0</v>
      </c>
      <c r="N175" s="75">
        <f t="shared" si="104"/>
        <v>0</v>
      </c>
      <c r="O175" s="75">
        <f t="shared" si="105"/>
        <v>0</v>
      </c>
      <c r="P175" s="75">
        <f t="shared" si="106"/>
        <v>0</v>
      </c>
      <c r="Q175" s="75">
        <f t="shared" si="107"/>
        <v>0</v>
      </c>
      <c r="R175" s="75">
        <f t="shared" si="108"/>
        <v>0</v>
      </c>
      <c r="S175" s="75">
        <f t="shared" si="109"/>
        <v>0</v>
      </c>
      <c r="T175" s="75">
        <f t="shared" si="110"/>
        <v>0</v>
      </c>
      <c r="U175" s="75">
        <f t="shared" si="111"/>
        <v>0</v>
      </c>
      <c r="V175" s="75">
        <f t="shared" si="112"/>
        <v>0</v>
      </c>
      <c r="W175" s="75">
        <f t="shared" si="113"/>
        <v>0</v>
      </c>
      <c r="X175" s="75">
        <f t="shared" si="114"/>
        <v>0</v>
      </c>
      <c r="Y175" s="23">
        <f t="shared" si="115"/>
        <v>0</v>
      </c>
    </row>
    <row r="176" spans="1:25">
      <c r="A176" s="25">
        <f t="shared" si="98"/>
        <v>165</v>
      </c>
      <c r="C176" s="119">
        <v>39902</v>
      </c>
      <c r="E176" s="115" t="s">
        <v>313</v>
      </c>
      <c r="G176" s="24">
        <v>6.2</v>
      </c>
      <c r="H176" s="75" t="str">
        <f t="shared" si="99"/>
        <v>P, S, T &amp; D Plant - Customer</v>
      </c>
      <c r="I176" s="23">
        <f>'Dep. Res. Class'!J$176</f>
        <v>0</v>
      </c>
      <c r="J176" s="75">
        <f t="shared" si="100"/>
        <v>0</v>
      </c>
      <c r="K176" s="75">
        <f t="shared" si="101"/>
        <v>0</v>
      </c>
      <c r="L176" s="75">
        <f t="shared" si="102"/>
        <v>0</v>
      </c>
      <c r="M176" s="75">
        <f t="shared" si="103"/>
        <v>0</v>
      </c>
      <c r="N176" s="75">
        <f t="shared" si="104"/>
        <v>0</v>
      </c>
      <c r="O176" s="75">
        <f t="shared" si="105"/>
        <v>0</v>
      </c>
      <c r="P176" s="75">
        <f t="shared" si="106"/>
        <v>0</v>
      </c>
      <c r="Q176" s="75">
        <f t="shared" si="107"/>
        <v>0</v>
      </c>
      <c r="R176" s="75">
        <f t="shared" si="108"/>
        <v>0</v>
      </c>
      <c r="S176" s="75">
        <f t="shared" si="109"/>
        <v>0</v>
      </c>
      <c r="T176" s="75">
        <f t="shared" si="110"/>
        <v>0</v>
      </c>
      <c r="U176" s="75">
        <f t="shared" si="111"/>
        <v>0</v>
      </c>
      <c r="V176" s="75">
        <f t="shared" si="112"/>
        <v>0</v>
      </c>
      <c r="W176" s="75">
        <f t="shared" si="113"/>
        <v>0</v>
      </c>
      <c r="X176" s="75">
        <f t="shared" si="114"/>
        <v>0</v>
      </c>
      <c r="Y176" s="23">
        <f t="shared" si="115"/>
        <v>0</v>
      </c>
    </row>
    <row r="177" spans="1:25">
      <c r="A177" s="25">
        <f t="shared" si="98"/>
        <v>166</v>
      </c>
      <c r="C177" s="119">
        <v>39903</v>
      </c>
      <c r="E177" s="115" t="s">
        <v>314</v>
      </c>
      <c r="G177" s="24">
        <v>6.2</v>
      </c>
      <c r="H177" s="75" t="str">
        <f t="shared" si="99"/>
        <v>P, S, T &amp; D Plant - Customer</v>
      </c>
      <c r="I177" s="23">
        <f>'Dep. Res. Class'!J$177</f>
        <v>6742.7850453677447</v>
      </c>
      <c r="J177" s="75">
        <f t="shared" si="100"/>
        <v>5677.3615182368667</v>
      </c>
      <c r="K177" s="75">
        <f t="shared" si="101"/>
        <v>1032.8570085006684</v>
      </c>
      <c r="L177" s="75">
        <f t="shared" si="102"/>
        <v>1.4415104069731821</v>
      </c>
      <c r="M177" s="75">
        <f t="shared" si="103"/>
        <v>19.428180920941848</v>
      </c>
      <c r="N177" s="75">
        <f t="shared" si="104"/>
        <v>11.696827302296677</v>
      </c>
      <c r="O177" s="75">
        <f t="shared" si="105"/>
        <v>0</v>
      </c>
      <c r="P177" s="75">
        <f t="shared" si="106"/>
        <v>0</v>
      </c>
      <c r="Q177" s="75">
        <f t="shared" si="107"/>
        <v>0</v>
      </c>
      <c r="R177" s="75">
        <f t="shared" si="108"/>
        <v>0</v>
      </c>
      <c r="S177" s="75">
        <f t="shared" si="109"/>
        <v>0</v>
      </c>
      <c r="T177" s="75">
        <f t="shared" si="110"/>
        <v>0</v>
      </c>
      <c r="U177" s="75">
        <f t="shared" si="111"/>
        <v>0</v>
      </c>
      <c r="V177" s="75">
        <f t="shared" si="112"/>
        <v>0</v>
      </c>
      <c r="W177" s="75">
        <f t="shared" si="113"/>
        <v>0</v>
      </c>
      <c r="X177" s="75">
        <f t="shared" si="114"/>
        <v>0</v>
      </c>
      <c r="Y177" s="23">
        <f t="shared" si="115"/>
        <v>0</v>
      </c>
    </row>
    <row r="178" spans="1:25">
      <c r="A178" s="25">
        <f t="shared" si="98"/>
        <v>167</v>
      </c>
      <c r="C178" s="119">
        <v>39904</v>
      </c>
      <c r="E178" s="115" t="s">
        <v>315</v>
      </c>
      <c r="G178" s="24">
        <v>6.2</v>
      </c>
      <c r="H178" s="75" t="str">
        <f t="shared" si="99"/>
        <v>P, S, T &amp; D Plant - Customer</v>
      </c>
      <c r="I178" s="23">
        <f>'Dep. Res. Class'!J$178</f>
        <v>0</v>
      </c>
      <c r="J178" s="75">
        <f t="shared" si="100"/>
        <v>0</v>
      </c>
      <c r="K178" s="75">
        <f t="shared" si="101"/>
        <v>0</v>
      </c>
      <c r="L178" s="75">
        <f t="shared" si="102"/>
        <v>0</v>
      </c>
      <c r="M178" s="75">
        <f t="shared" si="103"/>
        <v>0</v>
      </c>
      <c r="N178" s="75">
        <f t="shared" si="104"/>
        <v>0</v>
      </c>
      <c r="O178" s="75">
        <f t="shared" si="105"/>
        <v>0</v>
      </c>
      <c r="P178" s="75">
        <f t="shared" si="106"/>
        <v>0</v>
      </c>
      <c r="Q178" s="75">
        <f t="shared" si="107"/>
        <v>0</v>
      </c>
      <c r="R178" s="75">
        <f t="shared" si="108"/>
        <v>0</v>
      </c>
      <c r="S178" s="75">
        <f t="shared" si="109"/>
        <v>0</v>
      </c>
      <c r="T178" s="75">
        <f t="shared" si="110"/>
        <v>0</v>
      </c>
      <c r="U178" s="75">
        <f t="shared" si="111"/>
        <v>0</v>
      </c>
      <c r="V178" s="75">
        <f t="shared" si="112"/>
        <v>0</v>
      </c>
      <c r="W178" s="75">
        <f t="shared" si="113"/>
        <v>0</v>
      </c>
      <c r="X178" s="75">
        <f t="shared" si="114"/>
        <v>0</v>
      </c>
      <c r="Y178" s="23">
        <f t="shared" si="115"/>
        <v>0</v>
      </c>
    </row>
    <row r="179" spans="1:25">
      <c r="A179" s="25">
        <f t="shared" si="98"/>
        <v>168</v>
      </c>
      <c r="C179" s="119">
        <v>39905</v>
      </c>
      <c r="E179" s="115" t="s">
        <v>316</v>
      </c>
      <c r="G179" s="24">
        <v>6.2</v>
      </c>
      <c r="H179" s="75" t="str">
        <f t="shared" si="99"/>
        <v>P, S, T &amp; D Plant - Customer</v>
      </c>
      <c r="I179" s="23">
        <f>'Dep. Res. Class'!J$179</f>
        <v>0</v>
      </c>
      <c r="J179" s="75">
        <f t="shared" si="100"/>
        <v>0</v>
      </c>
      <c r="K179" s="75">
        <f t="shared" si="101"/>
        <v>0</v>
      </c>
      <c r="L179" s="75">
        <f t="shared" si="102"/>
        <v>0</v>
      </c>
      <c r="M179" s="75">
        <f t="shared" si="103"/>
        <v>0</v>
      </c>
      <c r="N179" s="75">
        <f t="shared" si="104"/>
        <v>0</v>
      </c>
      <c r="O179" s="75">
        <f t="shared" si="105"/>
        <v>0</v>
      </c>
      <c r="P179" s="75">
        <f t="shared" si="106"/>
        <v>0</v>
      </c>
      <c r="Q179" s="75">
        <f t="shared" si="107"/>
        <v>0</v>
      </c>
      <c r="R179" s="75">
        <f t="shared" si="108"/>
        <v>0</v>
      </c>
      <c r="S179" s="75">
        <f t="shared" si="109"/>
        <v>0</v>
      </c>
      <c r="T179" s="75">
        <f t="shared" si="110"/>
        <v>0</v>
      </c>
      <c r="U179" s="75">
        <f t="shared" si="111"/>
        <v>0</v>
      </c>
      <c r="V179" s="75">
        <f t="shared" si="112"/>
        <v>0</v>
      </c>
      <c r="W179" s="75">
        <f t="shared" si="113"/>
        <v>0</v>
      </c>
      <c r="X179" s="75">
        <f t="shared" si="114"/>
        <v>0</v>
      </c>
      <c r="Y179" s="23">
        <f t="shared" si="115"/>
        <v>0</v>
      </c>
    </row>
    <row r="180" spans="1:25">
      <c r="A180" s="25">
        <f t="shared" si="98"/>
        <v>169</v>
      </c>
      <c r="C180" s="119">
        <v>39906</v>
      </c>
      <c r="E180" s="115" t="s">
        <v>317</v>
      </c>
      <c r="G180" s="24">
        <v>6.2</v>
      </c>
      <c r="H180" s="75" t="str">
        <f t="shared" si="99"/>
        <v>P, S, T &amp; D Plant - Customer</v>
      </c>
      <c r="I180" s="23">
        <f>'Dep. Res. Class'!J$180</f>
        <v>0</v>
      </c>
      <c r="J180" s="75">
        <f t="shared" si="100"/>
        <v>0</v>
      </c>
      <c r="K180" s="75">
        <f t="shared" si="101"/>
        <v>0</v>
      </c>
      <c r="L180" s="75">
        <f t="shared" si="102"/>
        <v>0</v>
      </c>
      <c r="M180" s="75">
        <f t="shared" si="103"/>
        <v>0</v>
      </c>
      <c r="N180" s="75">
        <f t="shared" si="104"/>
        <v>0</v>
      </c>
      <c r="O180" s="75">
        <f t="shared" si="105"/>
        <v>0</v>
      </c>
      <c r="P180" s="75">
        <f t="shared" si="106"/>
        <v>0</v>
      </c>
      <c r="Q180" s="75">
        <f t="shared" si="107"/>
        <v>0</v>
      </c>
      <c r="R180" s="75">
        <f t="shared" si="108"/>
        <v>0</v>
      </c>
      <c r="S180" s="75">
        <f t="shared" si="109"/>
        <v>0</v>
      </c>
      <c r="T180" s="75">
        <f t="shared" si="110"/>
        <v>0</v>
      </c>
      <c r="U180" s="75">
        <f t="shared" si="111"/>
        <v>0</v>
      </c>
      <c r="V180" s="75">
        <f t="shared" si="112"/>
        <v>0</v>
      </c>
      <c r="W180" s="75">
        <f t="shared" si="113"/>
        <v>0</v>
      </c>
      <c r="X180" s="75">
        <f t="shared" si="114"/>
        <v>0</v>
      </c>
      <c r="Y180" s="23">
        <f t="shared" si="115"/>
        <v>0</v>
      </c>
    </row>
    <row r="181" spans="1:25">
      <c r="A181" s="25">
        <f t="shared" si="98"/>
        <v>170</v>
      </c>
      <c r="C181" s="119">
        <v>39907</v>
      </c>
      <c r="E181" s="115" t="s">
        <v>318</v>
      </c>
      <c r="G181" s="24">
        <v>6.2</v>
      </c>
      <c r="H181" s="75" t="str">
        <f t="shared" si="99"/>
        <v>P, S, T &amp; D Plant - Customer</v>
      </c>
      <c r="I181" s="23">
        <f>'Dep. Res. Class'!J$181</f>
        <v>15024.568776795897</v>
      </c>
      <c r="J181" s="75">
        <f t="shared" si="100"/>
        <v>12650.545438948069</v>
      </c>
      <c r="K181" s="75">
        <f t="shared" si="101"/>
        <v>2301.4571955656356</v>
      </c>
      <c r="L181" s="75">
        <f t="shared" si="102"/>
        <v>3.2120365852259511</v>
      </c>
      <c r="M181" s="75">
        <f t="shared" si="103"/>
        <v>43.290723119708282</v>
      </c>
      <c r="N181" s="75">
        <f t="shared" si="104"/>
        <v>26.063382577261997</v>
      </c>
      <c r="O181" s="75">
        <f t="shared" si="105"/>
        <v>0</v>
      </c>
      <c r="P181" s="75">
        <f t="shared" si="106"/>
        <v>0</v>
      </c>
      <c r="Q181" s="75">
        <f t="shared" si="107"/>
        <v>0</v>
      </c>
      <c r="R181" s="75">
        <f t="shared" si="108"/>
        <v>0</v>
      </c>
      <c r="S181" s="75">
        <f t="shared" si="109"/>
        <v>0</v>
      </c>
      <c r="T181" s="75">
        <f t="shared" si="110"/>
        <v>0</v>
      </c>
      <c r="U181" s="75">
        <f t="shared" si="111"/>
        <v>0</v>
      </c>
      <c r="V181" s="75">
        <f t="shared" si="112"/>
        <v>0</v>
      </c>
      <c r="W181" s="75">
        <f t="shared" si="113"/>
        <v>0</v>
      </c>
      <c r="X181" s="75">
        <f t="shared" si="114"/>
        <v>0</v>
      </c>
      <c r="Y181" s="23">
        <f t="shared" si="115"/>
        <v>0</v>
      </c>
    </row>
    <row r="182" spans="1:25">
      <c r="A182" s="25">
        <f t="shared" si="98"/>
        <v>171</v>
      </c>
      <c r="C182" s="119">
        <v>39908</v>
      </c>
      <c r="E182" s="115" t="s">
        <v>319</v>
      </c>
      <c r="G182" s="24">
        <v>6.2</v>
      </c>
      <c r="H182" s="75" t="str">
        <f t="shared" si="99"/>
        <v>P, S, T &amp; D Plant - Customer</v>
      </c>
      <c r="I182" s="23">
        <f>'Dep. Res. Class'!J$182</f>
        <v>0</v>
      </c>
      <c r="J182" s="75">
        <f t="shared" si="100"/>
        <v>0</v>
      </c>
      <c r="K182" s="75">
        <f t="shared" si="101"/>
        <v>0</v>
      </c>
      <c r="L182" s="75">
        <f t="shared" si="102"/>
        <v>0</v>
      </c>
      <c r="M182" s="75">
        <f t="shared" si="103"/>
        <v>0</v>
      </c>
      <c r="N182" s="75">
        <f t="shared" si="104"/>
        <v>0</v>
      </c>
      <c r="O182" s="75">
        <f t="shared" si="105"/>
        <v>0</v>
      </c>
      <c r="P182" s="75">
        <f t="shared" si="106"/>
        <v>0</v>
      </c>
      <c r="Q182" s="75">
        <f t="shared" si="107"/>
        <v>0</v>
      </c>
      <c r="R182" s="75">
        <f t="shared" si="108"/>
        <v>0</v>
      </c>
      <c r="S182" s="75">
        <f t="shared" si="109"/>
        <v>0</v>
      </c>
      <c r="T182" s="75">
        <f t="shared" si="110"/>
        <v>0</v>
      </c>
      <c r="U182" s="75">
        <f t="shared" si="111"/>
        <v>0</v>
      </c>
      <c r="V182" s="75">
        <f t="shared" si="112"/>
        <v>0</v>
      </c>
      <c r="W182" s="75">
        <f t="shared" si="113"/>
        <v>0</v>
      </c>
      <c r="X182" s="75">
        <f t="shared" si="114"/>
        <v>0</v>
      </c>
      <c r="Y182" s="23">
        <f t="shared" si="115"/>
        <v>0</v>
      </c>
    </row>
    <row r="183" spans="1:25">
      <c r="A183" s="25">
        <f t="shared" si="98"/>
        <v>172</v>
      </c>
      <c r="C183" s="119">
        <v>39909</v>
      </c>
      <c r="E183" s="115" t="s">
        <v>320</v>
      </c>
      <c r="G183" s="24">
        <v>6.2</v>
      </c>
      <c r="H183" s="75" t="str">
        <f t="shared" si="99"/>
        <v>P, S, T &amp; D Plant - Customer</v>
      </c>
      <c r="I183" s="23">
        <f>'Dep. Res. Class'!J$183</f>
        <v>0</v>
      </c>
      <c r="J183" s="75">
        <f t="shared" si="100"/>
        <v>0</v>
      </c>
      <c r="K183" s="75">
        <f t="shared" si="101"/>
        <v>0</v>
      </c>
      <c r="L183" s="75">
        <f t="shared" si="102"/>
        <v>0</v>
      </c>
      <c r="M183" s="75">
        <f t="shared" si="103"/>
        <v>0</v>
      </c>
      <c r="N183" s="75">
        <f t="shared" si="104"/>
        <v>0</v>
      </c>
      <c r="O183" s="75">
        <f t="shared" si="105"/>
        <v>0</v>
      </c>
      <c r="P183" s="75">
        <f t="shared" si="106"/>
        <v>0</v>
      </c>
      <c r="Q183" s="75">
        <f t="shared" si="107"/>
        <v>0</v>
      </c>
      <c r="R183" s="75">
        <f t="shared" si="108"/>
        <v>0</v>
      </c>
      <c r="S183" s="75">
        <f t="shared" si="109"/>
        <v>0</v>
      </c>
      <c r="T183" s="75">
        <f t="shared" si="110"/>
        <v>0</v>
      </c>
      <c r="U183" s="75">
        <f t="shared" si="111"/>
        <v>0</v>
      </c>
      <c r="V183" s="75">
        <f t="shared" si="112"/>
        <v>0</v>
      </c>
      <c r="W183" s="75">
        <f t="shared" si="113"/>
        <v>0</v>
      </c>
      <c r="X183" s="75">
        <f t="shared" si="114"/>
        <v>0</v>
      </c>
      <c r="Y183" s="23">
        <f t="shared" si="115"/>
        <v>0</v>
      </c>
    </row>
    <row r="184" spans="1:25">
      <c r="A184" s="25">
        <f t="shared" si="98"/>
        <v>173</v>
      </c>
      <c r="C184" s="119">
        <v>39924</v>
      </c>
      <c r="E184" s="115" t="s">
        <v>321</v>
      </c>
      <c r="G184" s="24">
        <v>6.2</v>
      </c>
      <c r="H184" s="75" t="str">
        <f t="shared" si="99"/>
        <v>P, S, T &amp; D Plant - Customer</v>
      </c>
      <c r="I184" s="23">
        <f>'Dep. Res. Class'!J$184</f>
        <v>0</v>
      </c>
      <c r="J184" s="75">
        <f t="shared" si="100"/>
        <v>0</v>
      </c>
      <c r="K184" s="75">
        <f t="shared" si="101"/>
        <v>0</v>
      </c>
      <c r="L184" s="75">
        <f t="shared" si="102"/>
        <v>0</v>
      </c>
      <c r="M184" s="75">
        <f t="shared" si="103"/>
        <v>0</v>
      </c>
      <c r="N184" s="75">
        <f t="shared" si="104"/>
        <v>0</v>
      </c>
      <c r="O184" s="75">
        <f t="shared" si="105"/>
        <v>0</v>
      </c>
      <c r="P184" s="75">
        <f t="shared" si="106"/>
        <v>0</v>
      </c>
      <c r="Q184" s="75">
        <f t="shared" si="107"/>
        <v>0</v>
      </c>
      <c r="R184" s="75">
        <f t="shared" si="108"/>
        <v>0</v>
      </c>
      <c r="S184" s="75">
        <f t="shared" si="109"/>
        <v>0</v>
      </c>
      <c r="T184" s="75">
        <f t="shared" si="110"/>
        <v>0</v>
      </c>
      <c r="U184" s="75">
        <f t="shared" si="111"/>
        <v>0</v>
      </c>
      <c r="V184" s="75">
        <f t="shared" si="112"/>
        <v>0</v>
      </c>
      <c r="W184" s="75">
        <f t="shared" si="113"/>
        <v>0</v>
      </c>
      <c r="X184" s="75">
        <f t="shared" si="114"/>
        <v>0</v>
      </c>
      <c r="Y184" s="23">
        <f t="shared" si="115"/>
        <v>0</v>
      </c>
    </row>
    <row r="185" spans="1:25">
      <c r="A185" s="25">
        <f t="shared" si="98"/>
        <v>174</v>
      </c>
      <c r="E185" s="115" t="s">
        <v>355</v>
      </c>
      <c r="G185" s="24">
        <v>6.2</v>
      </c>
      <c r="H185" s="75" t="str">
        <f t="shared" si="99"/>
        <v>P, S, T &amp; D Plant - Customer</v>
      </c>
      <c r="I185" s="23">
        <f>'Dep. Res. Class'!J$185</f>
        <v>18129.94387933856</v>
      </c>
      <c r="J185" s="75">
        <f t="shared" si="100"/>
        <v>15265.242035123638</v>
      </c>
      <c r="K185" s="75">
        <f t="shared" si="101"/>
        <v>2777.1372620521302</v>
      </c>
      <c r="L185" s="75">
        <f t="shared" si="102"/>
        <v>3.8759210925551506</v>
      </c>
      <c r="M185" s="75">
        <f t="shared" si="103"/>
        <v>52.238329919221307</v>
      </c>
      <c r="N185" s="75">
        <f t="shared" si="104"/>
        <v>31.450331151018933</v>
      </c>
      <c r="O185" s="75">
        <f t="shared" si="105"/>
        <v>0</v>
      </c>
      <c r="P185" s="75">
        <f t="shared" si="106"/>
        <v>0</v>
      </c>
      <c r="Q185" s="75">
        <f t="shared" si="107"/>
        <v>0</v>
      </c>
      <c r="R185" s="75">
        <f t="shared" si="108"/>
        <v>0</v>
      </c>
      <c r="S185" s="75">
        <f t="shared" si="109"/>
        <v>0</v>
      </c>
      <c r="T185" s="75">
        <f t="shared" si="110"/>
        <v>0</v>
      </c>
      <c r="U185" s="75">
        <f t="shared" si="111"/>
        <v>0</v>
      </c>
      <c r="V185" s="75">
        <f t="shared" si="112"/>
        <v>0</v>
      </c>
      <c r="W185" s="75">
        <f t="shared" si="113"/>
        <v>0</v>
      </c>
      <c r="X185" s="75">
        <f t="shared" si="114"/>
        <v>0</v>
      </c>
      <c r="Y185" s="23">
        <f t="shared" si="115"/>
        <v>0</v>
      </c>
    </row>
    <row r="186" spans="1:25">
      <c r="A186" s="25">
        <f t="shared" si="98"/>
        <v>175</v>
      </c>
      <c r="G186" s="24"/>
      <c r="I186" s="23"/>
      <c r="J186" s="94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</row>
    <row r="187" spans="1:25">
      <c r="A187" s="25">
        <f t="shared" si="98"/>
        <v>176</v>
      </c>
      <c r="D187" s="106" t="s">
        <v>149</v>
      </c>
      <c r="G187" s="24"/>
      <c r="I187" s="23">
        <f>'Dep. Res. Class'!J$187</f>
        <v>70500.845429246983</v>
      </c>
      <c r="J187" s="75">
        <f>SUM(J151:J185)</f>
        <v>59361.048016523651</v>
      </c>
      <c r="K187" s="75">
        <f t="shared" ref="K187:X187" si="116">SUM(K151:K185)</f>
        <v>10799.290177112367</v>
      </c>
      <c r="L187" s="75">
        <f t="shared" si="116"/>
        <v>15.072066171898047</v>
      </c>
      <c r="M187" s="75">
        <f t="shared" si="116"/>
        <v>203.13611821568375</v>
      </c>
      <c r="N187" s="75">
        <f t="shared" si="116"/>
        <v>122.29905122340128</v>
      </c>
      <c r="O187" s="75">
        <f t="shared" si="116"/>
        <v>0</v>
      </c>
      <c r="P187" s="75">
        <f t="shared" si="116"/>
        <v>0</v>
      </c>
      <c r="Q187" s="75">
        <f t="shared" si="116"/>
        <v>0</v>
      </c>
      <c r="R187" s="75">
        <f t="shared" si="116"/>
        <v>0</v>
      </c>
      <c r="S187" s="75">
        <f t="shared" si="116"/>
        <v>0</v>
      </c>
      <c r="T187" s="75">
        <f t="shared" si="116"/>
        <v>0</v>
      </c>
      <c r="U187" s="75">
        <f t="shared" si="116"/>
        <v>0</v>
      </c>
      <c r="V187" s="75">
        <f t="shared" si="116"/>
        <v>0</v>
      </c>
      <c r="W187" s="75">
        <f t="shared" si="116"/>
        <v>0</v>
      </c>
      <c r="X187" s="75">
        <f t="shared" si="116"/>
        <v>0</v>
      </c>
      <c r="Y187" s="23">
        <f>SUM(J187:X187)-I187</f>
        <v>0</v>
      </c>
    </row>
    <row r="188" spans="1:25">
      <c r="A188" s="25">
        <f t="shared" si="98"/>
        <v>177</v>
      </c>
      <c r="G188" s="24"/>
      <c r="I188" s="23"/>
      <c r="J188" s="94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</row>
    <row r="189" spans="1:25">
      <c r="A189" s="25">
        <f t="shared" si="98"/>
        <v>178</v>
      </c>
      <c r="D189" s="106" t="s">
        <v>350</v>
      </c>
      <c r="G189" s="24"/>
      <c r="I189" s="23"/>
      <c r="J189" s="94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</row>
    <row r="190" spans="1:25">
      <c r="A190" s="25">
        <f t="shared" si="98"/>
        <v>179</v>
      </c>
      <c r="G190" s="24"/>
      <c r="I190" s="23"/>
      <c r="J190" s="94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</row>
    <row r="191" spans="1:25">
      <c r="A191" s="25">
        <f t="shared" si="98"/>
        <v>180</v>
      </c>
      <c r="D191" s="106" t="s">
        <v>148</v>
      </c>
      <c r="G191" s="24"/>
      <c r="I191" s="23"/>
      <c r="J191" s="94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25">
        <f t="shared" si="98"/>
        <v>181</v>
      </c>
      <c r="G192" s="24"/>
      <c r="I192" s="23"/>
      <c r="J192" s="94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</row>
    <row r="193" spans="1:25">
      <c r="A193" s="25">
        <f t="shared" si="98"/>
        <v>182</v>
      </c>
      <c r="C193" s="106">
        <v>37400</v>
      </c>
      <c r="E193" s="115" t="s">
        <v>115</v>
      </c>
      <c r="G193" s="24">
        <v>6.2</v>
      </c>
      <c r="H193" s="75" t="str">
        <f t="shared" ref="H193:H227" si="117">VLOOKUP($G193,alloc,3)</f>
        <v>P, S, T &amp; D Plant - Customer</v>
      </c>
      <c r="I193" s="23">
        <f>'Dep. Res. Class'!J$193</f>
        <v>0</v>
      </c>
      <c r="J193" s="75">
        <f t="shared" ref="J193:J227" si="118">$I193*VLOOKUP($G193,alloc,6)</f>
        <v>0</v>
      </c>
      <c r="K193" s="75">
        <f t="shared" ref="K193:K227" si="119">$I193*VLOOKUP($G193,alloc,7)</f>
        <v>0</v>
      </c>
      <c r="L193" s="75">
        <f t="shared" ref="L193:L227" si="120">$I193*VLOOKUP($G193,alloc,8)</f>
        <v>0</v>
      </c>
      <c r="M193" s="75">
        <f t="shared" ref="M193:M227" si="121">$I193*VLOOKUP($G193,alloc,9)</f>
        <v>0</v>
      </c>
      <c r="N193" s="75">
        <f t="shared" ref="N193:N227" si="122">$I193*VLOOKUP($G193,alloc,10)</f>
        <v>0</v>
      </c>
      <c r="O193" s="75">
        <f t="shared" ref="O193:O227" si="123">$I193*VLOOKUP($G193,alloc,11)</f>
        <v>0</v>
      </c>
      <c r="P193" s="75">
        <f t="shared" ref="P193:P227" si="124">$I193*VLOOKUP($G193,alloc,12)</f>
        <v>0</v>
      </c>
      <c r="Q193" s="75">
        <f t="shared" ref="Q193:Q227" si="125">$I193*VLOOKUP($G193,alloc,13)</f>
        <v>0</v>
      </c>
      <c r="R193" s="75">
        <f t="shared" ref="R193:R227" si="126">$I193*VLOOKUP($G193,alloc,14)</f>
        <v>0</v>
      </c>
      <c r="S193" s="75">
        <f t="shared" ref="S193:S227" si="127">$I193*VLOOKUP($G193,alloc,15)</f>
        <v>0</v>
      </c>
      <c r="T193" s="75">
        <f t="shared" ref="T193:T227" si="128">$I193*VLOOKUP($G193,alloc,16)</f>
        <v>0</v>
      </c>
      <c r="U193" s="75">
        <f t="shared" ref="U193:U227" si="129">$I193*VLOOKUP($G193,alloc,17)</f>
        <v>0</v>
      </c>
      <c r="V193" s="75">
        <f t="shared" ref="V193:V227" si="130">$I193*VLOOKUP($G193,alloc,18)</f>
        <v>0</v>
      </c>
      <c r="W193" s="75">
        <f t="shared" ref="W193:W227" si="131">$I193*VLOOKUP($G193,alloc,19)</f>
        <v>0</v>
      </c>
      <c r="X193" s="75">
        <f t="shared" ref="X193:X227" si="132">$I193*VLOOKUP($G193,alloc,20)</f>
        <v>0</v>
      </c>
      <c r="Y193" s="23">
        <f t="shared" ref="Y193:Y227" si="133">SUM(J193:X193)-I193</f>
        <v>0</v>
      </c>
    </row>
    <row r="194" spans="1:25">
      <c r="A194" s="25">
        <f t="shared" si="98"/>
        <v>183</v>
      </c>
      <c r="C194" s="106">
        <v>39000</v>
      </c>
      <c r="E194" s="115" t="s">
        <v>139</v>
      </c>
      <c r="G194" s="24">
        <v>6.2</v>
      </c>
      <c r="H194" s="75" t="str">
        <f t="shared" si="117"/>
        <v>P, S, T &amp; D Plant - Customer</v>
      </c>
      <c r="I194" s="23">
        <f>'Dep. Res. Class'!J$194</f>
        <v>109387.57437664528</v>
      </c>
      <c r="J194" s="75">
        <f t="shared" si="118"/>
        <v>92103.307633376957</v>
      </c>
      <c r="K194" s="75">
        <f t="shared" si="119"/>
        <v>16755.943141836327</v>
      </c>
      <c r="L194" s="75">
        <f t="shared" si="120"/>
        <v>23.385489200165846</v>
      </c>
      <c r="M194" s="75">
        <f t="shared" si="121"/>
        <v>315.18157129337067</v>
      </c>
      <c r="N194" s="75">
        <f t="shared" si="122"/>
        <v>189.75654093848857</v>
      </c>
      <c r="O194" s="75">
        <f t="shared" si="123"/>
        <v>0</v>
      </c>
      <c r="P194" s="75">
        <f t="shared" si="124"/>
        <v>0</v>
      </c>
      <c r="Q194" s="75">
        <f t="shared" si="125"/>
        <v>0</v>
      </c>
      <c r="R194" s="75">
        <f t="shared" si="126"/>
        <v>0</v>
      </c>
      <c r="S194" s="75">
        <f t="shared" si="127"/>
        <v>0</v>
      </c>
      <c r="T194" s="75">
        <f t="shared" si="128"/>
        <v>0</v>
      </c>
      <c r="U194" s="75">
        <f t="shared" si="129"/>
        <v>0</v>
      </c>
      <c r="V194" s="75">
        <f t="shared" si="130"/>
        <v>0</v>
      </c>
      <c r="W194" s="75">
        <f t="shared" si="131"/>
        <v>0</v>
      </c>
      <c r="X194" s="75">
        <f t="shared" si="132"/>
        <v>0</v>
      </c>
      <c r="Y194" s="23">
        <f t="shared" si="133"/>
        <v>0</v>
      </c>
    </row>
    <row r="195" spans="1:25">
      <c r="A195" s="25">
        <f t="shared" si="98"/>
        <v>184</v>
      </c>
      <c r="C195" s="106">
        <v>36602</v>
      </c>
      <c r="E195" s="115" t="s">
        <v>139</v>
      </c>
      <c r="G195" s="24">
        <v>6.2</v>
      </c>
      <c r="H195" s="75" t="str">
        <f t="shared" si="117"/>
        <v>P, S, T &amp; D Plant - Customer</v>
      </c>
      <c r="I195" s="23">
        <f>'Dep. Res. Class'!J$195</f>
        <v>0</v>
      </c>
      <c r="J195" s="75">
        <f t="shared" si="118"/>
        <v>0</v>
      </c>
      <c r="K195" s="75">
        <f t="shared" si="119"/>
        <v>0</v>
      </c>
      <c r="L195" s="75">
        <f t="shared" si="120"/>
        <v>0</v>
      </c>
      <c r="M195" s="75">
        <f t="shared" si="121"/>
        <v>0</v>
      </c>
      <c r="N195" s="75">
        <f t="shared" si="122"/>
        <v>0</v>
      </c>
      <c r="O195" s="75">
        <f t="shared" si="123"/>
        <v>0</v>
      </c>
      <c r="P195" s="75">
        <f t="shared" si="124"/>
        <v>0</v>
      </c>
      <c r="Q195" s="75">
        <f t="shared" si="125"/>
        <v>0</v>
      </c>
      <c r="R195" s="75">
        <f t="shared" si="126"/>
        <v>0</v>
      </c>
      <c r="S195" s="75">
        <f t="shared" si="127"/>
        <v>0</v>
      </c>
      <c r="T195" s="75">
        <f t="shared" si="128"/>
        <v>0</v>
      </c>
      <c r="U195" s="75">
        <f t="shared" si="129"/>
        <v>0</v>
      </c>
      <c r="V195" s="75">
        <f t="shared" si="130"/>
        <v>0</v>
      </c>
      <c r="W195" s="75">
        <f t="shared" si="131"/>
        <v>0</v>
      </c>
      <c r="X195" s="75">
        <f t="shared" si="132"/>
        <v>0</v>
      </c>
      <c r="Y195" s="23">
        <f t="shared" si="133"/>
        <v>0</v>
      </c>
    </row>
    <row r="196" spans="1:25">
      <c r="A196" s="25">
        <f t="shared" si="98"/>
        <v>185</v>
      </c>
      <c r="C196" s="106">
        <v>37503</v>
      </c>
      <c r="E196" s="115" t="s">
        <v>278</v>
      </c>
      <c r="G196" s="24">
        <v>6.2</v>
      </c>
      <c r="H196" s="75" t="str">
        <f t="shared" si="117"/>
        <v>P, S, T &amp; D Plant - Customer</v>
      </c>
      <c r="I196" s="23">
        <f>'Dep. Res. Class'!J$196</f>
        <v>0</v>
      </c>
      <c r="J196" s="75">
        <f t="shared" si="118"/>
        <v>0</v>
      </c>
      <c r="K196" s="75">
        <f t="shared" si="119"/>
        <v>0</v>
      </c>
      <c r="L196" s="75">
        <f t="shared" si="120"/>
        <v>0</v>
      </c>
      <c r="M196" s="75">
        <f t="shared" si="121"/>
        <v>0</v>
      </c>
      <c r="N196" s="75">
        <f t="shared" si="122"/>
        <v>0</v>
      </c>
      <c r="O196" s="75">
        <f t="shared" si="123"/>
        <v>0</v>
      </c>
      <c r="P196" s="75">
        <f t="shared" si="124"/>
        <v>0</v>
      </c>
      <c r="Q196" s="75">
        <f t="shared" si="125"/>
        <v>0</v>
      </c>
      <c r="R196" s="75">
        <f t="shared" si="126"/>
        <v>0</v>
      </c>
      <c r="S196" s="75">
        <f t="shared" si="127"/>
        <v>0</v>
      </c>
      <c r="T196" s="75">
        <f t="shared" si="128"/>
        <v>0</v>
      </c>
      <c r="U196" s="75">
        <f t="shared" si="129"/>
        <v>0</v>
      </c>
      <c r="V196" s="75">
        <f t="shared" si="130"/>
        <v>0</v>
      </c>
      <c r="W196" s="75">
        <f t="shared" si="131"/>
        <v>0</v>
      </c>
      <c r="X196" s="75">
        <f t="shared" si="132"/>
        <v>0</v>
      </c>
      <c r="Y196" s="23">
        <f t="shared" si="133"/>
        <v>0</v>
      </c>
    </row>
    <row r="197" spans="1:25">
      <c r="A197" s="25">
        <f t="shared" si="98"/>
        <v>186</v>
      </c>
      <c r="C197" s="106">
        <v>39004</v>
      </c>
      <c r="E197" s="115" t="s">
        <v>293</v>
      </c>
      <c r="G197" s="24">
        <v>6.2</v>
      </c>
      <c r="H197" s="75" t="str">
        <f t="shared" si="117"/>
        <v>P, S, T &amp; D Plant - Customer</v>
      </c>
      <c r="I197" s="23">
        <f>'Dep. Res. Class'!J$197</f>
        <v>0</v>
      </c>
      <c r="J197" s="75">
        <f t="shared" si="118"/>
        <v>0</v>
      </c>
      <c r="K197" s="75">
        <f t="shared" si="119"/>
        <v>0</v>
      </c>
      <c r="L197" s="75">
        <f t="shared" si="120"/>
        <v>0</v>
      </c>
      <c r="M197" s="75">
        <f t="shared" si="121"/>
        <v>0</v>
      </c>
      <c r="N197" s="75">
        <f t="shared" si="122"/>
        <v>0</v>
      </c>
      <c r="O197" s="75">
        <f t="shared" si="123"/>
        <v>0</v>
      </c>
      <c r="P197" s="75">
        <f t="shared" si="124"/>
        <v>0</v>
      </c>
      <c r="Q197" s="75">
        <f t="shared" si="125"/>
        <v>0</v>
      </c>
      <c r="R197" s="75">
        <f t="shared" si="126"/>
        <v>0</v>
      </c>
      <c r="S197" s="75">
        <f t="shared" si="127"/>
        <v>0</v>
      </c>
      <c r="T197" s="75">
        <f t="shared" si="128"/>
        <v>0</v>
      </c>
      <c r="U197" s="75">
        <f t="shared" si="129"/>
        <v>0</v>
      </c>
      <c r="V197" s="75">
        <f t="shared" si="130"/>
        <v>0</v>
      </c>
      <c r="W197" s="75">
        <f t="shared" si="131"/>
        <v>0</v>
      </c>
      <c r="X197" s="75">
        <f t="shared" si="132"/>
        <v>0</v>
      </c>
      <c r="Y197" s="23">
        <f t="shared" si="133"/>
        <v>0</v>
      </c>
    </row>
    <row r="198" spans="1:25">
      <c r="A198" s="25">
        <f t="shared" si="98"/>
        <v>187</v>
      </c>
      <c r="C198" s="106">
        <v>39009</v>
      </c>
      <c r="E198" s="115" t="s">
        <v>294</v>
      </c>
      <c r="G198" s="24">
        <v>6.2</v>
      </c>
      <c r="H198" s="75" t="str">
        <f t="shared" si="117"/>
        <v>P, S, T &amp; D Plant - Customer</v>
      </c>
      <c r="I198" s="23">
        <f>'Dep. Res. Class'!J$198</f>
        <v>342976.25787207583</v>
      </c>
      <c r="J198" s="75">
        <f t="shared" si="118"/>
        <v>288782.77966899198</v>
      </c>
      <c r="K198" s="75">
        <f t="shared" si="119"/>
        <v>52536.960515428364</v>
      </c>
      <c r="L198" s="75">
        <f t="shared" si="120"/>
        <v>73.323388146114453</v>
      </c>
      <c r="M198" s="75">
        <f t="shared" si="121"/>
        <v>988.2273785524302</v>
      </c>
      <c r="N198" s="75">
        <f t="shared" si="122"/>
        <v>594.96692095704293</v>
      </c>
      <c r="O198" s="75">
        <f t="shared" si="123"/>
        <v>0</v>
      </c>
      <c r="P198" s="75">
        <f t="shared" si="124"/>
        <v>0</v>
      </c>
      <c r="Q198" s="75">
        <f t="shared" si="125"/>
        <v>0</v>
      </c>
      <c r="R198" s="75">
        <f t="shared" si="126"/>
        <v>0</v>
      </c>
      <c r="S198" s="75">
        <f t="shared" si="127"/>
        <v>0</v>
      </c>
      <c r="T198" s="75">
        <f t="shared" si="128"/>
        <v>0</v>
      </c>
      <c r="U198" s="75">
        <f t="shared" si="129"/>
        <v>0</v>
      </c>
      <c r="V198" s="75">
        <f t="shared" si="130"/>
        <v>0</v>
      </c>
      <c r="W198" s="75">
        <f t="shared" si="131"/>
        <v>0</v>
      </c>
      <c r="X198" s="75">
        <f t="shared" si="132"/>
        <v>0</v>
      </c>
      <c r="Y198" s="23">
        <f t="shared" si="133"/>
        <v>0</v>
      </c>
    </row>
    <row r="199" spans="1:25">
      <c r="A199" s="25">
        <f t="shared" si="98"/>
        <v>188</v>
      </c>
      <c r="C199" s="106">
        <v>39100</v>
      </c>
      <c r="E199" s="115" t="s">
        <v>295</v>
      </c>
      <c r="G199" s="24">
        <v>6.2</v>
      </c>
      <c r="H199" s="75" t="str">
        <f t="shared" si="117"/>
        <v>P, S, T &amp; D Plant - Customer</v>
      </c>
      <c r="I199" s="23">
        <f>'Dep. Res. Class'!J$199</f>
        <v>133359.10935562706</v>
      </c>
      <c r="J199" s="75">
        <f t="shared" si="118"/>
        <v>112287.11437006608</v>
      </c>
      <c r="K199" s="75">
        <f t="shared" si="119"/>
        <v>20427.892898646336</v>
      </c>
      <c r="L199" s="75">
        <f t="shared" si="120"/>
        <v>28.510258403221361</v>
      </c>
      <c r="M199" s="75">
        <f t="shared" si="121"/>
        <v>384.25144603960678</v>
      </c>
      <c r="N199" s="75">
        <f t="shared" si="122"/>
        <v>231.3403824718533</v>
      </c>
      <c r="O199" s="75">
        <f t="shared" si="123"/>
        <v>0</v>
      </c>
      <c r="P199" s="75">
        <f t="shared" si="124"/>
        <v>0</v>
      </c>
      <c r="Q199" s="75">
        <f t="shared" si="125"/>
        <v>0</v>
      </c>
      <c r="R199" s="75">
        <f t="shared" si="126"/>
        <v>0</v>
      </c>
      <c r="S199" s="75">
        <f t="shared" si="127"/>
        <v>0</v>
      </c>
      <c r="T199" s="75">
        <f t="shared" si="128"/>
        <v>0</v>
      </c>
      <c r="U199" s="75">
        <f t="shared" si="129"/>
        <v>0</v>
      </c>
      <c r="V199" s="75">
        <f t="shared" si="130"/>
        <v>0</v>
      </c>
      <c r="W199" s="75">
        <f t="shared" si="131"/>
        <v>0</v>
      </c>
      <c r="X199" s="75">
        <f t="shared" si="132"/>
        <v>0</v>
      </c>
      <c r="Y199" s="23">
        <f t="shared" si="133"/>
        <v>0</v>
      </c>
    </row>
    <row r="200" spans="1:25">
      <c r="A200" s="25">
        <f t="shared" si="98"/>
        <v>189</v>
      </c>
      <c r="C200" s="106">
        <v>39102</v>
      </c>
      <c r="E200" s="115" t="s">
        <v>296</v>
      </c>
      <c r="G200" s="24">
        <v>6.2</v>
      </c>
      <c r="H200" s="75" t="str">
        <f t="shared" si="117"/>
        <v>P, S, T &amp; D Plant - Customer</v>
      </c>
      <c r="I200" s="23">
        <f>'Dep. Res. Class'!J$200</f>
        <v>3.971324656810897E-2</v>
      </c>
      <c r="J200" s="75">
        <f t="shared" si="118"/>
        <v>3.343817967101418E-2</v>
      </c>
      <c r="K200" s="75">
        <f t="shared" si="119"/>
        <v>6.0832585900637117E-3</v>
      </c>
      <c r="L200" s="75">
        <f t="shared" si="120"/>
        <v>8.4901206011230484E-6</v>
      </c>
      <c r="M200" s="75">
        <f t="shared" si="121"/>
        <v>1.1442692212370745E-4</v>
      </c>
      <c r="N200" s="75">
        <f t="shared" si="122"/>
        <v>6.8891264306255581E-5</v>
      </c>
      <c r="O200" s="75">
        <f t="shared" si="123"/>
        <v>0</v>
      </c>
      <c r="P200" s="75">
        <f t="shared" si="124"/>
        <v>0</v>
      </c>
      <c r="Q200" s="75">
        <f t="shared" si="125"/>
        <v>0</v>
      </c>
      <c r="R200" s="75">
        <f t="shared" si="126"/>
        <v>0</v>
      </c>
      <c r="S200" s="75">
        <f t="shared" si="127"/>
        <v>0</v>
      </c>
      <c r="T200" s="75">
        <f t="shared" si="128"/>
        <v>0</v>
      </c>
      <c r="U200" s="75">
        <f t="shared" si="129"/>
        <v>0</v>
      </c>
      <c r="V200" s="75">
        <f t="shared" si="130"/>
        <v>0</v>
      </c>
      <c r="W200" s="75">
        <f t="shared" si="131"/>
        <v>0</v>
      </c>
      <c r="X200" s="75">
        <f t="shared" si="132"/>
        <v>0</v>
      </c>
      <c r="Y200" s="23">
        <f t="shared" si="133"/>
        <v>0</v>
      </c>
    </row>
    <row r="201" spans="1:25">
      <c r="A201" s="25">
        <f t="shared" si="98"/>
        <v>190</v>
      </c>
      <c r="C201" s="106">
        <v>39103</v>
      </c>
      <c r="E201" s="115" t="s">
        <v>297</v>
      </c>
      <c r="G201" s="24">
        <v>6.2</v>
      </c>
      <c r="H201" s="75" t="str">
        <f t="shared" si="117"/>
        <v>P, S, T &amp; D Plant - Customer</v>
      </c>
      <c r="I201" s="23">
        <f>'Dep. Res. Class'!J$201</f>
        <v>1.4183302345753207E-2</v>
      </c>
      <c r="J201" s="75">
        <f t="shared" si="118"/>
        <v>1.194220702536221E-2</v>
      </c>
      <c r="K201" s="75">
        <f t="shared" si="119"/>
        <v>2.1725923535941831E-3</v>
      </c>
      <c r="L201" s="75">
        <f t="shared" si="120"/>
        <v>3.0321859289725176E-6</v>
      </c>
      <c r="M201" s="75">
        <f t="shared" si="121"/>
        <v>4.0866757901324095E-5</v>
      </c>
      <c r="N201" s="75">
        <f t="shared" si="122"/>
        <v>2.4604022966519857E-5</v>
      </c>
      <c r="O201" s="75">
        <f t="shared" si="123"/>
        <v>0</v>
      </c>
      <c r="P201" s="75">
        <f t="shared" si="124"/>
        <v>0</v>
      </c>
      <c r="Q201" s="75">
        <f t="shared" si="125"/>
        <v>0</v>
      </c>
      <c r="R201" s="75">
        <f t="shared" si="126"/>
        <v>0</v>
      </c>
      <c r="S201" s="75">
        <f t="shared" si="127"/>
        <v>0</v>
      </c>
      <c r="T201" s="75">
        <f t="shared" si="128"/>
        <v>0</v>
      </c>
      <c r="U201" s="75">
        <f t="shared" si="129"/>
        <v>0</v>
      </c>
      <c r="V201" s="75">
        <f t="shared" si="130"/>
        <v>0</v>
      </c>
      <c r="W201" s="75">
        <f t="shared" si="131"/>
        <v>0</v>
      </c>
      <c r="X201" s="75">
        <f t="shared" si="132"/>
        <v>0</v>
      </c>
      <c r="Y201" s="23">
        <f t="shared" si="133"/>
        <v>0</v>
      </c>
    </row>
    <row r="202" spans="1:25">
      <c r="A202" s="25">
        <f t="shared" si="98"/>
        <v>191</v>
      </c>
      <c r="C202" s="106">
        <v>39200</v>
      </c>
      <c r="E202" s="115" t="s">
        <v>298</v>
      </c>
      <c r="G202" s="24">
        <v>6.2</v>
      </c>
      <c r="H202" s="75" t="str">
        <f t="shared" si="117"/>
        <v>P, S, T &amp; D Plant - Customer</v>
      </c>
      <c r="I202" s="23">
        <f>'Dep. Res. Class'!J$202</f>
        <v>7179.8767557184892</v>
      </c>
      <c r="J202" s="75">
        <f t="shared" si="118"/>
        <v>6045.3886227032099</v>
      </c>
      <c r="K202" s="75">
        <f t="shared" si="119"/>
        <v>1099.8105348782378</v>
      </c>
      <c r="L202" s="75">
        <f t="shared" si="120"/>
        <v>1.5349543244394763</v>
      </c>
      <c r="M202" s="75">
        <f t="shared" si="121"/>
        <v>20.687585865723836</v>
      </c>
      <c r="N202" s="75">
        <f t="shared" si="122"/>
        <v>12.45505794688032</v>
      </c>
      <c r="O202" s="75">
        <f t="shared" si="123"/>
        <v>0</v>
      </c>
      <c r="P202" s="75">
        <f t="shared" si="124"/>
        <v>0</v>
      </c>
      <c r="Q202" s="75">
        <f t="shared" si="125"/>
        <v>0</v>
      </c>
      <c r="R202" s="75">
        <f t="shared" si="126"/>
        <v>0</v>
      </c>
      <c r="S202" s="75">
        <f t="shared" si="127"/>
        <v>0</v>
      </c>
      <c r="T202" s="75">
        <f t="shared" si="128"/>
        <v>0</v>
      </c>
      <c r="U202" s="75">
        <f t="shared" si="129"/>
        <v>0</v>
      </c>
      <c r="V202" s="75">
        <f t="shared" si="130"/>
        <v>0</v>
      </c>
      <c r="W202" s="75">
        <f t="shared" si="131"/>
        <v>0</v>
      </c>
      <c r="X202" s="75">
        <f t="shared" si="132"/>
        <v>0</v>
      </c>
      <c r="Y202" s="23">
        <f t="shared" si="133"/>
        <v>0</v>
      </c>
    </row>
    <row r="203" spans="1:25">
      <c r="A203" s="25">
        <f t="shared" si="98"/>
        <v>192</v>
      </c>
      <c r="C203" s="106">
        <v>39201</v>
      </c>
      <c r="E203" s="115" t="s">
        <v>299</v>
      </c>
      <c r="G203" s="24">
        <v>6.2</v>
      </c>
      <c r="H203" s="75" t="str">
        <f t="shared" si="117"/>
        <v>P, S, T &amp; D Plant - Customer</v>
      </c>
      <c r="I203" s="23">
        <f>'Dep. Res. Class'!J$203</f>
        <v>0</v>
      </c>
      <c r="J203" s="75">
        <f t="shared" si="118"/>
        <v>0</v>
      </c>
      <c r="K203" s="75">
        <f t="shared" si="119"/>
        <v>0</v>
      </c>
      <c r="L203" s="75">
        <f t="shared" si="120"/>
        <v>0</v>
      </c>
      <c r="M203" s="75">
        <f t="shared" si="121"/>
        <v>0</v>
      </c>
      <c r="N203" s="75">
        <f t="shared" si="122"/>
        <v>0</v>
      </c>
      <c r="O203" s="75">
        <f t="shared" si="123"/>
        <v>0</v>
      </c>
      <c r="P203" s="75">
        <f t="shared" si="124"/>
        <v>0</v>
      </c>
      <c r="Q203" s="75">
        <f t="shared" si="125"/>
        <v>0</v>
      </c>
      <c r="R203" s="75">
        <f t="shared" si="126"/>
        <v>0</v>
      </c>
      <c r="S203" s="75">
        <f t="shared" si="127"/>
        <v>0</v>
      </c>
      <c r="T203" s="75">
        <f t="shared" si="128"/>
        <v>0</v>
      </c>
      <c r="U203" s="75">
        <f t="shared" si="129"/>
        <v>0</v>
      </c>
      <c r="V203" s="75">
        <f t="shared" si="130"/>
        <v>0</v>
      </c>
      <c r="W203" s="75">
        <f t="shared" si="131"/>
        <v>0</v>
      </c>
      <c r="X203" s="75">
        <f t="shared" si="132"/>
        <v>0</v>
      </c>
      <c r="Y203" s="23">
        <f t="shared" si="133"/>
        <v>0</v>
      </c>
    </row>
    <row r="204" spans="1:25">
      <c r="A204" s="25">
        <f t="shared" si="98"/>
        <v>193</v>
      </c>
      <c r="C204" s="106">
        <v>39202</v>
      </c>
      <c r="E204" s="115" t="s">
        <v>300</v>
      </c>
      <c r="G204" s="24">
        <v>6.2</v>
      </c>
      <c r="H204" s="75" t="str">
        <f t="shared" si="117"/>
        <v>P, S, T &amp; D Plant - Customer</v>
      </c>
      <c r="I204" s="23">
        <f>'Dep. Res. Class'!J$204</f>
        <v>0</v>
      </c>
      <c r="J204" s="75">
        <f t="shared" si="118"/>
        <v>0</v>
      </c>
      <c r="K204" s="75">
        <f t="shared" si="119"/>
        <v>0</v>
      </c>
      <c r="L204" s="75">
        <f t="shared" si="120"/>
        <v>0</v>
      </c>
      <c r="M204" s="75">
        <f t="shared" si="121"/>
        <v>0</v>
      </c>
      <c r="N204" s="75">
        <f t="shared" si="122"/>
        <v>0</v>
      </c>
      <c r="O204" s="75">
        <f t="shared" si="123"/>
        <v>0</v>
      </c>
      <c r="P204" s="75">
        <f t="shared" si="124"/>
        <v>0</v>
      </c>
      <c r="Q204" s="75">
        <f t="shared" si="125"/>
        <v>0</v>
      </c>
      <c r="R204" s="75">
        <f t="shared" si="126"/>
        <v>0</v>
      </c>
      <c r="S204" s="75">
        <f t="shared" si="127"/>
        <v>0</v>
      </c>
      <c r="T204" s="75">
        <f t="shared" si="128"/>
        <v>0</v>
      </c>
      <c r="U204" s="75">
        <f t="shared" si="129"/>
        <v>0</v>
      </c>
      <c r="V204" s="75">
        <f t="shared" si="130"/>
        <v>0</v>
      </c>
      <c r="W204" s="75">
        <f t="shared" si="131"/>
        <v>0</v>
      </c>
      <c r="X204" s="75">
        <f t="shared" si="132"/>
        <v>0</v>
      </c>
      <c r="Y204" s="23">
        <f t="shared" si="133"/>
        <v>0</v>
      </c>
    </row>
    <row r="205" spans="1:25">
      <c r="A205" s="25">
        <f t="shared" si="98"/>
        <v>194</v>
      </c>
      <c r="C205" s="106">
        <v>39300</v>
      </c>
      <c r="E205" s="115" t="s">
        <v>186</v>
      </c>
      <c r="G205" s="24">
        <v>6.2</v>
      </c>
      <c r="H205" s="75" t="str">
        <f t="shared" si="117"/>
        <v>P, S, T &amp; D Plant - Customer</v>
      </c>
      <c r="I205" s="23">
        <f>'Dep. Res. Class'!J$205</f>
        <v>0</v>
      </c>
      <c r="J205" s="75">
        <f t="shared" si="118"/>
        <v>0</v>
      </c>
      <c r="K205" s="75">
        <f t="shared" si="119"/>
        <v>0</v>
      </c>
      <c r="L205" s="75">
        <f t="shared" si="120"/>
        <v>0</v>
      </c>
      <c r="M205" s="75">
        <f t="shared" si="121"/>
        <v>0</v>
      </c>
      <c r="N205" s="75">
        <f t="shared" si="122"/>
        <v>0</v>
      </c>
      <c r="O205" s="75">
        <f t="shared" si="123"/>
        <v>0</v>
      </c>
      <c r="P205" s="75">
        <f t="shared" si="124"/>
        <v>0</v>
      </c>
      <c r="Q205" s="75">
        <f t="shared" si="125"/>
        <v>0</v>
      </c>
      <c r="R205" s="75">
        <f t="shared" si="126"/>
        <v>0</v>
      </c>
      <c r="S205" s="75">
        <f t="shared" si="127"/>
        <v>0</v>
      </c>
      <c r="T205" s="75">
        <f t="shared" si="128"/>
        <v>0</v>
      </c>
      <c r="U205" s="75">
        <f t="shared" si="129"/>
        <v>0</v>
      </c>
      <c r="V205" s="75">
        <f t="shared" si="130"/>
        <v>0</v>
      </c>
      <c r="W205" s="75">
        <f t="shared" si="131"/>
        <v>0</v>
      </c>
      <c r="X205" s="75">
        <f t="shared" si="132"/>
        <v>0</v>
      </c>
      <c r="Y205" s="23">
        <f t="shared" si="133"/>
        <v>0</v>
      </c>
    </row>
    <row r="206" spans="1:25">
      <c r="A206" s="25">
        <f t="shared" si="98"/>
        <v>195</v>
      </c>
      <c r="C206" s="106">
        <v>39400</v>
      </c>
      <c r="E206" s="115" t="s">
        <v>301</v>
      </c>
      <c r="G206" s="24">
        <v>6.2</v>
      </c>
      <c r="H206" s="75" t="str">
        <f t="shared" si="117"/>
        <v>P, S, T &amp; D Plant - Customer</v>
      </c>
      <c r="I206" s="23">
        <f>'Dep. Res. Class'!J$206</f>
        <v>875.23423318622019</v>
      </c>
      <c r="J206" s="75">
        <f t="shared" si="118"/>
        <v>736.93898315039542</v>
      </c>
      <c r="K206" s="75">
        <f t="shared" si="119"/>
        <v>134.06801577445111</v>
      </c>
      <c r="L206" s="75">
        <f t="shared" si="120"/>
        <v>0.18711248351953352</v>
      </c>
      <c r="M206" s="75">
        <f t="shared" si="121"/>
        <v>2.521837625867295</v>
      </c>
      <c r="N206" s="75">
        <f t="shared" si="122"/>
        <v>1.518284151987072</v>
      </c>
      <c r="O206" s="75">
        <f t="shared" si="123"/>
        <v>0</v>
      </c>
      <c r="P206" s="75">
        <f t="shared" si="124"/>
        <v>0</v>
      </c>
      <c r="Q206" s="75">
        <f t="shared" si="125"/>
        <v>0</v>
      </c>
      <c r="R206" s="75">
        <f t="shared" si="126"/>
        <v>0</v>
      </c>
      <c r="S206" s="75">
        <f t="shared" si="127"/>
        <v>0</v>
      </c>
      <c r="T206" s="75">
        <f t="shared" si="128"/>
        <v>0</v>
      </c>
      <c r="U206" s="75">
        <f t="shared" si="129"/>
        <v>0</v>
      </c>
      <c r="V206" s="75">
        <f t="shared" si="130"/>
        <v>0</v>
      </c>
      <c r="W206" s="75">
        <f t="shared" si="131"/>
        <v>0</v>
      </c>
      <c r="X206" s="75">
        <f t="shared" si="132"/>
        <v>0</v>
      </c>
      <c r="Y206" s="23">
        <f t="shared" si="133"/>
        <v>0</v>
      </c>
    </row>
    <row r="207" spans="1:25">
      <c r="A207" s="25">
        <f t="shared" si="98"/>
        <v>196</v>
      </c>
      <c r="C207" s="106">
        <v>39600</v>
      </c>
      <c r="E207" s="115" t="s">
        <v>302</v>
      </c>
      <c r="G207" s="24">
        <v>6.2</v>
      </c>
      <c r="H207" s="75" t="str">
        <f t="shared" si="117"/>
        <v>P, S, T &amp; D Plant - Customer</v>
      </c>
      <c r="I207" s="23">
        <f>'Dep. Res. Class'!J$207</f>
        <v>0</v>
      </c>
      <c r="J207" s="75">
        <f t="shared" si="118"/>
        <v>0</v>
      </c>
      <c r="K207" s="75">
        <f t="shared" si="119"/>
        <v>0</v>
      </c>
      <c r="L207" s="75">
        <f t="shared" si="120"/>
        <v>0</v>
      </c>
      <c r="M207" s="75">
        <f t="shared" si="121"/>
        <v>0</v>
      </c>
      <c r="N207" s="75">
        <f t="shared" si="122"/>
        <v>0</v>
      </c>
      <c r="O207" s="75">
        <f t="shared" si="123"/>
        <v>0</v>
      </c>
      <c r="P207" s="75">
        <f t="shared" si="124"/>
        <v>0</v>
      </c>
      <c r="Q207" s="75">
        <f t="shared" si="125"/>
        <v>0</v>
      </c>
      <c r="R207" s="75">
        <f t="shared" si="126"/>
        <v>0</v>
      </c>
      <c r="S207" s="75">
        <f t="shared" si="127"/>
        <v>0</v>
      </c>
      <c r="T207" s="75">
        <f t="shared" si="128"/>
        <v>0</v>
      </c>
      <c r="U207" s="75">
        <f t="shared" si="129"/>
        <v>0</v>
      </c>
      <c r="V207" s="75">
        <f t="shared" si="130"/>
        <v>0</v>
      </c>
      <c r="W207" s="75">
        <f t="shared" si="131"/>
        <v>0</v>
      </c>
      <c r="X207" s="75">
        <f t="shared" si="132"/>
        <v>0</v>
      </c>
      <c r="Y207" s="23">
        <f t="shared" si="133"/>
        <v>0</v>
      </c>
    </row>
    <row r="208" spans="1:25">
      <c r="A208" s="25">
        <f t="shared" si="98"/>
        <v>197</v>
      </c>
      <c r="C208" s="106">
        <v>39603</v>
      </c>
      <c r="E208" s="115" t="s">
        <v>303</v>
      </c>
      <c r="G208" s="24">
        <v>6.2</v>
      </c>
      <c r="H208" s="75" t="str">
        <f t="shared" si="117"/>
        <v>P, S, T &amp; D Plant - Customer</v>
      </c>
      <c r="I208" s="23">
        <f>'Dep. Res. Class'!J$208</f>
        <v>0</v>
      </c>
      <c r="J208" s="75">
        <f t="shared" si="118"/>
        <v>0</v>
      </c>
      <c r="K208" s="75">
        <f t="shared" si="119"/>
        <v>0</v>
      </c>
      <c r="L208" s="75">
        <f t="shared" si="120"/>
        <v>0</v>
      </c>
      <c r="M208" s="75">
        <f t="shared" si="121"/>
        <v>0</v>
      </c>
      <c r="N208" s="75">
        <f t="shared" si="122"/>
        <v>0</v>
      </c>
      <c r="O208" s="75">
        <f t="shared" si="123"/>
        <v>0</v>
      </c>
      <c r="P208" s="75">
        <f t="shared" si="124"/>
        <v>0</v>
      </c>
      <c r="Q208" s="75">
        <f t="shared" si="125"/>
        <v>0</v>
      </c>
      <c r="R208" s="75">
        <f t="shared" si="126"/>
        <v>0</v>
      </c>
      <c r="S208" s="75">
        <f t="shared" si="127"/>
        <v>0</v>
      </c>
      <c r="T208" s="75">
        <f t="shared" si="128"/>
        <v>0</v>
      </c>
      <c r="U208" s="75">
        <f t="shared" si="129"/>
        <v>0</v>
      </c>
      <c r="V208" s="75">
        <f t="shared" si="130"/>
        <v>0</v>
      </c>
      <c r="W208" s="75">
        <f t="shared" si="131"/>
        <v>0</v>
      </c>
      <c r="X208" s="75">
        <f t="shared" si="132"/>
        <v>0</v>
      </c>
      <c r="Y208" s="23">
        <f t="shared" si="133"/>
        <v>0</v>
      </c>
    </row>
    <row r="209" spans="1:25">
      <c r="A209" s="25">
        <f t="shared" ref="A209:A269" si="134">A208+1</f>
        <v>198</v>
      </c>
      <c r="C209" s="106">
        <v>39604</v>
      </c>
      <c r="E209" s="115" t="s">
        <v>304</v>
      </c>
      <c r="G209" s="24">
        <v>6.2</v>
      </c>
      <c r="H209" s="75" t="str">
        <f t="shared" si="117"/>
        <v>P, S, T &amp; D Plant - Customer</v>
      </c>
      <c r="I209" s="23">
        <f>'Dep. Res. Class'!J$209</f>
        <v>0</v>
      </c>
      <c r="J209" s="75">
        <f t="shared" si="118"/>
        <v>0</v>
      </c>
      <c r="K209" s="75">
        <f t="shared" si="119"/>
        <v>0</v>
      </c>
      <c r="L209" s="75">
        <f t="shared" si="120"/>
        <v>0</v>
      </c>
      <c r="M209" s="75">
        <f t="shared" si="121"/>
        <v>0</v>
      </c>
      <c r="N209" s="75">
        <f t="shared" si="122"/>
        <v>0</v>
      </c>
      <c r="O209" s="75">
        <f t="shared" si="123"/>
        <v>0</v>
      </c>
      <c r="P209" s="75">
        <f t="shared" si="124"/>
        <v>0</v>
      </c>
      <c r="Q209" s="75">
        <f t="shared" si="125"/>
        <v>0</v>
      </c>
      <c r="R209" s="75">
        <f t="shared" si="126"/>
        <v>0</v>
      </c>
      <c r="S209" s="75">
        <f t="shared" si="127"/>
        <v>0</v>
      </c>
      <c r="T209" s="75">
        <f t="shared" si="128"/>
        <v>0</v>
      </c>
      <c r="U209" s="75">
        <f t="shared" si="129"/>
        <v>0</v>
      </c>
      <c r="V209" s="75">
        <f t="shared" si="130"/>
        <v>0</v>
      </c>
      <c r="W209" s="75">
        <f t="shared" si="131"/>
        <v>0</v>
      </c>
      <c r="X209" s="75">
        <f t="shared" si="132"/>
        <v>0</v>
      </c>
      <c r="Y209" s="23">
        <f t="shared" si="133"/>
        <v>0</v>
      </c>
    </row>
    <row r="210" spans="1:25">
      <c r="A210" s="25">
        <f t="shared" si="134"/>
        <v>199</v>
      </c>
      <c r="C210" s="106">
        <v>39605</v>
      </c>
      <c r="E210" s="113" t="s">
        <v>305</v>
      </c>
      <c r="G210" s="24">
        <v>6.2</v>
      </c>
      <c r="H210" s="75" t="str">
        <f t="shared" si="117"/>
        <v>P, S, T &amp; D Plant - Customer</v>
      </c>
      <c r="I210" s="23">
        <f>'Dep. Res. Class'!J$210</f>
        <v>0</v>
      </c>
      <c r="J210" s="75">
        <f t="shared" si="118"/>
        <v>0</v>
      </c>
      <c r="K210" s="75">
        <f t="shared" si="119"/>
        <v>0</v>
      </c>
      <c r="L210" s="75">
        <f t="shared" si="120"/>
        <v>0</v>
      </c>
      <c r="M210" s="75">
        <f t="shared" si="121"/>
        <v>0</v>
      </c>
      <c r="N210" s="75">
        <f t="shared" si="122"/>
        <v>0</v>
      </c>
      <c r="O210" s="75">
        <f t="shared" si="123"/>
        <v>0</v>
      </c>
      <c r="P210" s="75">
        <f t="shared" si="124"/>
        <v>0</v>
      </c>
      <c r="Q210" s="75">
        <f t="shared" si="125"/>
        <v>0</v>
      </c>
      <c r="R210" s="75">
        <f t="shared" si="126"/>
        <v>0</v>
      </c>
      <c r="S210" s="75">
        <f t="shared" si="127"/>
        <v>0</v>
      </c>
      <c r="T210" s="75">
        <f t="shared" si="128"/>
        <v>0</v>
      </c>
      <c r="U210" s="75">
        <f t="shared" si="129"/>
        <v>0</v>
      </c>
      <c r="V210" s="75">
        <f t="shared" si="130"/>
        <v>0</v>
      </c>
      <c r="W210" s="75">
        <f t="shared" si="131"/>
        <v>0</v>
      </c>
      <c r="X210" s="75">
        <f t="shared" si="132"/>
        <v>0</v>
      </c>
      <c r="Y210" s="23">
        <f t="shared" si="133"/>
        <v>0</v>
      </c>
    </row>
    <row r="211" spans="1:25">
      <c r="A211" s="25">
        <f t="shared" si="134"/>
        <v>200</v>
      </c>
      <c r="C211" s="106">
        <v>39700</v>
      </c>
      <c r="E211" s="115" t="s">
        <v>306</v>
      </c>
      <c r="G211" s="24">
        <v>6.2</v>
      </c>
      <c r="H211" s="75" t="str">
        <f t="shared" si="117"/>
        <v>P, S, T &amp; D Plant - Customer</v>
      </c>
      <c r="I211" s="23">
        <f>'Dep. Res. Class'!J$211</f>
        <v>5322.3688828529339</v>
      </c>
      <c r="J211" s="75">
        <f t="shared" si="118"/>
        <v>4481.3844840166603</v>
      </c>
      <c r="K211" s="75">
        <f t="shared" si="119"/>
        <v>815.27825156714766</v>
      </c>
      <c r="L211" s="75">
        <f t="shared" si="120"/>
        <v>1.1378458727011513</v>
      </c>
      <c r="M211" s="75">
        <f t="shared" si="121"/>
        <v>15.335494886507748</v>
      </c>
      <c r="N211" s="75">
        <f t="shared" si="122"/>
        <v>9.2328065099179124</v>
      </c>
      <c r="O211" s="75">
        <f t="shared" si="123"/>
        <v>0</v>
      </c>
      <c r="P211" s="75">
        <f t="shared" si="124"/>
        <v>0</v>
      </c>
      <c r="Q211" s="75">
        <f t="shared" si="125"/>
        <v>0</v>
      </c>
      <c r="R211" s="75">
        <f t="shared" si="126"/>
        <v>0</v>
      </c>
      <c r="S211" s="75">
        <f t="shared" si="127"/>
        <v>0</v>
      </c>
      <c r="T211" s="75">
        <f t="shared" si="128"/>
        <v>0</v>
      </c>
      <c r="U211" s="75">
        <f t="shared" si="129"/>
        <v>0</v>
      </c>
      <c r="V211" s="75">
        <f t="shared" si="130"/>
        <v>0</v>
      </c>
      <c r="W211" s="75">
        <f t="shared" si="131"/>
        <v>0</v>
      </c>
      <c r="X211" s="75">
        <f t="shared" si="132"/>
        <v>0</v>
      </c>
      <c r="Y211" s="23">
        <f t="shared" si="133"/>
        <v>0</v>
      </c>
    </row>
    <row r="212" spans="1:25">
      <c r="A212" s="25">
        <f t="shared" si="134"/>
        <v>201</v>
      </c>
      <c r="C212" s="106">
        <v>39701</v>
      </c>
      <c r="E212" s="115" t="s">
        <v>307</v>
      </c>
      <c r="G212" s="24">
        <v>6.2</v>
      </c>
      <c r="H212" s="75" t="str">
        <f t="shared" si="117"/>
        <v>P, S, T &amp; D Plant - Customer</v>
      </c>
      <c r="I212" s="23">
        <f>'Dep. Res. Class'!J$212</f>
        <v>0</v>
      </c>
      <c r="J212" s="75">
        <f t="shared" si="118"/>
        <v>0</v>
      </c>
      <c r="K212" s="75">
        <f t="shared" si="119"/>
        <v>0</v>
      </c>
      <c r="L212" s="75">
        <f t="shared" si="120"/>
        <v>0</v>
      </c>
      <c r="M212" s="75">
        <f t="shared" si="121"/>
        <v>0</v>
      </c>
      <c r="N212" s="75">
        <f t="shared" si="122"/>
        <v>0</v>
      </c>
      <c r="O212" s="75">
        <f t="shared" si="123"/>
        <v>0</v>
      </c>
      <c r="P212" s="75">
        <f t="shared" si="124"/>
        <v>0</v>
      </c>
      <c r="Q212" s="75">
        <f t="shared" si="125"/>
        <v>0</v>
      </c>
      <c r="R212" s="75">
        <f t="shared" si="126"/>
        <v>0</v>
      </c>
      <c r="S212" s="75">
        <f t="shared" si="127"/>
        <v>0</v>
      </c>
      <c r="T212" s="75">
        <f t="shared" si="128"/>
        <v>0</v>
      </c>
      <c r="U212" s="75">
        <f t="shared" si="129"/>
        <v>0</v>
      </c>
      <c r="V212" s="75">
        <f t="shared" si="130"/>
        <v>0</v>
      </c>
      <c r="W212" s="75">
        <f t="shared" si="131"/>
        <v>0</v>
      </c>
      <c r="X212" s="75">
        <f t="shared" si="132"/>
        <v>0</v>
      </c>
      <c r="Y212" s="23">
        <f t="shared" si="133"/>
        <v>0</v>
      </c>
    </row>
    <row r="213" spans="1:25">
      <c r="A213" s="25">
        <f t="shared" si="134"/>
        <v>202</v>
      </c>
      <c r="C213" s="106">
        <v>39702</v>
      </c>
      <c r="E213" s="115" t="s">
        <v>308</v>
      </c>
      <c r="G213" s="24">
        <v>6.2</v>
      </c>
      <c r="H213" s="75" t="str">
        <f t="shared" si="117"/>
        <v>P, S, T &amp; D Plant - Customer</v>
      </c>
      <c r="I213" s="23">
        <f>'Dep. Res. Class'!J$213</f>
        <v>0</v>
      </c>
      <c r="J213" s="75">
        <f t="shared" si="118"/>
        <v>0</v>
      </c>
      <c r="K213" s="75">
        <f t="shared" si="119"/>
        <v>0</v>
      </c>
      <c r="L213" s="75">
        <f t="shared" si="120"/>
        <v>0</v>
      </c>
      <c r="M213" s="75">
        <f t="shared" si="121"/>
        <v>0</v>
      </c>
      <c r="N213" s="75">
        <f t="shared" si="122"/>
        <v>0</v>
      </c>
      <c r="O213" s="75">
        <f t="shared" si="123"/>
        <v>0</v>
      </c>
      <c r="P213" s="75">
        <f t="shared" si="124"/>
        <v>0</v>
      </c>
      <c r="Q213" s="75">
        <f t="shared" si="125"/>
        <v>0</v>
      </c>
      <c r="R213" s="75">
        <f t="shared" si="126"/>
        <v>0</v>
      </c>
      <c r="S213" s="75">
        <f t="shared" si="127"/>
        <v>0</v>
      </c>
      <c r="T213" s="75">
        <f t="shared" si="128"/>
        <v>0</v>
      </c>
      <c r="U213" s="75">
        <f t="shared" si="129"/>
        <v>0</v>
      </c>
      <c r="V213" s="75">
        <f t="shared" si="130"/>
        <v>0</v>
      </c>
      <c r="W213" s="75">
        <f t="shared" si="131"/>
        <v>0</v>
      </c>
      <c r="X213" s="75">
        <f t="shared" si="132"/>
        <v>0</v>
      </c>
      <c r="Y213" s="23">
        <f t="shared" si="133"/>
        <v>0</v>
      </c>
    </row>
    <row r="214" spans="1:25">
      <c r="A214" s="25">
        <f t="shared" si="134"/>
        <v>203</v>
      </c>
      <c r="C214" s="106">
        <v>39705</v>
      </c>
      <c r="E214" s="115" t="s">
        <v>309</v>
      </c>
      <c r="G214" s="24">
        <v>6.2</v>
      </c>
      <c r="H214" s="75" t="str">
        <f t="shared" si="117"/>
        <v>P, S, T &amp; D Plant - Customer</v>
      </c>
      <c r="I214" s="23">
        <f>'Dep. Res. Class'!J$214</f>
        <v>0</v>
      </c>
      <c r="J214" s="75">
        <f t="shared" si="118"/>
        <v>0</v>
      </c>
      <c r="K214" s="75">
        <f t="shared" si="119"/>
        <v>0</v>
      </c>
      <c r="L214" s="75">
        <f t="shared" si="120"/>
        <v>0</v>
      </c>
      <c r="M214" s="75">
        <f t="shared" si="121"/>
        <v>0</v>
      </c>
      <c r="N214" s="75">
        <f t="shared" si="122"/>
        <v>0</v>
      </c>
      <c r="O214" s="75">
        <f t="shared" si="123"/>
        <v>0</v>
      </c>
      <c r="P214" s="75">
        <f t="shared" si="124"/>
        <v>0</v>
      </c>
      <c r="Q214" s="75">
        <f t="shared" si="125"/>
        <v>0</v>
      </c>
      <c r="R214" s="75">
        <f t="shared" si="126"/>
        <v>0</v>
      </c>
      <c r="S214" s="75">
        <f t="shared" si="127"/>
        <v>0</v>
      </c>
      <c r="T214" s="75">
        <f t="shared" si="128"/>
        <v>0</v>
      </c>
      <c r="U214" s="75">
        <f t="shared" si="129"/>
        <v>0</v>
      </c>
      <c r="V214" s="75">
        <f t="shared" si="130"/>
        <v>0</v>
      </c>
      <c r="W214" s="75">
        <f t="shared" si="131"/>
        <v>0</v>
      </c>
      <c r="X214" s="75">
        <f t="shared" si="132"/>
        <v>0</v>
      </c>
      <c r="Y214" s="23">
        <f t="shared" si="133"/>
        <v>0</v>
      </c>
    </row>
    <row r="215" spans="1:25">
      <c r="A215" s="25">
        <f t="shared" si="134"/>
        <v>204</v>
      </c>
      <c r="C215" s="106">
        <v>39800</v>
      </c>
      <c r="E215" s="115" t="s">
        <v>310</v>
      </c>
      <c r="G215" s="24">
        <v>6.2</v>
      </c>
      <c r="H215" s="75" t="str">
        <f t="shared" si="117"/>
        <v>P, S, T &amp; D Plant - Customer</v>
      </c>
      <c r="I215" s="23">
        <f>'Dep. Res. Class'!J$215</f>
        <v>1748.2941400078096</v>
      </c>
      <c r="J215" s="75">
        <f t="shared" si="118"/>
        <v>1472.047203975196</v>
      </c>
      <c r="K215" s="75">
        <f t="shared" si="119"/>
        <v>267.80296914080725</v>
      </c>
      <c r="L215" s="75">
        <f t="shared" si="120"/>
        <v>0.37376012735313868</v>
      </c>
      <c r="M215" s="75">
        <f t="shared" si="121"/>
        <v>5.0374103025023373</v>
      </c>
      <c r="N215" s="75">
        <f t="shared" si="122"/>
        <v>3.032796461951182</v>
      </c>
      <c r="O215" s="75">
        <f t="shared" si="123"/>
        <v>0</v>
      </c>
      <c r="P215" s="75">
        <f t="shared" si="124"/>
        <v>0</v>
      </c>
      <c r="Q215" s="75">
        <f t="shared" si="125"/>
        <v>0</v>
      </c>
      <c r="R215" s="75">
        <f t="shared" si="126"/>
        <v>0</v>
      </c>
      <c r="S215" s="75">
        <f t="shared" si="127"/>
        <v>0</v>
      </c>
      <c r="T215" s="75">
        <f t="shared" si="128"/>
        <v>0</v>
      </c>
      <c r="U215" s="75">
        <f t="shared" si="129"/>
        <v>0</v>
      </c>
      <c r="V215" s="75">
        <f t="shared" si="130"/>
        <v>0</v>
      </c>
      <c r="W215" s="75">
        <f t="shared" si="131"/>
        <v>0</v>
      </c>
      <c r="X215" s="75">
        <f t="shared" si="132"/>
        <v>0</v>
      </c>
      <c r="Y215" s="23">
        <f t="shared" si="133"/>
        <v>0</v>
      </c>
    </row>
    <row r="216" spans="1:25">
      <c r="A216" s="25">
        <f t="shared" si="134"/>
        <v>205</v>
      </c>
      <c r="C216" s="106">
        <v>39900</v>
      </c>
      <c r="E216" s="115" t="s">
        <v>311</v>
      </c>
      <c r="G216" s="24">
        <v>6.2</v>
      </c>
      <c r="H216" s="75" t="str">
        <f t="shared" si="117"/>
        <v>P, S, T &amp; D Plant - Customer</v>
      </c>
      <c r="I216" s="23">
        <f>'Dep. Res. Class'!J$216</f>
        <v>-1.8911069794337609E-3</v>
      </c>
      <c r="J216" s="75">
        <f t="shared" si="118"/>
        <v>-1.5922942700482947E-3</v>
      </c>
      <c r="K216" s="75">
        <f t="shared" si="119"/>
        <v>-2.8967898047922442E-4</v>
      </c>
      <c r="L216" s="75">
        <f t="shared" si="120"/>
        <v>-4.0429145719633569E-7</v>
      </c>
      <c r="M216" s="75">
        <f t="shared" si="121"/>
        <v>-5.4489010535098799E-6</v>
      </c>
      <c r="N216" s="75">
        <f t="shared" si="122"/>
        <v>-3.2805363955359806E-6</v>
      </c>
      <c r="O216" s="75">
        <f t="shared" si="123"/>
        <v>0</v>
      </c>
      <c r="P216" s="75">
        <f t="shared" si="124"/>
        <v>0</v>
      </c>
      <c r="Q216" s="75">
        <f t="shared" si="125"/>
        <v>0</v>
      </c>
      <c r="R216" s="75">
        <f t="shared" si="126"/>
        <v>0</v>
      </c>
      <c r="S216" s="75">
        <f t="shared" si="127"/>
        <v>0</v>
      </c>
      <c r="T216" s="75">
        <f t="shared" si="128"/>
        <v>0</v>
      </c>
      <c r="U216" s="75">
        <f t="shared" si="129"/>
        <v>0</v>
      </c>
      <c r="V216" s="75">
        <f t="shared" si="130"/>
        <v>0</v>
      </c>
      <c r="W216" s="75">
        <f t="shared" si="131"/>
        <v>0</v>
      </c>
      <c r="X216" s="75">
        <f t="shared" si="132"/>
        <v>0</v>
      </c>
      <c r="Y216" s="23">
        <f t="shared" si="133"/>
        <v>0</v>
      </c>
    </row>
    <row r="217" spans="1:25">
      <c r="A217" s="25">
        <f t="shared" si="134"/>
        <v>206</v>
      </c>
      <c r="C217" s="106">
        <v>39901</v>
      </c>
      <c r="E217" s="115" t="s">
        <v>312</v>
      </c>
      <c r="G217" s="24">
        <v>6.2</v>
      </c>
      <c r="H217" s="75" t="str">
        <f t="shared" si="117"/>
        <v>P, S, T &amp; D Plant - Customer</v>
      </c>
      <c r="I217" s="23">
        <f>'Dep. Res. Class'!J$217</f>
        <v>411258.49402223661</v>
      </c>
      <c r="J217" s="75">
        <f t="shared" si="118"/>
        <v>346275.77956291672</v>
      </c>
      <c r="K217" s="75">
        <f t="shared" si="119"/>
        <v>62996.405046029569</v>
      </c>
      <c r="L217" s="75">
        <f t="shared" si="120"/>
        <v>87.921147582250967</v>
      </c>
      <c r="M217" s="75">
        <f t="shared" si="121"/>
        <v>1184.9709538979273</v>
      </c>
      <c r="N217" s="75">
        <f t="shared" si="122"/>
        <v>713.41731181026501</v>
      </c>
      <c r="O217" s="75">
        <f t="shared" si="123"/>
        <v>0</v>
      </c>
      <c r="P217" s="75">
        <f t="shared" si="124"/>
        <v>0</v>
      </c>
      <c r="Q217" s="75">
        <f t="shared" si="125"/>
        <v>0</v>
      </c>
      <c r="R217" s="75">
        <f t="shared" si="126"/>
        <v>0</v>
      </c>
      <c r="S217" s="75">
        <f t="shared" si="127"/>
        <v>0</v>
      </c>
      <c r="T217" s="75">
        <f t="shared" si="128"/>
        <v>0</v>
      </c>
      <c r="U217" s="75">
        <f t="shared" si="129"/>
        <v>0</v>
      </c>
      <c r="V217" s="75">
        <f t="shared" si="130"/>
        <v>0</v>
      </c>
      <c r="W217" s="75">
        <f t="shared" si="131"/>
        <v>0</v>
      </c>
      <c r="X217" s="75">
        <f t="shared" si="132"/>
        <v>0</v>
      </c>
      <c r="Y217" s="23">
        <f t="shared" si="133"/>
        <v>0</v>
      </c>
    </row>
    <row r="218" spans="1:25">
      <c r="A218" s="25">
        <f t="shared" si="134"/>
        <v>207</v>
      </c>
      <c r="C218" s="106">
        <v>39902</v>
      </c>
      <c r="E218" s="115" t="s">
        <v>313</v>
      </c>
      <c r="G218" s="24">
        <v>6.2</v>
      </c>
      <c r="H218" s="75" t="str">
        <f t="shared" si="117"/>
        <v>P, S, T &amp; D Plant - Customer</v>
      </c>
      <c r="I218" s="23">
        <f>'Dep. Res. Class'!J$218</f>
        <v>485868.75821817038</v>
      </c>
      <c r="J218" s="75">
        <f t="shared" si="118"/>
        <v>409096.91948676523</v>
      </c>
      <c r="K218" s="75">
        <f t="shared" si="119"/>
        <v>74425.174280457068</v>
      </c>
      <c r="L218" s="75">
        <f t="shared" si="120"/>
        <v>103.87174834763417</v>
      </c>
      <c r="M218" s="75">
        <f t="shared" si="121"/>
        <v>1399.9476588655129</v>
      </c>
      <c r="N218" s="75">
        <f t="shared" si="122"/>
        <v>842.84504373508855</v>
      </c>
      <c r="O218" s="75">
        <f t="shared" si="123"/>
        <v>0</v>
      </c>
      <c r="P218" s="75">
        <f t="shared" si="124"/>
        <v>0</v>
      </c>
      <c r="Q218" s="75">
        <f t="shared" si="125"/>
        <v>0</v>
      </c>
      <c r="R218" s="75">
        <f t="shared" si="126"/>
        <v>0</v>
      </c>
      <c r="S218" s="75">
        <f t="shared" si="127"/>
        <v>0</v>
      </c>
      <c r="T218" s="75">
        <f t="shared" si="128"/>
        <v>0</v>
      </c>
      <c r="U218" s="75">
        <f t="shared" si="129"/>
        <v>0</v>
      </c>
      <c r="V218" s="75">
        <f t="shared" si="130"/>
        <v>0</v>
      </c>
      <c r="W218" s="75">
        <f t="shared" si="131"/>
        <v>0</v>
      </c>
      <c r="X218" s="75">
        <f t="shared" si="132"/>
        <v>0</v>
      </c>
      <c r="Y218" s="23">
        <f t="shared" si="133"/>
        <v>0</v>
      </c>
    </row>
    <row r="219" spans="1:25">
      <c r="A219" s="25">
        <f t="shared" si="134"/>
        <v>208</v>
      </c>
      <c r="C219" s="106">
        <v>39903</v>
      </c>
      <c r="E219" s="115" t="s">
        <v>314</v>
      </c>
      <c r="G219" s="24">
        <v>6.2</v>
      </c>
      <c r="H219" s="75" t="str">
        <f t="shared" si="117"/>
        <v>P, S, T &amp; D Plant - Customer</v>
      </c>
      <c r="I219" s="23">
        <f>'Dep. Res. Class'!J$219</f>
        <v>66139.19036912435</v>
      </c>
      <c r="J219" s="75">
        <f t="shared" si="118"/>
        <v>55688.575525178967</v>
      </c>
      <c r="K219" s="75">
        <f t="shared" si="119"/>
        <v>10131.173669289692</v>
      </c>
      <c r="L219" s="75">
        <f t="shared" si="120"/>
        <v>14.139607088820291</v>
      </c>
      <c r="M219" s="75">
        <f t="shared" si="121"/>
        <v>190.56875576045923</v>
      </c>
      <c r="N219" s="75">
        <f t="shared" si="122"/>
        <v>114.73281180642749</v>
      </c>
      <c r="O219" s="75">
        <f t="shared" si="123"/>
        <v>0</v>
      </c>
      <c r="P219" s="75">
        <f t="shared" si="124"/>
        <v>0</v>
      </c>
      <c r="Q219" s="75">
        <f t="shared" si="125"/>
        <v>0</v>
      </c>
      <c r="R219" s="75">
        <f t="shared" si="126"/>
        <v>0</v>
      </c>
      <c r="S219" s="75">
        <f t="shared" si="127"/>
        <v>0</v>
      </c>
      <c r="T219" s="75">
        <f t="shared" si="128"/>
        <v>0</v>
      </c>
      <c r="U219" s="75">
        <f t="shared" si="129"/>
        <v>0</v>
      </c>
      <c r="V219" s="75">
        <f t="shared" si="130"/>
        <v>0</v>
      </c>
      <c r="W219" s="75">
        <f t="shared" si="131"/>
        <v>0</v>
      </c>
      <c r="X219" s="75">
        <f t="shared" si="132"/>
        <v>0</v>
      </c>
      <c r="Y219" s="23">
        <f t="shared" si="133"/>
        <v>0</v>
      </c>
    </row>
    <row r="220" spans="1:25">
      <c r="A220" s="25">
        <f t="shared" si="134"/>
        <v>209</v>
      </c>
      <c r="C220" s="106">
        <v>39904</v>
      </c>
      <c r="E220" s="115" t="s">
        <v>315</v>
      </c>
      <c r="G220" s="24">
        <v>6.2</v>
      </c>
      <c r="H220" s="75" t="str">
        <f t="shared" si="117"/>
        <v>P, S, T &amp; D Plant - Customer</v>
      </c>
      <c r="I220" s="23">
        <f>'Dep. Res. Class'!J$220</f>
        <v>0</v>
      </c>
      <c r="J220" s="75">
        <f t="shared" si="118"/>
        <v>0</v>
      </c>
      <c r="K220" s="75">
        <f t="shared" si="119"/>
        <v>0</v>
      </c>
      <c r="L220" s="75">
        <f t="shared" si="120"/>
        <v>0</v>
      </c>
      <c r="M220" s="75">
        <f t="shared" si="121"/>
        <v>0</v>
      </c>
      <c r="N220" s="75">
        <f t="shared" si="122"/>
        <v>0</v>
      </c>
      <c r="O220" s="75">
        <f t="shared" si="123"/>
        <v>0</v>
      </c>
      <c r="P220" s="75">
        <f t="shared" si="124"/>
        <v>0</v>
      </c>
      <c r="Q220" s="75">
        <f t="shared" si="125"/>
        <v>0</v>
      </c>
      <c r="R220" s="75">
        <f t="shared" si="126"/>
        <v>0</v>
      </c>
      <c r="S220" s="75">
        <f t="shared" si="127"/>
        <v>0</v>
      </c>
      <c r="T220" s="75">
        <f t="shared" si="128"/>
        <v>0</v>
      </c>
      <c r="U220" s="75">
        <f t="shared" si="129"/>
        <v>0</v>
      </c>
      <c r="V220" s="75">
        <f t="shared" si="130"/>
        <v>0</v>
      </c>
      <c r="W220" s="75">
        <f t="shared" si="131"/>
        <v>0</v>
      </c>
      <c r="X220" s="75">
        <f t="shared" si="132"/>
        <v>0</v>
      </c>
      <c r="Y220" s="23">
        <f t="shared" si="133"/>
        <v>0</v>
      </c>
    </row>
    <row r="221" spans="1:25">
      <c r="A221" s="25">
        <f t="shared" si="134"/>
        <v>210</v>
      </c>
      <c r="C221" s="106">
        <v>39905</v>
      </c>
      <c r="E221" s="115" t="s">
        <v>316</v>
      </c>
      <c r="G221" s="24">
        <v>6.2</v>
      </c>
      <c r="H221" s="75" t="str">
        <f t="shared" si="117"/>
        <v>P, S, T &amp; D Plant - Customer</v>
      </c>
      <c r="I221" s="23">
        <f>'Dep. Res. Class'!J$221</f>
        <v>0</v>
      </c>
      <c r="J221" s="75">
        <f t="shared" si="118"/>
        <v>0</v>
      </c>
      <c r="K221" s="75">
        <f t="shared" si="119"/>
        <v>0</v>
      </c>
      <c r="L221" s="75">
        <f t="shared" si="120"/>
        <v>0</v>
      </c>
      <c r="M221" s="75">
        <f t="shared" si="121"/>
        <v>0</v>
      </c>
      <c r="N221" s="75">
        <f t="shared" si="122"/>
        <v>0</v>
      </c>
      <c r="O221" s="75">
        <f t="shared" si="123"/>
        <v>0</v>
      </c>
      <c r="P221" s="75">
        <f t="shared" si="124"/>
        <v>0</v>
      </c>
      <c r="Q221" s="75">
        <f t="shared" si="125"/>
        <v>0</v>
      </c>
      <c r="R221" s="75">
        <f t="shared" si="126"/>
        <v>0</v>
      </c>
      <c r="S221" s="75">
        <f t="shared" si="127"/>
        <v>0</v>
      </c>
      <c r="T221" s="75">
        <f t="shared" si="128"/>
        <v>0</v>
      </c>
      <c r="U221" s="75">
        <f t="shared" si="129"/>
        <v>0</v>
      </c>
      <c r="V221" s="75">
        <f t="shared" si="130"/>
        <v>0</v>
      </c>
      <c r="W221" s="75">
        <f t="shared" si="131"/>
        <v>0</v>
      </c>
      <c r="X221" s="75">
        <f t="shared" si="132"/>
        <v>0</v>
      </c>
      <c r="Y221" s="23">
        <f t="shared" si="133"/>
        <v>0</v>
      </c>
    </row>
    <row r="222" spans="1:25">
      <c r="A222" s="25">
        <f t="shared" si="134"/>
        <v>211</v>
      </c>
      <c r="C222" s="106">
        <v>39906</v>
      </c>
      <c r="E222" s="115" t="s">
        <v>317</v>
      </c>
      <c r="G222" s="24">
        <v>6.2</v>
      </c>
      <c r="H222" s="75" t="str">
        <f t="shared" si="117"/>
        <v>P, S, T &amp; D Plant - Customer</v>
      </c>
      <c r="I222" s="23">
        <f>'Dep. Res. Class'!J$222</f>
        <v>59989.959489848283</v>
      </c>
      <c r="J222" s="75">
        <f t="shared" si="118"/>
        <v>50510.981025894172</v>
      </c>
      <c r="K222" s="75">
        <f t="shared" si="119"/>
        <v>9189.2370410544045</v>
      </c>
      <c r="L222" s="75">
        <f t="shared" si="120"/>
        <v>12.824990020692494</v>
      </c>
      <c r="M222" s="75">
        <f t="shared" si="121"/>
        <v>172.85079956826354</v>
      </c>
      <c r="N222" s="75">
        <f t="shared" si="122"/>
        <v>104.06563331076194</v>
      </c>
      <c r="O222" s="75">
        <f t="shared" si="123"/>
        <v>0</v>
      </c>
      <c r="P222" s="75">
        <f t="shared" si="124"/>
        <v>0</v>
      </c>
      <c r="Q222" s="75">
        <f t="shared" si="125"/>
        <v>0</v>
      </c>
      <c r="R222" s="75">
        <f t="shared" si="126"/>
        <v>0</v>
      </c>
      <c r="S222" s="75">
        <f t="shared" si="127"/>
        <v>0</v>
      </c>
      <c r="T222" s="75">
        <f t="shared" si="128"/>
        <v>0</v>
      </c>
      <c r="U222" s="75">
        <f t="shared" si="129"/>
        <v>0</v>
      </c>
      <c r="V222" s="75">
        <f t="shared" si="130"/>
        <v>0</v>
      </c>
      <c r="W222" s="75">
        <f t="shared" si="131"/>
        <v>0</v>
      </c>
      <c r="X222" s="75">
        <f t="shared" si="132"/>
        <v>0</v>
      </c>
      <c r="Y222" s="23">
        <f t="shared" si="133"/>
        <v>0</v>
      </c>
    </row>
    <row r="223" spans="1:25">
      <c r="A223" s="25">
        <f t="shared" si="134"/>
        <v>212</v>
      </c>
      <c r="C223" s="106">
        <v>39907</v>
      </c>
      <c r="E223" s="115" t="s">
        <v>318</v>
      </c>
      <c r="G223" s="24">
        <v>6.2</v>
      </c>
      <c r="H223" s="75" t="str">
        <f t="shared" si="117"/>
        <v>P, S, T &amp; D Plant - Customer</v>
      </c>
      <c r="I223" s="23">
        <f>'Dep. Res. Class'!J$223</f>
        <v>2195.7588121884764</v>
      </c>
      <c r="J223" s="75">
        <f t="shared" si="118"/>
        <v>1848.808244630681</v>
      </c>
      <c r="K223" s="75">
        <f t="shared" si="119"/>
        <v>336.34542149671648</v>
      </c>
      <c r="L223" s="75">
        <f t="shared" si="120"/>
        <v>0.46942163478090448</v>
      </c>
      <c r="M223" s="75">
        <f t="shared" si="121"/>
        <v>6.3267031612192648</v>
      </c>
      <c r="N223" s="75">
        <f t="shared" si="122"/>
        <v>3.8090212650793385</v>
      </c>
      <c r="O223" s="75">
        <f t="shared" si="123"/>
        <v>0</v>
      </c>
      <c r="P223" s="75">
        <f t="shared" si="124"/>
        <v>0</v>
      </c>
      <c r="Q223" s="75">
        <f t="shared" si="125"/>
        <v>0</v>
      </c>
      <c r="R223" s="75">
        <f t="shared" si="126"/>
        <v>0</v>
      </c>
      <c r="S223" s="75">
        <f t="shared" si="127"/>
        <v>0</v>
      </c>
      <c r="T223" s="75">
        <f t="shared" si="128"/>
        <v>0</v>
      </c>
      <c r="U223" s="75">
        <f t="shared" si="129"/>
        <v>0</v>
      </c>
      <c r="V223" s="75">
        <f t="shared" si="130"/>
        <v>0</v>
      </c>
      <c r="W223" s="75">
        <f t="shared" si="131"/>
        <v>0</v>
      </c>
      <c r="X223" s="75">
        <f t="shared" si="132"/>
        <v>0</v>
      </c>
      <c r="Y223" s="23">
        <f t="shared" si="133"/>
        <v>0</v>
      </c>
    </row>
    <row r="224" spans="1:25">
      <c r="A224" s="25">
        <f t="shared" si="134"/>
        <v>213</v>
      </c>
      <c r="C224" s="106">
        <v>39908</v>
      </c>
      <c r="E224" s="115" t="s">
        <v>319</v>
      </c>
      <c r="G224" s="24">
        <v>6.2</v>
      </c>
      <c r="H224" s="75" t="str">
        <f t="shared" si="117"/>
        <v>P, S, T &amp; D Plant - Customer</v>
      </c>
      <c r="I224" s="23">
        <f>'Dep. Res. Class'!J$224</f>
        <v>0</v>
      </c>
      <c r="J224" s="75">
        <f t="shared" si="118"/>
        <v>0</v>
      </c>
      <c r="K224" s="75">
        <f t="shared" si="119"/>
        <v>0</v>
      </c>
      <c r="L224" s="75">
        <f t="shared" si="120"/>
        <v>0</v>
      </c>
      <c r="M224" s="75">
        <f t="shared" si="121"/>
        <v>0</v>
      </c>
      <c r="N224" s="75">
        <f t="shared" si="122"/>
        <v>0</v>
      </c>
      <c r="O224" s="75">
        <f t="shared" si="123"/>
        <v>0</v>
      </c>
      <c r="P224" s="75">
        <f t="shared" si="124"/>
        <v>0</v>
      </c>
      <c r="Q224" s="75">
        <f t="shared" si="125"/>
        <v>0</v>
      </c>
      <c r="R224" s="75">
        <f t="shared" si="126"/>
        <v>0</v>
      </c>
      <c r="S224" s="75">
        <f t="shared" si="127"/>
        <v>0</v>
      </c>
      <c r="T224" s="75">
        <f t="shared" si="128"/>
        <v>0</v>
      </c>
      <c r="U224" s="75">
        <f t="shared" si="129"/>
        <v>0</v>
      </c>
      <c r="V224" s="75">
        <f t="shared" si="130"/>
        <v>0</v>
      </c>
      <c r="W224" s="75">
        <f t="shared" si="131"/>
        <v>0</v>
      </c>
      <c r="X224" s="75">
        <f t="shared" si="132"/>
        <v>0</v>
      </c>
      <c r="Y224" s="23">
        <f t="shared" si="133"/>
        <v>0</v>
      </c>
    </row>
    <row r="225" spans="1:25">
      <c r="A225" s="25">
        <f t="shared" si="134"/>
        <v>214</v>
      </c>
      <c r="C225" s="106">
        <v>39909</v>
      </c>
      <c r="E225" s="115" t="s">
        <v>320</v>
      </c>
      <c r="G225" s="24">
        <v>6.2</v>
      </c>
      <c r="H225" s="75" t="str">
        <f t="shared" si="117"/>
        <v>P, S, T &amp; D Plant - Customer</v>
      </c>
      <c r="I225" s="23">
        <f>'Dep. Res. Class'!J$225</f>
        <v>3408444.7395092193</v>
      </c>
      <c r="J225" s="75">
        <f t="shared" si="118"/>
        <v>2869878.3768022577</v>
      </c>
      <c r="K225" s="75">
        <f t="shared" si="119"/>
        <v>522104.14741129143</v>
      </c>
      <c r="L225" s="75">
        <f t="shared" si="120"/>
        <v>728.67643422371179</v>
      </c>
      <c r="M225" s="75">
        <f t="shared" si="121"/>
        <v>9820.8500808891004</v>
      </c>
      <c r="N225" s="75">
        <f t="shared" si="122"/>
        <v>5912.6887805581173</v>
      </c>
      <c r="O225" s="75">
        <f t="shared" si="123"/>
        <v>0</v>
      </c>
      <c r="P225" s="75">
        <f t="shared" si="124"/>
        <v>0</v>
      </c>
      <c r="Q225" s="75">
        <f t="shared" si="125"/>
        <v>0</v>
      </c>
      <c r="R225" s="75">
        <f t="shared" si="126"/>
        <v>0</v>
      </c>
      <c r="S225" s="75">
        <f t="shared" si="127"/>
        <v>0</v>
      </c>
      <c r="T225" s="75">
        <f t="shared" si="128"/>
        <v>0</v>
      </c>
      <c r="U225" s="75">
        <f t="shared" si="129"/>
        <v>0</v>
      </c>
      <c r="V225" s="75">
        <f t="shared" si="130"/>
        <v>0</v>
      </c>
      <c r="W225" s="75">
        <f t="shared" si="131"/>
        <v>0</v>
      </c>
      <c r="X225" s="75">
        <f t="shared" si="132"/>
        <v>0</v>
      </c>
      <c r="Y225" s="23">
        <f t="shared" si="133"/>
        <v>0</v>
      </c>
    </row>
    <row r="226" spans="1:25">
      <c r="A226" s="25">
        <f t="shared" si="134"/>
        <v>215</v>
      </c>
      <c r="C226" s="106">
        <v>39924</v>
      </c>
      <c r="E226" s="115" t="s">
        <v>321</v>
      </c>
      <c r="G226" s="24">
        <v>6.2</v>
      </c>
      <c r="H226" s="75" t="str">
        <f t="shared" si="117"/>
        <v>P, S, T &amp; D Plant - Customer</v>
      </c>
      <c r="I226" s="23">
        <f>'Dep. Res. Class'!J$226</f>
        <v>0</v>
      </c>
      <c r="J226" s="75">
        <f t="shared" si="118"/>
        <v>0</v>
      </c>
      <c r="K226" s="75">
        <f t="shared" si="119"/>
        <v>0</v>
      </c>
      <c r="L226" s="75">
        <f t="shared" si="120"/>
        <v>0</v>
      </c>
      <c r="M226" s="75">
        <f t="shared" si="121"/>
        <v>0</v>
      </c>
      <c r="N226" s="75">
        <f t="shared" si="122"/>
        <v>0</v>
      </c>
      <c r="O226" s="75">
        <f t="shared" si="123"/>
        <v>0</v>
      </c>
      <c r="P226" s="75">
        <f t="shared" si="124"/>
        <v>0</v>
      </c>
      <c r="Q226" s="75">
        <f t="shared" si="125"/>
        <v>0</v>
      </c>
      <c r="R226" s="75">
        <f t="shared" si="126"/>
        <v>0</v>
      </c>
      <c r="S226" s="75">
        <f t="shared" si="127"/>
        <v>0</v>
      </c>
      <c r="T226" s="75">
        <f t="shared" si="128"/>
        <v>0</v>
      </c>
      <c r="U226" s="75">
        <f t="shared" si="129"/>
        <v>0</v>
      </c>
      <c r="V226" s="75">
        <f t="shared" si="130"/>
        <v>0</v>
      </c>
      <c r="W226" s="75">
        <f t="shared" si="131"/>
        <v>0</v>
      </c>
      <c r="X226" s="75">
        <f t="shared" si="132"/>
        <v>0</v>
      </c>
      <c r="Y226" s="23">
        <f t="shared" si="133"/>
        <v>0</v>
      </c>
    </row>
    <row r="227" spans="1:25">
      <c r="A227" s="25">
        <f t="shared" si="134"/>
        <v>216</v>
      </c>
      <c r="C227" s="117" t="s">
        <v>640</v>
      </c>
      <c r="E227" s="115" t="s">
        <v>639</v>
      </c>
      <c r="G227" s="24">
        <v>6.2</v>
      </c>
      <c r="H227" s="75" t="str">
        <f t="shared" si="117"/>
        <v>P, S, T &amp; D Plant - Customer</v>
      </c>
      <c r="I227" s="23">
        <f>'Dep. Res. Class'!J$227</f>
        <v>6336.897139635721</v>
      </c>
      <c r="J227" s="75">
        <f t="shared" si="118"/>
        <v>5335.6077234449303</v>
      </c>
      <c r="K227" s="75">
        <f t="shared" si="119"/>
        <v>970.68326793496794</v>
      </c>
      <c r="L227" s="75">
        <f t="shared" si="120"/>
        <v>1.3547374138789983</v>
      </c>
      <c r="M227" s="75">
        <f t="shared" si="121"/>
        <v>18.258684397898847</v>
      </c>
      <c r="N227" s="75">
        <f t="shared" si="122"/>
        <v>10.992726444046728</v>
      </c>
      <c r="O227" s="75">
        <f t="shared" si="123"/>
        <v>0</v>
      </c>
      <c r="P227" s="75">
        <f t="shared" si="124"/>
        <v>0</v>
      </c>
      <c r="Q227" s="75">
        <f t="shared" si="125"/>
        <v>0</v>
      </c>
      <c r="R227" s="75">
        <f t="shared" si="126"/>
        <v>0</v>
      </c>
      <c r="S227" s="75">
        <f t="shared" si="127"/>
        <v>0</v>
      </c>
      <c r="T227" s="75">
        <f t="shared" si="128"/>
        <v>0</v>
      </c>
      <c r="U227" s="75">
        <f t="shared" si="129"/>
        <v>0</v>
      </c>
      <c r="V227" s="75">
        <f t="shared" si="130"/>
        <v>0</v>
      </c>
      <c r="W227" s="75">
        <f t="shared" si="131"/>
        <v>0</v>
      </c>
      <c r="X227" s="75">
        <f t="shared" si="132"/>
        <v>0</v>
      </c>
      <c r="Y227" s="23">
        <f t="shared" si="133"/>
        <v>0</v>
      </c>
    </row>
    <row r="228" spans="1:25">
      <c r="A228" s="25">
        <f t="shared" si="134"/>
        <v>217</v>
      </c>
      <c r="G228" s="24"/>
      <c r="I228" s="23"/>
      <c r="J228" s="94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</row>
    <row r="229" spans="1:25">
      <c r="A229" s="25">
        <f t="shared" si="134"/>
        <v>218</v>
      </c>
      <c r="D229" s="106" t="s">
        <v>149</v>
      </c>
      <c r="G229" s="24"/>
      <c r="I229" s="23">
        <f>'Dep. Res. Class'!J$229</f>
        <v>5041082.565181979</v>
      </c>
      <c r="J229" s="75">
        <f>SUM(J193:J227)</f>
        <v>4244544.0531254616</v>
      </c>
      <c r="K229" s="75">
        <f t="shared" ref="K229:X229" si="135">SUM(K193:K227)</f>
        <v>772190.9304309974</v>
      </c>
      <c r="L229" s="75">
        <f t="shared" si="135"/>
        <v>1077.7109059872998</v>
      </c>
      <c r="M229" s="75">
        <f t="shared" si="135"/>
        <v>14525.016510951171</v>
      </c>
      <c r="N229" s="75">
        <f t="shared" si="135"/>
        <v>8744.8542085826575</v>
      </c>
      <c r="O229" s="75">
        <f t="shared" si="135"/>
        <v>0</v>
      </c>
      <c r="P229" s="75">
        <f t="shared" si="135"/>
        <v>0</v>
      </c>
      <c r="Q229" s="75">
        <f t="shared" si="135"/>
        <v>0</v>
      </c>
      <c r="R229" s="75">
        <f t="shared" si="135"/>
        <v>0</v>
      </c>
      <c r="S229" s="75">
        <f t="shared" si="135"/>
        <v>0</v>
      </c>
      <c r="T229" s="75">
        <f t="shared" si="135"/>
        <v>0</v>
      </c>
      <c r="U229" s="75">
        <f t="shared" si="135"/>
        <v>0</v>
      </c>
      <c r="V229" s="75">
        <f t="shared" si="135"/>
        <v>0</v>
      </c>
      <c r="W229" s="75">
        <f t="shared" si="135"/>
        <v>0</v>
      </c>
      <c r="X229" s="75">
        <f t="shared" si="135"/>
        <v>0</v>
      </c>
      <c r="Y229" s="23">
        <f>SUM(J229:X229)-I229</f>
        <v>0</v>
      </c>
    </row>
    <row r="230" spans="1:25">
      <c r="A230" s="25">
        <f t="shared" si="134"/>
        <v>219</v>
      </c>
      <c r="G230" s="24"/>
      <c r="H230" s="75"/>
      <c r="I230" s="23">
        <f>SUM(I95:I102)</f>
        <v>1679646.8175744652</v>
      </c>
      <c r="J230" s="23">
        <f t="shared" ref="J230:O230" si="136">SUM(J95:J102)</f>
        <v>1414246.8048684776</v>
      </c>
      <c r="K230" s="23">
        <f t="shared" si="136"/>
        <v>257287.6008452104</v>
      </c>
      <c r="L230" s="23">
        <f t="shared" si="136"/>
        <v>359.08431772363076</v>
      </c>
      <c r="M230" s="23">
        <f t="shared" si="136"/>
        <v>4839.6147935250065</v>
      </c>
      <c r="N230" s="23">
        <f t="shared" si="136"/>
        <v>2913.7127495288896</v>
      </c>
      <c r="O230" s="23">
        <f t="shared" si="136"/>
        <v>0</v>
      </c>
      <c r="P230" s="23">
        <f>SUM(P95:P102)</f>
        <v>0</v>
      </c>
      <c r="Q230" s="23">
        <f t="shared" ref="Q230:X230" si="137">SUM(Q95:Q102)</f>
        <v>0</v>
      </c>
      <c r="R230" s="23">
        <f t="shared" si="137"/>
        <v>0</v>
      </c>
      <c r="S230" s="23">
        <f t="shared" si="137"/>
        <v>0</v>
      </c>
      <c r="T230" s="23">
        <f t="shared" si="137"/>
        <v>0</v>
      </c>
      <c r="U230" s="23">
        <f t="shared" si="137"/>
        <v>0</v>
      </c>
      <c r="V230" s="23">
        <f t="shared" si="137"/>
        <v>0</v>
      </c>
      <c r="W230" s="23">
        <f t="shared" si="137"/>
        <v>0</v>
      </c>
      <c r="X230" s="23">
        <f t="shared" si="137"/>
        <v>0</v>
      </c>
      <c r="Y230" s="23">
        <f>SUM(J230:X230)-I230</f>
        <v>0</v>
      </c>
    </row>
    <row r="231" spans="1:25">
      <c r="A231" s="25">
        <f t="shared" si="134"/>
        <v>220</v>
      </c>
      <c r="D231" s="106" t="s">
        <v>352</v>
      </c>
      <c r="G231" s="24"/>
      <c r="H231" s="75"/>
      <c r="I231" s="2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23"/>
    </row>
    <row r="232" spans="1:25">
      <c r="A232" s="25">
        <f t="shared" si="134"/>
        <v>221</v>
      </c>
      <c r="G232" s="24"/>
      <c r="H232" s="75"/>
      <c r="I232" s="2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23"/>
    </row>
    <row r="233" spans="1:25">
      <c r="A233" s="25">
        <f t="shared" si="134"/>
        <v>222</v>
      </c>
      <c r="D233" s="106" t="s">
        <v>148</v>
      </c>
      <c r="G233" s="24"/>
      <c r="H233" s="75"/>
      <c r="I233" s="2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23"/>
    </row>
    <row r="234" spans="1:25">
      <c r="A234" s="25">
        <f t="shared" si="134"/>
        <v>223</v>
      </c>
      <c r="G234" s="24"/>
      <c r="H234" s="75"/>
      <c r="I234" s="23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23"/>
    </row>
    <row r="235" spans="1:25">
      <c r="A235" s="25">
        <f t="shared" si="134"/>
        <v>224</v>
      </c>
      <c r="C235" s="106">
        <v>37400</v>
      </c>
      <c r="E235" s="115" t="s">
        <v>115</v>
      </c>
      <c r="G235" s="24">
        <v>6.2</v>
      </c>
      <c r="H235" s="75" t="str">
        <f t="shared" ref="H235:H269" si="138">VLOOKUP($G235,alloc,3)</f>
        <v>P, S, T &amp; D Plant - Customer</v>
      </c>
      <c r="I235" s="23">
        <f>'Dep. Res. Class'!J$235</f>
        <v>0</v>
      </c>
      <c r="J235" s="75">
        <f t="shared" ref="J235:J269" si="139">$I235*VLOOKUP($G235,alloc,6)</f>
        <v>0</v>
      </c>
      <c r="K235" s="75">
        <f t="shared" ref="K235:K269" si="140">$I235*VLOOKUP($G235,alloc,7)</f>
        <v>0</v>
      </c>
      <c r="L235" s="75">
        <f t="shared" ref="L235:L269" si="141">$I235*VLOOKUP($G235,alloc,8)</f>
        <v>0</v>
      </c>
      <c r="M235" s="75">
        <f t="shared" ref="M235:M269" si="142">$I235*VLOOKUP($G235,alloc,9)</f>
        <v>0</v>
      </c>
      <c r="N235" s="75">
        <f t="shared" ref="N235:N269" si="143">$I235*VLOOKUP($G235,alloc,10)</f>
        <v>0</v>
      </c>
      <c r="O235" s="75">
        <f t="shared" ref="O235:O269" si="144">$I235*VLOOKUP($G235,alloc,11)</f>
        <v>0</v>
      </c>
      <c r="P235" s="75">
        <f t="shared" ref="P235:P269" si="145">$I235*VLOOKUP($G235,alloc,12)</f>
        <v>0</v>
      </c>
      <c r="Q235" s="75">
        <f t="shared" ref="Q235:Q269" si="146">$I235*VLOOKUP($G235,alloc,13)</f>
        <v>0</v>
      </c>
      <c r="R235" s="75">
        <f t="shared" ref="R235:R269" si="147">$I235*VLOOKUP($G235,alloc,14)</f>
        <v>0</v>
      </c>
      <c r="S235" s="75">
        <f t="shared" ref="S235:S269" si="148">$I235*VLOOKUP($G235,alloc,15)</f>
        <v>0</v>
      </c>
      <c r="T235" s="75">
        <f t="shared" ref="T235:T269" si="149">$I235*VLOOKUP($G235,alloc,16)</f>
        <v>0</v>
      </c>
      <c r="U235" s="75">
        <f t="shared" ref="U235:U269" si="150">$I235*VLOOKUP($G235,alloc,17)</f>
        <v>0</v>
      </c>
      <c r="V235" s="75">
        <f t="shared" ref="V235:V269" si="151">$I235*VLOOKUP($G235,alloc,18)</f>
        <v>0</v>
      </c>
      <c r="W235" s="75">
        <f t="shared" ref="W235:W269" si="152">$I235*VLOOKUP($G235,alloc,19)</f>
        <v>0</v>
      </c>
      <c r="X235" s="75">
        <f t="shared" ref="X235:X269" si="153">$I235*VLOOKUP($G235,alloc,20)</f>
        <v>0</v>
      </c>
      <c r="Y235" s="23">
        <f t="shared" ref="Y235:Y269" si="154">SUM(J235:X235)-I235</f>
        <v>0</v>
      </c>
    </row>
    <row r="236" spans="1:25">
      <c r="A236" s="25">
        <f t="shared" si="134"/>
        <v>225</v>
      </c>
      <c r="C236" s="106">
        <v>39001</v>
      </c>
      <c r="E236" s="115" t="s">
        <v>291</v>
      </c>
      <c r="G236" s="24">
        <v>6.2</v>
      </c>
      <c r="H236" s="75" t="str">
        <f t="shared" si="138"/>
        <v>P, S, T &amp; D Plant - Customer</v>
      </c>
      <c r="I236" s="23">
        <f>'Dep. Res. Class'!J$236</f>
        <v>0</v>
      </c>
      <c r="J236" s="75">
        <f t="shared" si="139"/>
        <v>0</v>
      </c>
      <c r="K236" s="75">
        <f t="shared" si="140"/>
        <v>0</v>
      </c>
      <c r="L236" s="75">
        <f t="shared" si="141"/>
        <v>0</v>
      </c>
      <c r="M236" s="75">
        <f t="shared" si="142"/>
        <v>0</v>
      </c>
      <c r="N236" s="75">
        <f t="shared" si="143"/>
        <v>0</v>
      </c>
      <c r="O236" s="75">
        <f t="shared" si="144"/>
        <v>0</v>
      </c>
      <c r="P236" s="75">
        <f t="shared" si="145"/>
        <v>0</v>
      </c>
      <c r="Q236" s="75">
        <f t="shared" si="146"/>
        <v>0</v>
      </c>
      <c r="R236" s="75">
        <f t="shared" si="147"/>
        <v>0</v>
      </c>
      <c r="S236" s="75">
        <f t="shared" si="148"/>
        <v>0</v>
      </c>
      <c r="T236" s="75">
        <f t="shared" si="149"/>
        <v>0</v>
      </c>
      <c r="U236" s="75">
        <f t="shared" si="150"/>
        <v>0</v>
      </c>
      <c r="V236" s="75">
        <f t="shared" si="151"/>
        <v>0</v>
      </c>
      <c r="W236" s="75">
        <f t="shared" si="152"/>
        <v>0</v>
      </c>
      <c r="X236" s="75">
        <f t="shared" si="153"/>
        <v>0</v>
      </c>
      <c r="Y236" s="23">
        <f t="shared" si="154"/>
        <v>0</v>
      </c>
    </row>
    <row r="237" spans="1:25">
      <c r="A237" s="25">
        <f t="shared" si="134"/>
        <v>226</v>
      </c>
      <c r="C237" s="106">
        <v>36602</v>
      </c>
      <c r="E237" s="115" t="s">
        <v>139</v>
      </c>
      <c r="G237" s="24">
        <v>6.2</v>
      </c>
      <c r="H237" s="75" t="str">
        <f t="shared" si="138"/>
        <v>P, S, T &amp; D Plant - Customer</v>
      </c>
      <c r="I237" s="23">
        <f>'Dep. Res. Class'!J$237</f>
        <v>290684.63062940992</v>
      </c>
      <c r="J237" s="75">
        <f t="shared" si="139"/>
        <v>244753.72190784445</v>
      </c>
      <c r="K237" s="75">
        <f t="shared" si="140"/>
        <v>44526.95080577636</v>
      </c>
      <c r="L237" s="75">
        <f t="shared" si="141"/>
        <v>62.14419077281984</v>
      </c>
      <c r="M237" s="75">
        <f t="shared" si="142"/>
        <v>837.55800560261275</v>
      </c>
      <c r="N237" s="75">
        <f t="shared" si="143"/>
        <v>504.25571941373812</v>
      </c>
      <c r="O237" s="75">
        <f t="shared" si="144"/>
        <v>0</v>
      </c>
      <c r="P237" s="75">
        <f t="shared" si="145"/>
        <v>0</v>
      </c>
      <c r="Q237" s="75">
        <f t="shared" si="146"/>
        <v>0</v>
      </c>
      <c r="R237" s="75">
        <f t="shared" si="147"/>
        <v>0</v>
      </c>
      <c r="S237" s="75">
        <f t="shared" si="148"/>
        <v>0</v>
      </c>
      <c r="T237" s="75">
        <f t="shared" si="149"/>
        <v>0</v>
      </c>
      <c r="U237" s="75">
        <f t="shared" si="150"/>
        <v>0</v>
      </c>
      <c r="V237" s="75">
        <f t="shared" si="151"/>
        <v>0</v>
      </c>
      <c r="W237" s="75">
        <f t="shared" si="152"/>
        <v>0</v>
      </c>
      <c r="X237" s="75">
        <f t="shared" si="153"/>
        <v>0</v>
      </c>
      <c r="Y237" s="23">
        <f t="shared" si="154"/>
        <v>0</v>
      </c>
    </row>
    <row r="238" spans="1:25">
      <c r="A238" s="25">
        <f t="shared" si="134"/>
        <v>227</v>
      </c>
      <c r="C238" s="106">
        <v>37503</v>
      </c>
      <c r="E238" s="115" t="s">
        <v>278</v>
      </c>
      <c r="G238" s="24">
        <v>6.2</v>
      </c>
      <c r="H238" s="75" t="str">
        <f t="shared" si="138"/>
        <v>P, S, T &amp; D Plant - Customer</v>
      </c>
      <c r="I238" s="23">
        <f>'Dep. Res. Class'!J$238</f>
        <v>0</v>
      </c>
      <c r="J238" s="75">
        <f t="shared" si="139"/>
        <v>0</v>
      </c>
      <c r="K238" s="75">
        <f t="shared" si="140"/>
        <v>0</v>
      </c>
      <c r="L238" s="75">
        <f t="shared" si="141"/>
        <v>0</v>
      </c>
      <c r="M238" s="75">
        <f t="shared" si="142"/>
        <v>0</v>
      </c>
      <c r="N238" s="75">
        <f t="shared" si="143"/>
        <v>0</v>
      </c>
      <c r="O238" s="75">
        <f t="shared" si="144"/>
        <v>0</v>
      </c>
      <c r="P238" s="75">
        <f t="shared" si="145"/>
        <v>0</v>
      </c>
      <c r="Q238" s="75">
        <f t="shared" si="146"/>
        <v>0</v>
      </c>
      <c r="R238" s="75">
        <f t="shared" si="147"/>
        <v>0</v>
      </c>
      <c r="S238" s="75">
        <f t="shared" si="148"/>
        <v>0</v>
      </c>
      <c r="T238" s="75">
        <f t="shared" si="149"/>
        <v>0</v>
      </c>
      <c r="U238" s="75">
        <f t="shared" si="150"/>
        <v>0</v>
      </c>
      <c r="V238" s="75">
        <f t="shared" si="151"/>
        <v>0</v>
      </c>
      <c r="W238" s="75">
        <f t="shared" si="152"/>
        <v>0</v>
      </c>
      <c r="X238" s="75">
        <f t="shared" si="153"/>
        <v>0</v>
      </c>
      <c r="Y238" s="23">
        <f t="shared" si="154"/>
        <v>0</v>
      </c>
    </row>
    <row r="239" spans="1:25">
      <c r="A239" s="25">
        <f t="shared" si="134"/>
        <v>228</v>
      </c>
      <c r="C239" s="106">
        <v>39004</v>
      </c>
      <c r="E239" s="115" t="s">
        <v>293</v>
      </c>
      <c r="G239" s="24">
        <v>6.2</v>
      </c>
      <c r="H239" s="75" t="str">
        <f t="shared" si="138"/>
        <v>P, S, T &amp; D Plant - Customer</v>
      </c>
      <c r="I239" s="23">
        <f>'Dep. Res. Class'!J$239</f>
        <v>0</v>
      </c>
      <c r="J239" s="75">
        <f t="shared" si="139"/>
        <v>0</v>
      </c>
      <c r="K239" s="75">
        <f t="shared" si="140"/>
        <v>0</v>
      </c>
      <c r="L239" s="75">
        <f t="shared" si="141"/>
        <v>0</v>
      </c>
      <c r="M239" s="75">
        <f t="shared" si="142"/>
        <v>0</v>
      </c>
      <c r="N239" s="75">
        <f t="shared" si="143"/>
        <v>0</v>
      </c>
      <c r="O239" s="75">
        <f t="shared" si="144"/>
        <v>0</v>
      </c>
      <c r="P239" s="75">
        <f t="shared" si="145"/>
        <v>0</v>
      </c>
      <c r="Q239" s="75">
        <f t="shared" si="146"/>
        <v>0</v>
      </c>
      <c r="R239" s="75">
        <f t="shared" si="147"/>
        <v>0</v>
      </c>
      <c r="S239" s="75">
        <f t="shared" si="148"/>
        <v>0</v>
      </c>
      <c r="T239" s="75">
        <f t="shared" si="149"/>
        <v>0</v>
      </c>
      <c r="U239" s="75">
        <f t="shared" si="150"/>
        <v>0</v>
      </c>
      <c r="V239" s="75">
        <f t="shared" si="151"/>
        <v>0</v>
      </c>
      <c r="W239" s="75">
        <f t="shared" si="152"/>
        <v>0</v>
      </c>
      <c r="X239" s="75">
        <f t="shared" si="153"/>
        <v>0</v>
      </c>
      <c r="Y239" s="23">
        <f t="shared" si="154"/>
        <v>0</v>
      </c>
    </row>
    <row r="240" spans="1:25">
      <c r="A240" s="25">
        <f t="shared" si="134"/>
        <v>229</v>
      </c>
      <c r="C240" s="106">
        <v>39009</v>
      </c>
      <c r="E240" s="115" t="s">
        <v>294</v>
      </c>
      <c r="G240" s="24">
        <v>6.2</v>
      </c>
      <c r="H240" s="75" t="str">
        <f t="shared" si="138"/>
        <v>P, S, T &amp; D Plant - Customer</v>
      </c>
      <c r="I240" s="23">
        <f>'Dep. Res. Class'!J$240</f>
        <v>94586.212275010883</v>
      </c>
      <c r="J240" s="75">
        <f t="shared" si="139"/>
        <v>79640.700113204162</v>
      </c>
      <c r="K240" s="75">
        <f t="shared" si="140"/>
        <v>14488.676651926224</v>
      </c>
      <c r="L240" s="75">
        <f t="shared" si="141"/>
        <v>20.221170989912004</v>
      </c>
      <c r="M240" s="75">
        <f t="shared" si="142"/>
        <v>272.53398000103374</v>
      </c>
      <c r="N240" s="75">
        <f t="shared" si="143"/>
        <v>164.08035888957167</v>
      </c>
      <c r="O240" s="75">
        <f t="shared" si="144"/>
        <v>0</v>
      </c>
      <c r="P240" s="75">
        <f t="shared" si="145"/>
        <v>0</v>
      </c>
      <c r="Q240" s="75">
        <f t="shared" si="146"/>
        <v>0</v>
      </c>
      <c r="R240" s="75">
        <f t="shared" si="147"/>
        <v>0</v>
      </c>
      <c r="S240" s="75">
        <f t="shared" si="148"/>
        <v>0</v>
      </c>
      <c r="T240" s="75">
        <f t="shared" si="149"/>
        <v>0</v>
      </c>
      <c r="U240" s="75">
        <f t="shared" si="150"/>
        <v>0</v>
      </c>
      <c r="V240" s="75">
        <f t="shared" si="151"/>
        <v>0</v>
      </c>
      <c r="W240" s="75">
        <f t="shared" si="152"/>
        <v>0</v>
      </c>
      <c r="X240" s="75">
        <f t="shared" si="153"/>
        <v>0</v>
      </c>
      <c r="Y240" s="23">
        <f t="shared" si="154"/>
        <v>0</v>
      </c>
    </row>
    <row r="241" spans="1:25">
      <c r="A241" s="25">
        <f t="shared" si="134"/>
        <v>230</v>
      </c>
      <c r="C241" s="106">
        <v>39100</v>
      </c>
      <c r="E241" s="115" t="s">
        <v>295</v>
      </c>
      <c r="G241" s="24">
        <v>6.2</v>
      </c>
      <c r="H241" s="75" t="str">
        <f t="shared" si="138"/>
        <v>P, S, T &amp; D Plant - Customer</v>
      </c>
      <c r="I241" s="23">
        <f>'Dep. Res. Class'!J$241</f>
        <v>68423.495126565191</v>
      </c>
      <c r="J241" s="75">
        <f t="shared" si="139"/>
        <v>57611.938621964851</v>
      </c>
      <c r="K241" s="75">
        <f t="shared" si="140"/>
        <v>10481.082521848333</v>
      </c>
      <c r="L241" s="75">
        <f t="shared" si="141"/>
        <v>14.627958572427424</v>
      </c>
      <c r="M241" s="75">
        <f t="shared" si="142"/>
        <v>197.15058890618846</v>
      </c>
      <c r="N241" s="75">
        <f t="shared" si="143"/>
        <v>118.69543527341108</v>
      </c>
      <c r="O241" s="75">
        <f t="shared" si="144"/>
        <v>0</v>
      </c>
      <c r="P241" s="75">
        <f t="shared" si="145"/>
        <v>0</v>
      </c>
      <c r="Q241" s="75">
        <f t="shared" si="146"/>
        <v>0</v>
      </c>
      <c r="R241" s="75">
        <f t="shared" si="147"/>
        <v>0</v>
      </c>
      <c r="S241" s="75">
        <f t="shared" si="148"/>
        <v>0</v>
      </c>
      <c r="T241" s="75">
        <f t="shared" si="149"/>
        <v>0</v>
      </c>
      <c r="U241" s="75">
        <f t="shared" si="150"/>
        <v>0</v>
      </c>
      <c r="V241" s="75">
        <f t="shared" si="151"/>
        <v>0</v>
      </c>
      <c r="W241" s="75">
        <f t="shared" si="152"/>
        <v>0</v>
      </c>
      <c r="X241" s="75">
        <f t="shared" si="153"/>
        <v>0</v>
      </c>
      <c r="Y241" s="23">
        <f t="shared" si="154"/>
        <v>0</v>
      </c>
    </row>
    <row r="242" spans="1:25">
      <c r="A242" s="25">
        <f t="shared" si="134"/>
        <v>231</v>
      </c>
      <c r="C242" s="106">
        <v>39102</v>
      </c>
      <c r="E242" s="115" t="s">
        <v>296</v>
      </c>
      <c r="G242" s="24">
        <v>6.2</v>
      </c>
      <c r="H242" s="75" t="str">
        <f t="shared" si="138"/>
        <v>P, S, T &amp; D Plant - Customer</v>
      </c>
      <c r="I242" s="23">
        <f>'Dep. Res. Class'!J$242</f>
        <v>0</v>
      </c>
      <c r="J242" s="75">
        <f t="shared" si="139"/>
        <v>0</v>
      </c>
      <c r="K242" s="75">
        <f t="shared" si="140"/>
        <v>0</v>
      </c>
      <c r="L242" s="75">
        <f t="shared" si="141"/>
        <v>0</v>
      </c>
      <c r="M242" s="75">
        <f t="shared" si="142"/>
        <v>0</v>
      </c>
      <c r="N242" s="75">
        <f t="shared" si="143"/>
        <v>0</v>
      </c>
      <c r="O242" s="75">
        <f t="shared" si="144"/>
        <v>0</v>
      </c>
      <c r="P242" s="75">
        <f t="shared" si="145"/>
        <v>0</v>
      </c>
      <c r="Q242" s="75">
        <f t="shared" si="146"/>
        <v>0</v>
      </c>
      <c r="R242" s="75">
        <f t="shared" si="147"/>
        <v>0</v>
      </c>
      <c r="S242" s="75">
        <f t="shared" si="148"/>
        <v>0</v>
      </c>
      <c r="T242" s="75">
        <f t="shared" si="149"/>
        <v>0</v>
      </c>
      <c r="U242" s="75">
        <f t="shared" si="150"/>
        <v>0</v>
      </c>
      <c r="V242" s="75">
        <f t="shared" si="151"/>
        <v>0</v>
      </c>
      <c r="W242" s="75">
        <f t="shared" si="152"/>
        <v>0</v>
      </c>
      <c r="X242" s="75">
        <f t="shared" si="153"/>
        <v>0</v>
      </c>
      <c r="Y242" s="23">
        <f t="shared" si="154"/>
        <v>0</v>
      </c>
    </row>
    <row r="243" spans="1:25">
      <c r="A243" s="25">
        <f t="shared" si="134"/>
        <v>232</v>
      </c>
      <c r="C243" s="106">
        <v>39103</v>
      </c>
      <c r="E243" s="115" t="s">
        <v>297</v>
      </c>
      <c r="G243" s="24">
        <v>6.2</v>
      </c>
      <c r="H243" s="75" t="str">
        <f t="shared" si="138"/>
        <v>P, S, T &amp; D Plant - Customer</v>
      </c>
      <c r="I243" s="23">
        <f>'Dep. Res. Class'!J$243</f>
        <v>0</v>
      </c>
      <c r="J243" s="75">
        <f t="shared" si="139"/>
        <v>0</v>
      </c>
      <c r="K243" s="75">
        <f t="shared" si="140"/>
        <v>0</v>
      </c>
      <c r="L243" s="75">
        <f t="shared" si="141"/>
        <v>0</v>
      </c>
      <c r="M243" s="75">
        <f t="shared" si="142"/>
        <v>0</v>
      </c>
      <c r="N243" s="75">
        <f t="shared" si="143"/>
        <v>0</v>
      </c>
      <c r="O243" s="75">
        <f t="shared" si="144"/>
        <v>0</v>
      </c>
      <c r="P243" s="75">
        <f t="shared" si="145"/>
        <v>0</v>
      </c>
      <c r="Q243" s="75">
        <f t="shared" si="146"/>
        <v>0</v>
      </c>
      <c r="R243" s="75">
        <f t="shared" si="147"/>
        <v>0</v>
      </c>
      <c r="S243" s="75">
        <f t="shared" si="148"/>
        <v>0</v>
      </c>
      <c r="T243" s="75">
        <f t="shared" si="149"/>
        <v>0</v>
      </c>
      <c r="U243" s="75">
        <f t="shared" si="150"/>
        <v>0</v>
      </c>
      <c r="V243" s="75">
        <f t="shared" si="151"/>
        <v>0</v>
      </c>
      <c r="W243" s="75">
        <f t="shared" si="152"/>
        <v>0</v>
      </c>
      <c r="X243" s="75">
        <f t="shared" si="153"/>
        <v>0</v>
      </c>
      <c r="Y243" s="23">
        <f t="shared" si="154"/>
        <v>0</v>
      </c>
    </row>
    <row r="244" spans="1:25">
      <c r="A244" s="25">
        <f t="shared" si="134"/>
        <v>233</v>
      </c>
      <c r="C244" s="106">
        <v>39200</v>
      </c>
      <c r="E244" s="115" t="s">
        <v>298</v>
      </c>
      <c r="G244" s="24">
        <v>6.2</v>
      </c>
      <c r="H244" s="75" t="str">
        <f t="shared" si="138"/>
        <v>P, S, T &amp; D Plant - Customer</v>
      </c>
      <c r="I244" s="23">
        <f>'Dep. Res. Class'!J$244</f>
        <v>1554.9094244973787</v>
      </c>
      <c r="J244" s="75">
        <f t="shared" si="139"/>
        <v>1309.2190944229917</v>
      </c>
      <c r="K244" s="75">
        <f t="shared" si="140"/>
        <v>238.18037885979635</v>
      </c>
      <c r="L244" s="75">
        <f t="shared" si="141"/>
        <v>0.33241725818525009</v>
      </c>
      <c r="M244" s="75">
        <f t="shared" si="142"/>
        <v>4.480205347131168</v>
      </c>
      <c r="N244" s="75">
        <f t="shared" si="143"/>
        <v>2.6973286092746003</v>
      </c>
      <c r="O244" s="75">
        <f t="shared" si="144"/>
        <v>0</v>
      </c>
      <c r="P244" s="75">
        <f t="shared" si="145"/>
        <v>0</v>
      </c>
      <c r="Q244" s="75">
        <f t="shared" si="146"/>
        <v>0</v>
      </c>
      <c r="R244" s="75">
        <f t="shared" si="147"/>
        <v>0</v>
      </c>
      <c r="S244" s="75">
        <f t="shared" si="148"/>
        <v>0</v>
      </c>
      <c r="T244" s="75">
        <f t="shared" si="149"/>
        <v>0</v>
      </c>
      <c r="U244" s="75">
        <f t="shared" si="150"/>
        <v>0</v>
      </c>
      <c r="V244" s="75">
        <f t="shared" si="151"/>
        <v>0</v>
      </c>
      <c r="W244" s="75">
        <f t="shared" si="152"/>
        <v>0</v>
      </c>
      <c r="X244" s="75">
        <f t="shared" si="153"/>
        <v>0</v>
      </c>
      <c r="Y244" s="23">
        <f t="shared" si="154"/>
        <v>0</v>
      </c>
    </row>
    <row r="245" spans="1:25">
      <c r="A245" s="25">
        <f t="shared" si="134"/>
        <v>234</v>
      </c>
      <c r="C245" s="106">
        <v>39201</v>
      </c>
      <c r="E245" s="115" t="s">
        <v>299</v>
      </c>
      <c r="G245" s="24">
        <v>6.2</v>
      </c>
      <c r="H245" s="75" t="str">
        <f t="shared" si="138"/>
        <v>P, S, T &amp; D Plant - Customer</v>
      </c>
      <c r="I245" s="23">
        <f>'Dep. Res. Class'!J$245</f>
        <v>0</v>
      </c>
      <c r="J245" s="75">
        <f t="shared" si="139"/>
        <v>0</v>
      </c>
      <c r="K245" s="75">
        <f t="shared" si="140"/>
        <v>0</v>
      </c>
      <c r="L245" s="75">
        <f t="shared" si="141"/>
        <v>0</v>
      </c>
      <c r="M245" s="75">
        <f t="shared" si="142"/>
        <v>0</v>
      </c>
      <c r="N245" s="75">
        <f t="shared" si="143"/>
        <v>0</v>
      </c>
      <c r="O245" s="75">
        <f t="shared" si="144"/>
        <v>0</v>
      </c>
      <c r="P245" s="75">
        <f t="shared" si="145"/>
        <v>0</v>
      </c>
      <c r="Q245" s="75">
        <f t="shared" si="146"/>
        <v>0</v>
      </c>
      <c r="R245" s="75">
        <f t="shared" si="147"/>
        <v>0</v>
      </c>
      <c r="S245" s="75">
        <f t="shared" si="148"/>
        <v>0</v>
      </c>
      <c r="T245" s="75">
        <f t="shared" si="149"/>
        <v>0</v>
      </c>
      <c r="U245" s="75">
        <f t="shared" si="150"/>
        <v>0</v>
      </c>
      <c r="V245" s="75">
        <f t="shared" si="151"/>
        <v>0</v>
      </c>
      <c r="W245" s="75">
        <f t="shared" si="152"/>
        <v>0</v>
      </c>
      <c r="X245" s="75">
        <f t="shared" si="153"/>
        <v>0</v>
      </c>
      <c r="Y245" s="23">
        <f t="shared" si="154"/>
        <v>0</v>
      </c>
    </row>
    <row r="246" spans="1:25">
      <c r="A246" s="25">
        <f t="shared" si="134"/>
        <v>235</v>
      </c>
      <c r="C246" s="106">
        <v>39202</v>
      </c>
      <c r="E246" s="115" t="s">
        <v>300</v>
      </c>
      <c r="G246" s="24">
        <v>6.2</v>
      </c>
      <c r="H246" s="75" t="str">
        <f t="shared" si="138"/>
        <v>P, S, T &amp; D Plant - Customer</v>
      </c>
      <c r="I246" s="23">
        <f>'Dep. Res. Class'!J$246</f>
        <v>0</v>
      </c>
      <c r="J246" s="75">
        <f t="shared" si="139"/>
        <v>0</v>
      </c>
      <c r="K246" s="75">
        <f t="shared" si="140"/>
        <v>0</v>
      </c>
      <c r="L246" s="75">
        <f t="shared" si="141"/>
        <v>0</v>
      </c>
      <c r="M246" s="75">
        <f t="shared" si="142"/>
        <v>0</v>
      </c>
      <c r="N246" s="75">
        <f t="shared" si="143"/>
        <v>0</v>
      </c>
      <c r="O246" s="75">
        <f t="shared" si="144"/>
        <v>0</v>
      </c>
      <c r="P246" s="75">
        <f t="shared" si="145"/>
        <v>0</v>
      </c>
      <c r="Q246" s="75">
        <f t="shared" si="146"/>
        <v>0</v>
      </c>
      <c r="R246" s="75">
        <f t="shared" si="147"/>
        <v>0</v>
      </c>
      <c r="S246" s="75">
        <f t="shared" si="148"/>
        <v>0</v>
      </c>
      <c r="T246" s="75">
        <f t="shared" si="149"/>
        <v>0</v>
      </c>
      <c r="U246" s="75">
        <f t="shared" si="150"/>
        <v>0</v>
      </c>
      <c r="V246" s="75">
        <f t="shared" si="151"/>
        <v>0</v>
      </c>
      <c r="W246" s="75">
        <f t="shared" si="152"/>
        <v>0</v>
      </c>
      <c r="X246" s="75">
        <f t="shared" si="153"/>
        <v>0</v>
      </c>
      <c r="Y246" s="23">
        <f t="shared" si="154"/>
        <v>0</v>
      </c>
    </row>
    <row r="247" spans="1:25">
      <c r="A247" s="25">
        <f t="shared" si="134"/>
        <v>236</v>
      </c>
      <c r="C247" s="106">
        <v>39300</v>
      </c>
      <c r="E247" s="115" t="s">
        <v>186</v>
      </c>
      <c r="G247" s="24">
        <v>6.2</v>
      </c>
      <c r="H247" s="75" t="str">
        <f t="shared" si="138"/>
        <v>P, S, T &amp; D Plant - Customer</v>
      </c>
      <c r="I247" s="23">
        <f>'Dep. Res. Class'!J$247</f>
        <v>0</v>
      </c>
      <c r="J247" s="75">
        <f t="shared" si="139"/>
        <v>0</v>
      </c>
      <c r="K247" s="75">
        <f t="shared" si="140"/>
        <v>0</v>
      </c>
      <c r="L247" s="75">
        <f t="shared" si="141"/>
        <v>0</v>
      </c>
      <c r="M247" s="75">
        <f t="shared" si="142"/>
        <v>0</v>
      </c>
      <c r="N247" s="75">
        <f t="shared" si="143"/>
        <v>0</v>
      </c>
      <c r="O247" s="75">
        <f t="shared" si="144"/>
        <v>0</v>
      </c>
      <c r="P247" s="75">
        <f t="shared" si="145"/>
        <v>0</v>
      </c>
      <c r="Q247" s="75">
        <f t="shared" si="146"/>
        <v>0</v>
      </c>
      <c r="R247" s="75">
        <f t="shared" si="147"/>
        <v>0</v>
      </c>
      <c r="S247" s="75">
        <f t="shared" si="148"/>
        <v>0</v>
      </c>
      <c r="T247" s="75">
        <f t="shared" si="149"/>
        <v>0</v>
      </c>
      <c r="U247" s="75">
        <f t="shared" si="150"/>
        <v>0</v>
      </c>
      <c r="V247" s="75">
        <f t="shared" si="151"/>
        <v>0</v>
      </c>
      <c r="W247" s="75">
        <f t="shared" si="152"/>
        <v>0</v>
      </c>
      <c r="X247" s="75">
        <f t="shared" si="153"/>
        <v>0</v>
      </c>
      <c r="Y247" s="23">
        <f t="shared" si="154"/>
        <v>0</v>
      </c>
    </row>
    <row r="248" spans="1:25">
      <c r="A248" s="25">
        <f t="shared" si="134"/>
        <v>237</v>
      </c>
      <c r="C248" s="106">
        <v>39400</v>
      </c>
      <c r="E248" s="115" t="s">
        <v>301</v>
      </c>
      <c r="G248" s="24">
        <v>6.2</v>
      </c>
      <c r="H248" s="75" t="str">
        <f t="shared" si="138"/>
        <v>P, S, T &amp; D Plant - Customer</v>
      </c>
      <c r="I248" s="23">
        <f>'Dep. Res. Class'!J$248</f>
        <v>7329.1295725816444</v>
      </c>
      <c r="J248" s="75">
        <f t="shared" si="139"/>
        <v>6171.058089139703</v>
      </c>
      <c r="K248" s="75">
        <f t="shared" si="140"/>
        <v>1122.673019281694</v>
      </c>
      <c r="L248" s="75">
        <f t="shared" si="141"/>
        <v>1.5668624287807391</v>
      </c>
      <c r="M248" s="75">
        <f t="shared" si="142"/>
        <v>21.117632309362087</v>
      </c>
      <c r="N248" s="75">
        <f t="shared" si="143"/>
        <v>12.713969422106567</v>
      </c>
      <c r="O248" s="75">
        <f t="shared" si="144"/>
        <v>0</v>
      </c>
      <c r="P248" s="75">
        <f t="shared" si="145"/>
        <v>0</v>
      </c>
      <c r="Q248" s="75">
        <f t="shared" si="146"/>
        <v>0</v>
      </c>
      <c r="R248" s="75">
        <f t="shared" si="147"/>
        <v>0</v>
      </c>
      <c r="S248" s="75">
        <f t="shared" si="148"/>
        <v>0</v>
      </c>
      <c r="T248" s="75">
        <f t="shared" si="149"/>
        <v>0</v>
      </c>
      <c r="U248" s="75">
        <f t="shared" si="150"/>
        <v>0</v>
      </c>
      <c r="V248" s="75">
        <f t="shared" si="151"/>
        <v>0</v>
      </c>
      <c r="W248" s="75">
        <f t="shared" si="152"/>
        <v>0</v>
      </c>
      <c r="X248" s="75">
        <f t="shared" si="153"/>
        <v>0</v>
      </c>
      <c r="Y248" s="23">
        <f t="shared" si="154"/>
        <v>0</v>
      </c>
    </row>
    <row r="249" spans="1:25">
      <c r="A249" s="25">
        <f t="shared" si="134"/>
        <v>238</v>
      </c>
      <c r="C249" s="106">
        <v>39500</v>
      </c>
      <c r="E249" s="115" t="s">
        <v>439</v>
      </c>
      <c r="G249" s="24">
        <v>6.2</v>
      </c>
      <c r="H249" s="75" t="str">
        <f t="shared" si="138"/>
        <v>P, S, T &amp; D Plant - Customer</v>
      </c>
      <c r="I249" s="23">
        <f>'Dep. Res. Class'!J$249</f>
        <v>2.5802190058339076</v>
      </c>
      <c r="J249" s="75">
        <f t="shared" si="139"/>
        <v>2.1725201076087215</v>
      </c>
      <c r="K249" s="75">
        <f t="shared" si="140"/>
        <v>0.39523687403812713</v>
      </c>
      <c r="L249" s="75">
        <f t="shared" si="141"/>
        <v>5.5161369139815472E-4</v>
      </c>
      <c r="M249" s="75">
        <f t="shared" si="142"/>
        <v>7.4344593997449446E-3</v>
      </c>
      <c r="N249" s="75">
        <f t="shared" si="143"/>
        <v>4.475951095916455E-3</v>
      </c>
      <c r="O249" s="75">
        <f t="shared" si="144"/>
        <v>0</v>
      </c>
      <c r="P249" s="75">
        <f t="shared" si="145"/>
        <v>0</v>
      </c>
      <c r="Q249" s="75">
        <f t="shared" si="146"/>
        <v>0</v>
      </c>
      <c r="R249" s="75">
        <f t="shared" si="147"/>
        <v>0</v>
      </c>
      <c r="S249" s="75">
        <f t="shared" si="148"/>
        <v>0</v>
      </c>
      <c r="T249" s="75">
        <f t="shared" si="149"/>
        <v>0</v>
      </c>
      <c r="U249" s="75">
        <f t="shared" si="150"/>
        <v>0</v>
      </c>
      <c r="V249" s="75">
        <f t="shared" si="151"/>
        <v>0</v>
      </c>
      <c r="W249" s="75">
        <f t="shared" si="152"/>
        <v>0</v>
      </c>
      <c r="X249" s="75">
        <f t="shared" si="153"/>
        <v>0</v>
      </c>
      <c r="Y249" s="23">
        <f t="shared" si="154"/>
        <v>0</v>
      </c>
    </row>
    <row r="250" spans="1:25">
      <c r="A250" s="25">
        <f t="shared" si="134"/>
        <v>239</v>
      </c>
      <c r="C250" s="106">
        <v>39603</v>
      </c>
      <c r="E250" s="115" t="s">
        <v>303</v>
      </c>
      <c r="G250" s="24">
        <v>6.2</v>
      </c>
      <c r="H250" s="75" t="str">
        <f t="shared" si="138"/>
        <v>P, S, T &amp; D Plant - Customer</v>
      </c>
      <c r="I250" s="23">
        <f>'Dep. Res. Class'!J$250</f>
        <v>0</v>
      </c>
      <c r="J250" s="75">
        <f t="shared" si="139"/>
        <v>0</v>
      </c>
      <c r="K250" s="75">
        <f t="shared" si="140"/>
        <v>0</v>
      </c>
      <c r="L250" s="75">
        <f t="shared" si="141"/>
        <v>0</v>
      </c>
      <c r="M250" s="75">
        <f t="shared" si="142"/>
        <v>0</v>
      </c>
      <c r="N250" s="75">
        <f t="shared" si="143"/>
        <v>0</v>
      </c>
      <c r="O250" s="75">
        <f t="shared" si="144"/>
        <v>0</v>
      </c>
      <c r="P250" s="75">
        <f t="shared" si="145"/>
        <v>0</v>
      </c>
      <c r="Q250" s="75">
        <f t="shared" si="146"/>
        <v>0</v>
      </c>
      <c r="R250" s="75">
        <f t="shared" si="147"/>
        <v>0</v>
      </c>
      <c r="S250" s="75">
        <f t="shared" si="148"/>
        <v>0</v>
      </c>
      <c r="T250" s="75">
        <f t="shared" si="149"/>
        <v>0</v>
      </c>
      <c r="U250" s="75">
        <f t="shared" si="150"/>
        <v>0</v>
      </c>
      <c r="V250" s="75">
        <f t="shared" si="151"/>
        <v>0</v>
      </c>
      <c r="W250" s="75">
        <f t="shared" si="152"/>
        <v>0</v>
      </c>
      <c r="X250" s="75">
        <f t="shared" si="153"/>
        <v>0</v>
      </c>
      <c r="Y250" s="23">
        <f t="shared" si="154"/>
        <v>0</v>
      </c>
    </row>
    <row r="251" spans="1:25">
      <c r="A251" s="25">
        <f t="shared" si="134"/>
        <v>240</v>
      </c>
      <c r="C251" s="106">
        <v>39604</v>
      </c>
      <c r="E251" s="115" t="s">
        <v>304</v>
      </c>
      <c r="G251" s="24">
        <v>6.2</v>
      </c>
      <c r="H251" s="75" t="str">
        <f t="shared" si="138"/>
        <v>P, S, T &amp; D Plant - Customer</v>
      </c>
      <c r="I251" s="23">
        <f>'Dep. Res. Class'!J$251</f>
        <v>0</v>
      </c>
      <c r="J251" s="75">
        <f t="shared" si="139"/>
        <v>0</v>
      </c>
      <c r="K251" s="75">
        <f t="shared" si="140"/>
        <v>0</v>
      </c>
      <c r="L251" s="75">
        <f t="shared" si="141"/>
        <v>0</v>
      </c>
      <c r="M251" s="75">
        <f t="shared" si="142"/>
        <v>0</v>
      </c>
      <c r="N251" s="75">
        <f t="shared" si="143"/>
        <v>0</v>
      </c>
      <c r="O251" s="75">
        <f t="shared" si="144"/>
        <v>0</v>
      </c>
      <c r="P251" s="75">
        <f t="shared" si="145"/>
        <v>0</v>
      </c>
      <c r="Q251" s="75">
        <f t="shared" si="146"/>
        <v>0</v>
      </c>
      <c r="R251" s="75">
        <f t="shared" si="147"/>
        <v>0</v>
      </c>
      <c r="S251" s="75">
        <f t="shared" si="148"/>
        <v>0</v>
      </c>
      <c r="T251" s="75">
        <f t="shared" si="149"/>
        <v>0</v>
      </c>
      <c r="U251" s="75">
        <f t="shared" si="150"/>
        <v>0</v>
      </c>
      <c r="V251" s="75">
        <f t="shared" si="151"/>
        <v>0</v>
      </c>
      <c r="W251" s="75">
        <f t="shared" si="152"/>
        <v>0</v>
      </c>
      <c r="X251" s="75">
        <f t="shared" si="153"/>
        <v>0</v>
      </c>
      <c r="Y251" s="23">
        <f t="shared" si="154"/>
        <v>0</v>
      </c>
    </row>
    <row r="252" spans="1:25">
      <c r="A252" s="25">
        <f t="shared" si="134"/>
        <v>241</v>
      </c>
      <c r="C252" s="106">
        <v>39605</v>
      </c>
      <c r="E252" s="113" t="s">
        <v>305</v>
      </c>
      <c r="G252" s="24">
        <v>6.2</v>
      </c>
      <c r="H252" s="75" t="str">
        <f t="shared" si="138"/>
        <v>P, S, T &amp; D Plant - Customer</v>
      </c>
      <c r="I252" s="23">
        <f>'Dep. Res. Class'!J$252</f>
        <v>0</v>
      </c>
      <c r="J252" s="75">
        <f t="shared" si="139"/>
        <v>0</v>
      </c>
      <c r="K252" s="75">
        <f t="shared" si="140"/>
        <v>0</v>
      </c>
      <c r="L252" s="75">
        <f t="shared" si="141"/>
        <v>0</v>
      </c>
      <c r="M252" s="75">
        <f t="shared" si="142"/>
        <v>0</v>
      </c>
      <c r="N252" s="75">
        <f t="shared" si="143"/>
        <v>0</v>
      </c>
      <c r="O252" s="75">
        <f t="shared" si="144"/>
        <v>0</v>
      </c>
      <c r="P252" s="75">
        <f t="shared" si="145"/>
        <v>0</v>
      </c>
      <c r="Q252" s="75">
        <f t="shared" si="146"/>
        <v>0</v>
      </c>
      <c r="R252" s="75">
        <f t="shared" si="147"/>
        <v>0</v>
      </c>
      <c r="S252" s="75">
        <f t="shared" si="148"/>
        <v>0</v>
      </c>
      <c r="T252" s="75">
        <f t="shared" si="149"/>
        <v>0</v>
      </c>
      <c r="U252" s="75">
        <f t="shared" si="150"/>
        <v>0</v>
      </c>
      <c r="V252" s="75">
        <f t="shared" si="151"/>
        <v>0</v>
      </c>
      <c r="W252" s="75">
        <f t="shared" si="152"/>
        <v>0</v>
      </c>
      <c r="X252" s="75">
        <f t="shared" si="153"/>
        <v>0</v>
      </c>
      <c r="Y252" s="23">
        <f t="shared" si="154"/>
        <v>0</v>
      </c>
    </row>
    <row r="253" spans="1:25">
      <c r="A253" s="25">
        <f t="shared" si="134"/>
        <v>242</v>
      </c>
      <c r="C253" s="106">
        <v>39700</v>
      </c>
      <c r="E253" s="115" t="s">
        <v>306</v>
      </c>
      <c r="G253" s="24">
        <v>6.2</v>
      </c>
      <c r="H253" s="75" t="str">
        <f t="shared" si="138"/>
        <v>P, S, T &amp; D Plant - Customer</v>
      </c>
      <c r="I253" s="23">
        <f>'Dep. Res. Class'!J$253</f>
        <v>67830.825088334546</v>
      </c>
      <c r="J253" s="75">
        <f t="shared" si="139"/>
        <v>57112.916030346831</v>
      </c>
      <c r="K253" s="75">
        <f t="shared" si="140"/>
        <v>10390.297571920941</v>
      </c>
      <c r="L253" s="75">
        <f t="shared" si="141"/>
        <v>14.501254247395204</v>
      </c>
      <c r="M253" s="75">
        <f t="shared" si="142"/>
        <v>195.44291164053442</v>
      </c>
      <c r="N253" s="75">
        <f t="shared" si="143"/>
        <v>117.66732017886392</v>
      </c>
      <c r="O253" s="75">
        <f t="shared" si="144"/>
        <v>0</v>
      </c>
      <c r="P253" s="75">
        <f t="shared" si="145"/>
        <v>0</v>
      </c>
      <c r="Q253" s="75">
        <f t="shared" si="146"/>
        <v>0</v>
      </c>
      <c r="R253" s="75">
        <f t="shared" si="147"/>
        <v>0</v>
      </c>
      <c r="S253" s="75">
        <f t="shared" si="148"/>
        <v>0</v>
      </c>
      <c r="T253" s="75">
        <f t="shared" si="149"/>
        <v>0</v>
      </c>
      <c r="U253" s="75">
        <f t="shared" si="150"/>
        <v>0</v>
      </c>
      <c r="V253" s="75">
        <f t="shared" si="151"/>
        <v>0</v>
      </c>
      <c r="W253" s="75">
        <f t="shared" si="152"/>
        <v>0</v>
      </c>
      <c r="X253" s="75">
        <f t="shared" si="153"/>
        <v>0</v>
      </c>
      <c r="Y253" s="23">
        <f t="shared" si="154"/>
        <v>0</v>
      </c>
    </row>
    <row r="254" spans="1:25">
      <c r="A254" s="25">
        <f t="shared" si="134"/>
        <v>243</v>
      </c>
      <c r="C254" s="106">
        <v>39701</v>
      </c>
      <c r="E254" s="115" t="s">
        <v>307</v>
      </c>
      <c r="G254" s="24">
        <v>6.2</v>
      </c>
      <c r="H254" s="75" t="str">
        <f t="shared" si="138"/>
        <v>P, S, T &amp; D Plant - Customer</v>
      </c>
      <c r="I254" s="23">
        <f>'Dep. Res. Class'!J$254</f>
        <v>0</v>
      </c>
      <c r="J254" s="75">
        <f t="shared" si="139"/>
        <v>0</v>
      </c>
      <c r="K254" s="75">
        <f t="shared" si="140"/>
        <v>0</v>
      </c>
      <c r="L254" s="75">
        <f t="shared" si="141"/>
        <v>0</v>
      </c>
      <c r="M254" s="75">
        <f t="shared" si="142"/>
        <v>0</v>
      </c>
      <c r="N254" s="75">
        <f t="shared" si="143"/>
        <v>0</v>
      </c>
      <c r="O254" s="75">
        <f t="shared" si="144"/>
        <v>0</v>
      </c>
      <c r="P254" s="75">
        <f t="shared" si="145"/>
        <v>0</v>
      </c>
      <c r="Q254" s="75">
        <f t="shared" si="146"/>
        <v>0</v>
      </c>
      <c r="R254" s="75">
        <f t="shared" si="147"/>
        <v>0</v>
      </c>
      <c r="S254" s="75">
        <f t="shared" si="148"/>
        <v>0</v>
      </c>
      <c r="T254" s="75">
        <f t="shared" si="149"/>
        <v>0</v>
      </c>
      <c r="U254" s="75">
        <f t="shared" si="150"/>
        <v>0</v>
      </c>
      <c r="V254" s="75">
        <f t="shared" si="151"/>
        <v>0</v>
      </c>
      <c r="W254" s="75">
        <f t="shared" si="152"/>
        <v>0</v>
      </c>
      <c r="X254" s="75">
        <f t="shared" si="153"/>
        <v>0</v>
      </c>
      <c r="Y254" s="23">
        <f t="shared" si="154"/>
        <v>0</v>
      </c>
    </row>
    <row r="255" spans="1:25">
      <c r="A255" s="25">
        <f t="shared" si="134"/>
        <v>244</v>
      </c>
      <c r="C255" s="106">
        <v>39702</v>
      </c>
      <c r="E255" s="115" t="s">
        <v>308</v>
      </c>
      <c r="G255" s="24">
        <v>6.2</v>
      </c>
      <c r="H255" s="75" t="str">
        <f t="shared" si="138"/>
        <v>P, S, T &amp; D Plant - Customer</v>
      </c>
      <c r="I255" s="23">
        <f>'Dep. Res. Class'!J$255</f>
        <v>0</v>
      </c>
      <c r="J255" s="75">
        <f t="shared" si="139"/>
        <v>0</v>
      </c>
      <c r="K255" s="75">
        <f t="shared" si="140"/>
        <v>0</v>
      </c>
      <c r="L255" s="75">
        <f t="shared" si="141"/>
        <v>0</v>
      </c>
      <c r="M255" s="75">
        <f t="shared" si="142"/>
        <v>0</v>
      </c>
      <c r="N255" s="75">
        <f t="shared" si="143"/>
        <v>0</v>
      </c>
      <c r="O255" s="75">
        <f t="shared" si="144"/>
        <v>0</v>
      </c>
      <c r="P255" s="75">
        <f t="shared" si="145"/>
        <v>0</v>
      </c>
      <c r="Q255" s="75">
        <f t="shared" si="146"/>
        <v>0</v>
      </c>
      <c r="R255" s="75">
        <f t="shared" si="147"/>
        <v>0</v>
      </c>
      <c r="S255" s="75">
        <f t="shared" si="148"/>
        <v>0</v>
      </c>
      <c r="T255" s="75">
        <f t="shared" si="149"/>
        <v>0</v>
      </c>
      <c r="U255" s="75">
        <f t="shared" si="150"/>
        <v>0</v>
      </c>
      <c r="V255" s="75">
        <f t="shared" si="151"/>
        <v>0</v>
      </c>
      <c r="W255" s="75">
        <f t="shared" si="152"/>
        <v>0</v>
      </c>
      <c r="X255" s="75">
        <f t="shared" si="153"/>
        <v>0</v>
      </c>
      <c r="Y255" s="23">
        <f t="shared" si="154"/>
        <v>0</v>
      </c>
    </row>
    <row r="256" spans="1:25">
      <c r="A256" s="25">
        <f t="shared" si="134"/>
        <v>245</v>
      </c>
      <c r="C256" s="106">
        <v>39705</v>
      </c>
      <c r="E256" s="115" t="s">
        <v>309</v>
      </c>
      <c r="G256" s="24">
        <v>6.2</v>
      </c>
      <c r="H256" s="75" t="str">
        <f t="shared" si="138"/>
        <v>P, S, T &amp; D Plant - Customer</v>
      </c>
      <c r="I256" s="23">
        <f>'Dep. Res. Class'!J$256</f>
        <v>0</v>
      </c>
      <c r="J256" s="75">
        <f t="shared" si="139"/>
        <v>0</v>
      </c>
      <c r="K256" s="75">
        <f t="shared" si="140"/>
        <v>0</v>
      </c>
      <c r="L256" s="75">
        <f t="shared" si="141"/>
        <v>0</v>
      </c>
      <c r="M256" s="75">
        <f t="shared" si="142"/>
        <v>0</v>
      </c>
      <c r="N256" s="75">
        <f t="shared" si="143"/>
        <v>0</v>
      </c>
      <c r="O256" s="75">
        <f t="shared" si="144"/>
        <v>0</v>
      </c>
      <c r="P256" s="75">
        <f t="shared" si="145"/>
        <v>0</v>
      </c>
      <c r="Q256" s="75">
        <f t="shared" si="146"/>
        <v>0</v>
      </c>
      <c r="R256" s="75">
        <f t="shared" si="147"/>
        <v>0</v>
      </c>
      <c r="S256" s="75">
        <f t="shared" si="148"/>
        <v>0</v>
      </c>
      <c r="T256" s="75">
        <f t="shared" si="149"/>
        <v>0</v>
      </c>
      <c r="U256" s="75">
        <f t="shared" si="150"/>
        <v>0</v>
      </c>
      <c r="V256" s="75">
        <f t="shared" si="151"/>
        <v>0</v>
      </c>
      <c r="W256" s="75">
        <f t="shared" si="152"/>
        <v>0</v>
      </c>
      <c r="X256" s="75">
        <f t="shared" si="153"/>
        <v>0</v>
      </c>
      <c r="Y256" s="23">
        <f t="shared" si="154"/>
        <v>0</v>
      </c>
    </row>
    <row r="257" spans="1:25">
      <c r="A257" s="25">
        <f t="shared" si="134"/>
        <v>246</v>
      </c>
      <c r="C257" s="106">
        <v>39800</v>
      </c>
      <c r="E257" s="115" t="s">
        <v>310</v>
      </c>
      <c r="G257" s="24">
        <v>6.2</v>
      </c>
      <c r="H257" s="75" t="str">
        <f t="shared" si="138"/>
        <v>P, S, T &amp; D Plant - Customer</v>
      </c>
      <c r="I257" s="23">
        <f>'Dep. Res. Class'!J$257</f>
        <v>6975.1797504698507</v>
      </c>
      <c r="J257" s="75">
        <f t="shared" si="139"/>
        <v>5873.0356717077848</v>
      </c>
      <c r="K257" s="75">
        <f t="shared" si="140"/>
        <v>1068.4551327606218</v>
      </c>
      <c r="L257" s="75">
        <f t="shared" si="141"/>
        <v>1.4911930505212354</v>
      </c>
      <c r="M257" s="75">
        <f t="shared" si="142"/>
        <v>20.097786483838213</v>
      </c>
      <c r="N257" s="75">
        <f t="shared" si="143"/>
        <v>12.099966467086594</v>
      </c>
      <c r="O257" s="75">
        <f t="shared" si="144"/>
        <v>0</v>
      </c>
      <c r="P257" s="75">
        <f t="shared" si="145"/>
        <v>0</v>
      </c>
      <c r="Q257" s="75">
        <f t="shared" si="146"/>
        <v>0</v>
      </c>
      <c r="R257" s="75">
        <f t="shared" si="147"/>
        <v>0</v>
      </c>
      <c r="S257" s="75">
        <f t="shared" si="148"/>
        <v>0</v>
      </c>
      <c r="T257" s="75">
        <f t="shared" si="149"/>
        <v>0</v>
      </c>
      <c r="U257" s="75">
        <f t="shared" si="150"/>
        <v>0</v>
      </c>
      <c r="V257" s="75">
        <f t="shared" si="151"/>
        <v>0</v>
      </c>
      <c r="W257" s="75">
        <f t="shared" si="152"/>
        <v>0</v>
      </c>
      <c r="X257" s="75">
        <f t="shared" si="153"/>
        <v>0</v>
      </c>
      <c r="Y257" s="23">
        <f t="shared" si="154"/>
        <v>0</v>
      </c>
    </row>
    <row r="258" spans="1:25">
      <c r="A258" s="25">
        <f t="shared" si="134"/>
        <v>247</v>
      </c>
      <c r="C258" s="106">
        <v>39900</v>
      </c>
      <c r="E258" s="115" t="s">
        <v>311</v>
      </c>
      <c r="G258" s="24">
        <v>6.2</v>
      </c>
      <c r="H258" s="75" t="str">
        <f t="shared" si="138"/>
        <v>P, S, T &amp; D Plant - Customer</v>
      </c>
      <c r="I258" s="23">
        <f>'Dep. Res. Class'!J$258</f>
        <v>-5745.5511050890145</v>
      </c>
      <c r="J258" s="75">
        <f t="shared" si="139"/>
        <v>-4837.6999304619885</v>
      </c>
      <c r="K258" s="75">
        <f t="shared" si="140"/>
        <v>-880.10112834114477</v>
      </c>
      <c r="L258" s="75">
        <f t="shared" si="141"/>
        <v>-1.2283161417806068</v>
      </c>
      <c r="M258" s="75">
        <f t="shared" si="142"/>
        <v>-16.554822022225508</v>
      </c>
      <c r="N258" s="75">
        <f t="shared" si="143"/>
        <v>-9.9669081218769229</v>
      </c>
      <c r="O258" s="75">
        <f t="shared" si="144"/>
        <v>0</v>
      </c>
      <c r="P258" s="75">
        <f t="shared" si="145"/>
        <v>0</v>
      </c>
      <c r="Q258" s="75">
        <f t="shared" si="146"/>
        <v>0</v>
      </c>
      <c r="R258" s="75">
        <f t="shared" si="147"/>
        <v>0</v>
      </c>
      <c r="S258" s="75">
        <f t="shared" si="148"/>
        <v>0</v>
      </c>
      <c r="T258" s="75">
        <f t="shared" si="149"/>
        <v>0</v>
      </c>
      <c r="U258" s="75">
        <f t="shared" si="150"/>
        <v>0</v>
      </c>
      <c r="V258" s="75">
        <f t="shared" si="151"/>
        <v>0</v>
      </c>
      <c r="W258" s="75">
        <f t="shared" si="152"/>
        <v>0</v>
      </c>
      <c r="X258" s="75">
        <f t="shared" si="153"/>
        <v>0</v>
      </c>
      <c r="Y258" s="23">
        <f t="shared" si="154"/>
        <v>0</v>
      </c>
    </row>
    <row r="259" spans="1:25">
      <c r="A259" s="25">
        <f t="shared" si="134"/>
        <v>248</v>
      </c>
      <c r="C259" s="106">
        <v>39901</v>
      </c>
      <c r="E259" s="115" t="s">
        <v>312</v>
      </c>
      <c r="G259" s="24">
        <v>6.2</v>
      </c>
      <c r="H259" s="75" t="str">
        <f t="shared" si="138"/>
        <v>P, S, T &amp; D Plant - Customer</v>
      </c>
      <c r="I259" s="23">
        <f>'Dep. Res. Class'!J$259</f>
        <v>143707.6798974931</v>
      </c>
      <c r="J259" s="75">
        <f t="shared" si="139"/>
        <v>121000.51332433239</v>
      </c>
      <c r="K259" s="75">
        <f t="shared" si="140"/>
        <v>22013.082629627439</v>
      </c>
      <c r="L259" s="75">
        <f t="shared" si="141"/>
        <v>30.722633858322705</v>
      </c>
      <c r="M259" s="75">
        <f t="shared" si="142"/>
        <v>414.06908065315946</v>
      </c>
      <c r="N259" s="75">
        <f t="shared" si="143"/>
        <v>249.29222902181849</v>
      </c>
      <c r="O259" s="75">
        <f t="shared" si="144"/>
        <v>0</v>
      </c>
      <c r="P259" s="75">
        <f t="shared" si="145"/>
        <v>0</v>
      </c>
      <c r="Q259" s="75">
        <f t="shared" si="146"/>
        <v>0</v>
      </c>
      <c r="R259" s="75">
        <f t="shared" si="147"/>
        <v>0</v>
      </c>
      <c r="S259" s="75">
        <f t="shared" si="148"/>
        <v>0</v>
      </c>
      <c r="T259" s="75">
        <f t="shared" si="149"/>
        <v>0</v>
      </c>
      <c r="U259" s="75">
        <f t="shared" si="150"/>
        <v>0</v>
      </c>
      <c r="V259" s="75">
        <f t="shared" si="151"/>
        <v>0</v>
      </c>
      <c r="W259" s="75">
        <f t="shared" si="152"/>
        <v>0</v>
      </c>
      <c r="X259" s="75">
        <f t="shared" si="153"/>
        <v>0</v>
      </c>
      <c r="Y259" s="23">
        <f t="shared" si="154"/>
        <v>0</v>
      </c>
    </row>
    <row r="260" spans="1:25">
      <c r="A260" s="25">
        <f t="shared" si="134"/>
        <v>249</v>
      </c>
      <c r="C260" s="106">
        <v>39902</v>
      </c>
      <c r="E260" s="115" t="s">
        <v>313</v>
      </c>
      <c r="G260" s="24">
        <v>6.2</v>
      </c>
      <c r="H260" s="75" t="str">
        <f t="shared" si="138"/>
        <v>P, S, T &amp; D Plant - Customer</v>
      </c>
      <c r="I260" s="23">
        <f>'Dep. Res. Class'!J$260</f>
        <v>68396.500097512864</v>
      </c>
      <c r="J260" s="75">
        <f t="shared" si="139"/>
        <v>57589.209061687579</v>
      </c>
      <c r="K260" s="75">
        <f t="shared" si="140"/>
        <v>10476.94743452703</v>
      </c>
      <c r="L260" s="75">
        <f t="shared" si="141"/>
        <v>14.622187423702728</v>
      </c>
      <c r="M260" s="75">
        <f t="shared" si="142"/>
        <v>197.07280735081247</v>
      </c>
      <c r="N260" s="75">
        <f t="shared" si="143"/>
        <v>118.64860652375926</v>
      </c>
      <c r="O260" s="75">
        <f t="shared" si="144"/>
        <v>0</v>
      </c>
      <c r="P260" s="75">
        <f t="shared" si="145"/>
        <v>0</v>
      </c>
      <c r="Q260" s="75">
        <f t="shared" si="146"/>
        <v>0</v>
      </c>
      <c r="R260" s="75">
        <f t="shared" si="147"/>
        <v>0</v>
      </c>
      <c r="S260" s="75">
        <f t="shared" si="148"/>
        <v>0</v>
      </c>
      <c r="T260" s="75">
        <f t="shared" si="149"/>
        <v>0</v>
      </c>
      <c r="U260" s="75">
        <f t="shared" si="150"/>
        <v>0</v>
      </c>
      <c r="V260" s="75">
        <f t="shared" si="151"/>
        <v>0</v>
      </c>
      <c r="W260" s="75">
        <f t="shared" si="152"/>
        <v>0</v>
      </c>
      <c r="X260" s="75">
        <f t="shared" si="153"/>
        <v>0</v>
      </c>
      <c r="Y260" s="23">
        <f t="shared" si="154"/>
        <v>0</v>
      </c>
    </row>
    <row r="261" spans="1:25">
      <c r="A261" s="25">
        <f t="shared" si="134"/>
        <v>250</v>
      </c>
      <c r="C261" s="106">
        <v>39903</v>
      </c>
      <c r="E261" s="115" t="s">
        <v>314</v>
      </c>
      <c r="G261" s="24">
        <v>6.2</v>
      </c>
      <c r="H261" s="75" t="str">
        <f t="shared" si="138"/>
        <v>P, S, T &amp; D Plant - Customer</v>
      </c>
      <c r="I261" s="23">
        <f>'Dep. Res. Class'!J$261</f>
        <v>12238.913546712814</v>
      </c>
      <c r="J261" s="75">
        <f t="shared" si="139"/>
        <v>10305.049964905946</v>
      </c>
      <c r="K261" s="75">
        <f t="shared" si="140"/>
        <v>1874.751686150878</v>
      </c>
      <c r="L261" s="75">
        <f t="shared" si="141"/>
        <v>2.6165035855253751</v>
      </c>
      <c r="M261" s="75">
        <f t="shared" si="142"/>
        <v>35.264334405062499</v>
      </c>
      <c r="N261" s="75">
        <f t="shared" si="143"/>
        <v>21.231057665405896</v>
      </c>
      <c r="O261" s="75">
        <f t="shared" si="144"/>
        <v>0</v>
      </c>
      <c r="P261" s="75">
        <f t="shared" si="145"/>
        <v>0</v>
      </c>
      <c r="Q261" s="75">
        <f t="shared" si="146"/>
        <v>0</v>
      </c>
      <c r="R261" s="75">
        <f t="shared" si="147"/>
        <v>0</v>
      </c>
      <c r="S261" s="75">
        <f t="shared" si="148"/>
        <v>0</v>
      </c>
      <c r="T261" s="75">
        <f t="shared" si="149"/>
        <v>0</v>
      </c>
      <c r="U261" s="75">
        <f t="shared" si="150"/>
        <v>0</v>
      </c>
      <c r="V261" s="75">
        <f t="shared" si="151"/>
        <v>0</v>
      </c>
      <c r="W261" s="75">
        <f t="shared" si="152"/>
        <v>0</v>
      </c>
      <c r="X261" s="75">
        <f t="shared" si="153"/>
        <v>0</v>
      </c>
      <c r="Y261" s="23">
        <f t="shared" si="154"/>
        <v>0</v>
      </c>
    </row>
    <row r="262" spans="1:25">
      <c r="A262" s="25">
        <f t="shared" si="134"/>
        <v>251</v>
      </c>
      <c r="C262" s="106">
        <v>39904</v>
      </c>
      <c r="E262" s="115" t="s">
        <v>315</v>
      </c>
      <c r="G262" s="24">
        <v>6.2</v>
      </c>
      <c r="H262" s="75" t="str">
        <f t="shared" si="138"/>
        <v>P, S, T &amp; D Plant - Customer</v>
      </c>
      <c r="I262" s="23">
        <f>'Dep. Res. Class'!J$262</f>
        <v>0</v>
      </c>
      <c r="J262" s="75">
        <f t="shared" si="139"/>
        <v>0</v>
      </c>
      <c r="K262" s="75">
        <f t="shared" si="140"/>
        <v>0</v>
      </c>
      <c r="L262" s="75">
        <f t="shared" si="141"/>
        <v>0</v>
      </c>
      <c r="M262" s="75">
        <f t="shared" si="142"/>
        <v>0</v>
      </c>
      <c r="N262" s="75">
        <f t="shared" si="143"/>
        <v>0</v>
      </c>
      <c r="O262" s="75">
        <f t="shared" si="144"/>
        <v>0</v>
      </c>
      <c r="P262" s="75">
        <f t="shared" si="145"/>
        <v>0</v>
      </c>
      <c r="Q262" s="75">
        <f t="shared" si="146"/>
        <v>0</v>
      </c>
      <c r="R262" s="75">
        <f t="shared" si="147"/>
        <v>0</v>
      </c>
      <c r="S262" s="75">
        <f t="shared" si="148"/>
        <v>0</v>
      </c>
      <c r="T262" s="75">
        <f t="shared" si="149"/>
        <v>0</v>
      </c>
      <c r="U262" s="75">
        <f t="shared" si="150"/>
        <v>0</v>
      </c>
      <c r="V262" s="75">
        <f t="shared" si="151"/>
        <v>0</v>
      </c>
      <c r="W262" s="75">
        <f t="shared" si="152"/>
        <v>0</v>
      </c>
      <c r="X262" s="75">
        <f t="shared" si="153"/>
        <v>0</v>
      </c>
      <c r="Y262" s="23">
        <f t="shared" si="154"/>
        <v>0</v>
      </c>
    </row>
    <row r="263" spans="1:25">
      <c r="A263" s="25">
        <f t="shared" si="134"/>
        <v>252</v>
      </c>
      <c r="C263" s="106">
        <v>39905</v>
      </c>
      <c r="E263" s="115" t="s">
        <v>316</v>
      </c>
      <c r="G263" s="24">
        <v>6.2</v>
      </c>
      <c r="H263" s="75" t="str">
        <f t="shared" si="138"/>
        <v>P, S, T &amp; D Plant - Customer</v>
      </c>
      <c r="I263" s="23">
        <f>'Dep. Res. Class'!J$263</f>
        <v>0</v>
      </c>
      <c r="J263" s="75">
        <f t="shared" si="139"/>
        <v>0</v>
      </c>
      <c r="K263" s="75">
        <f t="shared" si="140"/>
        <v>0</v>
      </c>
      <c r="L263" s="75">
        <f t="shared" si="141"/>
        <v>0</v>
      </c>
      <c r="M263" s="75">
        <f t="shared" si="142"/>
        <v>0</v>
      </c>
      <c r="N263" s="75">
        <f t="shared" si="143"/>
        <v>0</v>
      </c>
      <c r="O263" s="75">
        <f t="shared" si="144"/>
        <v>0</v>
      </c>
      <c r="P263" s="75">
        <f t="shared" si="145"/>
        <v>0</v>
      </c>
      <c r="Q263" s="75">
        <f t="shared" si="146"/>
        <v>0</v>
      </c>
      <c r="R263" s="75">
        <f t="shared" si="147"/>
        <v>0</v>
      </c>
      <c r="S263" s="75">
        <f t="shared" si="148"/>
        <v>0</v>
      </c>
      <c r="T263" s="75">
        <f t="shared" si="149"/>
        <v>0</v>
      </c>
      <c r="U263" s="75">
        <f t="shared" si="150"/>
        <v>0</v>
      </c>
      <c r="V263" s="75">
        <f t="shared" si="151"/>
        <v>0</v>
      </c>
      <c r="W263" s="75">
        <f t="shared" si="152"/>
        <v>0</v>
      </c>
      <c r="X263" s="75">
        <f t="shared" si="153"/>
        <v>0</v>
      </c>
      <c r="Y263" s="23">
        <f t="shared" si="154"/>
        <v>0</v>
      </c>
    </row>
    <row r="264" spans="1:25">
      <c r="A264" s="25">
        <f t="shared" si="134"/>
        <v>253</v>
      </c>
      <c r="C264" s="106">
        <v>39906</v>
      </c>
      <c r="E264" s="115" t="s">
        <v>317</v>
      </c>
      <c r="G264" s="24">
        <v>6.2</v>
      </c>
      <c r="H264" s="75" t="str">
        <f t="shared" si="138"/>
        <v>P, S, T &amp; D Plant - Customer</v>
      </c>
      <c r="I264" s="23">
        <f>'Dep. Res. Class'!J$264</f>
        <v>23650.316096064085</v>
      </c>
      <c r="J264" s="75">
        <f t="shared" si="139"/>
        <v>19913.343461864602</v>
      </c>
      <c r="K264" s="75">
        <f t="shared" si="140"/>
        <v>3622.7455819398306</v>
      </c>
      <c r="L264" s="75">
        <f t="shared" si="141"/>
        <v>5.0560972285632735</v>
      </c>
      <c r="M264" s="75">
        <f t="shared" si="142"/>
        <v>68.144337519324921</v>
      </c>
      <c r="N264" s="75">
        <f t="shared" si="143"/>
        <v>41.02661751177056</v>
      </c>
      <c r="O264" s="75">
        <f t="shared" si="144"/>
        <v>0</v>
      </c>
      <c r="P264" s="75">
        <f t="shared" si="145"/>
        <v>0</v>
      </c>
      <c r="Q264" s="75">
        <f t="shared" si="146"/>
        <v>0</v>
      </c>
      <c r="R264" s="75">
        <f t="shared" si="147"/>
        <v>0</v>
      </c>
      <c r="S264" s="75">
        <f t="shared" si="148"/>
        <v>0</v>
      </c>
      <c r="T264" s="75">
        <f t="shared" si="149"/>
        <v>0</v>
      </c>
      <c r="U264" s="75">
        <f t="shared" si="150"/>
        <v>0</v>
      </c>
      <c r="V264" s="75">
        <f t="shared" si="151"/>
        <v>0</v>
      </c>
      <c r="W264" s="75">
        <f t="shared" si="152"/>
        <v>0</v>
      </c>
      <c r="X264" s="75">
        <f t="shared" si="153"/>
        <v>0</v>
      </c>
      <c r="Y264" s="23">
        <f t="shared" si="154"/>
        <v>0</v>
      </c>
    </row>
    <row r="265" spans="1:25">
      <c r="A265" s="25">
        <f t="shared" si="134"/>
        <v>254</v>
      </c>
      <c r="C265" s="106">
        <v>39907</v>
      </c>
      <c r="E265" s="115" t="s">
        <v>318</v>
      </c>
      <c r="G265" s="24">
        <v>6.2</v>
      </c>
      <c r="H265" s="75" t="str">
        <f t="shared" si="138"/>
        <v>P, S, T &amp; D Plant - Customer</v>
      </c>
      <c r="I265" s="23">
        <f>'Dep. Res. Class'!J$265</f>
        <v>-2678.0234959398867</v>
      </c>
      <c r="J265" s="75">
        <f t="shared" si="139"/>
        <v>-2254.8705673523455</v>
      </c>
      <c r="K265" s="75">
        <f t="shared" si="140"/>
        <v>-410.21852514951672</v>
      </c>
      <c r="L265" s="75">
        <f t="shared" si="141"/>
        <v>-0.57252288387394501</v>
      </c>
      <c r="M265" s="75">
        <f t="shared" si="142"/>
        <v>-7.716266296431475</v>
      </c>
      <c r="N265" s="75">
        <f t="shared" si="143"/>
        <v>-4.6456142577200099</v>
      </c>
      <c r="O265" s="75">
        <f t="shared" si="144"/>
        <v>0</v>
      </c>
      <c r="P265" s="75">
        <f t="shared" si="145"/>
        <v>0</v>
      </c>
      <c r="Q265" s="75">
        <f t="shared" si="146"/>
        <v>0</v>
      </c>
      <c r="R265" s="75">
        <f t="shared" si="147"/>
        <v>0</v>
      </c>
      <c r="S265" s="75">
        <f t="shared" si="148"/>
        <v>0</v>
      </c>
      <c r="T265" s="75">
        <f t="shared" si="149"/>
        <v>0</v>
      </c>
      <c r="U265" s="75">
        <f t="shared" si="150"/>
        <v>0</v>
      </c>
      <c r="V265" s="75">
        <f t="shared" si="151"/>
        <v>0</v>
      </c>
      <c r="W265" s="75">
        <f t="shared" si="152"/>
        <v>0</v>
      </c>
      <c r="X265" s="75">
        <f t="shared" si="153"/>
        <v>0</v>
      </c>
      <c r="Y265" s="23">
        <f t="shared" si="154"/>
        <v>0</v>
      </c>
    </row>
    <row r="266" spans="1:25">
      <c r="A266" s="25">
        <f t="shared" si="134"/>
        <v>255</v>
      </c>
      <c r="C266" s="106">
        <v>39908</v>
      </c>
      <c r="E266" s="115" t="s">
        <v>319</v>
      </c>
      <c r="G266" s="24">
        <v>6.2</v>
      </c>
      <c r="H266" s="75" t="str">
        <f t="shared" si="138"/>
        <v>P, S, T &amp; D Plant - Customer</v>
      </c>
      <c r="I266" s="23">
        <f>'Dep. Res. Class'!J$266</f>
        <v>2873124.1071201516</v>
      </c>
      <c r="J266" s="75">
        <f t="shared" si="139"/>
        <v>2419143.444901702</v>
      </c>
      <c r="K266" s="75">
        <f t="shared" si="140"/>
        <v>440103.95561548381</v>
      </c>
      <c r="L266" s="75">
        <f t="shared" si="141"/>
        <v>614.23258684251141</v>
      </c>
      <c r="M266" s="75">
        <f t="shared" si="142"/>
        <v>8278.4153114591063</v>
      </c>
      <c r="N266" s="75">
        <f t="shared" si="143"/>
        <v>4984.0587046649489</v>
      </c>
      <c r="O266" s="75">
        <f t="shared" si="144"/>
        <v>0</v>
      </c>
      <c r="P266" s="75">
        <f t="shared" si="145"/>
        <v>0</v>
      </c>
      <c r="Q266" s="75">
        <f t="shared" si="146"/>
        <v>0</v>
      </c>
      <c r="R266" s="75">
        <f t="shared" si="147"/>
        <v>0</v>
      </c>
      <c r="S266" s="75">
        <f t="shared" si="148"/>
        <v>0</v>
      </c>
      <c r="T266" s="75">
        <f t="shared" si="149"/>
        <v>0</v>
      </c>
      <c r="U266" s="75">
        <f t="shared" si="150"/>
        <v>0</v>
      </c>
      <c r="V266" s="75">
        <f t="shared" si="151"/>
        <v>0</v>
      </c>
      <c r="W266" s="75">
        <f t="shared" si="152"/>
        <v>0</v>
      </c>
      <c r="X266" s="75">
        <f t="shared" si="153"/>
        <v>0</v>
      </c>
      <c r="Y266" s="23">
        <f t="shared" si="154"/>
        <v>0</v>
      </c>
    </row>
    <row r="267" spans="1:25">
      <c r="A267" s="25">
        <f t="shared" si="134"/>
        <v>256</v>
      </c>
      <c r="C267" s="106">
        <v>39909</v>
      </c>
      <c r="E267" s="115" t="s">
        <v>320</v>
      </c>
      <c r="G267" s="24">
        <v>6.2</v>
      </c>
      <c r="H267" s="75" t="str">
        <f t="shared" si="138"/>
        <v>P, S, T &amp; D Plant - Customer</v>
      </c>
      <c r="I267" s="23">
        <f>'Dep. Res. Class'!J$267</f>
        <v>4111.7290672879262</v>
      </c>
      <c r="J267" s="75">
        <f t="shared" si="139"/>
        <v>3462.0371586772553</v>
      </c>
      <c r="K267" s="75">
        <f t="shared" si="140"/>
        <v>629.83294820020967</v>
      </c>
      <c r="L267" s="75">
        <f t="shared" si="141"/>
        <v>0.87902850250603282</v>
      </c>
      <c r="M267" s="75">
        <f t="shared" si="142"/>
        <v>11.847243487621599</v>
      </c>
      <c r="N267" s="75">
        <f t="shared" si="143"/>
        <v>7.1326884203346657</v>
      </c>
      <c r="O267" s="75">
        <f t="shared" si="144"/>
        <v>0</v>
      </c>
      <c r="P267" s="75">
        <f t="shared" si="145"/>
        <v>0</v>
      </c>
      <c r="Q267" s="75">
        <f t="shared" si="146"/>
        <v>0</v>
      </c>
      <c r="R267" s="75">
        <f t="shared" si="147"/>
        <v>0</v>
      </c>
      <c r="S267" s="75">
        <f t="shared" si="148"/>
        <v>0</v>
      </c>
      <c r="T267" s="75">
        <f t="shared" si="149"/>
        <v>0</v>
      </c>
      <c r="U267" s="75">
        <f t="shared" si="150"/>
        <v>0</v>
      </c>
      <c r="V267" s="75">
        <f t="shared" si="151"/>
        <v>0</v>
      </c>
      <c r="W267" s="75">
        <f t="shared" si="152"/>
        <v>0</v>
      </c>
      <c r="X267" s="75">
        <f t="shared" si="153"/>
        <v>0</v>
      </c>
      <c r="Y267" s="23">
        <f t="shared" si="154"/>
        <v>0</v>
      </c>
    </row>
    <row r="268" spans="1:25">
      <c r="A268" s="25">
        <f t="shared" si="134"/>
        <v>257</v>
      </c>
      <c r="C268" s="106">
        <v>39924</v>
      </c>
      <c r="E268" s="115" t="s">
        <v>321</v>
      </c>
      <c r="G268" s="24">
        <v>6.2</v>
      </c>
      <c r="H268" s="75" t="str">
        <f t="shared" si="138"/>
        <v>P, S, T &amp; D Plant - Customer</v>
      </c>
      <c r="I268" s="23">
        <f>'Dep. Res. Class'!J$268</f>
        <v>0</v>
      </c>
      <c r="J268" s="75">
        <f t="shared" si="139"/>
        <v>0</v>
      </c>
      <c r="K268" s="75">
        <f t="shared" si="140"/>
        <v>0</v>
      </c>
      <c r="L268" s="75">
        <f t="shared" si="141"/>
        <v>0</v>
      </c>
      <c r="M268" s="75">
        <f t="shared" si="142"/>
        <v>0</v>
      </c>
      <c r="N268" s="75">
        <f t="shared" si="143"/>
        <v>0</v>
      </c>
      <c r="O268" s="75">
        <f t="shared" si="144"/>
        <v>0</v>
      </c>
      <c r="P268" s="75">
        <f t="shared" si="145"/>
        <v>0</v>
      </c>
      <c r="Q268" s="75">
        <f t="shared" si="146"/>
        <v>0</v>
      </c>
      <c r="R268" s="75">
        <f t="shared" si="147"/>
        <v>0</v>
      </c>
      <c r="S268" s="75">
        <f t="shared" si="148"/>
        <v>0</v>
      </c>
      <c r="T268" s="75">
        <f t="shared" si="149"/>
        <v>0</v>
      </c>
      <c r="U268" s="75">
        <f t="shared" si="150"/>
        <v>0</v>
      </c>
      <c r="V268" s="75">
        <f t="shared" si="151"/>
        <v>0</v>
      </c>
      <c r="W268" s="75">
        <f t="shared" si="152"/>
        <v>0</v>
      </c>
      <c r="X268" s="75">
        <f t="shared" si="153"/>
        <v>0</v>
      </c>
      <c r="Y268" s="23">
        <f t="shared" si="154"/>
        <v>0</v>
      </c>
    </row>
    <row r="269" spans="1:25">
      <c r="A269" s="25">
        <f t="shared" si="134"/>
        <v>258</v>
      </c>
      <c r="C269" s="117"/>
      <c r="E269" s="115" t="s">
        <v>355</v>
      </c>
      <c r="G269" s="24">
        <v>6.2</v>
      </c>
      <c r="H269" s="75" t="str">
        <f t="shared" si="138"/>
        <v>P, S, T &amp; D Plant - Customer</v>
      </c>
      <c r="I269" s="23">
        <f>'Dep. Res. Class'!J$269</f>
        <v>0</v>
      </c>
      <c r="J269" s="75">
        <f t="shared" si="139"/>
        <v>0</v>
      </c>
      <c r="K269" s="75">
        <f t="shared" si="140"/>
        <v>0</v>
      </c>
      <c r="L269" s="75">
        <f t="shared" si="141"/>
        <v>0</v>
      </c>
      <c r="M269" s="75">
        <f t="shared" si="142"/>
        <v>0</v>
      </c>
      <c r="N269" s="75">
        <f t="shared" si="143"/>
        <v>0</v>
      </c>
      <c r="O269" s="75">
        <f t="shared" si="144"/>
        <v>0</v>
      </c>
      <c r="P269" s="75">
        <f t="shared" si="145"/>
        <v>0</v>
      </c>
      <c r="Q269" s="75">
        <f t="shared" si="146"/>
        <v>0</v>
      </c>
      <c r="R269" s="75">
        <f t="shared" si="147"/>
        <v>0</v>
      </c>
      <c r="S269" s="75">
        <f t="shared" si="148"/>
        <v>0</v>
      </c>
      <c r="T269" s="75">
        <f t="shared" si="149"/>
        <v>0</v>
      </c>
      <c r="U269" s="75">
        <f t="shared" si="150"/>
        <v>0</v>
      </c>
      <c r="V269" s="75">
        <f t="shared" si="151"/>
        <v>0</v>
      </c>
      <c r="W269" s="75">
        <f t="shared" si="152"/>
        <v>0</v>
      </c>
      <c r="X269" s="75">
        <f t="shared" si="153"/>
        <v>0</v>
      </c>
      <c r="Y269" s="23">
        <f t="shared" si="154"/>
        <v>0</v>
      </c>
    </row>
    <row r="270" spans="1:25">
      <c r="A270" s="25">
        <f>A269+1</f>
        <v>259</v>
      </c>
      <c r="E270" s="115"/>
      <c r="G270" s="24"/>
      <c r="H270" s="75"/>
      <c r="I270" s="23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23"/>
    </row>
    <row r="271" spans="1:25">
      <c r="A271" s="25">
        <f>A270+1</f>
        <v>260</v>
      </c>
      <c r="D271" s="106" t="s">
        <v>149</v>
      </c>
      <c r="G271" s="24"/>
      <c r="I271" s="23">
        <f>'Dep. Res. Class'!J$271</f>
        <v>3654192.6333100689</v>
      </c>
      <c r="J271" s="75">
        <f>SUM(J235:J269)</f>
        <v>3076795.7894240939</v>
      </c>
      <c r="K271" s="75">
        <f t="shared" ref="K271:X271" si="155">SUM(K235:K269)</f>
        <v>559747.70756168652</v>
      </c>
      <c r="L271" s="75">
        <f t="shared" si="155"/>
        <v>781.21379734921004</v>
      </c>
      <c r="M271" s="75">
        <f t="shared" si="155"/>
        <v>10528.930571306531</v>
      </c>
      <c r="N271" s="75">
        <f t="shared" si="155"/>
        <v>6338.991955633589</v>
      </c>
      <c r="O271" s="75">
        <f t="shared" si="155"/>
        <v>0</v>
      </c>
      <c r="P271" s="75">
        <f t="shared" si="155"/>
        <v>0</v>
      </c>
      <c r="Q271" s="75">
        <f t="shared" si="155"/>
        <v>0</v>
      </c>
      <c r="R271" s="75">
        <f t="shared" si="155"/>
        <v>0</v>
      </c>
      <c r="S271" s="75">
        <f t="shared" si="155"/>
        <v>0</v>
      </c>
      <c r="T271" s="75">
        <f t="shared" si="155"/>
        <v>0</v>
      </c>
      <c r="U271" s="75">
        <f t="shared" si="155"/>
        <v>0</v>
      </c>
      <c r="V271" s="75">
        <f t="shared" si="155"/>
        <v>0</v>
      </c>
      <c r="W271" s="75">
        <f t="shared" si="155"/>
        <v>0</v>
      </c>
      <c r="X271" s="75">
        <f t="shared" si="155"/>
        <v>0</v>
      </c>
      <c r="Y271" s="23">
        <f>SUM(J271:X271)-I271</f>
        <v>0</v>
      </c>
    </row>
    <row r="272" spans="1:25">
      <c r="A272" s="25">
        <f>A271+1</f>
        <v>261</v>
      </c>
      <c r="G272" s="24"/>
      <c r="H272" s="75"/>
      <c r="I272" s="23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23"/>
    </row>
    <row r="273" spans="1:25">
      <c r="A273" s="25">
        <f>A272+1</f>
        <v>262</v>
      </c>
      <c r="D273" s="106" t="s">
        <v>401</v>
      </c>
      <c r="G273" s="24"/>
      <c r="I273" s="23">
        <f>'Dep. Res. Class'!J$273</f>
        <v>150156278.74223652</v>
      </c>
      <c r="J273" s="23">
        <f>J137+J147+J187+J229+J271</f>
        <v>120785963.25201488</v>
      </c>
      <c r="K273" s="23">
        <f t="shared" ref="K273:X273" si="156">K137+K147+K187+K229+K271</f>
        <v>28239001.555033546</v>
      </c>
      <c r="L273" s="23">
        <f t="shared" si="156"/>
        <v>50075.99460184537</v>
      </c>
      <c r="M273" s="23">
        <f t="shared" si="156"/>
        <v>674907.01295981649</v>
      </c>
      <c r="N273" s="23">
        <f t="shared" si="156"/>
        <v>406330.92762640252</v>
      </c>
      <c r="O273" s="23">
        <f t="shared" si="156"/>
        <v>0</v>
      </c>
      <c r="P273" s="23">
        <f t="shared" si="156"/>
        <v>0</v>
      </c>
      <c r="Q273" s="23">
        <f t="shared" si="156"/>
        <v>0</v>
      </c>
      <c r="R273" s="23">
        <f t="shared" si="156"/>
        <v>0</v>
      </c>
      <c r="S273" s="23">
        <f t="shared" si="156"/>
        <v>0</v>
      </c>
      <c r="T273" s="23">
        <f t="shared" si="156"/>
        <v>0</v>
      </c>
      <c r="U273" s="23">
        <f t="shared" si="156"/>
        <v>0</v>
      </c>
      <c r="V273" s="23">
        <f t="shared" si="156"/>
        <v>0</v>
      </c>
      <c r="W273" s="23">
        <f t="shared" si="156"/>
        <v>0</v>
      </c>
      <c r="X273" s="23">
        <f t="shared" si="156"/>
        <v>0</v>
      </c>
      <c r="Y273" s="23">
        <f>SUM(J273:X273)-I273</f>
        <v>0</v>
      </c>
    </row>
    <row r="275" spans="1:25">
      <c r="F275" s="117" t="s">
        <v>19</v>
      </c>
    </row>
    <row r="276" spans="1:25">
      <c r="N276" s="74"/>
      <c r="O276" s="74"/>
      <c r="Q276" s="26"/>
      <c r="R276" s="26"/>
      <c r="S276" s="26"/>
      <c r="T276" s="26"/>
      <c r="U276" s="26"/>
      <c r="V276" s="26"/>
    </row>
    <row r="277" spans="1:25">
      <c r="J277" s="23"/>
      <c r="K277" s="74"/>
      <c r="L277" s="74"/>
      <c r="M277" s="74"/>
      <c r="N277" s="26"/>
      <c r="O277" s="26"/>
      <c r="P277" s="74"/>
      <c r="Q277" s="74"/>
      <c r="R277" s="74"/>
      <c r="S277" s="74"/>
      <c r="T277" s="74"/>
      <c r="U277" s="74"/>
      <c r="V277" s="74"/>
      <c r="W277" s="74"/>
      <c r="X277" s="74"/>
      <c r="Y277" s="74"/>
    </row>
    <row r="278" spans="1:25">
      <c r="A278" s="74" t="s">
        <v>290</v>
      </c>
      <c r="C278" s="114" t="s">
        <v>288</v>
      </c>
      <c r="G278" s="73" t="s">
        <v>38</v>
      </c>
      <c r="H278" s="77" t="s">
        <v>38</v>
      </c>
      <c r="I278" s="26" t="s">
        <v>1</v>
      </c>
      <c r="J278" s="2" t="s">
        <v>56</v>
      </c>
      <c r="K278" s="2" t="s">
        <v>535</v>
      </c>
      <c r="L278" s="2" t="s">
        <v>535</v>
      </c>
      <c r="M278" s="40" t="s">
        <v>536</v>
      </c>
      <c r="N278" s="40" t="s">
        <v>536</v>
      </c>
      <c r="O278" s="26"/>
      <c r="P278" s="26"/>
      <c r="Q278" s="26"/>
      <c r="R278" s="26"/>
      <c r="S278" s="26"/>
      <c r="T278" s="74"/>
      <c r="U278" s="74"/>
      <c r="V278" s="74"/>
      <c r="W278" s="26"/>
      <c r="X278" s="26"/>
      <c r="Y278" s="26"/>
    </row>
    <row r="279" spans="1:25">
      <c r="A279" s="74" t="s">
        <v>289</v>
      </c>
      <c r="C279" s="114" t="s">
        <v>289</v>
      </c>
      <c r="G279" s="73" t="s">
        <v>39</v>
      </c>
      <c r="H279" s="77" t="s">
        <v>21</v>
      </c>
      <c r="I279" s="26" t="s">
        <v>2</v>
      </c>
      <c r="J279" s="2" t="s">
        <v>460</v>
      </c>
      <c r="K279" s="40" t="s">
        <v>537</v>
      </c>
      <c r="L279" s="40" t="s">
        <v>538</v>
      </c>
      <c r="M279" s="40" t="s">
        <v>537</v>
      </c>
      <c r="N279" s="40" t="s">
        <v>538</v>
      </c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</row>
    <row r="280" spans="1:25">
      <c r="A280" s="25">
        <f>+A273+1</f>
        <v>263</v>
      </c>
      <c r="D280" s="106" t="s">
        <v>322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</row>
    <row r="281" spans="1:25">
      <c r="A281" s="25">
        <f t="shared" ref="A281:A345" si="157">A280+1</f>
        <v>264</v>
      </c>
      <c r="G281" s="24"/>
      <c r="H281" s="75"/>
      <c r="I281" s="23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23"/>
    </row>
    <row r="282" spans="1:25">
      <c r="A282" s="25">
        <f t="shared" si="157"/>
        <v>265</v>
      </c>
      <c r="C282" s="106">
        <v>30100</v>
      </c>
      <c r="E282" s="115" t="s">
        <v>323</v>
      </c>
      <c r="G282" s="24">
        <v>6.4</v>
      </c>
      <c r="H282" s="75" t="str">
        <f>VLOOKUP($G282,alloc,3)</f>
        <v>P, S, T &amp; D Plant - Demand</v>
      </c>
      <c r="I282" s="23">
        <f>'Dep. Res. Class'!K$14</f>
        <v>2401.6412621099753</v>
      </c>
      <c r="J282" s="75">
        <f>$I282*VLOOKUP($G282,alloc,6)</f>
        <v>1296.7740823864112</v>
      </c>
      <c r="K282" s="75">
        <f>$I282*VLOOKUP($G282,alloc,7)</f>
        <v>800.29542665554482</v>
      </c>
      <c r="L282" s="75">
        <f>$I282*VLOOKUP($G282,alloc,8)</f>
        <v>0</v>
      </c>
      <c r="M282" s="75">
        <f>$I282*VLOOKUP($G282,alloc,9)</f>
        <v>304.57175306801923</v>
      </c>
      <c r="N282" s="75">
        <f>$I282*VLOOKUP($G282,alloc,10)</f>
        <v>0</v>
      </c>
      <c r="O282" s="75">
        <f>$I282*VLOOKUP($G282,alloc,11)</f>
        <v>0</v>
      </c>
      <c r="P282" s="75">
        <f>$I282*VLOOKUP($G282,alloc,12)</f>
        <v>0</v>
      </c>
      <c r="Q282" s="75">
        <f>$I282*VLOOKUP($G282,alloc,13)</f>
        <v>0</v>
      </c>
      <c r="R282" s="75">
        <f>$I282*VLOOKUP($G282,alloc,14)</f>
        <v>0</v>
      </c>
      <c r="S282" s="75">
        <f>$I282*VLOOKUP($G282,alloc,15)</f>
        <v>0</v>
      </c>
      <c r="T282" s="75">
        <f>$I282*VLOOKUP($G282,alloc,16)</f>
        <v>0</v>
      </c>
      <c r="U282" s="75">
        <f>$I282*VLOOKUP($G282,alloc,17)</f>
        <v>0</v>
      </c>
      <c r="V282" s="75">
        <f>$I282*VLOOKUP($G282,alloc,18)</f>
        <v>0</v>
      </c>
      <c r="W282" s="75">
        <f>$I282*VLOOKUP($G282,alloc,19)</f>
        <v>0</v>
      </c>
      <c r="X282" s="75">
        <f>$I282*VLOOKUP($G282,alloc,20)</f>
        <v>0</v>
      </c>
      <c r="Y282" s="23">
        <f>SUM(J282:X282)-I282</f>
        <v>0</v>
      </c>
    </row>
    <row r="283" spans="1:25">
      <c r="A283" s="25">
        <f t="shared" si="157"/>
        <v>266</v>
      </c>
      <c r="C283" s="106">
        <v>30200</v>
      </c>
      <c r="E283" s="115" t="s">
        <v>185</v>
      </c>
      <c r="G283" s="24">
        <v>6.4</v>
      </c>
      <c r="H283" s="75" t="str">
        <f>VLOOKUP($G283,alloc,3)</f>
        <v>P, S, T &amp; D Plant - Demand</v>
      </c>
      <c r="I283" s="23">
        <f>'Dep. Res. Class'!K$15</f>
        <v>34556.163433930014</v>
      </c>
      <c r="J283" s="75">
        <f>$I283*VLOOKUP($G283,alloc,6)</f>
        <v>18658.713869889139</v>
      </c>
      <c r="K283" s="75">
        <f>$I283*VLOOKUP($G283,alloc,7)</f>
        <v>11515.100108930999</v>
      </c>
      <c r="L283" s="75">
        <f>$I283*VLOOKUP($G283,alloc,8)</f>
        <v>0</v>
      </c>
      <c r="M283" s="75">
        <f>$I283*VLOOKUP($G283,alloc,9)</f>
        <v>4382.3494551098775</v>
      </c>
      <c r="N283" s="75">
        <f>$I283*VLOOKUP($G283,alloc,10)</f>
        <v>0</v>
      </c>
      <c r="O283" s="75">
        <f>$I283*VLOOKUP($G283,alloc,11)</f>
        <v>0</v>
      </c>
      <c r="P283" s="75">
        <f>$I283*VLOOKUP($G283,alloc,12)</f>
        <v>0</v>
      </c>
      <c r="Q283" s="75">
        <f>$I283*VLOOKUP($G283,alloc,13)</f>
        <v>0</v>
      </c>
      <c r="R283" s="75">
        <f>$I283*VLOOKUP($G283,alloc,14)</f>
        <v>0</v>
      </c>
      <c r="S283" s="75">
        <f>$I283*VLOOKUP($G283,alloc,15)</f>
        <v>0</v>
      </c>
      <c r="T283" s="75">
        <f>$I283*VLOOKUP($G283,alloc,16)</f>
        <v>0</v>
      </c>
      <c r="U283" s="75">
        <f>$I283*VLOOKUP($G283,alloc,17)</f>
        <v>0</v>
      </c>
      <c r="V283" s="75">
        <f>$I283*VLOOKUP($G283,alloc,18)</f>
        <v>0</v>
      </c>
      <c r="W283" s="75">
        <f>$I283*VLOOKUP($G283,alloc,19)</f>
        <v>0</v>
      </c>
      <c r="X283" s="75">
        <f>$I283*VLOOKUP($G283,alloc,20)</f>
        <v>0</v>
      </c>
      <c r="Y283" s="23">
        <f>SUM(J283:X283)-I283</f>
        <v>0</v>
      </c>
    </row>
    <row r="284" spans="1:25">
      <c r="A284" s="25">
        <f t="shared" si="157"/>
        <v>267</v>
      </c>
      <c r="C284" s="106">
        <v>30300</v>
      </c>
      <c r="E284" s="115" t="s">
        <v>324</v>
      </c>
      <c r="G284" s="24">
        <v>99</v>
      </c>
      <c r="H284" s="75" t="str">
        <f>VLOOKUP($G284,alloc,3)</f>
        <v>-</v>
      </c>
      <c r="I284" s="23">
        <f>'Dep. Res. Class'!K$16</f>
        <v>0</v>
      </c>
      <c r="J284" s="75">
        <f>$I284*VLOOKUP($G284,alloc,6)</f>
        <v>0</v>
      </c>
      <c r="K284" s="75">
        <f>$I284*VLOOKUP($G284,alloc,7)</f>
        <v>0</v>
      </c>
      <c r="L284" s="75">
        <f>$I284*VLOOKUP($G284,alloc,8)</f>
        <v>0</v>
      </c>
      <c r="M284" s="75">
        <f>$I284*VLOOKUP($G284,alloc,9)</f>
        <v>0</v>
      </c>
      <c r="N284" s="75">
        <f>$I284*VLOOKUP($G284,alloc,10)</f>
        <v>0</v>
      </c>
      <c r="O284" s="75">
        <f>$I284*VLOOKUP($G284,alloc,11)</f>
        <v>0</v>
      </c>
      <c r="P284" s="75">
        <f>$I284*VLOOKUP($G284,alloc,12)</f>
        <v>0</v>
      </c>
      <c r="Q284" s="75">
        <f>$I284*VLOOKUP($G284,alloc,13)</f>
        <v>0</v>
      </c>
      <c r="R284" s="75">
        <f>$I284*VLOOKUP($G284,alloc,14)</f>
        <v>0</v>
      </c>
      <c r="S284" s="75">
        <f>$I284*VLOOKUP($G284,alloc,15)</f>
        <v>0</v>
      </c>
      <c r="T284" s="75">
        <f>$I284*VLOOKUP($G284,alloc,16)</f>
        <v>0</v>
      </c>
      <c r="U284" s="75">
        <f>$I284*VLOOKUP($G284,alloc,17)</f>
        <v>0</v>
      </c>
      <c r="V284" s="75">
        <f>$I284*VLOOKUP($G284,alloc,18)</f>
        <v>0</v>
      </c>
      <c r="W284" s="75">
        <f>$I284*VLOOKUP($G284,alloc,19)</f>
        <v>0</v>
      </c>
      <c r="X284" s="75">
        <f>$I284*VLOOKUP($G284,alloc,20)</f>
        <v>0</v>
      </c>
      <c r="Y284" s="23">
        <f>SUM(J284:X284)-I284</f>
        <v>0</v>
      </c>
    </row>
    <row r="285" spans="1:25">
      <c r="A285" s="25">
        <f t="shared" si="157"/>
        <v>268</v>
      </c>
      <c r="G285" s="24"/>
      <c r="H285" s="75"/>
      <c r="I285" s="23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23"/>
    </row>
    <row r="286" spans="1:25">
      <c r="A286" s="25">
        <f t="shared" si="157"/>
        <v>269</v>
      </c>
      <c r="D286" s="106" t="s">
        <v>325</v>
      </c>
      <c r="G286" s="24"/>
      <c r="I286" s="23">
        <f>'Dep. Res. Class'!K$18</f>
        <v>36957.804696039988</v>
      </c>
      <c r="J286" s="23">
        <f>SUM(J282:J284)</f>
        <v>19955.487952275551</v>
      </c>
      <c r="K286" s="23">
        <f t="shared" ref="K286:X286" si="158">SUM(K282:K284)</f>
        <v>12315.395535586544</v>
      </c>
      <c r="L286" s="23">
        <f t="shared" si="158"/>
        <v>0</v>
      </c>
      <c r="M286" s="23">
        <f t="shared" si="158"/>
        <v>4686.9212081778969</v>
      </c>
      <c r="N286" s="23">
        <f t="shared" si="158"/>
        <v>0</v>
      </c>
      <c r="O286" s="23">
        <f t="shared" si="158"/>
        <v>0</v>
      </c>
      <c r="P286" s="23">
        <f t="shared" si="158"/>
        <v>0</v>
      </c>
      <c r="Q286" s="23">
        <f t="shared" si="158"/>
        <v>0</v>
      </c>
      <c r="R286" s="23">
        <f t="shared" si="158"/>
        <v>0</v>
      </c>
      <c r="S286" s="23">
        <f t="shared" si="158"/>
        <v>0</v>
      </c>
      <c r="T286" s="23">
        <f t="shared" si="158"/>
        <v>0</v>
      </c>
      <c r="U286" s="23">
        <f t="shared" si="158"/>
        <v>0</v>
      </c>
      <c r="V286" s="23">
        <f t="shared" si="158"/>
        <v>0</v>
      </c>
      <c r="W286" s="23">
        <f t="shared" si="158"/>
        <v>0</v>
      </c>
      <c r="X286" s="23">
        <f t="shared" si="158"/>
        <v>0</v>
      </c>
      <c r="Y286" s="23">
        <f>SUM(J286:X286)-I286</f>
        <v>0</v>
      </c>
    </row>
    <row r="287" spans="1:25">
      <c r="A287" s="25">
        <f t="shared" si="157"/>
        <v>270</v>
      </c>
      <c r="G287" s="24"/>
      <c r="H287" s="75"/>
      <c r="I287" s="23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23"/>
    </row>
    <row r="288" spans="1:25">
      <c r="A288" s="25">
        <f t="shared" si="157"/>
        <v>271</v>
      </c>
      <c r="D288" s="106" t="s">
        <v>334</v>
      </c>
      <c r="G288" s="24"/>
      <c r="H288" s="75"/>
      <c r="I288" s="2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23"/>
    </row>
    <row r="289" spans="1:25">
      <c r="A289" s="25">
        <f t="shared" si="157"/>
        <v>272</v>
      </c>
      <c r="G289" s="24"/>
      <c r="H289" s="75"/>
      <c r="I289" s="2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23"/>
    </row>
    <row r="290" spans="1:25">
      <c r="A290" s="25">
        <f t="shared" si="157"/>
        <v>273</v>
      </c>
      <c r="C290" s="106">
        <v>32520</v>
      </c>
      <c r="E290" s="115" t="s">
        <v>326</v>
      </c>
      <c r="G290" s="24">
        <v>3</v>
      </c>
      <c r="H290" s="75" t="str">
        <f t="shared" ref="H290:H296" si="159">VLOOKUP($G290,alloc,3)</f>
        <v>Peak Day</v>
      </c>
      <c r="I290" s="23">
        <f>'Dep. Res. Class'!K$22</f>
        <v>0</v>
      </c>
      <c r="J290" s="75">
        <f t="shared" ref="J290:J296" si="160">$I290*VLOOKUP($G290,alloc,6)</f>
        <v>0</v>
      </c>
      <c r="K290" s="75">
        <f t="shared" ref="K290:K296" si="161">$I290*VLOOKUP($G290,alloc,7)</f>
        <v>0</v>
      </c>
      <c r="L290" s="75">
        <f t="shared" ref="L290:L296" si="162">$I290*VLOOKUP($G290,alloc,8)</f>
        <v>0</v>
      </c>
      <c r="M290" s="75">
        <f t="shared" ref="M290:M296" si="163">$I290*VLOOKUP($G290,alloc,9)</f>
        <v>0</v>
      </c>
      <c r="N290" s="75">
        <f t="shared" ref="N290:N296" si="164">$I290*VLOOKUP($G290,alloc,10)</f>
        <v>0</v>
      </c>
      <c r="O290" s="75">
        <f t="shared" ref="O290:O296" si="165">$I290*VLOOKUP($G290,alloc,11)</f>
        <v>0</v>
      </c>
      <c r="P290" s="75">
        <f t="shared" ref="P290:P296" si="166">$I290*VLOOKUP($G290,alloc,12)</f>
        <v>0</v>
      </c>
      <c r="Q290" s="75">
        <f t="shared" ref="Q290:Q296" si="167">$I290*VLOOKUP($G290,alloc,13)</f>
        <v>0</v>
      </c>
      <c r="R290" s="75">
        <f t="shared" ref="R290:R296" si="168">$I290*VLOOKUP($G290,alloc,14)</f>
        <v>0</v>
      </c>
      <c r="S290" s="75">
        <f t="shared" ref="S290:S296" si="169">$I290*VLOOKUP($G290,alloc,15)</f>
        <v>0</v>
      </c>
      <c r="T290" s="75">
        <f t="shared" ref="T290:T296" si="170">$I290*VLOOKUP($G290,alloc,16)</f>
        <v>0</v>
      </c>
      <c r="U290" s="75">
        <f t="shared" ref="U290:U296" si="171">$I290*VLOOKUP($G290,alloc,17)</f>
        <v>0</v>
      </c>
      <c r="V290" s="75">
        <f t="shared" ref="V290:V296" si="172">$I290*VLOOKUP($G290,alloc,18)</f>
        <v>0</v>
      </c>
      <c r="W290" s="75">
        <f t="shared" ref="W290:W296" si="173">$I290*VLOOKUP($G290,alloc,19)</f>
        <v>0</v>
      </c>
      <c r="X290" s="75">
        <f t="shared" ref="X290:X296" si="174">$I290*VLOOKUP($G290,alloc,20)</f>
        <v>0</v>
      </c>
      <c r="Y290" s="23">
        <f t="shared" ref="Y290:Y296" si="175">SUM(J290:X290)-I290</f>
        <v>0</v>
      </c>
    </row>
    <row r="291" spans="1:25">
      <c r="A291" s="25">
        <f t="shared" si="157"/>
        <v>274</v>
      </c>
      <c r="C291" s="106">
        <v>32540</v>
      </c>
      <c r="E291" s="115" t="s">
        <v>327</v>
      </c>
      <c r="G291" s="24">
        <v>3</v>
      </c>
      <c r="H291" s="75" t="str">
        <f t="shared" si="159"/>
        <v>Peak Day</v>
      </c>
      <c r="I291" s="23">
        <f>'Dep. Res. Class'!K$23</f>
        <v>0</v>
      </c>
      <c r="J291" s="75">
        <f t="shared" si="160"/>
        <v>0</v>
      </c>
      <c r="K291" s="75">
        <f t="shared" si="161"/>
        <v>0</v>
      </c>
      <c r="L291" s="75">
        <f t="shared" si="162"/>
        <v>0</v>
      </c>
      <c r="M291" s="75">
        <f t="shared" si="163"/>
        <v>0</v>
      </c>
      <c r="N291" s="75">
        <f t="shared" si="164"/>
        <v>0</v>
      </c>
      <c r="O291" s="75">
        <f t="shared" si="165"/>
        <v>0</v>
      </c>
      <c r="P291" s="75">
        <f t="shared" si="166"/>
        <v>0</v>
      </c>
      <c r="Q291" s="75">
        <f t="shared" si="167"/>
        <v>0</v>
      </c>
      <c r="R291" s="75">
        <f t="shared" si="168"/>
        <v>0</v>
      </c>
      <c r="S291" s="75">
        <f t="shared" si="169"/>
        <v>0</v>
      </c>
      <c r="T291" s="75">
        <f t="shared" si="170"/>
        <v>0</v>
      </c>
      <c r="U291" s="75">
        <f t="shared" si="171"/>
        <v>0</v>
      </c>
      <c r="V291" s="75">
        <f t="shared" si="172"/>
        <v>0</v>
      </c>
      <c r="W291" s="75">
        <f t="shared" si="173"/>
        <v>0</v>
      </c>
      <c r="X291" s="75">
        <f t="shared" si="174"/>
        <v>0</v>
      </c>
      <c r="Y291" s="23">
        <f t="shared" si="175"/>
        <v>0</v>
      </c>
    </row>
    <row r="292" spans="1:25">
      <c r="A292" s="25">
        <f t="shared" si="157"/>
        <v>275</v>
      </c>
      <c r="C292" s="106">
        <v>33100</v>
      </c>
      <c r="E292" s="115" t="s">
        <v>328</v>
      </c>
      <c r="G292" s="24">
        <v>3</v>
      </c>
      <c r="H292" s="75" t="str">
        <f t="shared" si="159"/>
        <v>Peak Day</v>
      </c>
      <c r="I292" s="23">
        <f>'Dep. Res. Class'!K$24</f>
        <v>0</v>
      </c>
      <c r="J292" s="75">
        <f t="shared" si="160"/>
        <v>0</v>
      </c>
      <c r="K292" s="75">
        <f t="shared" si="161"/>
        <v>0</v>
      </c>
      <c r="L292" s="75">
        <f t="shared" si="162"/>
        <v>0</v>
      </c>
      <c r="M292" s="75">
        <f t="shared" si="163"/>
        <v>0</v>
      </c>
      <c r="N292" s="75">
        <f t="shared" si="164"/>
        <v>0</v>
      </c>
      <c r="O292" s="75">
        <f t="shared" si="165"/>
        <v>0</v>
      </c>
      <c r="P292" s="75">
        <f t="shared" si="166"/>
        <v>0</v>
      </c>
      <c r="Q292" s="75">
        <f t="shared" si="167"/>
        <v>0</v>
      </c>
      <c r="R292" s="75">
        <f t="shared" si="168"/>
        <v>0</v>
      </c>
      <c r="S292" s="75">
        <f t="shared" si="169"/>
        <v>0</v>
      </c>
      <c r="T292" s="75">
        <f t="shared" si="170"/>
        <v>0</v>
      </c>
      <c r="U292" s="75">
        <f t="shared" si="171"/>
        <v>0</v>
      </c>
      <c r="V292" s="75">
        <f t="shared" si="172"/>
        <v>0</v>
      </c>
      <c r="W292" s="75">
        <f t="shared" si="173"/>
        <v>0</v>
      </c>
      <c r="X292" s="75">
        <f t="shared" si="174"/>
        <v>0</v>
      </c>
      <c r="Y292" s="23">
        <f t="shared" si="175"/>
        <v>0</v>
      </c>
    </row>
    <row r="293" spans="1:25">
      <c r="A293" s="25">
        <f t="shared" si="157"/>
        <v>276</v>
      </c>
      <c r="C293" s="106">
        <v>33201</v>
      </c>
      <c r="E293" s="115" t="s">
        <v>329</v>
      </c>
      <c r="G293" s="24">
        <v>3</v>
      </c>
      <c r="H293" s="75" t="str">
        <f t="shared" si="159"/>
        <v>Peak Day</v>
      </c>
      <c r="I293" s="23">
        <f>'Dep. Res. Class'!K$25</f>
        <v>0</v>
      </c>
      <c r="J293" s="75">
        <f t="shared" si="160"/>
        <v>0</v>
      </c>
      <c r="K293" s="75">
        <f t="shared" si="161"/>
        <v>0</v>
      </c>
      <c r="L293" s="75">
        <f t="shared" si="162"/>
        <v>0</v>
      </c>
      <c r="M293" s="75">
        <f t="shared" si="163"/>
        <v>0</v>
      </c>
      <c r="N293" s="75">
        <f t="shared" si="164"/>
        <v>0</v>
      </c>
      <c r="O293" s="75">
        <f t="shared" si="165"/>
        <v>0</v>
      </c>
      <c r="P293" s="75">
        <f t="shared" si="166"/>
        <v>0</v>
      </c>
      <c r="Q293" s="75">
        <f t="shared" si="167"/>
        <v>0</v>
      </c>
      <c r="R293" s="75">
        <f t="shared" si="168"/>
        <v>0</v>
      </c>
      <c r="S293" s="75">
        <f t="shared" si="169"/>
        <v>0</v>
      </c>
      <c r="T293" s="75">
        <f t="shared" si="170"/>
        <v>0</v>
      </c>
      <c r="U293" s="75">
        <f t="shared" si="171"/>
        <v>0</v>
      </c>
      <c r="V293" s="75">
        <f t="shared" si="172"/>
        <v>0</v>
      </c>
      <c r="W293" s="75">
        <f t="shared" si="173"/>
        <v>0</v>
      </c>
      <c r="X293" s="75">
        <f t="shared" si="174"/>
        <v>0</v>
      </c>
      <c r="Y293" s="23">
        <f t="shared" si="175"/>
        <v>0</v>
      </c>
    </row>
    <row r="294" spans="1:25">
      <c r="A294" s="25">
        <f t="shared" si="157"/>
        <v>277</v>
      </c>
      <c r="C294" s="106">
        <v>33202</v>
      </c>
      <c r="E294" s="115" t="s">
        <v>330</v>
      </c>
      <c r="G294" s="24">
        <v>3</v>
      </c>
      <c r="H294" s="75" t="str">
        <f t="shared" si="159"/>
        <v>Peak Day</v>
      </c>
      <c r="I294" s="23">
        <f>'Dep. Res. Class'!K$26</f>
        <v>0</v>
      </c>
      <c r="J294" s="75">
        <f t="shared" si="160"/>
        <v>0</v>
      </c>
      <c r="K294" s="75">
        <f t="shared" si="161"/>
        <v>0</v>
      </c>
      <c r="L294" s="75">
        <f t="shared" si="162"/>
        <v>0</v>
      </c>
      <c r="M294" s="75">
        <f t="shared" si="163"/>
        <v>0</v>
      </c>
      <c r="N294" s="75">
        <f t="shared" si="164"/>
        <v>0</v>
      </c>
      <c r="O294" s="75">
        <f t="shared" si="165"/>
        <v>0</v>
      </c>
      <c r="P294" s="75">
        <f t="shared" si="166"/>
        <v>0</v>
      </c>
      <c r="Q294" s="75">
        <f t="shared" si="167"/>
        <v>0</v>
      </c>
      <c r="R294" s="75">
        <f t="shared" si="168"/>
        <v>0</v>
      </c>
      <c r="S294" s="75">
        <f t="shared" si="169"/>
        <v>0</v>
      </c>
      <c r="T294" s="75">
        <f t="shared" si="170"/>
        <v>0</v>
      </c>
      <c r="U294" s="75">
        <f t="shared" si="171"/>
        <v>0</v>
      </c>
      <c r="V294" s="75">
        <f t="shared" si="172"/>
        <v>0</v>
      </c>
      <c r="W294" s="75">
        <f t="shared" si="173"/>
        <v>0</v>
      </c>
      <c r="X294" s="75">
        <f t="shared" si="174"/>
        <v>0</v>
      </c>
      <c r="Y294" s="23">
        <f t="shared" si="175"/>
        <v>0</v>
      </c>
    </row>
    <row r="295" spans="1:25">
      <c r="A295" s="25">
        <f t="shared" si="157"/>
        <v>278</v>
      </c>
      <c r="C295" s="106">
        <v>33400</v>
      </c>
      <c r="E295" s="115" t="s">
        <v>331</v>
      </c>
      <c r="G295" s="24">
        <v>3</v>
      </c>
      <c r="H295" s="75" t="str">
        <f t="shared" si="159"/>
        <v>Peak Day</v>
      </c>
      <c r="I295" s="23">
        <f>'Dep. Res. Class'!K$27</f>
        <v>0</v>
      </c>
      <c r="J295" s="75">
        <f t="shared" si="160"/>
        <v>0</v>
      </c>
      <c r="K295" s="75">
        <f t="shared" si="161"/>
        <v>0</v>
      </c>
      <c r="L295" s="75">
        <f t="shared" si="162"/>
        <v>0</v>
      </c>
      <c r="M295" s="75">
        <f t="shared" si="163"/>
        <v>0</v>
      </c>
      <c r="N295" s="75">
        <f t="shared" si="164"/>
        <v>0</v>
      </c>
      <c r="O295" s="75">
        <f t="shared" si="165"/>
        <v>0</v>
      </c>
      <c r="P295" s="75">
        <f t="shared" si="166"/>
        <v>0</v>
      </c>
      <c r="Q295" s="75">
        <f t="shared" si="167"/>
        <v>0</v>
      </c>
      <c r="R295" s="75">
        <f t="shared" si="168"/>
        <v>0</v>
      </c>
      <c r="S295" s="75">
        <f t="shared" si="169"/>
        <v>0</v>
      </c>
      <c r="T295" s="75">
        <f t="shared" si="170"/>
        <v>0</v>
      </c>
      <c r="U295" s="75">
        <f t="shared" si="171"/>
        <v>0</v>
      </c>
      <c r="V295" s="75">
        <f t="shared" si="172"/>
        <v>0</v>
      </c>
      <c r="W295" s="75">
        <f t="shared" si="173"/>
        <v>0</v>
      </c>
      <c r="X295" s="75">
        <f t="shared" si="174"/>
        <v>0</v>
      </c>
      <c r="Y295" s="23">
        <f t="shared" si="175"/>
        <v>0</v>
      </c>
    </row>
    <row r="296" spans="1:25">
      <c r="A296" s="25">
        <f t="shared" si="157"/>
        <v>279</v>
      </c>
      <c r="C296" s="106">
        <v>33600</v>
      </c>
      <c r="E296" s="115" t="s">
        <v>332</v>
      </c>
      <c r="G296" s="24">
        <v>3</v>
      </c>
      <c r="H296" s="75" t="str">
        <f t="shared" si="159"/>
        <v>Peak Day</v>
      </c>
      <c r="I296" s="23">
        <f>'Dep. Res. Class'!K$28</f>
        <v>0</v>
      </c>
      <c r="J296" s="75">
        <f t="shared" si="160"/>
        <v>0</v>
      </c>
      <c r="K296" s="75">
        <f t="shared" si="161"/>
        <v>0</v>
      </c>
      <c r="L296" s="75">
        <f t="shared" si="162"/>
        <v>0</v>
      </c>
      <c r="M296" s="75">
        <f t="shared" si="163"/>
        <v>0</v>
      </c>
      <c r="N296" s="75">
        <f t="shared" si="164"/>
        <v>0</v>
      </c>
      <c r="O296" s="75">
        <f t="shared" si="165"/>
        <v>0</v>
      </c>
      <c r="P296" s="75">
        <f t="shared" si="166"/>
        <v>0</v>
      </c>
      <c r="Q296" s="75">
        <f t="shared" si="167"/>
        <v>0</v>
      </c>
      <c r="R296" s="75">
        <f t="shared" si="168"/>
        <v>0</v>
      </c>
      <c r="S296" s="75">
        <f t="shared" si="169"/>
        <v>0</v>
      </c>
      <c r="T296" s="75">
        <f t="shared" si="170"/>
        <v>0</v>
      </c>
      <c r="U296" s="75">
        <f t="shared" si="171"/>
        <v>0</v>
      </c>
      <c r="V296" s="75">
        <f t="shared" si="172"/>
        <v>0</v>
      </c>
      <c r="W296" s="75">
        <f t="shared" si="173"/>
        <v>0</v>
      </c>
      <c r="X296" s="75">
        <f t="shared" si="174"/>
        <v>0</v>
      </c>
      <c r="Y296" s="23">
        <f t="shared" si="175"/>
        <v>0</v>
      </c>
    </row>
    <row r="297" spans="1:25">
      <c r="A297" s="25">
        <f t="shared" si="157"/>
        <v>280</v>
      </c>
      <c r="G297" s="24"/>
      <c r="I297" s="23"/>
      <c r="J297" s="94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</row>
    <row r="298" spans="1:25">
      <c r="A298" s="25">
        <f t="shared" si="157"/>
        <v>281</v>
      </c>
      <c r="D298" s="106" t="s">
        <v>333</v>
      </c>
      <c r="G298" s="24"/>
      <c r="H298" s="75"/>
      <c r="I298" s="23">
        <f>'Dep. Res. Class'!K$30</f>
        <v>0</v>
      </c>
      <c r="J298" s="23">
        <f t="shared" ref="J298:P298" si="176">SUM(J289:J296)</f>
        <v>0</v>
      </c>
      <c r="K298" s="23">
        <f t="shared" si="176"/>
        <v>0</v>
      </c>
      <c r="L298" s="23">
        <f t="shared" si="176"/>
        <v>0</v>
      </c>
      <c r="M298" s="23">
        <f t="shared" si="176"/>
        <v>0</v>
      </c>
      <c r="N298" s="23">
        <f t="shared" si="176"/>
        <v>0</v>
      </c>
      <c r="O298" s="23">
        <f t="shared" si="176"/>
        <v>0</v>
      </c>
      <c r="P298" s="23">
        <f t="shared" si="176"/>
        <v>0</v>
      </c>
      <c r="Q298" s="23">
        <f t="shared" ref="Q298:X298" si="177">SUM(Q289:Q296)</f>
        <v>0</v>
      </c>
      <c r="R298" s="23">
        <f t="shared" si="177"/>
        <v>0</v>
      </c>
      <c r="S298" s="23">
        <f t="shared" si="177"/>
        <v>0</v>
      </c>
      <c r="T298" s="23">
        <f t="shared" si="177"/>
        <v>0</v>
      </c>
      <c r="U298" s="23">
        <f t="shared" si="177"/>
        <v>0</v>
      </c>
      <c r="V298" s="23">
        <f t="shared" si="177"/>
        <v>0</v>
      </c>
      <c r="W298" s="23">
        <f t="shared" si="177"/>
        <v>0</v>
      </c>
      <c r="X298" s="23">
        <f t="shared" si="177"/>
        <v>0</v>
      </c>
      <c r="Y298" s="23">
        <f>SUM(J298:X298)-I298</f>
        <v>0</v>
      </c>
    </row>
    <row r="299" spans="1:25">
      <c r="A299" s="25">
        <f t="shared" si="157"/>
        <v>282</v>
      </c>
      <c r="G299" s="24"/>
      <c r="H299" s="75"/>
      <c r="I299" s="23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23"/>
    </row>
    <row r="300" spans="1:25">
      <c r="A300" s="25">
        <f t="shared" si="157"/>
        <v>283</v>
      </c>
      <c r="D300" s="106" t="s">
        <v>346</v>
      </c>
      <c r="G300" s="24"/>
      <c r="H300" s="75"/>
      <c r="I300" s="23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23"/>
    </row>
    <row r="301" spans="1:25">
      <c r="A301" s="25">
        <f t="shared" si="157"/>
        <v>284</v>
      </c>
      <c r="G301" s="24"/>
      <c r="H301" s="75"/>
      <c r="I301" s="23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23"/>
    </row>
    <row r="302" spans="1:25">
      <c r="A302" s="25">
        <f t="shared" si="157"/>
        <v>285</v>
      </c>
      <c r="C302" s="106">
        <v>35010</v>
      </c>
      <c r="E302" s="115" t="s">
        <v>274</v>
      </c>
      <c r="G302" s="24">
        <v>3</v>
      </c>
      <c r="H302" s="75" t="str">
        <f t="shared" ref="H302:H318" si="178">VLOOKUP($G302,alloc,3)</f>
        <v>Peak Day</v>
      </c>
      <c r="I302" s="23">
        <f>'Dep. Res. Class'!K$34</f>
        <v>0</v>
      </c>
      <c r="J302" s="75">
        <f t="shared" ref="J302:J318" si="179">$I302*VLOOKUP($G302,alloc,6)</f>
        <v>0</v>
      </c>
      <c r="K302" s="75">
        <f t="shared" ref="K302:K318" si="180">$I302*VLOOKUP($G302,alloc,7)</f>
        <v>0</v>
      </c>
      <c r="L302" s="75">
        <f t="shared" ref="L302:L318" si="181">$I302*VLOOKUP($G302,alloc,8)</f>
        <v>0</v>
      </c>
      <c r="M302" s="75">
        <f t="shared" ref="M302:M318" si="182">$I302*VLOOKUP($G302,alloc,9)</f>
        <v>0</v>
      </c>
      <c r="N302" s="75">
        <f t="shared" ref="N302:N318" si="183">$I302*VLOOKUP($G302,alloc,10)</f>
        <v>0</v>
      </c>
      <c r="O302" s="75">
        <f t="shared" ref="O302:O318" si="184">$I302*VLOOKUP($G302,alloc,11)</f>
        <v>0</v>
      </c>
      <c r="P302" s="75">
        <f t="shared" ref="P302:P318" si="185">$I302*VLOOKUP($G302,alloc,12)</f>
        <v>0</v>
      </c>
      <c r="Q302" s="75">
        <f t="shared" ref="Q302:Q318" si="186">$I302*VLOOKUP($G302,alloc,13)</f>
        <v>0</v>
      </c>
      <c r="R302" s="75">
        <f t="shared" ref="R302:R318" si="187">$I302*VLOOKUP($G302,alloc,14)</f>
        <v>0</v>
      </c>
      <c r="S302" s="75">
        <f t="shared" ref="S302:S318" si="188">$I302*VLOOKUP($G302,alloc,15)</f>
        <v>0</v>
      </c>
      <c r="T302" s="75">
        <f t="shared" ref="T302:T318" si="189">$I302*VLOOKUP($G302,alloc,16)</f>
        <v>0</v>
      </c>
      <c r="U302" s="75">
        <f t="shared" ref="U302:U318" si="190">$I302*VLOOKUP($G302,alloc,17)</f>
        <v>0</v>
      </c>
      <c r="V302" s="75">
        <f t="shared" ref="V302:V318" si="191">$I302*VLOOKUP($G302,alloc,18)</f>
        <v>0</v>
      </c>
      <c r="W302" s="75">
        <f t="shared" ref="W302:W318" si="192">$I302*VLOOKUP($G302,alloc,19)</f>
        <v>0</v>
      </c>
      <c r="X302" s="75">
        <f t="shared" ref="X302:X318" si="193">$I302*VLOOKUP($G302,alloc,20)</f>
        <v>0</v>
      </c>
      <c r="Y302" s="23">
        <f t="shared" ref="Y302:Y318" si="194">SUM(J302:X302)-I302</f>
        <v>0</v>
      </c>
    </row>
    <row r="303" spans="1:25">
      <c r="A303" s="25">
        <f t="shared" si="157"/>
        <v>286</v>
      </c>
      <c r="C303" s="106">
        <v>35020</v>
      </c>
      <c r="E303" s="115" t="s">
        <v>137</v>
      </c>
      <c r="G303" s="24">
        <v>3</v>
      </c>
      <c r="H303" s="75" t="str">
        <f t="shared" si="178"/>
        <v>Peak Day</v>
      </c>
      <c r="I303" s="23">
        <f>'Dep. Res. Class'!K$35</f>
        <v>2100.2317150000013</v>
      </c>
      <c r="J303" s="75">
        <f t="shared" si="179"/>
        <v>1134.0270081074459</v>
      </c>
      <c r="K303" s="75">
        <f t="shared" si="180"/>
        <v>699.85716141250464</v>
      </c>
      <c r="L303" s="75">
        <f t="shared" si="181"/>
        <v>0</v>
      </c>
      <c r="M303" s="75">
        <f t="shared" si="182"/>
        <v>266.34754548005066</v>
      </c>
      <c r="N303" s="75">
        <f t="shared" si="183"/>
        <v>0</v>
      </c>
      <c r="O303" s="75">
        <f t="shared" si="184"/>
        <v>0</v>
      </c>
      <c r="P303" s="75">
        <f t="shared" si="185"/>
        <v>0</v>
      </c>
      <c r="Q303" s="75">
        <f t="shared" si="186"/>
        <v>0</v>
      </c>
      <c r="R303" s="75">
        <f t="shared" si="187"/>
        <v>0</v>
      </c>
      <c r="S303" s="75">
        <f t="shared" si="188"/>
        <v>0</v>
      </c>
      <c r="T303" s="75">
        <f t="shared" si="189"/>
        <v>0</v>
      </c>
      <c r="U303" s="75">
        <f t="shared" si="190"/>
        <v>0</v>
      </c>
      <c r="V303" s="75">
        <f t="shared" si="191"/>
        <v>0</v>
      </c>
      <c r="W303" s="75">
        <f t="shared" si="192"/>
        <v>0</v>
      </c>
      <c r="X303" s="75">
        <f t="shared" si="193"/>
        <v>0</v>
      </c>
      <c r="Y303" s="23">
        <f t="shared" si="194"/>
        <v>0</v>
      </c>
    </row>
    <row r="304" spans="1:25">
      <c r="A304" s="25">
        <f t="shared" si="157"/>
        <v>287</v>
      </c>
      <c r="C304" s="106">
        <v>35100</v>
      </c>
      <c r="E304" s="115" t="s">
        <v>80</v>
      </c>
      <c r="G304" s="24">
        <v>3</v>
      </c>
      <c r="H304" s="75" t="str">
        <f t="shared" si="178"/>
        <v>Peak Day</v>
      </c>
      <c r="I304" s="23">
        <f>'Dep. Res. Class'!K$36</f>
        <v>3931.4009474999975</v>
      </c>
      <c r="J304" s="75">
        <f t="shared" si="179"/>
        <v>2122.7728456448899</v>
      </c>
      <c r="K304" s="75">
        <f t="shared" si="180"/>
        <v>1310.0550229010221</v>
      </c>
      <c r="L304" s="75">
        <f t="shared" si="181"/>
        <v>0</v>
      </c>
      <c r="M304" s="75">
        <f t="shared" si="182"/>
        <v>498.57307895408547</v>
      </c>
      <c r="N304" s="75">
        <f t="shared" si="183"/>
        <v>0</v>
      </c>
      <c r="O304" s="75">
        <f t="shared" si="184"/>
        <v>0</v>
      </c>
      <c r="P304" s="75">
        <f t="shared" si="185"/>
        <v>0</v>
      </c>
      <c r="Q304" s="75">
        <f t="shared" si="186"/>
        <v>0</v>
      </c>
      <c r="R304" s="75">
        <f t="shared" si="187"/>
        <v>0</v>
      </c>
      <c r="S304" s="75">
        <f t="shared" si="188"/>
        <v>0</v>
      </c>
      <c r="T304" s="75">
        <f t="shared" si="189"/>
        <v>0</v>
      </c>
      <c r="U304" s="75">
        <f t="shared" si="190"/>
        <v>0</v>
      </c>
      <c r="V304" s="75">
        <f t="shared" si="191"/>
        <v>0</v>
      </c>
      <c r="W304" s="75">
        <f t="shared" si="192"/>
        <v>0</v>
      </c>
      <c r="X304" s="75">
        <f t="shared" si="193"/>
        <v>0</v>
      </c>
      <c r="Y304" s="23">
        <f t="shared" si="194"/>
        <v>0</v>
      </c>
    </row>
    <row r="305" spans="1:25">
      <c r="A305" s="25">
        <f t="shared" si="157"/>
        <v>288</v>
      </c>
      <c r="C305" s="106">
        <v>35102</v>
      </c>
      <c r="E305" s="115" t="s">
        <v>335</v>
      </c>
      <c r="G305" s="24">
        <v>3</v>
      </c>
      <c r="H305" s="75" t="str">
        <f t="shared" si="178"/>
        <v>Peak Day</v>
      </c>
      <c r="I305" s="23">
        <f>'Dep. Res. Class'!K$37</f>
        <v>60219.808277499942</v>
      </c>
      <c r="J305" s="75">
        <f t="shared" si="179"/>
        <v>32515.883138988414</v>
      </c>
      <c r="K305" s="75">
        <f t="shared" si="180"/>
        <v>20066.959174500578</v>
      </c>
      <c r="L305" s="75">
        <f t="shared" si="181"/>
        <v>0</v>
      </c>
      <c r="M305" s="75">
        <f t="shared" si="182"/>
        <v>7636.9659640109467</v>
      </c>
      <c r="N305" s="75">
        <f t="shared" si="183"/>
        <v>0</v>
      </c>
      <c r="O305" s="75">
        <f t="shared" si="184"/>
        <v>0</v>
      </c>
      <c r="P305" s="75">
        <f t="shared" si="185"/>
        <v>0</v>
      </c>
      <c r="Q305" s="75">
        <f t="shared" si="186"/>
        <v>0</v>
      </c>
      <c r="R305" s="75">
        <f t="shared" si="187"/>
        <v>0</v>
      </c>
      <c r="S305" s="75">
        <f t="shared" si="188"/>
        <v>0</v>
      </c>
      <c r="T305" s="75">
        <f t="shared" si="189"/>
        <v>0</v>
      </c>
      <c r="U305" s="75">
        <f t="shared" si="190"/>
        <v>0</v>
      </c>
      <c r="V305" s="75">
        <f t="shared" si="191"/>
        <v>0</v>
      </c>
      <c r="W305" s="75">
        <f t="shared" si="192"/>
        <v>0</v>
      </c>
      <c r="X305" s="75">
        <f t="shared" si="193"/>
        <v>0</v>
      </c>
      <c r="Y305" s="23">
        <f t="shared" si="194"/>
        <v>0</v>
      </c>
    </row>
    <row r="306" spans="1:25">
      <c r="A306" s="25">
        <f t="shared" si="157"/>
        <v>289</v>
      </c>
      <c r="C306" s="106">
        <v>35103</v>
      </c>
      <c r="E306" s="115" t="s">
        <v>336</v>
      </c>
      <c r="G306" s="24">
        <v>3</v>
      </c>
      <c r="H306" s="75" t="str">
        <f t="shared" si="178"/>
        <v>Peak Day</v>
      </c>
      <c r="I306" s="23">
        <f>'Dep. Res. Class'!K$38</f>
        <v>10431.921362499988</v>
      </c>
      <c r="J306" s="75">
        <f t="shared" si="179"/>
        <v>5632.7501803904552</v>
      </c>
      <c r="K306" s="75">
        <f t="shared" si="180"/>
        <v>3476.2139913869955</v>
      </c>
      <c r="L306" s="75">
        <f t="shared" si="181"/>
        <v>0</v>
      </c>
      <c r="M306" s="75">
        <f t="shared" si="182"/>
        <v>1322.9571907225372</v>
      </c>
      <c r="N306" s="75">
        <f t="shared" si="183"/>
        <v>0</v>
      </c>
      <c r="O306" s="75">
        <f t="shared" si="184"/>
        <v>0</v>
      </c>
      <c r="P306" s="75">
        <f t="shared" si="185"/>
        <v>0</v>
      </c>
      <c r="Q306" s="75">
        <f t="shared" si="186"/>
        <v>0</v>
      </c>
      <c r="R306" s="75">
        <f t="shared" si="187"/>
        <v>0</v>
      </c>
      <c r="S306" s="75">
        <f t="shared" si="188"/>
        <v>0</v>
      </c>
      <c r="T306" s="75">
        <f t="shared" si="189"/>
        <v>0</v>
      </c>
      <c r="U306" s="75">
        <f t="shared" si="190"/>
        <v>0</v>
      </c>
      <c r="V306" s="75">
        <f t="shared" si="191"/>
        <v>0</v>
      </c>
      <c r="W306" s="75">
        <f t="shared" si="192"/>
        <v>0</v>
      </c>
      <c r="X306" s="75">
        <f t="shared" si="193"/>
        <v>0</v>
      </c>
      <c r="Y306" s="23">
        <f t="shared" si="194"/>
        <v>0</v>
      </c>
    </row>
    <row r="307" spans="1:25">
      <c r="A307" s="25">
        <f t="shared" si="157"/>
        <v>290</v>
      </c>
      <c r="C307" s="106">
        <v>35104</v>
      </c>
      <c r="E307" s="115" t="s">
        <v>337</v>
      </c>
      <c r="G307" s="24">
        <v>3</v>
      </c>
      <c r="H307" s="75" t="str">
        <f t="shared" si="178"/>
        <v>Peak Day</v>
      </c>
      <c r="I307" s="23">
        <f>'Dep. Res. Class'!K$39</f>
        <v>53001.636821250017</v>
      </c>
      <c r="J307" s="75">
        <f t="shared" si="179"/>
        <v>28618.407768973033</v>
      </c>
      <c r="K307" s="75">
        <f t="shared" si="180"/>
        <v>17661.658392743822</v>
      </c>
      <c r="L307" s="75">
        <f t="shared" si="181"/>
        <v>0</v>
      </c>
      <c r="M307" s="75">
        <f t="shared" si="182"/>
        <v>6721.5706595331594</v>
      </c>
      <c r="N307" s="75">
        <f t="shared" si="183"/>
        <v>0</v>
      </c>
      <c r="O307" s="75">
        <f t="shared" si="184"/>
        <v>0</v>
      </c>
      <c r="P307" s="75">
        <f t="shared" si="185"/>
        <v>0</v>
      </c>
      <c r="Q307" s="75">
        <f t="shared" si="186"/>
        <v>0</v>
      </c>
      <c r="R307" s="75">
        <f t="shared" si="187"/>
        <v>0</v>
      </c>
      <c r="S307" s="75">
        <f t="shared" si="188"/>
        <v>0</v>
      </c>
      <c r="T307" s="75">
        <f t="shared" si="189"/>
        <v>0</v>
      </c>
      <c r="U307" s="75">
        <f t="shared" si="190"/>
        <v>0</v>
      </c>
      <c r="V307" s="75">
        <f t="shared" si="191"/>
        <v>0</v>
      </c>
      <c r="W307" s="75">
        <f t="shared" si="192"/>
        <v>0</v>
      </c>
      <c r="X307" s="75">
        <f t="shared" si="193"/>
        <v>0</v>
      </c>
      <c r="Y307" s="23">
        <f t="shared" si="194"/>
        <v>0</v>
      </c>
    </row>
    <row r="308" spans="1:25">
      <c r="A308" s="25">
        <f t="shared" si="157"/>
        <v>291</v>
      </c>
      <c r="C308" s="106">
        <v>35200</v>
      </c>
      <c r="E308" s="115" t="s">
        <v>338</v>
      </c>
      <c r="G308" s="24">
        <v>3</v>
      </c>
      <c r="H308" s="75" t="str">
        <f t="shared" si="178"/>
        <v>Peak Day</v>
      </c>
      <c r="I308" s="23">
        <f>'Dep. Res. Class'!K$40</f>
        <v>1231874.2636336894</v>
      </c>
      <c r="J308" s="75">
        <f t="shared" si="179"/>
        <v>665154.55203145288</v>
      </c>
      <c r="K308" s="75">
        <f t="shared" si="180"/>
        <v>410495.67017122806</v>
      </c>
      <c r="L308" s="75">
        <f t="shared" si="181"/>
        <v>0</v>
      </c>
      <c r="M308" s="75">
        <f t="shared" si="182"/>
        <v>156224.0414310084</v>
      </c>
      <c r="N308" s="75">
        <f t="shared" si="183"/>
        <v>0</v>
      </c>
      <c r="O308" s="75">
        <f t="shared" si="184"/>
        <v>0</v>
      </c>
      <c r="P308" s="75">
        <f t="shared" si="185"/>
        <v>0</v>
      </c>
      <c r="Q308" s="75">
        <f t="shared" si="186"/>
        <v>0</v>
      </c>
      <c r="R308" s="75">
        <f t="shared" si="187"/>
        <v>0</v>
      </c>
      <c r="S308" s="75">
        <f t="shared" si="188"/>
        <v>0</v>
      </c>
      <c r="T308" s="75">
        <f t="shared" si="189"/>
        <v>0</v>
      </c>
      <c r="U308" s="75">
        <f t="shared" si="190"/>
        <v>0</v>
      </c>
      <c r="V308" s="75">
        <f t="shared" si="191"/>
        <v>0</v>
      </c>
      <c r="W308" s="75">
        <f t="shared" si="192"/>
        <v>0</v>
      </c>
      <c r="X308" s="75">
        <f t="shared" si="193"/>
        <v>0</v>
      </c>
      <c r="Y308" s="23">
        <f t="shared" si="194"/>
        <v>0</v>
      </c>
    </row>
    <row r="309" spans="1:25">
      <c r="A309" s="25">
        <f t="shared" si="157"/>
        <v>292</v>
      </c>
      <c r="C309" s="106">
        <v>35201</v>
      </c>
      <c r="E309" s="115" t="s">
        <v>339</v>
      </c>
      <c r="G309" s="24">
        <v>3</v>
      </c>
      <c r="H309" s="75" t="str">
        <f t="shared" si="178"/>
        <v>Peak Day</v>
      </c>
      <c r="I309" s="23">
        <f>'Dep. Res. Class'!K$41</f>
        <v>751264.00539999967</v>
      </c>
      <c r="J309" s="75">
        <f t="shared" si="179"/>
        <v>405647.46559051803</v>
      </c>
      <c r="K309" s="75">
        <f t="shared" si="180"/>
        <v>250342.61245342254</v>
      </c>
      <c r="L309" s="75">
        <f t="shared" si="181"/>
        <v>0</v>
      </c>
      <c r="M309" s="75">
        <f t="shared" si="182"/>
        <v>95273.927356059052</v>
      </c>
      <c r="N309" s="75">
        <f t="shared" si="183"/>
        <v>0</v>
      </c>
      <c r="O309" s="75">
        <f t="shared" si="184"/>
        <v>0</v>
      </c>
      <c r="P309" s="75">
        <f t="shared" si="185"/>
        <v>0</v>
      </c>
      <c r="Q309" s="75">
        <f t="shared" si="186"/>
        <v>0</v>
      </c>
      <c r="R309" s="75">
        <f t="shared" si="187"/>
        <v>0</v>
      </c>
      <c r="S309" s="75">
        <f t="shared" si="188"/>
        <v>0</v>
      </c>
      <c r="T309" s="75">
        <f t="shared" si="189"/>
        <v>0</v>
      </c>
      <c r="U309" s="75">
        <f t="shared" si="190"/>
        <v>0</v>
      </c>
      <c r="V309" s="75">
        <f t="shared" si="191"/>
        <v>0</v>
      </c>
      <c r="W309" s="75">
        <f t="shared" si="192"/>
        <v>0</v>
      </c>
      <c r="X309" s="75">
        <f t="shared" si="193"/>
        <v>0</v>
      </c>
      <c r="Y309" s="23">
        <f t="shared" si="194"/>
        <v>0</v>
      </c>
    </row>
    <row r="310" spans="1:25">
      <c r="A310" s="25">
        <f t="shared" si="157"/>
        <v>293</v>
      </c>
      <c r="C310" s="106">
        <v>35202</v>
      </c>
      <c r="E310" s="115" t="s">
        <v>340</v>
      </c>
      <c r="G310" s="24">
        <v>3</v>
      </c>
      <c r="H310" s="75" t="str">
        <f t="shared" si="178"/>
        <v>Peak Day</v>
      </c>
      <c r="I310" s="23">
        <f>'Dep. Res. Class'!K$42</f>
        <v>237180.27706500018</v>
      </c>
      <c r="J310" s="75">
        <f t="shared" si="179"/>
        <v>128066.26909836807</v>
      </c>
      <c r="K310" s="75">
        <f t="shared" si="180"/>
        <v>79035.238952070722</v>
      </c>
      <c r="L310" s="75">
        <f t="shared" si="181"/>
        <v>0</v>
      </c>
      <c r="M310" s="75">
        <f t="shared" si="182"/>
        <v>30078.769014561385</v>
      </c>
      <c r="N310" s="75">
        <f t="shared" si="183"/>
        <v>0</v>
      </c>
      <c r="O310" s="75">
        <f t="shared" si="184"/>
        <v>0</v>
      </c>
      <c r="P310" s="75">
        <f t="shared" si="185"/>
        <v>0</v>
      </c>
      <c r="Q310" s="75">
        <f t="shared" si="186"/>
        <v>0</v>
      </c>
      <c r="R310" s="75">
        <f t="shared" si="187"/>
        <v>0</v>
      </c>
      <c r="S310" s="75">
        <f t="shared" si="188"/>
        <v>0</v>
      </c>
      <c r="T310" s="75">
        <f t="shared" si="189"/>
        <v>0</v>
      </c>
      <c r="U310" s="75">
        <f t="shared" si="190"/>
        <v>0</v>
      </c>
      <c r="V310" s="75">
        <f t="shared" si="191"/>
        <v>0</v>
      </c>
      <c r="W310" s="75">
        <f t="shared" si="192"/>
        <v>0</v>
      </c>
      <c r="X310" s="75">
        <f t="shared" si="193"/>
        <v>0</v>
      </c>
      <c r="Y310" s="23">
        <f t="shared" si="194"/>
        <v>0</v>
      </c>
    </row>
    <row r="311" spans="1:25">
      <c r="A311" s="25">
        <f t="shared" si="157"/>
        <v>294</v>
      </c>
      <c r="C311" s="106">
        <v>35203</v>
      </c>
      <c r="E311" s="115" t="s">
        <v>341</v>
      </c>
      <c r="G311" s="24">
        <v>3</v>
      </c>
      <c r="H311" s="75" t="str">
        <f t="shared" si="178"/>
        <v>Peak Day</v>
      </c>
      <c r="I311" s="23">
        <f>'Dep. Res. Class'!K$43</f>
        <v>351499.37340000051</v>
      </c>
      <c r="J311" s="75">
        <f t="shared" si="179"/>
        <v>189793.24039416492</v>
      </c>
      <c r="K311" s="75">
        <f t="shared" si="180"/>
        <v>117129.62524518312</v>
      </c>
      <c r="L311" s="75">
        <f t="shared" si="181"/>
        <v>0</v>
      </c>
      <c r="M311" s="75">
        <f t="shared" si="182"/>
        <v>44576.507760652443</v>
      </c>
      <c r="N311" s="75">
        <f t="shared" si="183"/>
        <v>0</v>
      </c>
      <c r="O311" s="75">
        <f t="shared" si="184"/>
        <v>0</v>
      </c>
      <c r="P311" s="75">
        <f t="shared" si="185"/>
        <v>0</v>
      </c>
      <c r="Q311" s="75">
        <f t="shared" si="186"/>
        <v>0</v>
      </c>
      <c r="R311" s="75">
        <f t="shared" si="187"/>
        <v>0</v>
      </c>
      <c r="S311" s="75">
        <f t="shared" si="188"/>
        <v>0</v>
      </c>
      <c r="T311" s="75">
        <f t="shared" si="189"/>
        <v>0</v>
      </c>
      <c r="U311" s="75">
        <f t="shared" si="190"/>
        <v>0</v>
      </c>
      <c r="V311" s="75">
        <f t="shared" si="191"/>
        <v>0</v>
      </c>
      <c r="W311" s="75">
        <f t="shared" si="192"/>
        <v>0</v>
      </c>
      <c r="X311" s="75">
        <f t="shared" si="193"/>
        <v>0</v>
      </c>
      <c r="Y311" s="23">
        <f t="shared" si="194"/>
        <v>0</v>
      </c>
    </row>
    <row r="312" spans="1:25">
      <c r="A312" s="25">
        <f t="shared" si="157"/>
        <v>295</v>
      </c>
      <c r="C312" s="106">
        <v>35210</v>
      </c>
      <c r="E312" s="115" t="s">
        <v>342</v>
      </c>
      <c r="G312" s="24">
        <v>3</v>
      </c>
      <c r="H312" s="75" t="str">
        <f t="shared" si="178"/>
        <v>Peak Day</v>
      </c>
      <c r="I312" s="23">
        <f>'Dep. Res. Class'!K$44</f>
        <v>83664.210315000106</v>
      </c>
      <c r="J312" s="75">
        <f t="shared" si="179"/>
        <v>45174.764970726872</v>
      </c>
      <c r="K312" s="75">
        <f t="shared" si="180"/>
        <v>27879.303185779539</v>
      </c>
      <c r="L312" s="75">
        <f t="shared" si="181"/>
        <v>0</v>
      </c>
      <c r="M312" s="75">
        <f t="shared" si="182"/>
        <v>10610.142158493689</v>
      </c>
      <c r="N312" s="75">
        <f t="shared" si="183"/>
        <v>0</v>
      </c>
      <c r="O312" s="75">
        <f t="shared" si="184"/>
        <v>0</v>
      </c>
      <c r="P312" s="75">
        <f t="shared" si="185"/>
        <v>0</v>
      </c>
      <c r="Q312" s="75">
        <f t="shared" si="186"/>
        <v>0</v>
      </c>
      <c r="R312" s="75">
        <f t="shared" si="187"/>
        <v>0</v>
      </c>
      <c r="S312" s="75">
        <f t="shared" si="188"/>
        <v>0</v>
      </c>
      <c r="T312" s="75">
        <f t="shared" si="189"/>
        <v>0</v>
      </c>
      <c r="U312" s="75">
        <f t="shared" si="190"/>
        <v>0</v>
      </c>
      <c r="V312" s="75">
        <f t="shared" si="191"/>
        <v>0</v>
      </c>
      <c r="W312" s="75">
        <f t="shared" si="192"/>
        <v>0</v>
      </c>
      <c r="X312" s="75">
        <f t="shared" si="193"/>
        <v>0</v>
      </c>
      <c r="Y312" s="23">
        <f t="shared" si="194"/>
        <v>0</v>
      </c>
    </row>
    <row r="313" spans="1:25">
      <c r="A313" s="25">
        <f t="shared" si="157"/>
        <v>296</v>
      </c>
      <c r="C313" s="106">
        <v>35211</v>
      </c>
      <c r="E313" s="115" t="s">
        <v>343</v>
      </c>
      <c r="G313" s="24">
        <v>3</v>
      </c>
      <c r="H313" s="75" t="str">
        <f t="shared" si="178"/>
        <v>Peak Day</v>
      </c>
      <c r="I313" s="23">
        <f>'Dep. Res. Class'!K$45</f>
        <v>22345.590971250014</v>
      </c>
      <c r="J313" s="75">
        <f t="shared" si="179"/>
        <v>12065.575189887748</v>
      </c>
      <c r="K313" s="75">
        <f t="shared" si="180"/>
        <v>7446.1887969461113</v>
      </c>
      <c r="L313" s="75">
        <f t="shared" si="181"/>
        <v>0</v>
      </c>
      <c r="M313" s="75">
        <f t="shared" si="182"/>
        <v>2833.826984416155</v>
      </c>
      <c r="N313" s="75">
        <f t="shared" si="183"/>
        <v>0</v>
      </c>
      <c r="O313" s="75">
        <f t="shared" si="184"/>
        <v>0</v>
      </c>
      <c r="P313" s="75">
        <f t="shared" si="185"/>
        <v>0</v>
      </c>
      <c r="Q313" s="75">
        <f t="shared" si="186"/>
        <v>0</v>
      </c>
      <c r="R313" s="75">
        <f t="shared" si="187"/>
        <v>0</v>
      </c>
      <c r="S313" s="75">
        <f t="shared" si="188"/>
        <v>0</v>
      </c>
      <c r="T313" s="75">
        <f t="shared" si="189"/>
        <v>0</v>
      </c>
      <c r="U313" s="75">
        <f t="shared" si="190"/>
        <v>0</v>
      </c>
      <c r="V313" s="75">
        <f t="shared" si="191"/>
        <v>0</v>
      </c>
      <c r="W313" s="75">
        <f t="shared" si="192"/>
        <v>0</v>
      </c>
      <c r="X313" s="75">
        <f t="shared" si="193"/>
        <v>0</v>
      </c>
      <c r="Y313" s="23">
        <f t="shared" si="194"/>
        <v>0</v>
      </c>
    </row>
    <row r="314" spans="1:25">
      <c r="A314" s="25">
        <f t="shared" si="157"/>
        <v>297</v>
      </c>
      <c r="C314" s="106">
        <v>35301</v>
      </c>
      <c r="E314" s="113" t="s">
        <v>329</v>
      </c>
      <c r="G314" s="24">
        <v>3</v>
      </c>
      <c r="H314" s="75" t="str">
        <f t="shared" si="178"/>
        <v>Peak Day</v>
      </c>
      <c r="I314" s="23">
        <f>'Dep. Res. Class'!K$46</f>
        <v>52782.954163749971</v>
      </c>
      <c r="J314" s="75">
        <f t="shared" si="179"/>
        <v>28500.329350273525</v>
      </c>
      <c r="K314" s="75">
        <f t="shared" si="180"/>
        <v>17588.787088670535</v>
      </c>
      <c r="L314" s="75">
        <f t="shared" si="181"/>
        <v>0</v>
      </c>
      <c r="M314" s="75">
        <f t="shared" si="182"/>
        <v>6693.8377248059114</v>
      </c>
      <c r="N314" s="75">
        <f t="shared" si="183"/>
        <v>0</v>
      </c>
      <c r="O314" s="75">
        <f t="shared" si="184"/>
        <v>0</v>
      </c>
      <c r="P314" s="75">
        <f t="shared" si="185"/>
        <v>0</v>
      </c>
      <c r="Q314" s="75">
        <f t="shared" si="186"/>
        <v>0</v>
      </c>
      <c r="R314" s="75">
        <f t="shared" si="187"/>
        <v>0</v>
      </c>
      <c r="S314" s="75">
        <f t="shared" si="188"/>
        <v>0</v>
      </c>
      <c r="T314" s="75">
        <f t="shared" si="189"/>
        <v>0</v>
      </c>
      <c r="U314" s="75">
        <f t="shared" si="190"/>
        <v>0</v>
      </c>
      <c r="V314" s="75">
        <f t="shared" si="191"/>
        <v>0</v>
      </c>
      <c r="W314" s="75">
        <f t="shared" si="192"/>
        <v>0</v>
      </c>
      <c r="X314" s="75">
        <f t="shared" si="193"/>
        <v>0</v>
      </c>
      <c r="Y314" s="23">
        <f t="shared" si="194"/>
        <v>0</v>
      </c>
    </row>
    <row r="315" spans="1:25">
      <c r="A315" s="25">
        <f t="shared" si="157"/>
        <v>298</v>
      </c>
      <c r="C315" s="106">
        <v>35302</v>
      </c>
      <c r="E315" s="115" t="s">
        <v>330</v>
      </c>
      <c r="G315" s="24">
        <v>3</v>
      </c>
      <c r="H315" s="75" t="str">
        <f t="shared" si="178"/>
        <v>Peak Day</v>
      </c>
      <c r="I315" s="23">
        <f>'Dep. Res. Class'!K$47</f>
        <v>76873.411337499914</v>
      </c>
      <c r="J315" s="75">
        <f t="shared" si="179"/>
        <v>41508.050773377632</v>
      </c>
      <c r="K315" s="75">
        <f t="shared" si="180"/>
        <v>25616.415113871619</v>
      </c>
      <c r="L315" s="75">
        <f t="shared" si="181"/>
        <v>0</v>
      </c>
      <c r="M315" s="75">
        <f t="shared" si="182"/>
        <v>9748.9454502506596</v>
      </c>
      <c r="N315" s="75">
        <f t="shared" si="183"/>
        <v>0</v>
      </c>
      <c r="O315" s="75">
        <f t="shared" si="184"/>
        <v>0</v>
      </c>
      <c r="P315" s="75">
        <f t="shared" si="185"/>
        <v>0</v>
      </c>
      <c r="Q315" s="75">
        <f t="shared" si="186"/>
        <v>0</v>
      </c>
      <c r="R315" s="75">
        <f t="shared" si="187"/>
        <v>0</v>
      </c>
      <c r="S315" s="75">
        <f t="shared" si="188"/>
        <v>0</v>
      </c>
      <c r="T315" s="75">
        <f t="shared" si="189"/>
        <v>0</v>
      </c>
      <c r="U315" s="75">
        <f t="shared" si="190"/>
        <v>0</v>
      </c>
      <c r="V315" s="75">
        <f t="shared" si="191"/>
        <v>0</v>
      </c>
      <c r="W315" s="75">
        <f t="shared" si="192"/>
        <v>0</v>
      </c>
      <c r="X315" s="75">
        <f t="shared" si="193"/>
        <v>0</v>
      </c>
      <c r="Y315" s="23">
        <f t="shared" si="194"/>
        <v>0</v>
      </c>
    </row>
    <row r="316" spans="1:25">
      <c r="A316" s="25">
        <f t="shared" si="157"/>
        <v>299</v>
      </c>
      <c r="C316" s="106">
        <v>35400</v>
      </c>
      <c r="E316" s="115" t="s">
        <v>116</v>
      </c>
      <c r="G316" s="24">
        <v>3</v>
      </c>
      <c r="H316" s="75" t="str">
        <f t="shared" si="178"/>
        <v>Peak Day</v>
      </c>
      <c r="I316" s="23">
        <f>'Dep. Res. Class'!K$48</f>
        <v>341085.87020799995</v>
      </c>
      <c r="J316" s="75">
        <f t="shared" si="179"/>
        <v>184170.43516538962</v>
      </c>
      <c r="K316" s="75">
        <f t="shared" si="180"/>
        <v>113659.54871397829</v>
      </c>
      <c r="L316" s="75">
        <f t="shared" si="181"/>
        <v>0</v>
      </c>
      <c r="M316" s="75">
        <f t="shared" si="182"/>
        <v>43255.886328632019</v>
      </c>
      <c r="N316" s="75">
        <f t="shared" si="183"/>
        <v>0</v>
      </c>
      <c r="O316" s="75">
        <f t="shared" si="184"/>
        <v>0</v>
      </c>
      <c r="P316" s="75">
        <f t="shared" si="185"/>
        <v>0</v>
      </c>
      <c r="Q316" s="75">
        <f t="shared" si="186"/>
        <v>0</v>
      </c>
      <c r="R316" s="75">
        <f t="shared" si="187"/>
        <v>0</v>
      </c>
      <c r="S316" s="75">
        <f t="shared" si="188"/>
        <v>0</v>
      </c>
      <c r="T316" s="75">
        <f t="shared" si="189"/>
        <v>0</v>
      </c>
      <c r="U316" s="75">
        <f t="shared" si="190"/>
        <v>0</v>
      </c>
      <c r="V316" s="75">
        <f t="shared" si="191"/>
        <v>0</v>
      </c>
      <c r="W316" s="75">
        <f t="shared" si="192"/>
        <v>0</v>
      </c>
      <c r="X316" s="75">
        <f t="shared" si="193"/>
        <v>0</v>
      </c>
      <c r="Y316" s="23">
        <f t="shared" si="194"/>
        <v>0</v>
      </c>
    </row>
    <row r="317" spans="1:25">
      <c r="A317" s="25">
        <f t="shared" si="157"/>
        <v>300</v>
      </c>
      <c r="C317" s="106">
        <v>35500</v>
      </c>
      <c r="E317" s="115" t="s">
        <v>344</v>
      </c>
      <c r="G317" s="24">
        <v>3</v>
      </c>
      <c r="H317" s="75" t="str">
        <f t="shared" si="178"/>
        <v>Peak Day</v>
      </c>
      <c r="I317" s="23">
        <f>'Dep. Res. Class'!K$49</f>
        <v>83529.883691250099</v>
      </c>
      <c r="J317" s="75">
        <f t="shared" si="179"/>
        <v>45102.234869332613</v>
      </c>
      <c r="K317" s="75">
        <f t="shared" si="180"/>
        <v>27834.541720209632</v>
      </c>
      <c r="L317" s="75">
        <f t="shared" si="181"/>
        <v>0</v>
      </c>
      <c r="M317" s="75">
        <f t="shared" si="182"/>
        <v>10593.107101707854</v>
      </c>
      <c r="N317" s="75">
        <f t="shared" si="183"/>
        <v>0</v>
      </c>
      <c r="O317" s="75">
        <f t="shared" si="184"/>
        <v>0</v>
      </c>
      <c r="P317" s="75">
        <f t="shared" si="185"/>
        <v>0</v>
      </c>
      <c r="Q317" s="75">
        <f t="shared" si="186"/>
        <v>0</v>
      </c>
      <c r="R317" s="75">
        <f t="shared" si="187"/>
        <v>0</v>
      </c>
      <c r="S317" s="75">
        <f t="shared" si="188"/>
        <v>0</v>
      </c>
      <c r="T317" s="75">
        <f t="shared" si="189"/>
        <v>0</v>
      </c>
      <c r="U317" s="75">
        <f t="shared" si="190"/>
        <v>0</v>
      </c>
      <c r="V317" s="75">
        <f t="shared" si="191"/>
        <v>0</v>
      </c>
      <c r="W317" s="75">
        <f t="shared" si="192"/>
        <v>0</v>
      </c>
      <c r="X317" s="75">
        <f t="shared" si="193"/>
        <v>0</v>
      </c>
      <c r="Y317" s="23">
        <f t="shared" si="194"/>
        <v>0</v>
      </c>
    </row>
    <row r="318" spans="1:25">
      <c r="A318" s="25">
        <f t="shared" si="157"/>
        <v>301</v>
      </c>
      <c r="C318" s="106">
        <v>35600</v>
      </c>
      <c r="E318" s="115" t="s">
        <v>332</v>
      </c>
      <c r="G318" s="24">
        <v>3</v>
      </c>
      <c r="H318" s="75" t="str">
        <f t="shared" si="178"/>
        <v>Peak Day</v>
      </c>
      <c r="I318" s="23">
        <f>'Dep. Res. Class'!K$50</f>
        <v>161313.78406250017</v>
      </c>
      <c r="J318" s="75">
        <f t="shared" si="179"/>
        <v>87101.907184982949</v>
      </c>
      <c r="K318" s="75">
        <f t="shared" si="180"/>
        <v>53754.35777127622</v>
      </c>
      <c r="L318" s="75">
        <f t="shared" si="181"/>
        <v>0</v>
      </c>
      <c r="M318" s="75">
        <f t="shared" si="182"/>
        <v>20457.519106241005</v>
      </c>
      <c r="N318" s="75">
        <f t="shared" si="183"/>
        <v>0</v>
      </c>
      <c r="O318" s="75">
        <f t="shared" si="184"/>
        <v>0</v>
      </c>
      <c r="P318" s="75">
        <f t="shared" si="185"/>
        <v>0</v>
      </c>
      <c r="Q318" s="75">
        <f t="shared" si="186"/>
        <v>0</v>
      </c>
      <c r="R318" s="75">
        <f t="shared" si="187"/>
        <v>0</v>
      </c>
      <c r="S318" s="75">
        <f t="shared" si="188"/>
        <v>0</v>
      </c>
      <c r="T318" s="75">
        <f t="shared" si="189"/>
        <v>0</v>
      </c>
      <c r="U318" s="75">
        <f t="shared" si="190"/>
        <v>0</v>
      </c>
      <c r="V318" s="75">
        <f t="shared" si="191"/>
        <v>0</v>
      </c>
      <c r="W318" s="75">
        <f t="shared" si="192"/>
        <v>0</v>
      </c>
      <c r="X318" s="75">
        <f t="shared" si="193"/>
        <v>0</v>
      </c>
      <c r="Y318" s="23">
        <f t="shared" si="194"/>
        <v>0</v>
      </c>
    </row>
    <row r="319" spans="1:25">
      <c r="A319" s="25">
        <f t="shared" si="157"/>
        <v>302</v>
      </c>
      <c r="G319" s="24"/>
      <c r="H319" s="75"/>
      <c r="I319" s="23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23"/>
    </row>
    <row r="320" spans="1:25">
      <c r="A320" s="25">
        <f t="shared" si="157"/>
        <v>303</v>
      </c>
      <c r="D320" s="106" t="s">
        <v>345</v>
      </c>
      <c r="G320" s="24"/>
      <c r="H320" s="75"/>
      <c r="I320" s="23">
        <f>'Dep. Res. Class'!K$52</f>
        <v>3523098.62337169</v>
      </c>
      <c r="J320" s="75">
        <f>SUM(J302:J318)</f>
        <v>1902308.6655605787</v>
      </c>
      <c r="K320" s="75">
        <f t="shared" ref="K320:X320" si="195">SUM(K302:K318)</f>
        <v>1173997.0329555813</v>
      </c>
      <c r="L320" s="75">
        <f t="shared" si="195"/>
        <v>0</v>
      </c>
      <c r="M320" s="75">
        <f t="shared" si="195"/>
        <v>446792.92485552933</v>
      </c>
      <c r="N320" s="75">
        <f t="shared" si="195"/>
        <v>0</v>
      </c>
      <c r="O320" s="75">
        <f t="shared" si="195"/>
        <v>0</v>
      </c>
      <c r="P320" s="75">
        <f t="shared" si="195"/>
        <v>0</v>
      </c>
      <c r="Q320" s="75">
        <f t="shared" si="195"/>
        <v>0</v>
      </c>
      <c r="R320" s="75">
        <f t="shared" si="195"/>
        <v>0</v>
      </c>
      <c r="S320" s="75">
        <f t="shared" si="195"/>
        <v>0</v>
      </c>
      <c r="T320" s="75">
        <f t="shared" si="195"/>
        <v>0</v>
      </c>
      <c r="U320" s="75">
        <f t="shared" si="195"/>
        <v>0</v>
      </c>
      <c r="V320" s="75">
        <f t="shared" si="195"/>
        <v>0</v>
      </c>
      <c r="W320" s="75">
        <f t="shared" si="195"/>
        <v>0</v>
      </c>
      <c r="X320" s="75">
        <f t="shared" si="195"/>
        <v>0</v>
      </c>
      <c r="Y320" s="23">
        <f>SUM(J320:X320)-I320</f>
        <v>0</v>
      </c>
    </row>
    <row r="321" spans="1:25">
      <c r="A321" s="25">
        <f t="shared" si="157"/>
        <v>304</v>
      </c>
      <c r="G321" s="24"/>
      <c r="H321" s="75"/>
      <c r="I321" s="23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23"/>
    </row>
    <row r="322" spans="1:25">
      <c r="A322" s="25">
        <f t="shared" si="157"/>
        <v>305</v>
      </c>
      <c r="D322" s="106" t="s">
        <v>64</v>
      </c>
      <c r="G322" s="24"/>
      <c r="H322" s="75"/>
      <c r="I322" s="23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23"/>
    </row>
    <row r="323" spans="1:25">
      <c r="A323" s="25">
        <f t="shared" si="157"/>
        <v>306</v>
      </c>
      <c r="G323" s="24"/>
      <c r="H323" s="75"/>
      <c r="I323" s="23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23"/>
    </row>
    <row r="324" spans="1:25">
      <c r="A324" s="25">
        <f t="shared" si="157"/>
        <v>307</v>
      </c>
      <c r="C324" s="106">
        <v>36510</v>
      </c>
      <c r="E324" s="106" t="s">
        <v>115</v>
      </c>
      <c r="G324" s="24">
        <v>3</v>
      </c>
      <c r="H324" s="75" t="str">
        <f t="shared" ref="H324:H332" si="196">VLOOKUP($G324,alloc,3)</f>
        <v>Peak Day</v>
      </c>
      <c r="I324" s="23">
        <f>'Dep. Res. Class'!K$56</f>
        <v>0</v>
      </c>
      <c r="J324" s="75">
        <f t="shared" ref="J324:J332" si="197">$I324*VLOOKUP($G324,alloc,6)</f>
        <v>0</v>
      </c>
      <c r="K324" s="75">
        <f t="shared" ref="K324:K332" si="198">$I324*VLOOKUP($G324,alloc,7)</f>
        <v>0</v>
      </c>
      <c r="L324" s="75">
        <f t="shared" ref="L324:L332" si="199">$I324*VLOOKUP($G324,alloc,8)</f>
        <v>0</v>
      </c>
      <c r="M324" s="75">
        <f t="shared" ref="M324:M332" si="200">$I324*VLOOKUP($G324,alloc,9)</f>
        <v>0</v>
      </c>
      <c r="N324" s="75">
        <f t="shared" ref="N324:N332" si="201">$I324*VLOOKUP($G324,alloc,10)</f>
        <v>0</v>
      </c>
      <c r="O324" s="75">
        <f t="shared" ref="O324:O332" si="202">$I324*VLOOKUP($G324,alloc,11)</f>
        <v>0</v>
      </c>
      <c r="P324" s="75">
        <f t="shared" ref="P324:P332" si="203">$I324*VLOOKUP($G324,alloc,12)</f>
        <v>0</v>
      </c>
      <c r="Q324" s="75">
        <f t="shared" ref="Q324:Q332" si="204">$I324*VLOOKUP($G324,alloc,13)</f>
        <v>0</v>
      </c>
      <c r="R324" s="75">
        <f t="shared" ref="R324:R332" si="205">$I324*VLOOKUP($G324,alloc,14)</f>
        <v>0</v>
      </c>
      <c r="S324" s="75">
        <f t="shared" ref="S324:S332" si="206">$I324*VLOOKUP($G324,alloc,15)</f>
        <v>0</v>
      </c>
      <c r="T324" s="75">
        <f t="shared" ref="T324:T332" si="207">$I324*VLOOKUP($G324,alloc,16)</f>
        <v>0</v>
      </c>
      <c r="U324" s="75">
        <f t="shared" ref="U324:U332" si="208">$I324*VLOOKUP($G324,alloc,17)</f>
        <v>0</v>
      </c>
      <c r="V324" s="75">
        <f t="shared" ref="V324:V332" si="209">$I324*VLOOKUP($G324,alloc,18)</f>
        <v>0</v>
      </c>
      <c r="W324" s="75">
        <f t="shared" ref="W324:W332" si="210">$I324*VLOOKUP($G324,alloc,19)</f>
        <v>0</v>
      </c>
      <c r="X324" s="75">
        <f t="shared" ref="X324:X332" si="211">$I324*VLOOKUP($G324,alloc,20)</f>
        <v>0</v>
      </c>
      <c r="Y324" s="23">
        <f t="shared" ref="Y324:Y332" si="212">SUM(J324:X324)-I324</f>
        <v>0</v>
      </c>
    </row>
    <row r="325" spans="1:25">
      <c r="A325" s="25">
        <f t="shared" si="157"/>
        <v>308</v>
      </c>
      <c r="C325" s="106">
        <v>36520</v>
      </c>
      <c r="E325" s="106" t="s">
        <v>137</v>
      </c>
      <c r="G325" s="24">
        <v>3</v>
      </c>
      <c r="H325" s="75" t="str">
        <f t="shared" si="196"/>
        <v>Peak Day</v>
      </c>
      <c r="I325" s="23">
        <f>'Dep. Res. Class'!K$57</f>
        <v>587413.51750000019</v>
      </c>
      <c r="J325" s="75">
        <f t="shared" si="197"/>
        <v>317175.85684225115</v>
      </c>
      <c r="K325" s="75">
        <f t="shared" si="198"/>
        <v>195742.95254982592</v>
      </c>
      <c r="L325" s="75">
        <f t="shared" si="199"/>
        <v>0</v>
      </c>
      <c r="M325" s="75">
        <f t="shared" si="200"/>
        <v>74494.708107923114</v>
      </c>
      <c r="N325" s="75">
        <f t="shared" si="201"/>
        <v>0</v>
      </c>
      <c r="O325" s="75">
        <f t="shared" si="202"/>
        <v>0</v>
      </c>
      <c r="P325" s="75">
        <f t="shared" si="203"/>
        <v>0</v>
      </c>
      <c r="Q325" s="75">
        <f t="shared" si="204"/>
        <v>0</v>
      </c>
      <c r="R325" s="75">
        <f t="shared" si="205"/>
        <v>0</v>
      </c>
      <c r="S325" s="75">
        <f t="shared" si="206"/>
        <v>0</v>
      </c>
      <c r="T325" s="75">
        <f t="shared" si="207"/>
        <v>0</v>
      </c>
      <c r="U325" s="75">
        <f t="shared" si="208"/>
        <v>0</v>
      </c>
      <c r="V325" s="75">
        <f t="shared" si="209"/>
        <v>0</v>
      </c>
      <c r="W325" s="75">
        <f t="shared" si="210"/>
        <v>0</v>
      </c>
      <c r="X325" s="75">
        <f t="shared" si="211"/>
        <v>0</v>
      </c>
      <c r="Y325" s="23">
        <f t="shared" si="212"/>
        <v>0</v>
      </c>
    </row>
    <row r="326" spans="1:25">
      <c r="A326" s="25">
        <f t="shared" si="157"/>
        <v>309</v>
      </c>
      <c r="C326" s="106">
        <v>36602</v>
      </c>
      <c r="E326" s="115" t="s">
        <v>139</v>
      </c>
      <c r="G326" s="24">
        <v>3</v>
      </c>
      <c r="H326" s="75" t="str">
        <f t="shared" si="196"/>
        <v>Peak Day</v>
      </c>
      <c r="I326" s="23">
        <f>'Dep. Res. Class'!K$58</f>
        <v>29121.515311666673</v>
      </c>
      <c r="J326" s="75">
        <f t="shared" si="197"/>
        <v>15724.257778120693</v>
      </c>
      <c r="K326" s="75">
        <f t="shared" si="198"/>
        <v>9704.1202151610287</v>
      </c>
      <c r="L326" s="75">
        <f t="shared" si="199"/>
        <v>0</v>
      </c>
      <c r="M326" s="75">
        <f t="shared" si="200"/>
        <v>3693.137318384951</v>
      </c>
      <c r="N326" s="75">
        <f t="shared" si="201"/>
        <v>0</v>
      </c>
      <c r="O326" s="75">
        <f t="shared" si="202"/>
        <v>0</v>
      </c>
      <c r="P326" s="75">
        <f t="shared" si="203"/>
        <v>0</v>
      </c>
      <c r="Q326" s="75">
        <f t="shared" si="204"/>
        <v>0</v>
      </c>
      <c r="R326" s="75">
        <f t="shared" si="205"/>
        <v>0</v>
      </c>
      <c r="S326" s="75">
        <f t="shared" si="206"/>
        <v>0</v>
      </c>
      <c r="T326" s="75">
        <f t="shared" si="207"/>
        <v>0</v>
      </c>
      <c r="U326" s="75">
        <f t="shared" si="208"/>
        <v>0</v>
      </c>
      <c r="V326" s="75">
        <f t="shared" si="209"/>
        <v>0</v>
      </c>
      <c r="W326" s="75">
        <f t="shared" si="210"/>
        <v>0</v>
      </c>
      <c r="X326" s="75">
        <f t="shared" si="211"/>
        <v>0</v>
      </c>
      <c r="Y326" s="23">
        <f t="shared" si="212"/>
        <v>0</v>
      </c>
    </row>
    <row r="327" spans="1:25">
      <c r="A327" s="25">
        <f t="shared" si="157"/>
        <v>310</v>
      </c>
      <c r="C327" s="106">
        <v>36603</v>
      </c>
      <c r="E327" s="115" t="s">
        <v>270</v>
      </c>
      <c r="G327" s="24">
        <v>3</v>
      </c>
      <c r="H327" s="75" t="str">
        <f t="shared" si="196"/>
        <v>Peak Day</v>
      </c>
      <c r="I327" s="23">
        <f>'Dep. Res. Class'!K$59</f>
        <v>62894.150000000016</v>
      </c>
      <c r="J327" s="75">
        <f t="shared" si="197"/>
        <v>33959.902730047521</v>
      </c>
      <c r="K327" s="75">
        <f t="shared" si="198"/>
        <v>20958.126179164123</v>
      </c>
      <c r="L327" s="75">
        <f t="shared" si="199"/>
        <v>0</v>
      </c>
      <c r="M327" s="75">
        <f t="shared" si="200"/>
        <v>7976.1210907883678</v>
      </c>
      <c r="N327" s="75">
        <f t="shared" si="201"/>
        <v>0</v>
      </c>
      <c r="O327" s="75">
        <f t="shared" si="202"/>
        <v>0</v>
      </c>
      <c r="P327" s="75">
        <f t="shared" si="203"/>
        <v>0</v>
      </c>
      <c r="Q327" s="75">
        <f t="shared" si="204"/>
        <v>0</v>
      </c>
      <c r="R327" s="75">
        <f t="shared" si="205"/>
        <v>0</v>
      </c>
      <c r="S327" s="75">
        <f t="shared" si="206"/>
        <v>0</v>
      </c>
      <c r="T327" s="75">
        <f t="shared" si="207"/>
        <v>0</v>
      </c>
      <c r="U327" s="75">
        <f t="shared" si="208"/>
        <v>0</v>
      </c>
      <c r="V327" s="75">
        <f t="shared" si="209"/>
        <v>0</v>
      </c>
      <c r="W327" s="75">
        <f t="shared" si="210"/>
        <v>0</v>
      </c>
      <c r="X327" s="75">
        <f t="shared" si="211"/>
        <v>0</v>
      </c>
      <c r="Y327" s="23">
        <f t="shared" si="212"/>
        <v>0</v>
      </c>
    </row>
    <row r="328" spans="1:25">
      <c r="A328" s="25">
        <f t="shared" si="157"/>
        <v>311</v>
      </c>
      <c r="C328" s="106">
        <v>36700</v>
      </c>
      <c r="E328" s="115" t="s">
        <v>271</v>
      </c>
      <c r="G328" s="24">
        <v>3</v>
      </c>
      <c r="H328" s="75" t="str">
        <f t="shared" si="196"/>
        <v>Peak Day</v>
      </c>
      <c r="I328" s="23">
        <f>'Dep. Res. Class'!K$60</f>
        <v>33163.498386250001</v>
      </c>
      <c r="J328" s="75">
        <f t="shared" si="197"/>
        <v>17906.739806248082</v>
      </c>
      <c r="K328" s="75">
        <f t="shared" si="198"/>
        <v>11051.02435952363</v>
      </c>
      <c r="L328" s="75">
        <f t="shared" si="199"/>
        <v>0</v>
      </c>
      <c r="M328" s="75">
        <f t="shared" si="200"/>
        <v>4205.734220478289</v>
      </c>
      <c r="N328" s="75">
        <f t="shared" si="201"/>
        <v>0</v>
      </c>
      <c r="O328" s="75">
        <f t="shared" si="202"/>
        <v>0</v>
      </c>
      <c r="P328" s="75">
        <f t="shared" si="203"/>
        <v>0</v>
      </c>
      <c r="Q328" s="75">
        <f t="shared" si="204"/>
        <v>0</v>
      </c>
      <c r="R328" s="75">
        <f t="shared" si="205"/>
        <v>0</v>
      </c>
      <c r="S328" s="75">
        <f t="shared" si="206"/>
        <v>0</v>
      </c>
      <c r="T328" s="75">
        <f t="shared" si="207"/>
        <v>0</v>
      </c>
      <c r="U328" s="75">
        <f t="shared" si="208"/>
        <v>0</v>
      </c>
      <c r="V328" s="75">
        <f t="shared" si="209"/>
        <v>0</v>
      </c>
      <c r="W328" s="75">
        <f t="shared" si="210"/>
        <v>0</v>
      </c>
      <c r="X328" s="75">
        <f t="shared" si="211"/>
        <v>0</v>
      </c>
      <c r="Y328" s="23">
        <f t="shared" si="212"/>
        <v>0</v>
      </c>
    </row>
    <row r="329" spans="1:25">
      <c r="A329" s="25">
        <f t="shared" si="157"/>
        <v>312</v>
      </c>
      <c r="C329" s="106">
        <v>36701</v>
      </c>
      <c r="E329" s="115" t="s">
        <v>272</v>
      </c>
      <c r="G329" s="24">
        <v>3</v>
      </c>
      <c r="H329" s="75" t="str">
        <f t="shared" si="196"/>
        <v>Peak Day</v>
      </c>
      <c r="I329" s="23">
        <f>'Dep. Res. Class'!K$61</f>
        <v>18044112.095870025</v>
      </c>
      <c r="J329" s="75">
        <f t="shared" si="197"/>
        <v>9742977.5523768086</v>
      </c>
      <c r="K329" s="75">
        <f t="shared" si="198"/>
        <v>6012813.2440970344</v>
      </c>
      <c r="L329" s="75">
        <f t="shared" si="199"/>
        <v>0</v>
      </c>
      <c r="M329" s="75">
        <f t="shared" si="200"/>
        <v>2288321.2993961819</v>
      </c>
      <c r="N329" s="75">
        <f t="shared" si="201"/>
        <v>0</v>
      </c>
      <c r="O329" s="75">
        <f t="shared" si="202"/>
        <v>0</v>
      </c>
      <c r="P329" s="75">
        <f t="shared" si="203"/>
        <v>0</v>
      </c>
      <c r="Q329" s="75">
        <f t="shared" si="204"/>
        <v>0</v>
      </c>
      <c r="R329" s="75">
        <f t="shared" si="205"/>
        <v>0</v>
      </c>
      <c r="S329" s="75">
        <f t="shared" si="206"/>
        <v>0</v>
      </c>
      <c r="T329" s="75">
        <f t="shared" si="207"/>
        <v>0</v>
      </c>
      <c r="U329" s="75">
        <f t="shared" si="208"/>
        <v>0</v>
      </c>
      <c r="V329" s="75">
        <f t="shared" si="209"/>
        <v>0</v>
      </c>
      <c r="W329" s="75">
        <f t="shared" si="210"/>
        <v>0</v>
      </c>
      <c r="X329" s="75">
        <f t="shared" si="211"/>
        <v>0</v>
      </c>
      <c r="Y329" s="23">
        <f t="shared" si="212"/>
        <v>0</v>
      </c>
    </row>
    <row r="330" spans="1:25">
      <c r="A330" s="25">
        <f t="shared" si="157"/>
        <v>313</v>
      </c>
      <c r="C330" s="106">
        <v>36703</v>
      </c>
      <c r="E330" s="115" t="s">
        <v>627</v>
      </c>
      <c r="G330" s="24">
        <v>3</v>
      </c>
      <c r="H330" s="75" t="str">
        <f t="shared" si="196"/>
        <v>Peak Day</v>
      </c>
      <c r="I330" s="23">
        <f>'Dep. Res. Class'!K$62</f>
        <v>11179.769124999995</v>
      </c>
      <c r="J330" s="75">
        <f t="shared" si="197"/>
        <v>6036.5530344139843</v>
      </c>
      <c r="K330" s="75">
        <f t="shared" si="198"/>
        <v>3725.4182141848346</v>
      </c>
      <c r="L330" s="75">
        <f t="shared" si="199"/>
        <v>0</v>
      </c>
      <c r="M330" s="75">
        <f t="shared" si="200"/>
        <v>1417.7978764011764</v>
      </c>
      <c r="N330" s="75">
        <f t="shared" si="201"/>
        <v>0</v>
      </c>
      <c r="O330" s="75">
        <f t="shared" si="202"/>
        <v>0</v>
      </c>
      <c r="P330" s="75">
        <f t="shared" si="203"/>
        <v>0</v>
      </c>
      <c r="Q330" s="75">
        <f t="shared" si="204"/>
        <v>0</v>
      </c>
      <c r="R330" s="75">
        <f t="shared" si="205"/>
        <v>0</v>
      </c>
      <c r="S330" s="75">
        <f t="shared" si="206"/>
        <v>0</v>
      </c>
      <c r="T330" s="75">
        <f t="shared" si="207"/>
        <v>0</v>
      </c>
      <c r="U330" s="75">
        <f t="shared" si="208"/>
        <v>0</v>
      </c>
      <c r="V330" s="75">
        <f t="shared" si="209"/>
        <v>0</v>
      </c>
      <c r="W330" s="75">
        <f t="shared" si="210"/>
        <v>0</v>
      </c>
      <c r="X330" s="75">
        <f t="shared" si="211"/>
        <v>0</v>
      </c>
      <c r="Y330" s="23">
        <f t="shared" si="212"/>
        <v>0</v>
      </c>
    </row>
    <row r="331" spans="1:25">
      <c r="A331" s="25">
        <f t="shared" si="157"/>
        <v>314</v>
      </c>
      <c r="C331" s="106">
        <v>36900</v>
      </c>
      <c r="E331" s="115" t="s">
        <v>273</v>
      </c>
      <c r="G331" s="24">
        <v>3</v>
      </c>
      <c r="H331" s="75" t="str">
        <f t="shared" si="196"/>
        <v>Peak Day</v>
      </c>
      <c r="I331" s="23">
        <f>'Dep. Res. Class'!K$63</f>
        <v>620558.88785125001</v>
      </c>
      <c r="J331" s="75">
        <f t="shared" si="197"/>
        <v>335072.80835649924</v>
      </c>
      <c r="K331" s="75">
        <f t="shared" si="198"/>
        <v>206787.93613059804</v>
      </c>
      <c r="L331" s="75">
        <f t="shared" si="199"/>
        <v>0</v>
      </c>
      <c r="M331" s="75">
        <f t="shared" si="200"/>
        <v>78698.14336415274</v>
      </c>
      <c r="N331" s="75">
        <f t="shared" si="201"/>
        <v>0</v>
      </c>
      <c r="O331" s="75">
        <f t="shared" si="202"/>
        <v>0</v>
      </c>
      <c r="P331" s="75">
        <f t="shared" si="203"/>
        <v>0</v>
      </c>
      <c r="Q331" s="75">
        <f t="shared" si="204"/>
        <v>0</v>
      </c>
      <c r="R331" s="75">
        <f t="shared" si="205"/>
        <v>0</v>
      </c>
      <c r="S331" s="75">
        <f t="shared" si="206"/>
        <v>0</v>
      </c>
      <c r="T331" s="75">
        <f t="shared" si="207"/>
        <v>0</v>
      </c>
      <c r="U331" s="75">
        <f t="shared" si="208"/>
        <v>0</v>
      </c>
      <c r="V331" s="75">
        <f t="shared" si="209"/>
        <v>0</v>
      </c>
      <c r="W331" s="75">
        <f t="shared" si="210"/>
        <v>0</v>
      </c>
      <c r="X331" s="75">
        <f t="shared" si="211"/>
        <v>0</v>
      </c>
      <c r="Y331" s="23">
        <f t="shared" si="212"/>
        <v>0</v>
      </c>
    </row>
    <row r="332" spans="1:25">
      <c r="A332" s="25">
        <f t="shared" si="157"/>
        <v>315</v>
      </c>
      <c r="C332" s="106">
        <v>36901</v>
      </c>
      <c r="E332" s="115" t="s">
        <v>273</v>
      </c>
      <c r="G332" s="24">
        <v>3</v>
      </c>
      <c r="H332" s="75" t="str">
        <f t="shared" si="196"/>
        <v>Peak Day</v>
      </c>
      <c r="I332" s="23">
        <f>'Dep. Res. Class'!K$64</f>
        <v>2023746.6066137499</v>
      </c>
      <c r="J332" s="75">
        <f t="shared" si="197"/>
        <v>1092728.6227871221</v>
      </c>
      <c r="K332" s="75">
        <f t="shared" si="198"/>
        <v>674370.13992662553</v>
      </c>
      <c r="L332" s="75">
        <f t="shared" si="199"/>
        <v>0</v>
      </c>
      <c r="M332" s="75">
        <f t="shared" si="200"/>
        <v>256647.84390000207</v>
      </c>
      <c r="N332" s="75">
        <f t="shared" si="201"/>
        <v>0</v>
      </c>
      <c r="O332" s="75">
        <f t="shared" si="202"/>
        <v>0</v>
      </c>
      <c r="P332" s="75">
        <f t="shared" si="203"/>
        <v>0</v>
      </c>
      <c r="Q332" s="75">
        <f t="shared" si="204"/>
        <v>0</v>
      </c>
      <c r="R332" s="75">
        <f t="shared" si="205"/>
        <v>0</v>
      </c>
      <c r="S332" s="75">
        <f t="shared" si="206"/>
        <v>0</v>
      </c>
      <c r="T332" s="75">
        <f t="shared" si="207"/>
        <v>0</v>
      </c>
      <c r="U332" s="75">
        <f t="shared" si="208"/>
        <v>0</v>
      </c>
      <c r="V332" s="75">
        <f t="shared" si="209"/>
        <v>0</v>
      </c>
      <c r="W332" s="75">
        <f t="shared" si="210"/>
        <v>0</v>
      </c>
      <c r="X332" s="75">
        <f t="shared" si="211"/>
        <v>0</v>
      </c>
      <c r="Y332" s="23">
        <f t="shared" si="212"/>
        <v>0</v>
      </c>
    </row>
    <row r="333" spans="1:25">
      <c r="A333" s="25">
        <f t="shared" si="157"/>
        <v>316</v>
      </c>
      <c r="G333" s="24"/>
      <c r="I333" s="23"/>
      <c r="J333" s="95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</row>
    <row r="334" spans="1:25">
      <c r="A334" s="25">
        <f t="shared" si="157"/>
        <v>317</v>
      </c>
      <c r="D334" s="106" t="s">
        <v>65</v>
      </c>
      <c r="G334" s="24"/>
      <c r="H334" s="75"/>
      <c r="I334" s="23">
        <f>'Dep. Res. Class'!K$66</f>
        <v>21412190.040657941</v>
      </c>
      <c r="J334" s="75">
        <f>SUM(J324:J332)</f>
        <v>11561582.293711511</v>
      </c>
      <c r="K334" s="75">
        <f t="shared" ref="K334:X334" si="213">SUM(K324:K332)</f>
        <v>7135152.9616721179</v>
      </c>
      <c r="L334" s="75">
        <f t="shared" si="213"/>
        <v>0</v>
      </c>
      <c r="M334" s="75">
        <f t="shared" si="213"/>
        <v>2715454.7852743128</v>
      </c>
      <c r="N334" s="75">
        <f t="shared" si="213"/>
        <v>0</v>
      </c>
      <c r="O334" s="75">
        <f t="shared" si="213"/>
        <v>0</v>
      </c>
      <c r="P334" s="75">
        <f t="shared" si="213"/>
        <v>0</v>
      </c>
      <c r="Q334" s="75">
        <f t="shared" si="213"/>
        <v>0</v>
      </c>
      <c r="R334" s="75">
        <f t="shared" si="213"/>
        <v>0</v>
      </c>
      <c r="S334" s="75">
        <f t="shared" si="213"/>
        <v>0</v>
      </c>
      <c r="T334" s="75">
        <f t="shared" si="213"/>
        <v>0</v>
      </c>
      <c r="U334" s="75">
        <f t="shared" si="213"/>
        <v>0</v>
      </c>
      <c r="V334" s="75">
        <f t="shared" si="213"/>
        <v>0</v>
      </c>
      <c r="W334" s="75">
        <f t="shared" si="213"/>
        <v>0</v>
      </c>
      <c r="X334" s="75">
        <f t="shared" si="213"/>
        <v>0</v>
      </c>
      <c r="Y334" s="23">
        <f>SUM(J334:X334)-I334</f>
        <v>0</v>
      </c>
    </row>
    <row r="335" spans="1:25">
      <c r="A335" s="25">
        <f t="shared" si="157"/>
        <v>318</v>
      </c>
      <c r="G335" s="24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</row>
    <row r="336" spans="1:25">
      <c r="A336" s="25">
        <f t="shared" si="157"/>
        <v>319</v>
      </c>
      <c r="D336" s="106" t="s">
        <v>24</v>
      </c>
      <c r="G336" s="24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>
      <c r="A337" s="25">
        <f t="shared" si="157"/>
        <v>320</v>
      </c>
      <c r="G337" s="24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>
      <c r="A338" s="25">
        <f t="shared" si="157"/>
        <v>321</v>
      </c>
      <c r="C338" s="106">
        <v>37400</v>
      </c>
      <c r="E338" s="115" t="s">
        <v>115</v>
      </c>
      <c r="G338" s="24">
        <v>3</v>
      </c>
      <c r="H338" s="75" t="str">
        <f t="shared" ref="H338:H360" si="214">VLOOKUP($G338,alloc,3)</f>
        <v>Peak Day</v>
      </c>
      <c r="I338" s="23">
        <f>'Dep. Res. Class'!K$70</f>
        <v>0</v>
      </c>
      <c r="J338" s="75">
        <f t="shared" ref="J338:J360" si="215">$I338*VLOOKUP($G338,alloc,6)</f>
        <v>0</v>
      </c>
      <c r="K338" s="75">
        <f t="shared" ref="K338:K360" si="216">$I338*VLOOKUP($G338,alloc,7)</f>
        <v>0</v>
      </c>
      <c r="L338" s="75">
        <f t="shared" ref="L338:L360" si="217">$I338*VLOOKUP($G338,alloc,8)</f>
        <v>0</v>
      </c>
      <c r="M338" s="75">
        <f t="shared" ref="M338:M360" si="218">$I338*VLOOKUP($G338,alloc,9)</f>
        <v>0</v>
      </c>
      <c r="N338" s="75">
        <f t="shared" ref="N338:N360" si="219">$I338*VLOOKUP($G338,alloc,10)</f>
        <v>0</v>
      </c>
      <c r="O338" s="75">
        <f t="shared" ref="O338:O360" si="220">$I338*VLOOKUP($G338,alloc,11)</f>
        <v>0</v>
      </c>
      <c r="P338" s="75">
        <f t="shared" ref="P338:P360" si="221">$I338*VLOOKUP($G338,alloc,12)</f>
        <v>0</v>
      </c>
      <c r="Q338" s="75">
        <f t="shared" ref="Q338:Q360" si="222">$I338*VLOOKUP($G338,alloc,13)</f>
        <v>0</v>
      </c>
      <c r="R338" s="75">
        <f t="shared" ref="R338:R360" si="223">$I338*VLOOKUP($G338,alloc,14)</f>
        <v>0</v>
      </c>
      <c r="S338" s="75">
        <f t="shared" ref="S338:S360" si="224">$I338*VLOOKUP($G338,alloc,15)</f>
        <v>0</v>
      </c>
      <c r="T338" s="75">
        <f t="shared" ref="T338:T360" si="225">$I338*VLOOKUP($G338,alloc,16)</f>
        <v>0</v>
      </c>
      <c r="U338" s="75">
        <f t="shared" ref="U338:U360" si="226">$I338*VLOOKUP($G338,alloc,17)</f>
        <v>0</v>
      </c>
      <c r="V338" s="75">
        <f t="shared" ref="V338:V360" si="227">$I338*VLOOKUP($G338,alloc,18)</f>
        <v>0</v>
      </c>
      <c r="W338" s="75">
        <f t="shared" ref="W338:W360" si="228">$I338*VLOOKUP($G338,alloc,19)</f>
        <v>0</v>
      </c>
      <c r="X338" s="75">
        <f t="shared" ref="X338:X360" si="229">$I338*VLOOKUP($G338,alloc,20)</f>
        <v>0</v>
      </c>
      <c r="Y338" s="23">
        <f t="shared" ref="Y338:Y360" si="230">SUM(J338:X338)-I338</f>
        <v>0</v>
      </c>
    </row>
    <row r="339" spans="1:25">
      <c r="A339" s="25">
        <f t="shared" si="157"/>
        <v>322</v>
      </c>
      <c r="C339" s="106">
        <v>37401</v>
      </c>
      <c r="E339" s="115" t="s">
        <v>274</v>
      </c>
      <c r="G339" s="24">
        <v>3</v>
      </c>
      <c r="H339" s="75" t="str">
        <f t="shared" si="214"/>
        <v>Peak Day</v>
      </c>
      <c r="I339" s="23">
        <f>'Dep. Res. Class'!K$71</f>
        <v>0</v>
      </c>
      <c r="J339" s="75">
        <f t="shared" si="215"/>
        <v>0</v>
      </c>
      <c r="K339" s="75">
        <f t="shared" si="216"/>
        <v>0</v>
      </c>
      <c r="L339" s="75">
        <f t="shared" si="217"/>
        <v>0</v>
      </c>
      <c r="M339" s="75">
        <f t="shared" si="218"/>
        <v>0</v>
      </c>
      <c r="N339" s="75">
        <f t="shared" si="219"/>
        <v>0</v>
      </c>
      <c r="O339" s="75">
        <f t="shared" si="220"/>
        <v>0</v>
      </c>
      <c r="P339" s="75">
        <f t="shared" si="221"/>
        <v>0</v>
      </c>
      <c r="Q339" s="75">
        <f t="shared" si="222"/>
        <v>0</v>
      </c>
      <c r="R339" s="75">
        <f t="shared" si="223"/>
        <v>0</v>
      </c>
      <c r="S339" s="75">
        <f t="shared" si="224"/>
        <v>0</v>
      </c>
      <c r="T339" s="75">
        <f t="shared" si="225"/>
        <v>0</v>
      </c>
      <c r="U339" s="75">
        <f t="shared" si="226"/>
        <v>0</v>
      </c>
      <c r="V339" s="75">
        <f t="shared" si="227"/>
        <v>0</v>
      </c>
      <c r="W339" s="75">
        <f t="shared" si="228"/>
        <v>0</v>
      </c>
      <c r="X339" s="75">
        <f t="shared" si="229"/>
        <v>0</v>
      </c>
      <c r="Y339" s="23">
        <f t="shared" si="230"/>
        <v>0</v>
      </c>
    </row>
    <row r="340" spans="1:25">
      <c r="A340" s="25">
        <f t="shared" si="157"/>
        <v>323</v>
      </c>
      <c r="C340" s="106">
        <v>37402</v>
      </c>
      <c r="E340" s="115" t="s">
        <v>275</v>
      </c>
      <c r="G340" s="24">
        <v>3</v>
      </c>
      <c r="H340" s="75" t="str">
        <f t="shared" si="214"/>
        <v>Peak Day</v>
      </c>
      <c r="I340" s="23">
        <f>'Dep. Res. Class'!K$72</f>
        <v>262902.30122523877</v>
      </c>
      <c r="J340" s="75">
        <f t="shared" si="215"/>
        <v>141954.9604711211</v>
      </c>
      <c r="K340" s="75">
        <f t="shared" si="216"/>
        <v>87606.551672471396</v>
      </c>
      <c r="L340" s="75">
        <f t="shared" si="217"/>
        <v>0</v>
      </c>
      <c r="M340" s="75">
        <f t="shared" si="218"/>
        <v>33340.789081646275</v>
      </c>
      <c r="N340" s="75">
        <f t="shared" si="219"/>
        <v>0</v>
      </c>
      <c r="O340" s="75">
        <f t="shared" si="220"/>
        <v>0</v>
      </c>
      <c r="P340" s="75">
        <f t="shared" si="221"/>
        <v>0</v>
      </c>
      <c r="Q340" s="75">
        <f t="shared" si="222"/>
        <v>0</v>
      </c>
      <c r="R340" s="75">
        <f t="shared" si="223"/>
        <v>0</v>
      </c>
      <c r="S340" s="75">
        <f t="shared" si="224"/>
        <v>0</v>
      </c>
      <c r="T340" s="75">
        <f t="shared" si="225"/>
        <v>0</v>
      </c>
      <c r="U340" s="75">
        <f t="shared" si="226"/>
        <v>0</v>
      </c>
      <c r="V340" s="75">
        <f t="shared" si="227"/>
        <v>0</v>
      </c>
      <c r="W340" s="75">
        <f t="shared" si="228"/>
        <v>0</v>
      </c>
      <c r="X340" s="75">
        <f t="shared" si="229"/>
        <v>0</v>
      </c>
      <c r="Y340" s="23">
        <f t="shared" si="230"/>
        <v>0</v>
      </c>
    </row>
    <row r="341" spans="1:25">
      <c r="A341" s="25">
        <f t="shared" si="157"/>
        <v>324</v>
      </c>
      <c r="C341" s="106">
        <v>37403</v>
      </c>
      <c r="E341" s="115" t="s">
        <v>276</v>
      </c>
      <c r="G341" s="24">
        <v>3</v>
      </c>
      <c r="H341" s="75" t="str">
        <f t="shared" si="214"/>
        <v>Peak Day</v>
      </c>
      <c r="I341" s="23">
        <f>'Dep. Res. Class'!K$73</f>
        <v>0</v>
      </c>
      <c r="J341" s="75">
        <f t="shared" si="215"/>
        <v>0</v>
      </c>
      <c r="K341" s="75">
        <f t="shared" si="216"/>
        <v>0</v>
      </c>
      <c r="L341" s="75">
        <f t="shared" si="217"/>
        <v>0</v>
      </c>
      <c r="M341" s="75">
        <f t="shared" si="218"/>
        <v>0</v>
      </c>
      <c r="N341" s="75">
        <f t="shared" si="219"/>
        <v>0</v>
      </c>
      <c r="O341" s="75">
        <f t="shared" si="220"/>
        <v>0</v>
      </c>
      <c r="P341" s="75">
        <f t="shared" si="221"/>
        <v>0</v>
      </c>
      <c r="Q341" s="75">
        <f t="shared" si="222"/>
        <v>0</v>
      </c>
      <c r="R341" s="75">
        <f t="shared" si="223"/>
        <v>0</v>
      </c>
      <c r="S341" s="75">
        <f t="shared" si="224"/>
        <v>0</v>
      </c>
      <c r="T341" s="75">
        <f t="shared" si="225"/>
        <v>0</v>
      </c>
      <c r="U341" s="75">
        <f t="shared" si="226"/>
        <v>0</v>
      </c>
      <c r="V341" s="75">
        <f t="shared" si="227"/>
        <v>0</v>
      </c>
      <c r="W341" s="75">
        <f t="shared" si="228"/>
        <v>0</v>
      </c>
      <c r="X341" s="75">
        <f t="shared" si="229"/>
        <v>0</v>
      </c>
      <c r="Y341" s="23">
        <f t="shared" si="230"/>
        <v>0</v>
      </c>
    </row>
    <row r="342" spans="1:25">
      <c r="A342" s="25">
        <f t="shared" si="157"/>
        <v>325</v>
      </c>
      <c r="C342" s="106">
        <v>37500</v>
      </c>
      <c r="E342" s="115" t="s">
        <v>139</v>
      </c>
      <c r="G342" s="24">
        <v>3</v>
      </c>
      <c r="H342" s="75" t="str">
        <f t="shared" si="214"/>
        <v>Peak Day</v>
      </c>
      <c r="I342" s="23">
        <f>'Dep. Res. Class'!K$74</f>
        <v>55658.890359392186</v>
      </c>
      <c r="J342" s="75">
        <f t="shared" si="215"/>
        <v>30053.200538799523</v>
      </c>
      <c r="K342" s="75">
        <f t="shared" si="216"/>
        <v>18547.131126573819</v>
      </c>
      <c r="L342" s="75">
        <f t="shared" si="217"/>
        <v>0</v>
      </c>
      <c r="M342" s="75">
        <f t="shared" si="218"/>
        <v>7058.5586940188432</v>
      </c>
      <c r="N342" s="75">
        <f t="shared" si="219"/>
        <v>0</v>
      </c>
      <c r="O342" s="75">
        <f t="shared" si="220"/>
        <v>0</v>
      </c>
      <c r="P342" s="75">
        <f t="shared" si="221"/>
        <v>0</v>
      </c>
      <c r="Q342" s="75">
        <f t="shared" si="222"/>
        <v>0</v>
      </c>
      <c r="R342" s="75">
        <f t="shared" si="223"/>
        <v>0</v>
      </c>
      <c r="S342" s="75">
        <f t="shared" si="224"/>
        <v>0</v>
      </c>
      <c r="T342" s="75">
        <f t="shared" si="225"/>
        <v>0</v>
      </c>
      <c r="U342" s="75">
        <f t="shared" si="226"/>
        <v>0</v>
      </c>
      <c r="V342" s="75">
        <f t="shared" si="227"/>
        <v>0</v>
      </c>
      <c r="W342" s="75">
        <f t="shared" si="228"/>
        <v>0</v>
      </c>
      <c r="X342" s="75">
        <f t="shared" si="229"/>
        <v>0</v>
      </c>
      <c r="Y342" s="23">
        <f t="shared" si="230"/>
        <v>0</v>
      </c>
    </row>
    <row r="343" spans="1:25">
      <c r="A343" s="25">
        <f t="shared" si="157"/>
        <v>326</v>
      </c>
      <c r="C343" s="106">
        <v>37501</v>
      </c>
      <c r="E343" s="115" t="s">
        <v>277</v>
      </c>
      <c r="G343" s="24">
        <v>3</v>
      </c>
      <c r="H343" s="75" t="str">
        <f t="shared" si="214"/>
        <v>Peak Day</v>
      </c>
      <c r="I343" s="23">
        <f>'Dep. Res. Class'!K$75</f>
        <v>33373.121603439904</v>
      </c>
      <c r="J343" s="75">
        <f t="shared" si="215"/>
        <v>18019.92655041632</v>
      </c>
      <c r="K343" s="75">
        <f t="shared" si="216"/>
        <v>11120.876799471516</v>
      </c>
      <c r="L343" s="75">
        <f t="shared" si="217"/>
        <v>0</v>
      </c>
      <c r="M343" s="75">
        <f t="shared" si="218"/>
        <v>4232.3182535520691</v>
      </c>
      <c r="N343" s="75">
        <f t="shared" si="219"/>
        <v>0</v>
      </c>
      <c r="O343" s="75">
        <f t="shared" si="220"/>
        <v>0</v>
      </c>
      <c r="P343" s="75">
        <f t="shared" si="221"/>
        <v>0</v>
      </c>
      <c r="Q343" s="75">
        <f t="shared" si="222"/>
        <v>0</v>
      </c>
      <c r="R343" s="75">
        <f t="shared" si="223"/>
        <v>0</v>
      </c>
      <c r="S343" s="75">
        <f t="shared" si="224"/>
        <v>0</v>
      </c>
      <c r="T343" s="75">
        <f t="shared" si="225"/>
        <v>0</v>
      </c>
      <c r="U343" s="75">
        <f t="shared" si="226"/>
        <v>0</v>
      </c>
      <c r="V343" s="75">
        <f t="shared" si="227"/>
        <v>0</v>
      </c>
      <c r="W343" s="75">
        <f t="shared" si="228"/>
        <v>0</v>
      </c>
      <c r="X343" s="75">
        <f t="shared" si="229"/>
        <v>0</v>
      </c>
      <c r="Y343" s="23">
        <f t="shared" si="230"/>
        <v>0</v>
      </c>
    </row>
    <row r="344" spans="1:25">
      <c r="A344" s="25">
        <f t="shared" si="157"/>
        <v>327</v>
      </c>
      <c r="C344" s="106">
        <v>37502</v>
      </c>
      <c r="E344" s="115" t="s">
        <v>275</v>
      </c>
      <c r="G344" s="24">
        <v>3</v>
      </c>
      <c r="H344" s="75" t="str">
        <f t="shared" si="214"/>
        <v>Peak Day</v>
      </c>
      <c r="I344" s="23">
        <f>'Dep. Res. Class'!K$76</f>
        <v>16615.428424007925</v>
      </c>
      <c r="J344" s="75">
        <f t="shared" si="215"/>
        <v>8971.5551143846569</v>
      </c>
      <c r="K344" s="75">
        <f t="shared" si="216"/>
        <v>5536.7350609115174</v>
      </c>
      <c r="L344" s="75">
        <f t="shared" si="217"/>
        <v>0</v>
      </c>
      <c r="M344" s="75">
        <f t="shared" si="218"/>
        <v>2107.1382487117498</v>
      </c>
      <c r="N344" s="75">
        <f t="shared" si="219"/>
        <v>0</v>
      </c>
      <c r="O344" s="75">
        <f t="shared" si="220"/>
        <v>0</v>
      </c>
      <c r="P344" s="75">
        <f t="shared" si="221"/>
        <v>0</v>
      </c>
      <c r="Q344" s="75">
        <f t="shared" si="222"/>
        <v>0</v>
      </c>
      <c r="R344" s="75">
        <f t="shared" si="223"/>
        <v>0</v>
      </c>
      <c r="S344" s="75">
        <f t="shared" si="224"/>
        <v>0</v>
      </c>
      <c r="T344" s="75">
        <f t="shared" si="225"/>
        <v>0</v>
      </c>
      <c r="U344" s="75">
        <f t="shared" si="226"/>
        <v>0</v>
      </c>
      <c r="V344" s="75">
        <f t="shared" si="227"/>
        <v>0</v>
      </c>
      <c r="W344" s="75">
        <f t="shared" si="228"/>
        <v>0</v>
      </c>
      <c r="X344" s="75">
        <f t="shared" si="229"/>
        <v>0</v>
      </c>
      <c r="Y344" s="23">
        <f t="shared" si="230"/>
        <v>0</v>
      </c>
    </row>
    <row r="345" spans="1:25">
      <c r="A345" s="25">
        <f t="shared" si="157"/>
        <v>328</v>
      </c>
      <c r="C345" s="106">
        <v>37503</v>
      </c>
      <c r="E345" s="115" t="s">
        <v>278</v>
      </c>
      <c r="G345" s="24">
        <v>3</v>
      </c>
      <c r="H345" s="75" t="str">
        <f t="shared" si="214"/>
        <v>Peak Day</v>
      </c>
      <c r="I345" s="23">
        <f>'Dep. Res. Class'!K$77</f>
        <v>899.6618977318127</v>
      </c>
      <c r="J345" s="75">
        <f t="shared" si="215"/>
        <v>485.77539464166881</v>
      </c>
      <c r="K345" s="75">
        <f t="shared" si="216"/>
        <v>299.79302639831485</v>
      </c>
      <c r="L345" s="75">
        <f t="shared" si="217"/>
        <v>0</v>
      </c>
      <c r="M345" s="75">
        <f t="shared" si="218"/>
        <v>114.093476691829</v>
      </c>
      <c r="N345" s="75">
        <f t="shared" si="219"/>
        <v>0</v>
      </c>
      <c r="O345" s="75">
        <f t="shared" si="220"/>
        <v>0</v>
      </c>
      <c r="P345" s="75">
        <f t="shared" si="221"/>
        <v>0</v>
      </c>
      <c r="Q345" s="75">
        <f t="shared" si="222"/>
        <v>0</v>
      </c>
      <c r="R345" s="75">
        <f t="shared" si="223"/>
        <v>0</v>
      </c>
      <c r="S345" s="75">
        <f t="shared" si="224"/>
        <v>0</v>
      </c>
      <c r="T345" s="75">
        <f t="shared" si="225"/>
        <v>0</v>
      </c>
      <c r="U345" s="75">
        <f t="shared" si="226"/>
        <v>0</v>
      </c>
      <c r="V345" s="75">
        <f t="shared" si="227"/>
        <v>0</v>
      </c>
      <c r="W345" s="75">
        <f t="shared" si="228"/>
        <v>0</v>
      </c>
      <c r="X345" s="75">
        <f t="shared" si="229"/>
        <v>0</v>
      </c>
      <c r="Y345" s="23">
        <f t="shared" si="230"/>
        <v>0</v>
      </c>
    </row>
    <row r="346" spans="1:25">
      <c r="A346" s="25">
        <f t="shared" ref="A346:A353" si="231">A345+1</f>
        <v>329</v>
      </c>
      <c r="C346" s="106">
        <v>37600</v>
      </c>
      <c r="E346" s="115" t="s">
        <v>271</v>
      </c>
      <c r="G346" s="24">
        <v>3</v>
      </c>
      <c r="H346" s="75" t="str">
        <f t="shared" si="214"/>
        <v>Peak Day</v>
      </c>
      <c r="I346" s="23">
        <f>'Dep. Res. Class'!K$78</f>
        <v>731508.68568838586</v>
      </c>
      <c r="J346" s="75">
        <f t="shared" si="215"/>
        <v>394980.51586932148</v>
      </c>
      <c r="K346" s="75">
        <f t="shared" si="216"/>
        <v>243759.57598300788</v>
      </c>
      <c r="L346" s="75">
        <f t="shared" si="217"/>
        <v>0</v>
      </c>
      <c r="M346" s="75">
        <f t="shared" si="218"/>
        <v>92768.593836056476</v>
      </c>
      <c r="N346" s="75">
        <f t="shared" si="219"/>
        <v>0</v>
      </c>
      <c r="O346" s="75">
        <f t="shared" si="220"/>
        <v>0</v>
      </c>
      <c r="P346" s="75">
        <f t="shared" si="221"/>
        <v>0</v>
      </c>
      <c r="Q346" s="75">
        <f t="shared" si="222"/>
        <v>0</v>
      </c>
      <c r="R346" s="75">
        <f t="shared" si="223"/>
        <v>0</v>
      </c>
      <c r="S346" s="75">
        <f t="shared" si="224"/>
        <v>0</v>
      </c>
      <c r="T346" s="75">
        <f t="shared" si="225"/>
        <v>0</v>
      </c>
      <c r="U346" s="75">
        <f t="shared" si="226"/>
        <v>0</v>
      </c>
      <c r="V346" s="75">
        <f t="shared" si="227"/>
        <v>0</v>
      </c>
      <c r="W346" s="75">
        <f t="shared" si="228"/>
        <v>0</v>
      </c>
      <c r="X346" s="75">
        <f t="shared" si="229"/>
        <v>0</v>
      </c>
      <c r="Y346" s="23">
        <f t="shared" si="230"/>
        <v>0</v>
      </c>
    </row>
    <row r="347" spans="1:25">
      <c r="A347" s="25">
        <f t="shared" si="231"/>
        <v>330</v>
      </c>
      <c r="C347" s="106">
        <v>37601</v>
      </c>
      <c r="E347" s="115" t="s">
        <v>272</v>
      </c>
      <c r="G347" s="24">
        <v>3</v>
      </c>
      <c r="H347" s="75" t="str">
        <f t="shared" si="214"/>
        <v>Peak Day</v>
      </c>
      <c r="I347" s="23">
        <f>'Dep. Res. Class'!K$79</f>
        <v>12632064.596010813</v>
      </c>
      <c r="J347" s="75">
        <f t="shared" si="215"/>
        <v>6820724.7408575229</v>
      </c>
      <c r="K347" s="75">
        <f t="shared" si="216"/>
        <v>4209364.5228776671</v>
      </c>
      <c r="L347" s="75">
        <f t="shared" si="217"/>
        <v>0</v>
      </c>
      <c r="M347" s="75">
        <f t="shared" si="218"/>
        <v>1601975.3322756228</v>
      </c>
      <c r="N347" s="75">
        <f t="shared" si="219"/>
        <v>0</v>
      </c>
      <c r="O347" s="75">
        <f t="shared" si="220"/>
        <v>0</v>
      </c>
      <c r="P347" s="75">
        <f t="shared" si="221"/>
        <v>0</v>
      </c>
      <c r="Q347" s="75">
        <f t="shared" si="222"/>
        <v>0</v>
      </c>
      <c r="R347" s="75">
        <f t="shared" si="223"/>
        <v>0</v>
      </c>
      <c r="S347" s="75">
        <f t="shared" si="224"/>
        <v>0</v>
      </c>
      <c r="T347" s="75">
        <f t="shared" si="225"/>
        <v>0</v>
      </c>
      <c r="U347" s="75">
        <f t="shared" si="226"/>
        <v>0</v>
      </c>
      <c r="V347" s="75">
        <f t="shared" si="227"/>
        <v>0</v>
      </c>
      <c r="W347" s="75">
        <f t="shared" si="228"/>
        <v>0</v>
      </c>
      <c r="X347" s="75">
        <f t="shared" si="229"/>
        <v>0</v>
      </c>
      <c r="Y347" s="23">
        <f t="shared" si="230"/>
        <v>0</v>
      </c>
    </row>
    <row r="348" spans="1:25">
      <c r="A348" s="25">
        <f t="shared" si="231"/>
        <v>331</v>
      </c>
      <c r="C348" s="106">
        <v>37602</v>
      </c>
      <c r="E348" s="115" t="s">
        <v>279</v>
      </c>
      <c r="G348" s="24">
        <v>3</v>
      </c>
      <c r="H348" s="75" t="str">
        <f t="shared" si="214"/>
        <v>Peak Day</v>
      </c>
      <c r="I348" s="23">
        <f>'Dep. Res. Class'!K$80</f>
        <v>11449024.370717183</v>
      </c>
      <c r="J348" s="75">
        <f t="shared" si="215"/>
        <v>6181938.2881158106</v>
      </c>
      <c r="K348" s="75">
        <f t="shared" si="216"/>
        <v>3815141.7483154754</v>
      </c>
      <c r="L348" s="75">
        <f t="shared" si="217"/>
        <v>0</v>
      </c>
      <c r="M348" s="75">
        <f t="shared" si="218"/>
        <v>1451944.3342858965</v>
      </c>
      <c r="N348" s="75">
        <f t="shared" si="219"/>
        <v>0</v>
      </c>
      <c r="O348" s="75">
        <f t="shared" si="220"/>
        <v>0</v>
      </c>
      <c r="P348" s="75">
        <f t="shared" si="221"/>
        <v>0</v>
      </c>
      <c r="Q348" s="75">
        <f t="shared" si="222"/>
        <v>0</v>
      </c>
      <c r="R348" s="75">
        <f t="shared" si="223"/>
        <v>0</v>
      </c>
      <c r="S348" s="75">
        <f t="shared" si="224"/>
        <v>0</v>
      </c>
      <c r="T348" s="75">
        <f t="shared" si="225"/>
        <v>0</v>
      </c>
      <c r="U348" s="75">
        <f t="shared" si="226"/>
        <v>0</v>
      </c>
      <c r="V348" s="75">
        <f t="shared" si="227"/>
        <v>0</v>
      </c>
      <c r="W348" s="75">
        <f t="shared" si="228"/>
        <v>0</v>
      </c>
      <c r="X348" s="75">
        <f t="shared" si="229"/>
        <v>0</v>
      </c>
      <c r="Y348" s="23">
        <f t="shared" si="230"/>
        <v>0</v>
      </c>
    </row>
    <row r="349" spans="1:25">
      <c r="A349" s="25">
        <f t="shared" si="231"/>
        <v>332</v>
      </c>
      <c r="C349" s="106">
        <v>37603</v>
      </c>
      <c r="E349" s="115" t="s">
        <v>627</v>
      </c>
      <c r="G349" s="24">
        <v>3</v>
      </c>
      <c r="H349" s="75" t="str">
        <f t="shared" si="214"/>
        <v>Peak Day</v>
      </c>
      <c r="I349" s="23">
        <f>'Dep. Res. Class'!K$81</f>
        <v>755517.93308842822</v>
      </c>
      <c r="J349" s="75">
        <f t="shared" si="215"/>
        <v>407944.38780855725</v>
      </c>
      <c r="K349" s="75">
        <f t="shared" si="216"/>
        <v>251760.14259336601</v>
      </c>
      <c r="L349" s="75">
        <f t="shared" si="217"/>
        <v>0</v>
      </c>
      <c r="M349" s="75">
        <f t="shared" si="218"/>
        <v>95813.402686504953</v>
      </c>
      <c r="N349" s="75">
        <f t="shared" si="219"/>
        <v>0</v>
      </c>
      <c r="O349" s="75">
        <f t="shared" si="220"/>
        <v>0</v>
      </c>
      <c r="P349" s="75">
        <f t="shared" si="221"/>
        <v>0</v>
      </c>
      <c r="Q349" s="75">
        <f t="shared" si="222"/>
        <v>0</v>
      </c>
      <c r="R349" s="75">
        <f t="shared" si="223"/>
        <v>0</v>
      </c>
      <c r="S349" s="75">
        <f t="shared" si="224"/>
        <v>0</v>
      </c>
      <c r="T349" s="75">
        <f t="shared" si="225"/>
        <v>0</v>
      </c>
      <c r="U349" s="75">
        <f t="shared" si="226"/>
        <v>0</v>
      </c>
      <c r="V349" s="75">
        <f t="shared" si="227"/>
        <v>0</v>
      </c>
      <c r="W349" s="75">
        <f t="shared" si="228"/>
        <v>0</v>
      </c>
      <c r="X349" s="75">
        <f t="shared" si="229"/>
        <v>0</v>
      </c>
      <c r="Y349" s="23">
        <f t="shared" si="230"/>
        <v>0</v>
      </c>
    </row>
    <row r="350" spans="1:25">
      <c r="A350" s="25">
        <f t="shared" si="231"/>
        <v>333</v>
      </c>
      <c r="C350" s="106">
        <v>37604</v>
      </c>
      <c r="E350" s="115" t="s">
        <v>628</v>
      </c>
      <c r="G350" s="24">
        <v>3</v>
      </c>
      <c r="H350" s="75" t="str">
        <f t="shared" si="214"/>
        <v>Peak Day</v>
      </c>
      <c r="I350" s="23">
        <f>'Dep. Res. Class'!K$82</f>
        <v>2291693.9697668692</v>
      </c>
      <c r="J350" s="75">
        <f t="shared" si="215"/>
        <v>1237407.6810056155</v>
      </c>
      <c r="K350" s="75">
        <f t="shared" si="216"/>
        <v>763657.85025163018</v>
      </c>
      <c r="L350" s="75">
        <f t="shared" si="217"/>
        <v>0</v>
      </c>
      <c r="M350" s="75">
        <f t="shared" si="218"/>
        <v>290628.43850962358</v>
      </c>
      <c r="N350" s="75">
        <f t="shared" si="219"/>
        <v>0</v>
      </c>
      <c r="O350" s="75">
        <f t="shared" si="220"/>
        <v>0</v>
      </c>
      <c r="P350" s="75">
        <f t="shared" si="221"/>
        <v>0</v>
      </c>
      <c r="Q350" s="75">
        <f t="shared" si="222"/>
        <v>0</v>
      </c>
      <c r="R350" s="75">
        <f t="shared" si="223"/>
        <v>0</v>
      </c>
      <c r="S350" s="75">
        <f t="shared" si="224"/>
        <v>0</v>
      </c>
      <c r="T350" s="75">
        <f t="shared" si="225"/>
        <v>0</v>
      </c>
      <c r="U350" s="75">
        <f t="shared" si="226"/>
        <v>0</v>
      </c>
      <c r="V350" s="75">
        <f t="shared" si="227"/>
        <v>0</v>
      </c>
      <c r="W350" s="75">
        <f t="shared" si="228"/>
        <v>0</v>
      </c>
      <c r="X350" s="75">
        <f t="shared" si="229"/>
        <v>0</v>
      </c>
      <c r="Y350" s="23">
        <f t="shared" si="230"/>
        <v>0</v>
      </c>
    </row>
    <row r="351" spans="1:25">
      <c r="A351" s="25">
        <f t="shared" si="231"/>
        <v>334</v>
      </c>
      <c r="C351" s="106">
        <v>37800</v>
      </c>
      <c r="E351" s="115" t="s">
        <v>280</v>
      </c>
      <c r="G351" s="24">
        <v>3</v>
      </c>
      <c r="H351" s="75" t="str">
        <f t="shared" si="214"/>
        <v>Peak Day</v>
      </c>
      <c r="I351" s="23">
        <f>'Dep. Res. Class'!K$83</f>
        <v>2158273.2045506779</v>
      </c>
      <c r="J351" s="75">
        <f t="shared" si="215"/>
        <v>1165366.7008999877</v>
      </c>
      <c r="K351" s="75">
        <f t="shared" si="216"/>
        <v>719198.24260415311</v>
      </c>
      <c r="L351" s="75">
        <f t="shared" si="217"/>
        <v>0</v>
      </c>
      <c r="M351" s="75">
        <f t="shared" si="218"/>
        <v>273708.26104653697</v>
      </c>
      <c r="N351" s="75">
        <f t="shared" si="219"/>
        <v>0</v>
      </c>
      <c r="O351" s="75">
        <f t="shared" si="220"/>
        <v>0</v>
      </c>
      <c r="P351" s="75">
        <f t="shared" si="221"/>
        <v>0</v>
      </c>
      <c r="Q351" s="75">
        <f t="shared" si="222"/>
        <v>0</v>
      </c>
      <c r="R351" s="75">
        <f t="shared" si="223"/>
        <v>0</v>
      </c>
      <c r="S351" s="75">
        <f t="shared" si="224"/>
        <v>0</v>
      </c>
      <c r="T351" s="75">
        <f t="shared" si="225"/>
        <v>0</v>
      </c>
      <c r="U351" s="75">
        <f t="shared" si="226"/>
        <v>0</v>
      </c>
      <c r="V351" s="75">
        <f t="shared" si="227"/>
        <v>0</v>
      </c>
      <c r="W351" s="75">
        <f t="shared" si="228"/>
        <v>0</v>
      </c>
      <c r="X351" s="75">
        <f t="shared" si="229"/>
        <v>0</v>
      </c>
      <c r="Y351" s="23">
        <f t="shared" si="230"/>
        <v>0</v>
      </c>
    </row>
    <row r="352" spans="1:25">
      <c r="A352" s="25">
        <f t="shared" si="231"/>
        <v>335</v>
      </c>
      <c r="C352" s="106">
        <v>37900</v>
      </c>
      <c r="E352" s="115" t="s">
        <v>281</v>
      </c>
      <c r="G352" s="24">
        <v>3</v>
      </c>
      <c r="H352" s="75" t="str">
        <f t="shared" si="214"/>
        <v>Peak Day</v>
      </c>
      <c r="I352" s="23">
        <f>'Dep. Res. Class'!K$84</f>
        <v>594505.60655300564</v>
      </c>
      <c r="J352" s="75">
        <f t="shared" si="215"/>
        <v>321005.25360479427</v>
      </c>
      <c r="K352" s="75">
        <f t="shared" si="216"/>
        <v>198106.2390756277</v>
      </c>
      <c r="L352" s="75">
        <f t="shared" si="217"/>
        <v>0</v>
      </c>
      <c r="M352" s="75">
        <f t="shared" si="218"/>
        <v>75394.113872583664</v>
      </c>
      <c r="N352" s="75">
        <f t="shared" si="219"/>
        <v>0</v>
      </c>
      <c r="O352" s="75">
        <f t="shared" si="220"/>
        <v>0</v>
      </c>
      <c r="P352" s="75">
        <f t="shared" si="221"/>
        <v>0</v>
      </c>
      <c r="Q352" s="75">
        <f t="shared" si="222"/>
        <v>0</v>
      </c>
      <c r="R352" s="75">
        <f t="shared" si="223"/>
        <v>0</v>
      </c>
      <c r="S352" s="75">
        <f t="shared" si="224"/>
        <v>0</v>
      </c>
      <c r="T352" s="75">
        <f t="shared" si="225"/>
        <v>0</v>
      </c>
      <c r="U352" s="75">
        <f t="shared" si="226"/>
        <v>0</v>
      </c>
      <c r="V352" s="75">
        <f t="shared" si="227"/>
        <v>0</v>
      </c>
      <c r="W352" s="75">
        <f t="shared" si="228"/>
        <v>0</v>
      </c>
      <c r="X352" s="75">
        <f t="shared" si="229"/>
        <v>0</v>
      </c>
      <c r="Y352" s="23">
        <f t="shared" si="230"/>
        <v>0</v>
      </c>
    </row>
    <row r="353" spans="1:25">
      <c r="A353" s="25">
        <f t="shared" si="231"/>
        <v>336</v>
      </c>
      <c r="C353" s="106">
        <v>37905</v>
      </c>
      <c r="E353" s="115" t="s">
        <v>282</v>
      </c>
      <c r="G353" s="24">
        <v>3</v>
      </c>
      <c r="H353" s="75" t="str">
        <f t="shared" si="214"/>
        <v>Peak Day</v>
      </c>
      <c r="I353" s="23">
        <f>'Dep. Res. Class'!K$85</f>
        <v>436030.9576621122</v>
      </c>
      <c r="J353" s="75">
        <f t="shared" si="215"/>
        <v>235436.3467746173</v>
      </c>
      <c r="K353" s="75">
        <f t="shared" si="216"/>
        <v>145297.96219051079</v>
      </c>
      <c r="L353" s="75">
        <f t="shared" si="217"/>
        <v>0</v>
      </c>
      <c r="M353" s="75">
        <f t="shared" si="218"/>
        <v>55296.648696984092</v>
      </c>
      <c r="N353" s="75">
        <f t="shared" si="219"/>
        <v>0</v>
      </c>
      <c r="O353" s="75">
        <f t="shared" si="220"/>
        <v>0</v>
      </c>
      <c r="P353" s="75">
        <f t="shared" si="221"/>
        <v>0</v>
      </c>
      <c r="Q353" s="75">
        <f t="shared" si="222"/>
        <v>0</v>
      </c>
      <c r="R353" s="75">
        <f t="shared" si="223"/>
        <v>0</v>
      </c>
      <c r="S353" s="75">
        <f t="shared" si="224"/>
        <v>0</v>
      </c>
      <c r="T353" s="75">
        <f t="shared" si="225"/>
        <v>0</v>
      </c>
      <c r="U353" s="75">
        <f t="shared" si="226"/>
        <v>0</v>
      </c>
      <c r="V353" s="75">
        <f t="shared" si="227"/>
        <v>0</v>
      </c>
      <c r="W353" s="75">
        <f t="shared" si="228"/>
        <v>0</v>
      </c>
      <c r="X353" s="75">
        <f t="shared" si="229"/>
        <v>0</v>
      </c>
      <c r="Y353" s="23">
        <f t="shared" si="230"/>
        <v>0</v>
      </c>
    </row>
    <row r="354" spans="1:25">
      <c r="A354" s="25">
        <f t="shared" ref="A354:A412" si="232">A353+1</f>
        <v>337</v>
      </c>
      <c r="C354" s="106">
        <v>38000</v>
      </c>
      <c r="E354" s="115" t="s">
        <v>52</v>
      </c>
      <c r="G354" s="24">
        <v>99</v>
      </c>
      <c r="H354" s="75" t="str">
        <f t="shared" si="214"/>
        <v>-</v>
      </c>
      <c r="I354" s="23">
        <f>'Dep. Res. Class'!K$86</f>
        <v>0</v>
      </c>
      <c r="J354" s="75">
        <f t="shared" si="215"/>
        <v>0</v>
      </c>
      <c r="K354" s="75">
        <f t="shared" si="216"/>
        <v>0</v>
      </c>
      <c r="L354" s="75">
        <f t="shared" si="217"/>
        <v>0</v>
      </c>
      <c r="M354" s="75">
        <f t="shared" si="218"/>
        <v>0</v>
      </c>
      <c r="N354" s="75">
        <f t="shared" si="219"/>
        <v>0</v>
      </c>
      <c r="O354" s="75">
        <f t="shared" si="220"/>
        <v>0</v>
      </c>
      <c r="P354" s="75">
        <f t="shared" si="221"/>
        <v>0</v>
      </c>
      <c r="Q354" s="75">
        <f t="shared" si="222"/>
        <v>0</v>
      </c>
      <c r="R354" s="75">
        <f t="shared" si="223"/>
        <v>0</v>
      </c>
      <c r="S354" s="75">
        <f t="shared" si="224"/>
        <v>0</v>
      </c>
      <c r="T354" s="75">
        <f t="shared" si="225"/>
        <v>0</v>
      </c>
      <c r="U354" s="75">
        <f t="shared" si="226"/>
        <v>0</v>
      </c>
      <c r="V354" s="75">
        <f t="shared" si="227"/>
        <v>0</v>
      </c>
      <c r="W354" s="75">
        <f t="shared" si="228"/>
        <v>0</v>
      </c>
      <c r="X354" s="75">
        <f t="shared" si="229"/>
        <v>0</v>
      </c>
      <c r="Y354" s="23">
        <f t="shared" si="230"/>
        <v>0</v>
      </c>
    </row>
    <row r="355" spans="1:25">
      <c r="A355" s="25">
        <f t="shared" si="232"/>
        <v>338</v>
      </c>
      <c r="C355" s="106">
        <v>38100</v>
      </c>
      <c r="E355" s="115" t="s">
        <v>51</v>
      </c>
      <c r="G355" s="24">
        <v>99</v>
      </c>
      <c r="H355" s="75" t="str">
        <f t="shared" si="214"/>
        <v>-</v>
      </c>
      <c r="I355" s="23">
        <f>'Dep. Res. Class'!K$87</f>
        <v>0</v>
      </c>
      <c r="J355" s="75">
        <f t="shared" si="215"/>
        <v>0</v>
      </c>
      <c r="K355" s="75">
        <f t="shared" si="216"/>
        <v>0</v>
      </c>
      <c r="L355" s="75">
        <f t="shared" si="217"/>
        <v>0</v>
      </c>
      <c r="M355" s="75">
        <f t="shared" si="218"/>
        <v>0</v>
      </c>
      <c r="N355" s="75">
        <f t="shared" si="219"/>
        <v>0</v>
      </c>
      <c r="O355" s="75">
        <f t="shared" si="220"/>
        <v>0</v>
      </c>
      <c r="P355" s="75">
        <f t="shared" si="221"/>
        <v>0</v>
      </c>
      <c r="Q355" s="75">
        <f t="shared" si="222"/>
        <v>0</v>
      </c>
      <c r="R355" s="75">
        <f t="shared" si="223"/>
        <v>0</v>
      </c>
      <c r="S355" s="75">
        <f t="shared" si="224"/>
        <v>0</v>
      </c>
      <c r="T355" s="75">
        <f t="shared" si="225"/>
        <v>0</v>
      </c>
      <c r="U355" s="75">
        <f t="shared" si="226"/>
        <v>0</v>
      </c>
      <c r="V355" s="75">
        <f t="shared" si="227"/>
        <v>0</v>
      </c>
      <c r="W355" s="75">
        <f t="shared" si="228"/>
        <v>0</v>
      </c>
      <c r="X355" s="75">
        <f t="shared" si="229"/>
        <v>0</v>
      </c>
      <c r="Y355" s="23">
        <f t="shared" si="230"/>
        <v>0</v>
      </c>
    </row>
    <row r="356" spans="1:25">
      <c r="A356" s="25">
        <f t="shared" si="232"/>
        <v>339</v>
      </c>
      <c r="C356" s="106">
        <v>38200</v>
      </c>
      <c r="E356" s="115" t="s">
        <v>283</v>
      </c>
      <c r="G356" s="24">
        <v>99</v>
      </c>
      <c r="H356" s="75" t="str">
        <f t="shared" si="214"/>
        <v>-</v>
      </c>
      <c r="I356" s="23">
        <f>'Dep. Res. Class'!K$88</f>
        <v>0</v>
      </c>
      <c r="J356" s="75">
        <f t="shared" si="215"/>
        <v>0</v>
      </c>
      <c r="K356" s="75">
        <f t="shared" si="216"/>
        <v>0</v>
      </c>
      <c r="L356" s="75">
        <f t="shared" si="217"/>
        <v>0</v>
      </c>
      <c r="M356" s="75">
        <f t="shared" si="218"/>
        <v>0</v>
      </c>
      <c r="N356" s="75">
        <f t="shared" si="219"/>
        <v>0</v>
      </c>
      <c r="O356" s="75">
        <f t="shared" si="220"/>
        <v>0</v>
      </c>
      <c r="P356" s="75">
        <f t="shared" si="221"/>
        <v>0</v>
      </c>
      <c r="Q356" s="75">
        <f t="shared" si="222"/>
        <v>0</v>
      </c>
      <c r="R356" s="75">
        <f t="shared" si="223"/>
        <v>0</v>
      </c>
      <c r="S356" s="75">
        <f t="shared" si="224"/>
        <v>0</v>
      </c>
      <c r="T356" s="75">
        <f t="shared" si="225"/>
        <v>0</v>
      </c>
      <c r="U356" s="75">
        <f t="shared" si="226"/>
        <v>0</v>
      </c>
      <c r="V356" s="75">
        <f t="shared" si="227"/>
        <v>0</v>
      </c>
      <c r="W356" s="75">
        <f t="shared" si="228"/>
        <v>0</v>
      </c>
      <c r="X356" s="75">
        <f t="shared" si="229"/>
        <v>0</v>
      </c>
      <c r="Y356" s="23">
        <f t="shared" si="230"/>
        <v>0</v>
      </c>
    </row>
    <row r="357" spans="1:25">
      <c r="A357" s="25">
        <f t="shared" si="232"/>
        <v>340</v>
      </c>
      <c r="C357" s="106">
        <v>38300</v>
      </c>
      <c r="E357" s="115" t="s">
        <v>284</v>
      </c>
      <c r="G357" s="24">
        <v>99</v>
      </c>
      <c r="H357" s="75" t="str">
        <f t="shared" si="214"/>
        <v>-</v>
      </c>
      <c r="I357" s="23">
        <f>'Dep. Res. Class'!K$89</f>
        <v>0</v>
      </c>
      <c r="J357" s="75">
        <f t="shared" si="215"/>
        <v>0</v>
      </c>
      <c r="K357" s="75">
        <f t="shared" si="216"/>
        <v>0</v>
      </c>
      <c r="L357" s="75">
        <f t="shared" si="217"/>
        <v>0</v>
      </c>
      <c r="M357" s="75">
        <f t="shared" si="218"/>
        <v>0</v>
      </c>
      <c r="N357" s="75">
        <f t="shared" si="219"/>
        <v>0</v>
      </c>
      <c r="O357" s="75">
        <f t="shared" si="220"/>
        <v>0</v>
      </c>
      <c r="P357" s="75">
        <f t="shared" si="221"/>
        <v>0</v>
      </c>
      <c r="Q357" s="75">
        <f t="shared" si="222"/>
        <v>0</v>
      </c>
      <c r="R357" s="75">
        <f t="shared" si="223"/>
        <v>0</v>
      </c>
      <c r="S357" s="75">
        <f t="shared" si="224"/>
        <v>0</v>
      </c>
      <c r="T357" s="75">
        <f t="shared" si="225"/>
        <v>0</v>
      </c>
      <c r="U357" s="75">
        <f t="shared" si="226"/>
        <v>0</v>
      </c>
      <c r="V357" s="75">
        <f t="shared" si="227"/>
        <v>0</v>
      </c>
      <c r="W357" s="75">
        <f t="shared" si="228"/>
        <v>0</v>
      </c>
      <c r="X357" s="75">
        <f t="shared" si="229"/>
        <v>0</v>
      </c>
      <c r="Y357" s="23">
        <f t="shared" si="230"/>
        <v>0</v>
      </c>
    </row>
    <row r="358" spans="1:25">
      <c r="A358" s="25">
        <f t="shared" si="232"/>
        <v>341</v>
      </c>
      <c r="C358" s="106">
        <v>38400</v>
      </c>
      <c r="E358" s="115" t="s">
        <v>285</v>
      </c>
      <c r="G358" s="24">
        <v>99</v>
      </c>
      <c r="H358" s="75" t="str">
        <f t="shared" si="214"/>
        <v>-</v>
      </c>
      <c r="I358" s="23">
        <f>'Dep. Res. Class'!K$90</f>
        <v>0</v>
      </c>
      <c r="J358" s="75">
        <f t="shared" si="215"/>
        <v>0</v>
      </c>
      <c r="K358" s="75">
        <f t="shared" si="216"/>
        <v>0</v>
      </c>
      <c r="L358" s="75">
        <f t="shared" si="217"/>
        <v>0</v>
      </c>
      <c r="M358" s="75">
        <f t="shared" si="218"/>
        <v>0</v>
      </c>
      <c r="N358" s="75">
        <f t="shared" si="219"/>
        <v>0</v>
      </c>
      <c r="O358" s="75">
        <f t="shared" si="220"/>
        <v>0</v>
      </c>
      <c r="P358" s="75">
        <f t="shared" si="221"/>
        <v>0</v>
      </c>
      <c r="Q358" s="75">
        <f t="shared" si="222"/>
        <v>0</v>
      </c>
      <c r="R358" s="75">
        <f t="shared" si="223"/>
        <v>0</v>
      </c>
      <c r="S358" s="75">
        <f t="shared" si="224"/>
        <v>0</v>
      </c>
      <c r="T358" s="75">
        <f t="shared" si="225"/>
        <v>0</v>
      </c>
      <c r="U358" s="75">
        <f t="shared" si="226"/>
        <v>0</v>
      </c>
      <c r="V358" s="75">
        <f t="shared" si="227"/>
        <v>0</v>
      </c>
      <c r="W358" s="75">
        <f t="shared" si="228"/>
        <v>0</v>
      </c>
      <c r="X358" s="75">
        <f t="shared" si="229"/>
        <v>0</v>
      </c>
      <c r="Y358" s="23">
        <f t="shared" si="230"/>
        <v>0</v>
      </c>
    </row>
    <row r="359" spans="1:25">
      <c r="A359" s="25">
        <f t="shared" si="232"/>
        <v>342</v>
      </c>
      <c r="C359" s="106">
        <v>38500</v>
      </c>
      <c r="E359" s="115" t="s">
        <v>286</v>
      </c>
      <c r="G359" s="24">
        <v>99</v>
      </c>
      <c r="H359" s="75" t="str">
        <f t="shared" si="214"/>
        <v>-</v>
      </c>
      <c r="I359" s="23">
        <f>'Dep. Res. Class'!K$91</f>
        <v>0</v>
      </c>
      <c r="J359" s="75">
        <f t="shared" si="215"/>
        <v>0</v>
      </c>
      <c r="K359" s="75">
        <f t="shared" si="216"/>
        <v>0</v>
      </c>
      <c r="L359" s="75">
        <f t="shared" si="217"/>
        <v>0</v>
      </c>
      <c r="M359" s="75">
        <f t="shared" si="218"/>
        <v>0</v>
      </c>
      <c r="N359" s="75">
        <f t="shared" si="219"/>
        <v>0</v>
      </c>
      <c r="O359" s="75">
        <f t="shared" si="220"/>
        <v>0</v>
      </c>
      <c r="P359" s="75">
        <f t="shared" si="221"/>
        <v>0</v>
      </c>
      <c r="Q359" s="75">
        <f t="shared" si="222"/>
        <v>0</v>
      </c>
      <c r="R359" s="75">
        <f t="shared" si="223"/>
        <v>0</v>
      </c>
      <c r="S359" s="75">
        <f t="shared" si="224"/>
        <v>0</v>
      </c>
      <c r="T359" s="75">
        <f t="shared" si="225"/>
        <v>0</v>
      </c>
      <c r="U359" s="75">
        <f t="shared" si="226"/>
        <v>0</v>
      </c>
      <c r="V359" s="75">
        <f t="shared" si="227"/>
        <v>0</v>
      </c>
      <c r="W359" s="75">
        <f t="shared" si="228"/>
        <v>0</v>
      </c>
      <c r="X359" s="75">
        <f t="shared" si="229"/>
        <v>0</v>
      </c>
      <c r="Y359" s="23">
        <f t="shared" si="230"/>
        <v>0</v>
      </c>
    </row>
    <row r="360" spans="1:25">
      <c r="A360" s="25">
        <f t="shared" si="232"/>
        <v>343</v>
      </c>
      <c r="C360" s="106">
        <v>38600</v>
      </c>
      <c r="E360" s="115" t="s">
        <v>287</v>
      </c>
      <c r="G360" s="24">
        <v>99</v>
      </c>
      <c r="H360" s="75" t="str">
        <f t="shared" si="214"/>
        <v>-</v>
      </c>
      <c r="I360" s="23">
        <f>'Dep. Res. Class'!K$92</f>
        <v>0</v>
      </c>
      <c r="J360" s="75">
        <f t="shared" si="215"/>
        <v>0</v>
      </c>
      <c r="K360" s="75">
        <f t="shared" si="216"/>
        <v>0</v>
      </c>
      <c r="L360" s="75">
        <f t="shared" si="217"/>
        <v>0</v>
      </c>
      <c r="M360" s="75">
        <f t="shared" si="218"/>
        <v>0</v>
      </c>
      <c r="N360" s="75">
        <f t="shared" si="219"/>
        <v>0</v>
      </c>
      <c r="O360" s="75">
        <f t="shared" si="220"/>
        <v>0</v>
      </c>
      <c r="P360" s="75">
        <f t="shared" si="221"/>
        <v>0</v>
      </c>
      <c r="Q360" s="75">
        <f t="shared" si="222"/>
        <v>0</v>
      </c>
      <c r="R360" s="75">
        <f t="shared" si="223"/>
        <v>0</v>
      </c>
      <c r="S360" s="75">
        <f t="shared" si="224"/>
        <v>0</v>
      </c>
      <c r="T360" s="75">
        <f t="shared" si="225"/>
        <v>0</v>
      </c>
      <c r="U360" s="75">
        <f t="shared" si="226"/>
        <v>0</v>
      </c>
      <c r="V360" s="75">
        <f t="shared" si="227"/>
        <v>0</v>
      </c>
      <c r="W360" s="75">
        <f t="shared" si="228"/>
        <v>0</v>
      </c>
      <c r="X360" s="75">
        <f t="shared" si="229"/>
        <v>0</v>
      </c>
      <c r="Y360" s="23">
        <f t="shared" si="230"/>
        <v>0</v>
      </c>
    </row>
    <row r="361" spans="1:25">
      <c r="A361" s="25">
        <f t="shared" si="232"/>
        <v>344</v>
      </c>
      <c r="G361" s="24"/>
      <c r="H361" s="75"/>
      <c r="I361" s="23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23"/>
    </row>
    <row r="362" spans="1:25">
      <c r="A362" s="25">
        <f t="shared" si="232"/>
        <v>345</v>
      </c>
      <c r="D362" s="106" t="s">
        <v>66</v>
      </c>
      <c r="G362" s="24"/>
      <c r="H362" s="75"/>
      <c r="I362" s="23">
        <f>'Dep. Res. Class'!K$94</f>
        <v>31418068.727547292</v>
      </c>
      <c r="J362" s="75">
        <f>SUM(J338:J360)</f>
        <v>16964289.333005592</v>
      </c>
      <c r="K362" s="75">
        <f t="shared" ref="K362:X362" si="233">SUM(K338:K360)</f>
        <v>10469397.371577263</v>
      </c>
      <c r="L362" s="75">
        <f t="shared" si="233"/>
        <v>0</v>
      </c>
      <c r="M362" s="75">
        <f t="shared" si="233"/>
        <v>3984382.0229644296</v>
      </c>
      <c r="N362" s="75">
        <f t="shared" si="233"/>
        <v>0</v>
      </c>
      <c r="O362" s="75">
        <f t="shared" si="233"/>
        <v>0</v>
      </c>
      <c r="P362" s="75">
        <f t="shared" si="233"/>
        <v>0</v>
      </c>
      <c r="Q362" s="75">
        <f t="shared" si="233"/>
        <v>0</v>
      </c>
      <c r="R362" s="75">
        <f t="shared" si="233"/>
        <v>0</v>
      </c>
      <c r="S362" s="75">
        <f t="shared" si="233"/>
        <v>0</v>
      </c>
      <c r="T362" s="75">
        <f t="shared" si="233"/>
        <v>0</v>
      </c>
      <c r="U362" s="75">
        <f t="shared" si="233"/>
        <v>0</v>
      </c>
      <c r="V362" s="75">
        <f t="shared" si="233"/>
        <v>0</v>
      </c>
      <c r="W362" s="75">
        <f t="shared" si="233"/>
        <v>0</v>
      </c>
      <c r="X362" s="75">
        <f t="shared" si="233"/>
        <v>0</v>
      </c>
      <c r="Y362" s="23">
        <f>SUM(J362:X362)-I362</f>
        <v>0</v>
      </c>
    </row>
    <row r="363" spans="1:25">
      <c r="A363" s="25">
        <f t="shared" si="232"/>
        <v>346</v>
      </c>
      <c r="G363" s="24"/>
      <c r="H363" s="75"/>
      <c r="I363" s="23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23"/>
    </row>
    <row r="364" spans="1:25">
      <c r="A364" s="25">
        <f t="shared" si="232"/>
        <v>347</v>
      </c>
      <c r="D364" s="106" t="s">
        <v>148</v>
      </c>
      <c r="G364" s="24"/>
      <c r="H364" s="75"/>
      <c r="I364" s="23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23"/>
    </row>
    <row r="365" spans="1:25">
      <c r="A365" s="25">
        <f t="shared" si="232"/>
        <v>348</v>
      </c>
      <c r="G365" s="24"/>
      <c r="H365" s="75"/>
      <c r="I365" s="23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23"/>
    </row>
    <row r="366" spans="1:25">
      <c r="A366" s="25">
        <f t="shared" si="232"/>
        <v>349</v>
      </c>
      <c r="C366" s="106">
        <v>38900</v>
      </c>
      <c r="E366" s="115" t="s">
        <v>115</v>
      </c>
      <c r="G366" s="24">
        <v>6.4</v>
      </c>
      <c r="H366" s="75" t="str">
        <f t="shared" ref="H366:H401" si="234">VLOOKUP($G366,alloc,3)</f>
        <v>P, S, T &amp; D Plant - Demand</v>
      </c>
      <c r="I366" s="23">
        <f>'Dep. Res. Class'!K$98</f>
        <v>0</v>
      </c>
      <c r="J366" s="75">
        <f t="shared" ref="J366:J401" si="235">$I366*VLOOKUP($G366,alloc,6)</f>
        <v>0</v>
      </c>
      <c r="K366" s="75">
        <f t="shared" ref="K366:K401" si="236">$I366*VLOOKUP($G366,alloc,7)</f>
        <v>0</v>
      </c>
      <c r="L366" s="75">
        <f t="shared" ref="L366:L401" si="237">$I366*VLOOKUP($G366,alloc,8)</f>
        <v>0</v>
      </c>
      <c r="M366" s="75">
        <f t="shared" ref="M366:M401" si="238">$I366*VLOOKUP($G366,alloc,9)</f>
        <v>0</v>
      </c>
      <c r="N366" s="75">
        <f t="shared" ref="N366:N401" si="239">$I366*VLOOKUP($G366,alloc,10)</f>
        <v>0</v>
      </c>
      <c r="O366" s="75">
        <f t="shared" ref="O366:O401" si="240">$I366*VLOOKUP($G366,alloc,11)</f>
        <v>0</v>
      </c>
      <c r="P366" s="75">
        <f t="shared" ref="P366:P401" si="241">$I366*VLOOKUP($G366,alloc,12)</f>
        <v>0</v>
      </c>
      <c r="Q366" s="75">
        <f t="shared" ref="Q366:Q401" si="242">$I366*VLOOKUP($G366,alloc,13)</f>
        <v>0</v>
      </c>
      <c r="R366" s="75">
        <f t="shared" ref="R366:R401" si="243">$I366*VLOOKUP($G366,alloc,14)</f>
        <v>0</v>
      </c>
      <c r="S366" s="75">
        <f t="shared" ref="S366:S401" si="244">$I366*VLOOKUP($G366,alloc,15)</f>
        <v>0</v>
      </c>
      <c r="T366" s="75">
        <f t="shared" ref="T366:T401" si="245">$I366*VLOOKUP($G366,alloc,16)</f>
        <v>0</v>
      </c>
      <c r="U366" s="75">
        <f t="shared" ref="U366:U401" si="246">$I366*VLOOKUP($G366,alloc,17)</f>
        <v>0</v>
      </c>
      <c r="V366" s="75">
        <f t="shared" ref="V366:V401" si="247">$I366*VLOOKUP($G366,alloc,18)</f>
        <v>0</v>
      </c>
      <c r="W366" s="75">
        <f t="shared" ref="W366:W401" si="248">$I366*VLOOKUP($G366,alloc,19)</f>
        <v>0</v>
      </c>
      <c r="X366" s="75">
        <f t="shared" ref="X366:X401" si="249">$I366*VLOOKUP($G366,alloc,20)</f>
        <v>0</v>
      </c>
      <c r="Y366" s="23">
        <f t="shared" ref="Y366:Y401" si="250">SUM(J366:X366)-I366</f>
        <v>0</v>
      </c>
    </row>
    <row r="367" spans="1:25">
      <c r="A367" s="25">
        <f t="shared" si="232"/>
        <v>350</v>
      </c>
      <c r="C367" s="106">
        <v>39000</v>
      </c>
      <c r="E367" s="115" t="s">
        <v>139</v>
      </c>
      <c r="G367" s="24">
        <v>6.4</v>
      </c>
      <c r="H367" s="75" t="str">
        <f t="shared" si="234"/>
        <v>P, S, T &amp; D Plant - Demand</v>
      </c>
      <c r="I367" s="23">
        <f>'Dep. Res. Class'!K$99</f>
        <v>567551.06628534605</v>
      </c>
      <c r="J367" s="75">
        <f t="shared" si="235"/>
        <v>306451.0611143501</v>
      </c>
      <c r="K367" s="75">
        <f t="shared" si="236"/>
        <v>189124.21680438358</v>
      </c>
      <c r="L367" s="75">
        <f t="shared" si="237"/>
        <v>0</v>
      </c>
      <c r="M367" s="75">
        <f t="shared" si="238"/>
        <v>71975.788366612382</v>
      </c>
      <c r="N367" s="75">
        <f t="shared" si="239"/>
        <v>0</v>
      </c>
      <c r="O367" s="75">
        <f t="shared" si="240"/>
        <v>0</v>
      </c>
      <c r="P367" s="75">
        <f t="shared" si="241"/>
        <v>0</v>
      </c>
      <c r="Q367" s="75">
        <f t="shared" si="242"/>
        <v>0</v>
      </c>
      <c r="R367" s="75">
        <f t="shared" si="243"/>
        <v>0</v>
      </c>
      <c r="S367" s="75">
        <f t="shared" si="244"/>
        <v>0</v>
      </c>
      <c r="T367" s="75">
        <f t="shared" si="245"/>
        <v>0</v>
      </c>
      <c r="U367" s="75">
        <f t="shared" si="246"/>
        <v>0</v>
      </c>
      <c r="V367" s="75">
        <f t="shared" si="247"/>
        <v>0</v>
      </c>
      <c r="W367" s="75">
        <f t="shared" si="248"/>
        <v>0</v>
      </c>
      <c r="X367" s="75">
        <f t="shared" si="249"/>
        <v>0</v>
      </c>
      <c r="Y367" s="23">
        <f t="shared" si="250"/>
        <v>0</v>
      </c>
    </row>
    <row r="368" spans="1:25">
      <c r="A368" s="25">
        <f t="shared" si="232"/>
        <v>351</v>
      </c>
      <c r="C368" s="106">
        <v>39002</v>
      </c>
      <c r="E368" s="115" t="s">
        <v>509</v>
      </c>
      <c r="G368" s="24">
        <v>6.4</v>
      </c>
      <c r="H368" s="75" t="str">
        <f t="shared" si="234"/>
        <v>P, S, T &amp; D Plant - Demand</v>
      </c>
      <c r="I368" s="23">
        <f>'Dep. Res. Class'!K$100</f>
        <v>34257.422539102183</v>
      </c>
      <c r="J368" s="75">
        <f t="shared" si="235"/>
        <v>18497.407743169239</v>
      </c>
      <c r="K368" s="75">
        <f t="shared" si="236"/>
        <v>11415.551114808683</v>
      </c>
      <c r="L368" s="75">
        <f t="shared" si="237"/>
        <v>0</v>
      </c>
      <c r="M368" s="75">
        <f t="shared" si="238"/>
        <v>4344.4636811242644</v>
      </c>
      <c r="N368" s="75">
        <f t="shared" si="239"/>
        <v>0</v>
      </c>
      <c r="O368" s="75">
        <f t="shared" si="240"/>
        <v>0</v>
      </c>
      <c r="P368" s="75">
        <f t="shared" si="241"/>
        <v>0</v>
      </c>
      <c r="Q368" s="75">
        <f t="shared" si="242"/>
        <v>0</v>
      </c>
      <c r="R368" s="75">
        <f t="shared" si="243"/>
        <v>0</v>
      </c>
      <c r="S368" s="75">
        <f t="shared" si="244"/>
        <v>0</v>
      </c>
      <c r="T368" s="75">
        <f t="shared" si="245"/>
        <v>0</v>
      </c>
      <c r="U368" s="75">
        <f t="shared" si="246"/>
        <v>0</v>
      </c>
      <c r="V368" s="75">
        <f t="shared" si="247"/>
        <v>0</v>
      </c>
      <c r="W368" s="75">
        <f t="shared" si="248"/>
        <v>0</v>
      </c>
      <c r="X368" s="75">
        <f t="shared" si="249"/>
        <v>0</v>
      </c>
      <c r="Y368" s="23">
        <f t="shared" si="250"/>
        <v>0</v>
      </c>
    </row>
    <row r="369" spans="1:25">
      <c r="A369" s="25">
        <f t="shared" si="232"/>
        <v>352</v>
      </c>
      <c r="C369" s="106">
        <v>39003</v>
      </c>
      <c r="E369" s="115" t="s">
        <v>278</v>
      </c>
      <c r="G369" s="24">
        <v>6.4</v>
      </c>
      <c r="H369" s="75" t="str">
        <f t="shared" si="234"/>
        <v>P, S, T &amp; D Plant - Demand</v>
      </c>
      <c r="I369" s="23">
        <f>'Dep. Res. Class'!K$101</f>
        <v>96609.615979446782</v>
      </c>
      <c r="J369" s="75">
        <f t="shared" si="235"/>
        <v>52164.679249966124</v>
      </c>
      <c r="K369" s="75">
        <f t="shared" si="236"/>
        <v>32193.081897407563</v>
      </c>
      <c r="L369" s="75">
        <f t="shared" si="237"/>
        <v>0</v>
      </c>
      <c r="M369" s="75">
        <f t="shared" si="238"/>
        <v>12251.854832073097</v>
      </c>
      <c r="N369" s="75">
        <f t="shared" si="239"/>
        <v>0</v>
      </c>
      <c r="O369" s="75">
        <f t="shared" si="240"/>
        <v>0</v>
      </c>
      <c r="P369" s="75">
        <f t="shared" si="241"/>
        <v>0</v>
      </c>
      <c r="Q369" s="75">
        <f t="shared" si="242"/>
        <v>0</v>
      </c>
      <c r="R369" s="75">
        <f t="shared" si="243"/>
        <v>0</v>
      </c>
      <c r="S369" s="75">
        <f t="shared" si="244"/>
        <v>0</v>
      </c>
      <c r="T369" s="75">
        <f t="shared" si="245"/>
        <v>0</v>
      </c>
      <c r="U369" s="75">
        <f t="shared" si="246"/>
        <v>0</v>
      </c>
      <c r="V369" s="75">
        <f t="shared" si="247"/>
        <v>0</v>
      </c>
      <c r="W369" s="75">
        <f t="shared" si="248"/>
        <v>0</v>
      </c>
      <c r="X369" s="75">
        <f t="shared" si="249"/>
        <v>0</v>
      </c>
      <c r="Y369" s="23">
        <f t="shared" si="250"/>
        <v>0</v>
      </c>
    </row>
    <row r="370" spans="1:25">
      <c r="A370" s="25">
        <f t="shared" si="232"/>
        <v>353</v>
      </c>
      <c r="C370" s="106">
        <v>39003</v>
      </c>
      <c r="E370" s="115" t="s">
        <v>293</v>
      </c>
      <c r="G370" s="24">
        <v>6.4</v>
      </c>
      <c r="H370" s="75" t="str">
        <f t="shared" si="234"/>
        <v>P, S, T &amp; D Plant - Demand</v>
      </c>
      <c r="I370" s="23">
        <f>'Dep. Res. Class'!K$102</f>
        <v>2570.5429371388564</v>
      </c>
      <c r="J370" s="75">
        <f t="shared" si="235"/>
        <v>1387.9730962044357</v>
      </c>
      <c r="K370" s="75">
        <f t="shared" si="236"/>
        <v>856.57828630350036</v>
      </c>
      <c r="L370" s="75">
        <f t="shared" si="237"/>
        <v>0</v>
      </c>
      <c r="M370" s="75">
        <f t="shared" si="238"/>
        <v>325.9915546309204</v>
      </c>
      <c r="N370" s="75">
        <f t="shared" si="239"/>
        <v>0</v>
      </c>
      <c r="O370" s="75">
        <f t="shared" si="240"/>
        <v>0</v>
      </c>
      <c r="P370" s="75">
        <f t="shared" si="241"/>
        <v>0</v>
      </c>
      <c r="Q370" s="75">
        <f t="shared" si="242"/>
        <v>0</v>
      </c>
      <c r="R370" s="75">
        <f t="shared" si="243"/>
        <v>0</v>
      </c>
      <c r="S370" s="75">
        <f t="shared" si="244"/>
        <v>0</v>
      </c>
      <c r="T370" s="75">
        <f t="shared" si="245"/>
        <v>0</v>
      </c>
      <c r="U370" s="75">
        <f t="shared" si="246"/>
        <v>0</v>
      </c>
      <c r="V370" s="75">
        <f t="shared" si="247"/>
        <v>0</v>
      </c>
      <c r="W370" s="75">
        <f t="shared" si="248"/>
        <v>0</v>
      </c>
      <c r="X370" s="75">
        <f t="shared" si="249"/>
        <v>0</v>
      </c>
      <c r="Y370" s="23">
        <f t="shared" si="250"/>
        <v>0</v>
      </c>
    </row>
    <row r="371" spans="1:25">
      <c r="A371" s="25">
        <f t="shared" si="232"/>
        <v>354</v>
      </c>
      <c r="C371" s="106">
        <v>39004</v>
      </c>
      <c r="E371" s="115" t="s">
        <v>510</v>
      </c>
      <c r="G371" s="24">
        <v>6.4</v>
      </c>
      <c r="H371" s="75" t="str">
        <f t="shared" si="234"/>
        <v>P, S, T &amp; D Plant - Demand</v>
      </c>
      <c r="I371" s="23">
        <f>'Dep. Res. Class'!K$103</f>
        <v>365360.21084157564</v>
      </c>
      <c r="J371" s="75">
        <f t="shared" si="235"/>
        <v>197277.44506618756</v>
      </c>
      <c r="K371" s="75">
        <f t="shared" si="236"/>
        <v>121748.45195719712</v>
      </c>
      <c r="L371" s="75">
        <f t="shared" si="237"/>
        <v>0</v>
      </c>
      <c r="M371" s="75">
        <f t="shared" si="238"/>
        <v>46334.313818190967</v>
      </c>
      <c r="N371" s="75">
        <f t="shared" si="239"/>
        <v>0</v>
      </c>
      <c r="O371" s="75">
        <f t="shared" si="240"/>
        <v>0</v>
      </c>
      <c r="P371" s="75">
        <f t="shared" si="241"/>
        <v>0</v>
      </c>
      <c r="Q371" s="75">
        <f t="shared" si="242"/>
        <v>0</v>
      </c>
      <c r="R371" s="75">
        <f t="shared" si="243"/>
        <v>0</v>
      </c>
      <c r="S371" s="75">
        <f t="shared" si="244"/>
        <v>0</v>
      </c>
      <c r="T371" s="75">
        <f t="shared" si="245"/>
        <v>0</v>
      </c>
      <c r="U371" s="75">
        <f t="shared" si="246"/>
        <v>0</v>
      </c>
      <c r="V371" s="75">
        <f t="shared" si="247"/>
        <v>0</v>
      </c>
      <c r="W371" s="75">
        <f t="shared" si="248"/>
        <v>0</v>
      </c>
      <c r="X371" s="75">
        <f t="shared" si="249"/>
        <v>0</v>
      </c>
      <c r="Y371" s="23">
        <f t="shared" si="250"/>
        <v>0</v>
      </c>
    </row>
    <row r="372" spans="1:25">
      <c r="A372" s="25">
        <f t="shared" si="232"/>
        <v>355</v>
      </c>
      <c r="C372" s="106">
        <v>39009</v>
      </c>
      <c r="E372" s="115" t="s">
        <v>295</v>
      </c>
      <c r="G372" s="24">
        <v>6.4</v>
      </c>
      <c r="H372" s="75" t="str">
        <f t="shared" si="234"/>
        <v>P, S, T &amp; D Plant - Demand</v>
      </c>
      <c r="I372" s="23">
        <f>'Dep. Res. Class'!K$104</f>
        <v>424901.74873197469</v>
      </c>
      <c r="J372" s="75">
        <f t="shared" si="235"/>
        <v>229427.09388337311</v>
      </c>
      <c r="K372" s="75">
        <f t="shared" si="236"/>
        <v>141589.39207656379</v>
      </c>
      <c r="L372" s="75">
        <f t="shared" si="237"/>
        <v>0</v>
      </c>
      <c r="M372" s="75">
        <f t="shared" si="238"/>
        <v>53885.262772037808</v>
      </c>
      <c r="N372" s="75">
        <f t="shared" si="239"/>
        <v>0</v>
      </c>
      <c r="O372" s="75">
        <f t="shared" si="240"/>
        <v>0</v>
      </c>
      <c r="P372" s="75">
        <f t="shared" si="241"/>
        <v>0</v>
      </c>
      <c r="Q372" s="75">
        <f t="shared" si="242"/>
        <v>0</v>
      </c>
      <c r="R372" s="75">
        <f t="shared" si="243"/>
        <v>0</v>
      </c>
      <c r="S372" s="75">
        <f t="shared" si="244"/>
        <v>0</v>
      </c>
      <c r="T372" s="75">
        <f t="shared" si="245"/>
        <v>0</v>
      </c>
      <c r="U372" s="75">
        <f t="shared" si="246"/>
        <v>0</v>
      </c>
      <c r="V372" s="75">
        <f t="shared" si="247"/>
        <v>0</v>
      </c>
      <c r="W372" s="75">
        <f t="shared" si="248"/>
        <v>0</v>
      </c>
      <c r="X372" s="75">
        <f t="shared" si="249"/>
        <v>0</v>
      </c>
      <c r="Y372" s="23">
        <f t="shared" si="250"/>
        <v>0</v>
      </c>
    </row>
    <row r="373" spans="1:25">
      <c r="A373" s="25">
        <f t="shared" si="232"/>
        <v>356</v>
      </c>
      <c r="C373" s="106">
        <v>39100</v>
      </c>
      <c r="E373" s="115" t="s">
        <v>296</v>
      </c>
      <c r="G373" s="24">
        <v>6.4</v>
      </c>
      <c r="H373" s="75" t="str">
        <f t="shared" si="234"/>
        <v>P, S, T &amp; D Plant - Demand</v>
      </c>
      <c r="I373" s="23">
        <f>'Dep. Res. Class'!K$105</f>
        <v>0</v>
      </c>
      <c r="J373" s="75">
        <f t="shared" si="235"/>
        <v>0</v>
      </c>
      <c r="K373" s="75">
        <f t="shared" si="236"/>
        <v>0</v>
      </c>
      <c r="L373" s="75">
        <f t="shared" si="237"/>
        <v>0</v>
      </c>
      <c r="M373" s="75">
        <f t="shared" si="238"/>
        <v>0</v>
      </c>
      <c r="N373" s="75">
        <f t="shared" si="239"/>
        <v>0</v>
      </c>
      <c r="O373" s="75">
        <f t="shared" si="240"/>
        <v>0</v>
      </c>
      <c r="P373" s="75">
        <f t="shared" si="241"/>
        <v>0</v>
      </c>
      <c r="Q373" s="75">
        <f t="shared" si="242"/>
        <v>0</v>
      </c>
      <c r="R373" s="75">
        <f t="shared" si="243"/>
        <v>0</v>
      </c>
      <c r="S373" s="75">
        <f t="shared" si="244"/>
        <v>0</v>
      </c>
      <c r="T373" s="75">
        <f t="shared" si="245"/>
        <v>0</v>
      </c>
      <c r="U373" s="75">
        <f t="shared" si="246"/>
        <v>0</v>
      </c>
      <c r="V373" s="75">
        <f t="shared" si="247"/>
        <v>0</v>
      </c>
      <c r="W373" s="75">
        <f t="shared" si="248"/>
        <v>0</v>
      </c>
      <c r="X373" s="75">
        <f t="shared" si="249"/>
        <v>0</v>
      </c>
      <c r="Y373" s="23">
        <f t="shared" si="250"/>
        <v>0</v>
      </c>
    </row>
    <row r="374" spans="1:25">
      <c r="A374" s="25">
        <f t="shared" si="232"/>
        <v>357</v>
      </c>
      <c r="C374" s="106">
        <v>39102</v>
      </c>
      <c r="E374" s="115" t="s">
        <v>297</v>
      </c>
      <c r="G374" s="24">
        <v>6.4</v>
      </c>
      <c r="H374" s="75" t="str">
        <f t="shared" si="234"/>
        <v>P, S, T &amp; D Plant - Demand</v>
      </c>
      <c r="I374" s="23">
        <f>'Dep. Res. Class'!K$106</f>
        <v>0</v>
      </c>
      <c r="J374" s="75">
        <f t="shared" si="235"/>
        <v>0</v>
      </c>
      <c r="K374" s="75">
        <f t="shared" si="236"/>
        <v>0</v>
      </c>
      <c r="L374" s="75">
        <f t="shared" si="237"/>
        <v>0</v>
      </c>
      <c r="M374" s="75">
        <f t="shared" si="238"/>
        <v>0</v>
      </c>
      <c r="N374" s="75">
        <f t="shared" si="239"/>
        <v>0</v>
      </c>
      <c r="O374" s="75">
        <f t="shared" si="240"/>
        <v>0</v>
      </c>
      <c r="P374" s="75">
        <f t="shared" si="241"/>
        <v>0</v>
      </c>
      <c r="Q374" s="75">
        <f t="shared" si="242"/>
        <v>0</v>
      </c>
      <c r="R374" s="75">
        <f t="shared" si="243"/>
        <v>0</v>
      </c>
      <c r="S374" s="75">
        <f t="shared" si="244"/>
        <v>0</v>
      </c>
      <c r="T374" s="75">
        <f t="shared" si="245"/>
        <v>0</v>
      </c>
      <c r="U374" s="75">
        <f t="shared" si="246"/>
        <v>0</v>
      </c>
      <c r="V374" s="75">
        <f t="shared" si="247"/>
        <v>0</v>
      </c>
      <c r="W374" s="75">
        <f t="shared" si="248"/>
        <v>0</v>
      </c>
      <c r="X374" s="75">
        <f t="shared" si="249"/>
        <v>0</v>
      </c>
      <c r="Y374" s="23">
        <f t="shared" si="250"/>
        <v>0</v>
      </c>
    </row>
    <row r="375" spans="1:25">
      <c r="A375" s="25">
        <f t="shared" si="232"/>
        <v>358</v>
      </c>
      <c r="C375" s="106">
        <v>39103</v>
      </c>
      <c r="E375" s="115" t="s">
        <v>298</v>
      </c>
      <c r="G375" s="24">
        <v>6.4</v>
      </c>
      <c r="H375" s="75" t="str">
        <f t="shared" si="234"/>
        <v>P, S, T &amp; D Plant - Demand</v>
      </c>
      <c r="I375" s="23">
        <f>'Dep. Res. Class'!K$107</f>
        <v>21859.696326010508</v>
      </c>
      <c r="J375" s="75">
        <f t="shared" si="235"/>
        <v>11803.214781338072</v>
      </c>
      <c r="K375" s="75">
        <f t="shared" si="236"/>
        <v>7284.2748306279454</v>
      </c>
      <c r="L375" s="75">
        <f t="shared" si="237"/>
        <v>0</v>
      </c>
      <c r="M375" s="75">
        <f t="shared" si="238"/>
        <v>2772.2067140444915</v>
      </c>
      <c r="N375" s="75">
        <f t="shared" si="239"/>
        <v>0</v>
      </c>
      <c r="O375" s="75">
        <f t="shared" si="240"/>
        <v>0</v>
      </c>
      <c r="P375" s="75">
        <f t="shared" si="241"/>
        <v>0</v>
      </c>
      <c r="Q375" s="75">
        <f t="shared" si="242"/>
        <v>0</v>
      </c>
      <c r="R375" s="75">
        <f t="shared" si="243"/>
        <v>0</v>
      </c>
      <c r="S375" s="75">
        <f t="shared" si="244"/>
        <v>0</v>
      </c>
      <c r="T375" s="75">
        <f t="shared" si="245"/>
        <v>0</v>
      </c>
      <c r="U375" s="75">
        <f t="shared" si="246"/>
        <v>0</v>
      </c>
      <c r="V375" s="75">
        <f t="shared" si="247"/>
        <v>0</v>
      </c>
      <c r="W375" s="75">
        <f t="shared" si="248"/>
        <v>0</v>
      </c>
      <c r="X375" s="75">
        <f t="shared" si="249"/>
        <v>0</v>
      </c>
      <c r="Y375" s="23">
        <f t="shared" si="250"/>
        <v>0</v>
      </c>
    </row>
    <row r="376" spans="1:25">
      <c r="A376" s="25">
        <f t="shared" si="232"/>
        <v>359</v>
      </c>
      <c r="C376" s="106">
        <v>39200</v>
      </c>
      <c r="E376" s="115" t="s">
        <v>299</v>
      </c>
      <c r="G376" s="24">
        <v>6.4</v>
      </c>
      <c r="H376" s="75" t="str">
        <f t="shared" si="234"/>
        <v>P, S, T &amp; D Plant - Demand</v>
      </c>
      <c r="I376" s="23">
        <f>'Dep. Res. Class'!K$108</f>
        <v>0</v>
      </c>
      <c r="J376" s="75">
        <f t="shared" si="235"/>
        <v>0</v>
      </c>
      <c r="K376" s="75">
        <f t="shared" si="236"/>
        <v>0</v>
      </c>
      <c r="L376" s="75">
        <f t="shared" si="237"/>
        <v>0</v>
      </c>
      <c r="M376" s="75">
        <f t="shared" si="238"/>
        <v>0</v>
      </c>
      <c r="N376" s="75">
        <f t="shared" si="239"/>
        <v>0</v>
      </c>
      <c r="O376" s="75">
        <f t="shared" si="240"/>
        <v>0</v>
      </c>
      <c r="P376" s="75">
        <f t="shared" si="241"/>
        <v>0</v>
      </c>
      <c r="Q376" s="75">
        <f t="shared" si="242"/>
        <v>0</v>
      </c>
      <c r="R376" s="75">
        <f t="shared" si="243"/>
        <v>0</v>
      </c>
      <c r="S376" s="75">
        <f t="shared" si="244"/>
        <v>0</v>
      </c>
      <c r="T376" s="75">
        <f t="shared" si="245"/>
        <v>0</v>
      </c>
      <c r="U376" s="75">
        <f t="shared" si="246"/>
        <v>0</v>
      </c>
      <c r="V376" s="75">
        <f t="shared" si="247"/>
        <v>0</v>
      </c>
      <c r="W376" s="75">
        <f t="shared" si="248"/>
        <v>0</v>
      </c>
      <c r="X376" s="75">
        <f t="shared" si="249"/>
        <v>0</v>
      </c>
      <c r="Y376" s="23">
        <f t="shared" si="250"/>
        <v>0</v>
      </c>
    </row>
    <row r="377" spans="1:25">
      <c r="A377" s="25">
        <f t="shared" si="232"/>
        <v>360</v>
      </c>
      <c r="C377" s="106">
        <v>39201</v>
      </c>
      <c r="E377" s="115" t="s">
        <v>300</v>
      </c>
      <c r="G377" s="24">
        <v>6.4</v>
      </c>
      <c r="H377" s="75" t="str">
        <f t="shared" si="234"/>
        <v>P, S, T &amp; D Plant - Demand</v>
      </c>
      <c r="I377" s="23">
        <f>'Dep. Res. Class'!K$109</f>
        <v>2496.2979335937944</v>
      </c>
      <c r="J377" s="75">
        <f t="shared" si="235"/>
        <v>1347.884262845811</v>
      </c>
      <c r="K377" s="75">
        <f t="shared" si="236"/>
        <v>831.83773169754897</v>
      </c>
      <c r="L377" s="75">
        <f t="shared" si="237"/>
        <v>0</v>
      </c>
      <c r="M377" s="75">
        <f t="shared" si="238"/>
        <v>316.57593905043439</v>
      </c>
      <c r="N377" s="75">
        <f t="shared" si="239"/>
        <v>0</v>
      </c>
      <c r="O377" s="75">
        <f t="shared" si="240"/>
        <v>0</v>
      </c>
      <c r="P377" s="75">
        <f t="shared" si="241"/>
        <v>0</v>
      </c>
      <c r="Q377" s="75">
        <f t="shared" si="242"/>
        <v>0</v>
      </c>
      <c r="R377" s="75">
        <f t="shared" si="243"/>
        <v>0</v>
      </c>
      <c r="S377" s="75">
        <f t="shared" si="244"/>
        <v>0</v>
      </c>
      <c r="T377" s="75">
        <f t="shared" si="245"/>
        <v>0</v>
      </c>
      <c r="U377" s="75">
        <f t="shared" si="246"/>
        <v>0</v>
      </c>
      <c r="V377" s="75">
        <f t="shared" si="247"/>
        <v>0</v>
      </c>
      <c r="W377" s="75">
        <f t="shared" si="248"/>
        <v>0</v>
      </c>
      <c r="X377" s="75">
        <f t="shared" si="249"/>
        <v>0</v>
      </c>
      <c r="Y377" s="23">
        <f t="shared" si="250"/>
        <v>0</v>
      </c>
    </row>
    <row r="378" spans="1:25">
      <c r="A378" s="25">
        <f t="shared" si="232"/>
        <v>361</v>
      </c>
      <c r="C378" s="106">
        <v>39202</v>
      </c>
      <c r="E378" s="115" t="s">
        <v>186</v>
      </c>
      <c r="G378" s="24">
        <v>6.4</v>
      </c>
      <c r="H378" s="75" t="str">
        <f t="shared" si="234"/>
        <v>P, S, T &amp; D Plant - Demand</v>
      </c>
      <c r="I378" s="23">
        <f>'Dep. Res. Class'!K$110</f>
        <v>0</v>
      </c>
      <c r="J378" s="75">
        <f t="shared" si="235"/>
        <v>0</v>
      </c>
      <c r="K378" s="75">
        <f t="shared" si="236"/>
        <v>0</v>
      </c>
      <c r="L378" s="75">
        <f t="shared" si="237"/>
        <v>0</v>
      </c>
      <c r="M378" s="75">
        <f t="shared" si="238"/>
        <v>0</v>
      </c>
      <c r="N378" s="75">
        <f t="shared" si="239"/>
        <v>0</v>
      </c>
      <c r="O378" s="75">
        <f t="shared" si="240"/>
        <v>0</v>
      </c>
      <c r="P378" s="75">
        <f t="shared" si="241"/>
        <v>0</v>
      </c>
      <c r="Q378" s="75">
        <f t="shared" si="242"/>
        <v>0</v>
      </c>
      <c r="R378" s="75">
        <f t="shared" si="243"/>
        <v>0</v>
      </c>
      <c r="S378" s="75">
        <f t="shared" si="244"/>
        <v>0</v>
      </c>
      <c r="T378" s="75">
        <f t="shared" si="245"/>
        <v>0</v>
      </c>
      <c r="U378" s="75">
        <f t="shared" si="246"/>
        <v>0</v>
      </c>
      <c r="V378" s="75">
        <f t="shared" si="247"/>
        <v>0</v>
      </c>
      <c r="W378" s="75">
        <f t="shared" si="248"/>
        <v>0</v>
      </c>
      <c r="X378" s="75">
        <f t="shared" si="249"/>
        <v>0</v>
      </c>
      <c r="Y378" s="23">
        <f t="shared" si="250"/>
        <v>0</v>
      </c>
    </row>
    <row r="379" spans="1:25">
      <c r="A379" s="25">
        <f t="shared" si="232"/>
        <v>362</v>
      </c>
      <c r="C379" s="106">
        <v>39400</v>
      </c>
      <c r="E379" s="115" t="s">
        <v>301</v>
      </c>
      <c r="G379" s="24">
        <v>6.4</v>
      </c>
      <c r="H379" s="75" t="str">
        <f t="shared" si="234"/>
        <v>P, S, T &amp; D Plant - Demand</v>
      </c>
      <c r="I379" s="23">
        <f>'Dep. Res. Class'!K$111</f>
        <v>964650.3779937065</v>
      </c>
      <c r="J379" s="75">
        <f t="shared" si="235"/>
        <v>520866.13787084876</v>
      </c>
      <c r="K379" s="75">
        <f t="shared" si="236"/>
        <v>321449.04320625152</v>
      </c>
      <c r="L379" s="75">
        <f t="shared" si="237"/>
        <v>0</v>
      </c>
      <c r="M379" s="75">
        <f t="shared" si="238"/>
        <v>122335.19691660625</v>
      </c>
      <c r="N379" s="75">
        <f t="shared" si="239"/>
        <v>0</v>
      </c>
      <c r="O379" s="75">
        <f t="shared" si="240"/>
        <v>0</v>
      </c>
      <c r="P379" s="75">
        <f t="shared" si="241"/>
        <v>0</v>
      </c>
      <c r="Q379" s="75">
        <f t="shared" si="242"/>
        <v>0</v>
      </c>
      <c r="R379" s="75">
        <f t="shared" si="243"/>
        <v>0</v>
      </c>
      <c r="S379" s="75">
        <f t="shared" si="244"/>
        <v>0</v>
      </c>
      <c r="T379" s="75">
        <f t="shared" si="245"/>
        <v>0</v>
      </c>
      <c r="U379" s="75">
        <f t="shared" si="246"/>
        <v>0</v>
      </c>
      <c r="V379" s="75">
        <f t="shared" si="247"/>
        <v>0</v>
      </c>
      <c r="W379" s="75">
        <f t="shared" si="248"/>
        <v>0</v>
      </c>
      <c r="X379" s="75">
        <f t="shared" si="249"/>
        <v>0</v>
      </c>
      <c r="Y379" s="23">
        <f t="shared" si="250"/>
        <v>0</v>
      </c>
    </row>
    <row r="380" spans="1:25">
      <c r="A380" s="25">
        <f t="shared" si="232"/>
        <v>363</v>
      </c>
      <c r="C380" s="106">
        <v>39600</v>
      </c>
      <c r="E380" s="115" t="s">
        <v>302</v>
      </c>
      <c r="G380" s="24">
        <v>6.4</v>
      </c>
      <c r="H380" s="75" t="str">
        <f t="shared" si="234"/>
        <v>P, S, T &amp; D Plant - Demand</v>
      </c>
      <c r="I380" s="23">
        <f>'Dep. Res. Class'!K$112</f>
        <v>0</v>
      </c>
      <c r="J380" s="75">
        <f t="shared" si="235"/>
        <v>0</v>
      </c>
      <c r="K380" s="75">
        <f t="shared" si="236"/>
        <v>0</v>
      </c>
      <c r="L380" s="75">
        <f t="shared" si="237"/>
        <v>0</v>
      </c>
      <c r="M380" s="75">
        <f t="shared" si="238"/>
        <v>0</v>
      </c>
      <c r="N380" s="75">
        <f t="shared" si="239"/>
        <v>0</v>
      </c>
      <c r="O380" s="75">
        <f t="shared" si="240"/>
        <v>0</v>
      </c>
      <c r="P380" s="75">
        <f t="shared" si="241"/>
        <v>0</v>
      </c>
      <c r="Q380" s="75">
        <f t="shared" si="242"/>
        <v>0</v>
      </c>
      <c r="R380" s="75">
        <f t="shared" si="243"/>
        <v>0</v>
      </c>
      <c r="S380" s="75">
        <f t="shared" si="244"/>
        <v>0</v>
      </c>
      <c r="T380" s="75">
        <f t="shared" si="245"/>
        <v>0</v>
      </c>
      <c r="U380" s="75">
        <f t="shared" si="246"/>
        <v>0</v>
      </c>
      <c r="V380" s="75">
        <f t="shared" si="247"/>
        <v>0</v>
      </c>
      <c r="W380" s="75">
        <f t="shared" si="248"/>
        <v>0</v>
      </c>
      <c r="X380" s="75">
        <f t="shared" si="249"/>
        <v>0</v>
      </c>
      <c r="Y380" s="23">
        <f t="shared" si="250"/>
        <v>0</v>
      </c>
    </row>
    <row r="381" spans="1:25">
      <c r="A381" s="25">
        <f t="shared" si="232"/>
        <v>364</v>
      </c>
      <c r="C381" s="106">
        <v>39603</v>
      </c>
      <c r="E381" s="115" t="s">
        <v>303</v>
      </c>
      <c r="G381" s="24">
        <v>6.4</v>
      </c>
      <c r="H381" s="75" t="str">
        <f t="shared" si="234"/>
        <v>P, S, T &amp; D Plant - Demand</v>
      </c>
      <c r="I381" s="23">
        <f>'Dep. Res. Class'!K$113</f>
        <v>0</v>
      </c>
      <c r="J381" s="75">
        <f t="shared" si="235"/>
        <v>0</v>
      </c>
      <c r="K381" s="75">
        <f t="shared" si="236"/>
        <v>0</v>
      </c>
      <c r="L381" s="75">
        <f t="shared" si="237"/>
        <v>0</v>
      </c>
      <c r="M381" s="75">
        <f t="shared" si="238"/>
        <v>0</v>
      </c>
      <c r="N381" s="75">
        <f t="shared" si="239"/>
        <v>0</v>
      </c>
      <c r="O381" s="75">
        <f t="shared" si="240"/>
        <v>0</v>
      </c>
      <c r="P381" s="75">
        <f t="shared" si="241"/>
        <v>0</v>
      </c>
      <c r="Q381" s="75">
        <f t="shared" si="242"/>
        <v>0</v>
      </c>
      <c r="R381" s="75">
        <f t="shared" si="243"/>
        <v>0</v>
      </c>
      <c r="S381" s="75">
        <f t="shared" si="244"/>
        <v>0</v>
      </c>
      <c r="T381" s="75">
        <f t="shared" si="245"/>
        <v>0</v>
      </c>
      <c r="U381" s="75">
        <f t="shared" si="246"/>
        <v>0</v>
      </c>
      <c r="V381" s="75">
        <f t="shared" si="247"/>
        <v>0</v>
      </c>
      <c r="W381" s="75">
        <f t="shared" si="248"/>
        <v>0</v>
      </c>
      <c r="X381" s="75">
        <f t="shared" si="249"/>
        <v>0</v>
      </c>
      <c r="Y381" s="23">
        <f t="shared" si="250"/>
        <v>0</v>
      </c>
    </row>
    <row r="382" spans="1:25">
      <c r="A382" s="25">
        <f t="shared" si="232"/>
        <v>365</v>
      </c>
      <c r="C382" s="106">
        <v>39604</v>
      </c>
      <c r="E382" s="115" t="s">
        <v>304</v>
      </c>
      <c r="G382" s="24">
        <v>6.4</v>
      </c>
      <c r="H382" s="75" t="str">
        <f t="shared" si="234"/>
        <v>P, S, T &amp; D Plant - Demand</v>
      </c>
      <c r="I382" s="23">
        <f>'Dep. Res. Class'!K$114</f>
        <v>0</v>
      </c>
      <c r="J382" s="75">
        <f t="shared" si="235"/>
        <v>0</v>
      </c>
      <c r="K382" s="75">
        <f t="shared" si="236"/>
        <v>0</v>
      </c>
      <c r="L382" s="75">
        <f t="shared" si="237"/>
        <v>0</v>
      </c>
      <c r="M382" s="75">
        <f t="shared" si="238"/>
        <v>0</v>
      </c>
      <c r="N382" s="75">
        <f t="shared" si="239"/>
        <v>0</v>
      </c>
      <c r="O382" s="75">
        <f t="shared" si="240"/>
        <v>0</v>
      </c>
      <c r="P382" s="75">
        <f t="shared" si="241"/>
        <v>0</v>
      </c>
      <c r="Q382" s="75">
        <f t="shared" si="242"/>
        <v>0</v>
      </c>
      <c r="R382" s="75">
        <f t="shared" si="243"/>
        <v>0</v>
      </c>
      <c r="S382" s="75">
        <f t="shared" si="244"/>
        <v>0</v>
      </c>
      <c r="T382" s="75">
        <f t="shared" si="245"/>
        <v>0</v>
      </c>
      <c r="U382" s="75">
        <f t="shared" si="246"/>
        <v>0</v>
      </c>
      <c r="V382" s="75">
        <f t="shared" si="247"/>
        <v>0</v>
      </c>
      <c r="W382" s="75">
        <f t="shared" si="248"/>
        <v>0</v>
      </c>
      <c r="X382" s="75">
        <f t="shared" si="249"/>
        <v>0</v>
      </c>
      <c r="Y382" s="23">
        <f t="shared" si="250"/>
        <v>0</v>
      </c>
    </row>
    <row r="383" spans="1:25">
      <c r="A383" s="25">
        <f t="shared" si="232"/>
        <v>366</v>
      </c>
      <c r="C383" s="106">
        <v>39605</v>
      </c>
      <c r="E383" s="113" t="s">
        <v>305</v>
      </c>
      <c r="G383" s="24">
        <v>6.4</v>
      </c>
      <c r="H383" s="75" t="str">
        <f t="shared" si="234"/>
        <v>P, S, T &amp; D Plant - Demand</v>
      </c>
      <c r="I383" s="23">
        <f>'Dep. Res. Class'!K$115</f>
        <v>0</v>
      </c>
      <c r="J383" s="75">
        <f t="shared" si="235"/>
        <v>0</v>
      </c>
      <c r="K383" s="75">
        <f t="shared" si="236"/>
        <v>0</v>
      </c>
      <c r="L383" s="75">
        <f t="shared" si="237"/>
        <v>0</v>
      </c>
      <c r="M383" s="75">
        <f t="shared" si="238"/>
        <v>0</v>
      </c>
      <c r="N383" s="75">
        <f t="shared" si="239"/>
        <v>0</v>
      </c>
      <c r="O383" s="75">
        <f t="shared" si="240"/>
        <v>0</v>
      </c>
      <c r="P383" s="75">
        <f t="shared" si="241"/>
        <v>0</v>
      </c>
      <c r="Q383" s="75">
        <f t="shared" si="242"/>
        <v>0</v>
      </c>
      <c r="R383" s="75">
        <f t="shared" si="243"/>
        <v>0</v>
      </c>
      <c r="S383" s="75">
        <f t="shared" si="244"/>
        <v>0</v>
      </c>
      <c r="T383" s="75">
        <f t="shared" si="245"/>
        <v>0</v>
      </c>
      <c r="U383" s="75">
        <f t="shared" si="246"/>
        <v>0</v>
      </c>
      <c r="V383" s="75">
        <f t="shared" si="247"/>
        <v>0</v>
      </c>
      <c r="W383" s="75">
        <f t="shared" si="248"/>
        <v>0</v>
      </c>
      <c r="X383" s="75">
        <f t="shared" si="249"/>
        <v>0</v>
      </c>
      <c r="Y383" s="23">
        <f t="shared" si="250"/>
        <v>0</v>
      </c>
    </row>
    <row r="384" spans="1:25">
      <c r="A384" s="25">
        <f t="shared" si="232"/>
        <v>367</v>
      </c>
      <c r="C384" s="106">
        <v>39700</v>
      </c>
      <c r="E384" s="115" t="s">
        <v>306</v>
      </c>
      <c r="G384" s="24">
        <v>6.4</v>
      </c>
      <c r="H384" s="75" t="str">
        <f t="shared" si="234"/>
        <v>P, S, T &amp; D Plant - Demand</v>
      </c>
      <c r="I384" s="23">
        <f>'Dep. Res. Class'!K$116</f>
        <v>105714.13655838162</v>
      </c>
      <c r="J384" s="75">
        <f t="shared" si="235"/>
        <v>57080.695020341322</v>
      </c>
      <c r="K384" s="75">
        <f t="shared" si="236"/>
        <v>35226.968055247569</v>
      </c>
      <c r="L384" s="75">
        <f t="shared" si="237"/>
        <v>0</v>
      </c>
      <c r="M384" s="75">
        <f t="shared" si="238"/>
        <v>13406.47348279274</v>
      </c>
      <c r="N384" s="75">
        <f t="shared" si="239"/>
        <v>0</v>
      </c>
      <c r="O384" s="75">
        <f t="shared" si="240"/>
        <v>0</v>
      </c>
      <c r="P384" s="75">
        <f t="shared" si="241"/>
        <v>0</v>
      </c>
      <c r="Q384" s="75">
        <f t="shared" si="242"/>
        <v>0</v>
      </c>
      <c r="R384" s="75">
        <f t="shared" si="243"/>
        <v>0</v>
      </c>
      <c r="S384" s="75">
        <f t="shared" si="244"/>
        <v>0</v>
      </c>
      <c r="T384" s="75">
        <f t="shared" si="245"/>
        <v>0</v>
      </c>
      <c r="U384" s="75">
        <f t="shared" si="246"/>
        <v>0</v>
      </c>
      <c r="V384" s="75">
        <f t="shared" si="247"/>
        <v>0</v>
      </c>
      <c r="W384" s="75">
        <f t="shared" si="248"/>
        <v>0</v>
      </c>
      <c r="X384" s="75">
        <f t="shared" si="249"/>
        <v>0</v>
      </c>
      <c r="Y384" s="23">
        <f t="shared" si="250"/>
        <v>0</v>
      </c>
    </row>
    <row r="385" spans="1:25">
      <c r="A385" s="25">
        <f t="shared" si="232"/>
        <v>368</v>
      </c>
      <c r="C385" s="106">
        <v>39701</v>
      </c>
      <c r="E385" s="115" t="s">
        <v>307</v>
      </c>
      <c r="G385" s="24">
        <v>6.4</v>
      </c>
      <c r="H385" s="75" t="str">
        <f t="shared" si="234"/>
        <v>P, S, T &amp; D Plant - Demand</v>
      </c>
      <c r="I385" s="23">
        <f>'Dep. Res. Class'!K$117</f>
        <v>0</v>
      </c>
      <c r="J385" s="75">
        <f t="shared" si="235"/>
        <v>0</v>
      </c>
      <c r="K385" s="75">
        <f t="shared" si="236"/>
        <v>0</v>
      </c>
      <c r="L385" s="75">
        <f t="shared" si="237"/>
        <v>0</v>
      </c>
      <c r="M385" s="75">
        <f t="shared" si="238"/>
        <v>0</v>
      </c>
      <c r="N385" s="75">
        <f t="shared" si="239"/>
        <v>0</v>
      </c>
      <c r="O385" s="75">
        <f t="shared" si="240"/>
        <v>0</v>
      </c>
      <c r="P385" s="75">
        <f t="shared" si="241"/>
        <v>0</v>
      </c>
      <c r="Q385" s="75">
        <f t="shared" si="242"/>
        <v>0</v>
      </c>
      <c r="R385" s="75">
        <f t="shared" si="243"/>
        <v>0</v>
      </c>
      <c r="S385" s="75">
        <f t="shared" si="244"/>
        <v>0</v>
      </c>
      <c r="T385" s="75">
        <f t="shared" si="245"/>
        <v>0</v>
      </c>
      <c r="U385" s="75">
        <f t="shared" si="246"/>
        <v>0</v>
      </c>
      <c r="V385" s="75">
        <f t="shared" si="247"/>
        <v>0</v>
      </c>
      <c r="W385" s="75">
        <f t="shared" si="248"/>
        <v>0</v>
      </c>
      <c r="X385" s="75">
        <f t="shared" si="249"/>
        <v>0</v>
      </c>
      <c r="Y385" s="23">
        <f t="shared" si="250"/>
        <v>0</v>
      </c>
    </row>
    <row r="386" spans="1:25">
      <c r="A386" s="25">
        <f t="shared" si="232"/>
        <v>369</v>
      </c>
      <c r="C386" s="106">
        <v>39702</v>
      </c>
      <c r="E386" s="115" t="s">
        <v>308</v>
      </c>
      <c r="G386" s="24">
        <v>6.4</v>
      </c>
      <c r="H386" s="75" t="str">
        <f t="shared" si="234"/>
        <v>P, S, T &amp; D Plant - Demand</v>
      </c>
      <c r="I386" s="23">
        <f>'Dep. Res. Class'!K$118</f>
        <v>0</v>
      </c>
      <c r="J386" s="75">
        <f t="shared" si="235"/>
        <v>0</v>
      </c>
      <c r="K386" s="75">
        <f t="shared" si="236"/>
        <v>0</v>
      </c>
      <c r="L386" s="75">
        <f t="shared" si="237"/>
        <v>0</v>
      </c>
      <c r="M386" s="75">
        <f t="shared" si="238"/>
        <v>0</v>
      </c>
      <c r="N386" s="75">
        <f t="shared" si="239"/>
        <v>0</v>
      </c>
      <c r="O386" s="75">
        <f t="shared" si="240"/>
        <v>0</v>
      </c>
      <c r="P386" s="75">
        <f t="shared" si="241"/>
        <v>0</v>
      </c>
      <c r="Q386" s="75">
        <f t="shared" si="242"/>
        <v>0</v>
      </c>
      <c r="R386" s="75">
        <f t="shared" si="243"/>
        <v>0</v>
      </c>
      <c r="S386" s="75">
        <f t="shared" si="244"/>
        <v>0</v>
      </c>
      <c r="T386" s="75">
        <f t="shared" si="245"/>
        <v>0</v>
      </c>
      <c r="U386" s="75">
        <f t="shared" si="246"/>
        <v>0</v>
      </c>
      <c r="V386" s="75">
        <f t="shared" si="247"/>
        <v>0</v>
      </c>
      <c r="W386" s="75">
        <f t="shared" si="248"/>
        <v>0</v>
      </c>
      <c r="X386" s="75">
        <f t="shared" si="249"/>
        <v>0</v>
      </c>
      <c r="Y386" s="23">
        <f t="shared" si="250"/>
        <v>0</v>
      </c>
    </row>
    <row r="387" spans="1:25">
      <c r="A387" s="25">
        <f t="shared" si="232"/>
        <v>370</v>
      </c>
      <c r="C387" s="106">
        <v>39705</v>
      </c>
      <c r="E387" s="115" t="s">
        <v>309</v>
      </c>
      <c r="G387" s="24">
        <v>6.4</v>
      </c>
      <c r="H387" s="75" t="str">
        <f t="shared" si="234"/>
        <v>P, S, T &amp; D Plant - Demand</v>
      </c>
      <c r="I387" s="23">
        <f>'Dep. Res. Class'!K$119</f>
        <v>0</v>
      </c>
      <c r="J387" s="75">
        <f t="shared" si="235"/>
        <v>0</v>
      </c>
      <c r="K387" s="75">
        <f t="shared" si="236"/>
        <v>0</v>
      </c>
      <c r="L387" s="75">
        <f t="shared" si="237"/>
        <v>0</v>
      </c>
      <c r="M387" s="75">
        <f t="shared" si="238"/>
        <v>0</v>
      </c>
      <c r="N387" s="75">
        <f t="shared" si="239"/>
        <v>0</v>
      </c>
      <c r="O387" s="75">
        <f t="shared" si="240"/>
        <v>0</v>
      </c>
      <c r="P387" s="75">
        <f t="shared" si="241"/>
        <v>0</v>
      </c>
      <c r="Q387" s="75">
        <f t="shared" si="242"/>
        <v>0</v>
      </c>
      <c r="R387" s="75">
        <f t="shared" si="243"/>
        <v>0</v>
      </c>
      <c r="S387" s="75">
        <f t="shared" si="244"/>
        <v>0</v>
      </c>
      <c r="T387" s="75">
        <f t="shared" si="245"/>
        <v>0</v>
      </c>
      <c r="U387" s="75">
        <f t="shared" si="246"/>
        <v>0</v>
      </c>
      <c r="V387" s="75">
        <f t="shared" si="247"/>
        <v>0</v>
      </c>
      <c r="W387" s="75">
        <f t="shared" si="248"/>
        <v>0</v>
      </c>
      <c r="X387" s="75">
        <f t="shared" si="249"/>
        <v>0</v>
      </c>
      <c r="Y387" s="23">
        <f t="shared" si="250"/>
        <v>0</v>
      </c>
    </row>
    <row r="388" spans="1:25">
      <c r="A388" s="25">
        <f t="shared" si="232"/>
        <v>371</v>
      </c>
      <c r="C388" s="106">
        <v>39800</v>
      </c>
      <c r="E388" s="115" t="s">
        <v>310</v>
      </c>
      <c r="G388" s="24">
        <v>6.4</v>
      </c>
      <c r="H388" s="75" t="str">
        <f t="shared" si="234"/>
        <v>P, S, T &amp; D Plant - Demand</v>
      </c>
      <c r="I388" s="23">
        <f>'Dep. Res. Class'!K$120</f>
        <v>446595.64725454338</v>
      </c>
      <c r="J388" s="75">
        <f t="shared" si="235"/>
        <v>241140.78559654442</v>
      </c>
      <c r="K388" s="75">
        <f t="shared" si="236"/>
        <v>148818.41834616082</v>
      </c>
      <c r="L388" s="75">
        <f t="shared" si="237"/>
        <v>0</v>
      </c>
      <c r="M388" s="75">
        <f t="shared" si="238"/>
        <v>56636.443311838135</v>
      </c>
      <c r="N388" s="75">
        <f t="shared" si="239"/>
        <v>0</v>
      </c>
      <c r="O388" s="75">
        <f t="shared" si="240"/>
        <v>0</v>
      </c>
      <c r="P388" s="75">
        <f t="shared" si="241"/>
        <v>0</v>
      </c>
      <c r="Q388" s="75">
        <f t="shared" si="242"/>
        <v>0</v>
      </c>
      <c r="R388" s="75">
        <f t="shared" si="243"/>
        <v>0</v>
      </c>
      <c r="S388" s="75">
        <f t="shared" si="244"/>
        <v>0</v>
      </c>
      <c r="T388" s="75">
        <f t="shared" si="245"/>
        <v>0</v>
      </c>
      <c r="U388" s="75">
        <f t="shared" si="246"/>
        <v>0</v>
      </c>
      <c r="V388" s="75">
        <f t="shared" si="247"/>
        <v>0</v>
      </c>
      <c r="W388" s="75">
        <f t="shared" si="248"/>
        <v>0</v>
      </c>
      <c r="X388" s="75">
        <f t="shared" si="249"/>
        <v>0</v>
      </c>
      <c r="Y388" s="23">
        <f t="shared" si="250"/>
        <v>0</v>
      </c>
    </row>
    <row r="389" spans="1:25">
      <c r="A389" s="25">
        <f t="shared" si="232"/>
        <v>372</v>
      </c>
      <c r="C389" s="106">
        <v>39900</v>
      </c>
      <c r="E389" s="115" t="s">
        <v>311</v>
      </c>
      <c r="G389" s="24">
        <v>6.4</v>
      </c>
      <c r="H389" s="75" t="str">
        <f t="shared" si="234"/>
        <v>P, S, T &amp; D Plant - Demand</v>
      </c>
      <c r="I389" s="23">
        <f>'Dep. Res. Class'!K$121</f>
        <v>0</v>
      </c>
      <c r="J389" s="75">
        <f t="shared" si="235"/>
        <v>0</v>
      </c>
      <c r="K389" s="75">
        <f t="shared" si="236"/>
        <v>0</v>
      </c>
      <c r="L389" s="75">
        <f t="shared" si="237"/>
        <v>0</v>
      </c>
      <c r="M389" s="75">
        <f t="shared" si="238"/>
        <v>0</v>
      </c>
      <c r="N389" s="75">
        <f t="shared" si="239"/>
        <v>0</v>
      </c>
      <c r="O389" s="75">
        <f t="shared" si="240"/>
        <v>0</v>
      </c>
      <c r="P389" s="75">
        <f t="shared" si="241"/>
        <v>0</v>
      </c>
      <c r="Q389" s="75">
        <f t="shared" si="242"/>
        <v>0</v>
      </c>
      <c r="R389" s="75">
        <f t="shared" si="243"/>
        <v>0</v>
      </c>
      <c r="S389" s="75">
        <f t="shared" si="244"/>
        <v>0</v>
      </c>
      <c r="T389" s="75">
        <f t="shared" si="245"/>
        <v>0</v>
      </c>
      <c r="U389" s="75">
        <f t="shared" si="246"/>
        <v>0</v>
      </c>
      <c r="V389" s="75">
        <f t="shared" si="247"/>
        <v>0</v>
      </c>
      <c r="W389" s="75">
        <f t="shared" si="248"/>
        <v>0</v>
      </c>
      <c r="X389" s="75">
        <f t="shared" si="249"/>
        <v>0</v>
      </c>
      <c r="Y389" s="23">
        <f t="shared" si="250"/>
        <v>0</v>
      </c>
    </row>
    <row r="390" spans="1:25">
      <c r="A390" s="25">
        <f t="shared" si="232"/>
        <v>373</v>
      </c>
      <c r="C390" s="106">
        <v>39901</v>
      </c>
      <c r="E390" s="115" t="s">
        <v>312</v>
      </c>
      <c r="G390" s="24">
        <v>6.4</v>
      </c>
      <c r="H390" s="75" t="str">
        <f t="shared" si="234"/>
        <v>P, S, T &amp; D Plant - Demand</v>
      </c>
      <c r="I390" s="23">
        <f>'Dep. Res. Class'!K$122</f>
        <v>6226.3479166669822</v>
      </c>
      <c r="J390" s="75">
        <f t="shared" si="235"/>
        <v>3361.9369943539218</v>
      </c>
      <c r="K390" s="75">
        <f t="shared" si="236"/>
        <v>2074.7968654140691</v>
      </c>
      <c r="L390" s="75">
        <f t="shared" si="237"/>
        <v>0</v>
      </c>
      <c r="M390" s="75">
        <f t="shared" si="238"/>
        <v>789.61405689899163</v>
      </c>
      <c r="N390" s="75">
        <f t="shared" si="239"/>
        <v>0</v>
      </c>
      <c r="O390" s="75">
        <f t="shared" si="240"/>
        <v>0</v>
      </c>
      <c r="P390" s="75">
        <f t="shared" si="241"/>
        <v>0</v>
      </c>
      <c r="Q390" s="75">
        <f t="shared" si="242"/>
        <v>0</v>
      </c>
      <c r="R390" s="75">
        <f t="shared" si="243"/>
        <v>0</v>
      </c>
      <c r="S390" s="75">
        <f t="shared" si="244"/>
        <v>0</v>
      </c>
      <c r="T390" s="75">
        <f t="shared" si="245"/>
        <v>0</v>
      </c>
      <c r="U390" s="75">
        <f t="shared" si="246"/>
        <v>0</v>
      </c>
      <c r="V390" s="75">
        <f t="shared" si="247"/>
        <v>0</v>
      </c>
      <c r="W390" s="75">
        <f t="shared" si="248"/>
        <v>0</v>
      </c>
      <c r="X390" s="75">
        <f t="shared" si="249"/>
        <v>0</v>
      </c>
      <c r="Y390" s="23">
        <f t="shared" si="250"/>
        <v>0</v>
      </c>
    </row>
    <row r="391" spans="1:25">
      <c r="A391" s="25">
        <f t="shared" si="232"/>
        <v>374</v>
      </c>
      <c r="C391" s="106">
        <v>39902</v>
      </c>
      <c r="E391" s="115" t="s">
        <v>313</v>
      </c>
      <c r="G391" s="24">
        <v>6.4</v>
      </c>
      <c r="H391" s="75" t="str">
        <f t="shared" si="234"/>
        <v>P, S, T &amp; D Plant - Demand</v>
      </c>
      <c r="I391" s="23">
        <f>'Dep. Res. Class'!K$123</f>
        <v>0</v>
      </c>
      <c r="J391" s="75">
        <f t="shared" si="235"/>
        <v>0</v>
      </c>
      <c r="K391" s="75">
        <f t="shared" si="236"/>
        <v>0</v>
      </c>
      <c r="L391" s="75">
        <f t="shared" si="237"/>
        <v>0</v>
      </c>
      <c r="M391" s="75">
        <f t="shared" si="238"/>
        <v>0</v>
      </c>
      <c r="N391" s="75">
        <f t="shared" si="239"/>
        <v>0</v>
      </c>
      <c r="O391" s="75">
        <f t="shared" si="240"/>
        <v>0</v>
      </c>
      <c r="P391" s="75">
        <f t="shared" si="241"/>
        <v>0</v>
      </c>
      <c r="Q391" s="75">
        <f t="shared" si="242"/>
        <v>0</v>
      </c>
      <c r="R391" s="75">
        <f t="shared" si="243"/>
        <v>0</v>
      </c>
      <c r="S391" s="75">
        <f t="shared" si="244"/>
        <v>0</v>
      </c>
      <c r="T391" s="75">
        <f t="shared" si="245"/>
        <v>0</v>
      </c>
      <c r="U391" s="75">
        <f t="shared" si="246"/>
        <v>0</v>
      </c>
      <c r="V391" s="75">
        <f t="shared" si="247"/>
        <v>0</v>
      </c>
      <c r="W391" s="75">
        <f t="shared" si="248"/>
        <v>0</v>
      </c>
      <c r="X391" s="75">
        <f t="shared" si="249"/>
        <v>0</v>
      </c>
      <c r="Y391" s="23">
        <f t="shared" si="250"/>
        <v>0</v>
      </c>
    </row>
    <row r="392" spans="1:25">
      <c r="A392" s="25">
        <f t="shared" si="232"/>
        <v>375</v>
      </c>
      <c r="C392" s="106">
        <v>39903</v>
      </c>
      <c r="E392" s="115" t="s">
        <v>314</v>
      </c>
      <c r="G392" s="24">
        <v>6.4</v>
      </c>
      <c r="H392" s="75" t="str">
        <f t="shared" si="234"/>
        <v>P, S, T &amp; D Plant - Demand</v>
      </c>
      <c r="I392" s="23">
        <f>'Dep. Res. Class'!K$124</f>
        <v>0</v>
      </c>
      <c r="J392" s="75">
        <f t="shared" si="235"/>
        <v>0</v>
      </c>
      <c r="K392" s="75">
        <f t="shared" si="236"/>
        <v>0</v>
      </c>
      <c r="L392" s="75">
        <f t="shared" si="237"/>
        <v>0</v>
      </c>
      <c r="M392" s="75">
        <f t="shared" si="238"/>
        <v>0</v>
      </c>
      <c r="N392" s="75">
        <f t="shared" si="239"/>
        <v>0</v>
      </c>
      <c r="O392" s="75">
        <f t="shared" si="240"/>
        <v>0</v>
      </c>
      <c r="P392" s="75">
        <f t="shared" si="241"/>
        <v>0</v>
      </c>
      <c r="Q392" s="75">
        <f t="shared" si="242"/>
        <v>0</v>
      </c>
      <c r="R392" s="75">
        <f t="shared" si="243"/>
        <v>0</v>
      </c>
      <c r="S392" s="75">
        <f t="shared" si="244"/>
        <v>0</v>
      </c>
      <c r="T392" s="75">
        <f t="shared" si="245"/>
        <v>0</v>
      </c>
      <c r="U392" s="75">
        <f t="shared" si="246"/>
        <v>0</v>
      </c>
      <c r="V392" s="75">
        <f t="shared" si="247"/>
        <v>0</v>
      </c>
      <c r="W392" s="75">
        <f t="shared" si="248"/>
        <v>0</v>
      </c>
      <c r="X392" s="75">
        <f t="shared" si="249"/>
        <v>0</v>
      </c>
      <c r="Y392" s="23">
        <f t="shared" si="250"/>
        <v>0</v>
      </c>
    </row>
    <row r="393" spans="1:25">
      <c r="A393" s="25">
        <f t="shared" si="232"/>
        <v>376</v>
      </c>
      <c r="C393" s="106">
        <v>39904</v>
      </c>
      <c r="E393" s="115" t="s">
        <v>315</v>
      </c>
      <c r="G393" s="24">
        <v>6.4</v>
      </c>
      <c r="H393" s="75" t="str">
        <f t="shared" si="234"/>
        <v>P, S, T &amp; D Plant - Demand</v>
      </c>
      <c r="I393" s="23">
        <f>'Dep. Res. Class'!K$125</f>
        <v>0</v>
      </c>
      <c r="J393" s="75">
        <f t="shared" si="235"/>
        <v>0</v>
      </c>
      <c r="K393" s="75">
        <f t="shared" si="236"/>
        <v>0</v>
      </c>
      <c r="L393" s="75">
        <f t="shared" si="237"/>
        <v>0</v>
      </c>
      <c r="M393" s="75">
        <f t="shared" si="238"/>
        <v>0</v>
      </c>
      <c r="N393" s="75">
        <f t="shared" si="239"/>
        <v>0</v>
      </c>
      <c r="O393" s="75">
        <f t="shared" si="240"/>
        <v>0</v>
      </c>
      <c r="P393" s="75">
        <f t="shared" si="241"/>
        <v>0</v>
      </c>
      <c r="Q393" s="75">
        <f t="shared" si="242"/>
        <v>0</v>
      </c>
      <c r="R393" s="75">
        <f t="shared" si="243"/>
        <v>0</v>
      </c>
      <c r="S393" s="75">
        <f t="shared" si="244"/>
        <v>0</v>
      </c>
      <c r="T393" s="75">
        <f t="shared" si="245"/>
        <v>0</v>
      </c>
      <c r="U393" s="75">
        <f t="shared" si="246"/>
        <v>0</v>
      </c>
      <c r="V393" s="75">
        <f t="shared" si="247"/>
        <v>0</v>
      </c>
      <c r="W393" s="75">
        <f t="shared" si="248"/>
        <v>0</v>
      </c>
      <c r="X393" s="75">
        <f t="shared" si="249"/>
        <v>0</v>
      </c>
      <c r="Y393" s="23">
        <f t="shared" si="250"/>
        <v>0</v>
      </c>
    </row>
    <row r="394" spans="1:25">
      <c r="A394" s="25">
        <f t="shared" si="232"/>
        <v>377</v>
      </c>
      <c r="C394" s="106">
        <v>39905</v>
      </c>
      <c r="E394" s="115" t="s">
        <v>316</v>
      </c>
      <c r="G394" s="24">
        <v>6.4</v>
      </c>
      <c r="H394" s="75" t="str">
        <f t="shared" si="234"/>
        <v>P, S, T &amp; D Plant - Demand</v>
      </c>
      <c r="I394" s="23">
        <f>'Dep. Res. Class'!K$126</f>
        <v>0</v>
      </c>
      <c r="J394" s="75">
        <f t="shared" si="235"/>
        <v>0</v>
      </c>
      <c r="K394" s="75">
        <f t="shared" si="236"/>
        <v>0</v>
      </c>
      <c r="L394" s="75">
        <f t="shared" si="237"/>
        <v>0</v>
      </c>
      <c r="M394" s="75">
        <f t="shared" si="238"/>
        <v>0</v>
      </c>
      <c r="N394" s="75">
        <f t="shared" si="239"/>
        <v>0</v>
      </c>
      <c r="O394" s="75">
        <f t="shared" si="240"/>
        <v>0</v>
      </c>
      <c r="P394" s="75">
        <f t="shared" si="241"/>
        <v>0</v>
      </c>
      <c r="Q394" s="75">
        <f t="shared" si="242"/>
        <v>0</v>
      </c>
      <c r="R394" s="75">
        <f t="shared" si="243"/>
        <v>0</v>
      </c>
      <c r="S394" s="75">
        <f t="shared" si="244"/>
        <v>0</v>
      </c>
      <c r="T394" s="75">
        <f t="shared" si="245"/>
        <v>0</v>
      </c>
      <c r="U394" s="75">
        <f t="shared" si="246"/>
        <v>0</v>
      </c>
      <c r="V394" s="75">
        <f t="shared" si="247"/>
        <v>0</v>
      </c>
      <c r="W394" s="75">
        <f t="shared" si="248"/>
        <v>0</v>
      </c>
      <c r="X394" s="75">
        <f t="shared" si="249"/>
        <v>0</v>
      </c>
      <c r="Y394" s="23">
        <f t="shared" si="250"/>
        <v>0</v>
      </c>
    </row>
    <row r="395" spans="1:25">
      <c r="A395" s="25">
        <f t="shared" si="232"/>
        <v>378</v>
      </c>
      <c r="C395" s="106">
        <v>39906</v>
      </c>
      <c r="E395" s="115" t="s">
        <v>317</v>
      </c>
      <c r="G395" s="24">
        <v>6.4</v>
      </c>
      <c r="H395" s="75" t="str">
        <f t="shared" si="234"/>
        <v>P, S, T &amp; D Plant - Demand</v>
      </c>
      <c r="I395" s="23">
        <f>'Dep. Res. Class'!K$127</f>
        <v>152811.64376103014</v>
      </c>
      <c r="J395" s="75">
        <f t="shared" si="235"/>
        <v>82511.148622618406</v>
      </c>
      <c r="K395" s="75">
        <f t="shared" si="236"/>
        <v>50921.20191765287</v>
      </c>
      <c r="L395" s="75">
        <f t="shared" si="237"/>
        <v>0</v>
      </c>
      <c r="M395" s="75">
        <f t="shared" si="238"/>
        <v>19379.29322075886</v>
      </c>
      <c r="N395" s="75">
        <f t="shared" si="239"/>
        <v>0</v>
      </c>
      <c r="O395" s="75">
        <f t="shared" si="240"/>
        <v>0</v>
      </c>
      <c r="P395" s="75">
        <f t="shared" si="241"/>
        <v>0</v>
      </c>
      <c r="Q395" s="75">
        <f t="shared" si="242"/>
        <v>0</v>
      </c>
      <c r="R395" s="75">
        <f t="shared" si="243"/>
        <v>0</v>
      </c>
      <c r="S395" s="75">
        <f t="shared" si="244"/>
        <v>0</v>
      </c>
      <c r="T395" s="75">
        <f t="shared" si="245"/>
        <v>0</v>
      </c>
      <c r="U395" s="75">
        <f t="shared" si="246"/>
        <v>0</v>
      </c>
      <c r="V395" s="75">
        <f t="shared" si="247"/>
        <v>0</v>
      </c>
      <c r="W395" s="75">
        <f t="shared" si="248"/>
        <v>0</v>
      </c>
      <c r="X395" s="75">
        <f t="shared" si="249"/>
        <v>0</v>
      </c>
      <c r="Y395" s="23">
        <f t="shared" si="250"/>
        <v>0</v>
      </c>
    </row>
    <row r="396" spans="1:25">
      <c r="A396" s="25">
        <f t="shared" si="232"/>
        <v>379</v>
      </c>
      <c r="C396" s="106">
        <v>39907</v>
      </c>
      <c r="E396" s="115" t="s">
        <v>318</v>
      </c>
      <c r="G396" s="24">
        <v>6.4</v>
      </c>
      <c r="H396" s="75" t="str">
        <f t="shared" si="234"/>
        <v>P, S, T &amp; D Plant - Demand</v>
      </c>
      <c r="I396" s="23">
        <f>'Dep. Res. Class'!K$128</f>
        <v>0</v>
      </c>
      <c r="J396" s="75">
        <f t="shared" si="235"/>
        <v>0</v>
      </c>
      <c r="K396" s="75">
        <f t="shared" si="236"/>
        <v>0</v>
      </c>
      <c r="L396" s="75">
        <f t="shared" si="237"/>
        <v>0</v>
      </c>
      <c r="M396" s="75">
        <f t="shared" si="238"/>
        <v>0</v>
      </c>
      <c r="N396" s="75">
        <f t="shared" si="239"/>
        <v>0</v>
      </c>
      <c r="O396" s="75">
        <f t="shared" si="240"/>
        <v>0</v>
      </c>
      <c r="P396" s="75">
        <f t="shared" si="241"/>
        <v>0</v>
      </c>
      <c r="Q396" s="75">
        <f t="shared" si="242"/>
        <v>0</v>
      </c>
      <c r="R396" s="75">
        <f t="shared" si="243"/>
        <v>0</v>
      </c>
      <c r="S396" s="75">
        <f t="shared" si="244"/>
        <v>0</v>
      </c>
      <c r="T396" s="75">
        <f t="shared" si="245"/>
        <v>0</v>
      </c>
      <c r="U396" s="75">
        <f t="shared" si="246"/>
        <v>0</v>
      </c>
      <c r="V396" s="75">
        <f t="shared" si="247"/>
        <v>0</v>
      </c>
      <c r="W396" s="75">
        <f t="shared" si="248"/>
        <v>0</v>
      </c>
      <c r="X396" s="75">
        <f t="shared" si="249"/>
        <v>0</v>
      </c>
      <c r="Y396" s="23">
        <f t="shared" si="250"/>
        <v>0</v>
      </c>
    </row>
    <row r="397" spans="1:25">
      <c r="A397" s="25">
        <f t="shared" si="232"/>
        <v>380</v>
      </c>
      <c r="C397" s="106">
        <v>39908</v>
      </c>
      <c r="E397" s="115" t="s">
        <v>319</v>
      </c>
      <c r="G397" s="24">
        <v>6.4</v>
      </c>
      <c r="H397" s="75" t="str">
        <f t="shared" si="234"/>
        <v>P, S, T &amp; D Plant - Demand</v>
      </c>
      <c r="I397" s="23">
        <f>'Dep. Res. Class'!K$129</f>
        <v>0</v>
      </c>
      <c r="J397" s="75">
        <f t="shared" si="235"/>
        <v>0</v>
      </c>
      <c r="K397" s="75">
        <f t="shared" si="236"/>
        <v>0</v>
      </c>
      <c r="L397" s="75">
        <f t="shared" si="237"/>
        <v>0</v>
      </c>
      <c r="M397" s="75">
        <f t="shared" si="238"/>
        <v>0</v>
      </c>
      <c r="N397" s="75">
        <f t="shared" si="239"/>
        <v>0</v>
      </c>
      <c r="O397" s="75">
        <f t="shared" si="240"/>
        <v>0</v>
      </c>
      <c r="P397" s="75">
        <f t="shared" si="241"/>
        <v>0</v>
      </c>
      <c r="Q397" s="75">
        <f t="shared" si="242"/>
        <v>0</v>
      </c>
      <c r="R397" s="75">
        <f t="shared" si="243"/>
        <v>0</v>
      </c>
      <c r="S397" s="75">
        <f t="shared" si="244"/>
        <v>0</v>
      </c>
      <c r="T397" s="75">
        <f t="shared" si="245"/>
        <v>0</v>
      </c>
      <c r="U397" s="75">
        <f t="shared" si="246"/>
        <v>0</v>
      </c>
      <c r="V397" s="75">
        <f t="shared" si="247"/>
        <v>0</v>
      </c>
      <c r="W397" s="75">
        <f t="shared" si="248"/>
        <v>0</v>
      </c>
      <c r="X397" s="75">
        <f t="shared" si="249"/>
        <v>0</v>
      </c>
      <c r="Y397" s="23">
        <f t="shared" si="250"/>
        <v>0</v>
      </c>
    </row>
    <row r="398" spans="1:25">
      <c r="A398" s="25">
        <f t="shared" si="232"/>
        <v>381</v>
      </c>
      <c r="C398" s="106">
        <v>39909</v>
      </c>
      <c r="E398" s="115" t="s">
        <v>320</v>
      </c>
      <c r="G398" s="24">
        <v>6.4</v>
      </c>
      <c r="H398" s="75" t="str">
        <f t="shared" si="234"/>
        <v>P, S, T &amp; D Plant - Demand</v>
      </c>
      <c r="I398" s="23">
        <f>'Dep. Res. Class'!K$130</f>
        <v>0</v>
      </c>
      <c r="J398" s="75">
        <f t="shared" si="235"/>
        <v>0</v>
      </c>
      <c r="K398" s="75">
        <f t="shared" si="236"/>
        <v>0</v>
      </c>
      <c r="L398" s="75">
        <f t="shared" si="237"/>
        <v>0</v>
      </c>
      <c r="M398" s="75">
        <f t="shared" si="238"/>
        <v>0</v>
      </c>
      <c r="N398" s="75">
        <f t="shared" si="239"/>
        <v>0</v>
      </c>
      <c r="O398" s="75">
        <f t="shared" si="240"/>
        <v>0</v>
      </c>
      <c r="P398" s="75">
        <f t="shared" si="241"/>
        <v>0</v>
      </c>
      <c r="Q398" s="75">
        <f t="shared" si="242"/>
        <v>0</v>
      </c>
      <c r="R398" s="75">
        <f t="shared" si="243"/>
        <v>0</v>
      </c>
      <c r="S398" s="75">
        <f t="shared" si="244"/>
        <v>0</v>
      </c>
      <c r="T398" s="75">
        <f t="shared" si="245"/>
        <v>0</v>
      </c>
      <c r="U398" s="75">
        <f t="shared" si="246"/>
        <v>0</v>
      </c>
      <c r="V398" s="75">
        <f t="shared" si="247"/>
        <v>0</v>
      </c>
      <c r="W398" s="75">
        <f t="shared" si="248"/>
        <v>0</v>
      </c>
      <c r="X398" s="75">
        <f t="shared" si="249"/>
        <v>0</v>
      </c>
      <c r="Y398" s="23">
        <f t="shared" si="250"/>
        <v>0</v>
      </c>
    </row>
    <row r="399" spans="1:25">
      <c r="A399" s="25">
        <f t="shared" si="232"/>
        <v>382</v>
      </c>
      <c r="C399" s="117"/>
      <c r="E399" s="115" t="s">
        <v>321</v>
      </c>
      <c r="G399" s="24">
        <v>6.4</v>
      </c>
      <c r="H399" s="75" t="str">
        <f t="shared" si="234"/>
        <v>P, S, T &amp; D Plant - Demand</v>
      </c>
      <c r="I399" s="23">
        <f>'Dep. Res. Class'!K$131</f>
        <v>0</v>
      </c>
      <c r="J399" s="75">
        <f t="shared" si="235"/>
        <v>0</v>
      </c>
      <c r="K399" s="75">
        <f t="shared" si="236"/>
        <v>0</v>
      </c>
      <c r="L399" s="75">
        <f t="shared" si="237"/>
        <v>0</v>
      </c>
      <c r="M399" s="75">
        <f t="shared" si="238"/>
        <v>0</v>
      </c>
      <c r="N399" s="75">
        <f t="shared" si="239"/>
        <v>0</v>
      </c>
      <c r="O399" s="75">
        <f t="shared" si="240"/>
        <v>0</v>
      </c>
      <c r="P399" s="75">
        <f t="shared" si="241"/>
        <v>0</v>
      </c>
      <c r="Q399" s="75">
        <f t="shared" si="242"/>
        <v>0</v>
      </c>
      <c r="R399" s="75">
        <f t="shared" si="243"/>
        <v>0</v>
      </c>
      <c r="S399" s="75">
        <f t="shared" si="244"/>
        <v>0</v>
      </c>
      <c r="T399" s="75">
        <f t="shared" si="245"/>
        <v>0</v>
      </c>
      <c r="U399" s="75">
        <f t="shared" si="246"/>
        <v>0</v>
      </c>
      <c r="V399" s="75">
        <f t="shared" si="247"/>
        <v>0</v>
      </c>
      <c r="W399" s="75">
        <f t="shared" si="248"/>
        <v>0</v>
      </c>
      <c r="X399" s="75">
        <f t="shared" si="249"/>
        <v>0</v>
      </c>
      <c r="Y399" s="23">
        <f t="shared" si="250"/>
        <v>0</v>
      </c>
    </row>
    <row r="400" spans="1:25">
      <c r="A400" s="25">
        <f t="shared" si="232"/>
        <v>383</v>
      </c>
      <c r="C400" s="117"/>
      <c r="E400" s="115" t="s">
        <v>355</v>
      </c>
      <c r="G400" s="24">
        <v>6.4</v>
      </c>
      <c r="H400" s="75" t="str">
        <f t="shared" si="234"/>
        <v>P, S, T &amp; D Plant - Demand</v>
      </c>
      <c r="I400" s="23">
        <f>'Dep. Res. Class'!K$132</f>
        <v>-477340.27672282828</v>
      </c>
      <c r="J400" s="75">
        <f t="shared" si="235"/>
        <v>-257741.44919108076</v>
      </c>
      <c r="K400" s="75">
        <f t="shared" si="236"/>
        <v>-159063.40653231108</v>
      </c>
      <c r="L400" s="75">
        <f t="shared" si="237"/>
        <v>0</v>
      </c>
      <c r="M400" s="75">
        <f t="shared" si="238"/>
        <v>-60535.420999436436</v>
      </c>
      <c r="N400" s="75">
        <f t="shared" si="239"/>
        <v>0</v>
      </c>
      <c r="O400" s="75">
        <f t="shared" si="240"/>
        <v>0</v>
      </c>
      <c r="P400" s="75">
        <f t="shared" si="241"/>
        <v>0</v>
      </c>
      <c r="Q400" s="75">
        <f t="shared" si="242"/>
        <v>0</v>
      </c>
      <c r="R400" s="75">
        <f t="shared" si="243"/>
        <v>0</v>
      </c>
      <c r="S400" s="75">
        <f t="shared" si="244"/>
        <v>0</v>
      </c>
      <c r="T400" s="75">
        <f t="shared" si="245"/>
        <v>0</v>
      </c>
      <c r="U400" s="75">
        <f t="shared" si="246"/>
        <v>0</v>
      </c>
      <c r="V400" s="75">
        <f t="shared" si="247"/>
        <v>0</v>
      </c>
      <c r="W400" s="75">
        <f t="shared" si="248"/>
        <v>0</v>
      </c>
      <c r="X400" s="75">
        <f t="shared" si="249"/>
        <v>0</v>
      </c>
      <c r="Y400" s="23">
        <f t="shared" ref="Y400" si="251">SUM(J400:X400)-I400</f>
        <v>0</v>
      </c>
    </row>
    <row r="401" spans="1:25">
      <c r="A401" s="25">
        <f t="shared" si="232"/>
        <v>384</v>
      </c>
      <c r="C401" s="117"/>
      <c r="E401" s="118" t="s">
        <v>449</v>
      </c>
      <c r="G401" s="24">
        <v>6.4</v>
      </c>
      <c r="H401" s="75" t="str">
        <f t="shared" si="234"/>
        <v>P, S, T &amp; D Plant - Demand</v>
      </c>
      <c r="I401" s="23">
        <f>'Dep. Res. Class'!K$133</f>
        <v>0</v>
      </c>
      <c r="J401" s="75">
        <f t="shared" si="235"/>
        <v>0</v>
      </c>
      <c r="K401" s="75">
        <f t="shared" si="236"/>
        <v>0</v>
      </c>
      <c r="L401" s="75">
        <f t="shared" si="237"/>
        <v>0</v>
      </c>
      <c r="M401" s="75">
        <f t="shared" si="238"/>
        <v>0</v>
      </c>
      <c r="N401" s="75">
        <f t="shared" si="239"/>
        <v>0</v>
      </c>
      <c r="O401" s="75">
        <f t="shared" si="240"/>
        <v>0</v>
      </c>
      <c r="P401" s="75">
        <f t="shared" si="241"/>
        <v>0</v>
      </c>
      <c r="Q401" s="75">
        <f t="shared" si="242"/>
        <v>0</v>
      </c>
      <c r="R401" s="75">
        <f t="shared" si="243"/>
        <v>0</v>
      </c>
      <c r="S401" s="75">
        <f t="shared" si="244"/>
        <v>0</v>
      </c>
      <c r="T401" s="75">
        <f t="shared" si="245"/>
        <v>0</v>
      </c>
      <c r="U401" s="75">
        <f t="shared" si="246"/>
        <v>0</v>
      </c>
      <c r="V401" s="75">
        <f t="shared" si="247"/>
        <v>0</v>
      </c>
      <c r="W401" s="75">
        <f t="shared" si="248"/>
        <v>0</v>
      </c>
      <c r="X401" s="75">
        <f t="shared" si="249"/>
        <v>0</v>
      </c>
      <c r="Y401" s="23">
        <f t="shared" si="250"/>
        <v>0</v>
      </c>
    </row>
    <row r="402" spans="1:25">
      <c r="A402" s="25">
        <f t="shared" si="232"/>
        <v>385</v>
      </c>
      <c r="G402" s="24"/>
      <c r="I402" s="23"/>
      <c r="J402" s="94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>
      <c r="A403" s="25">
        <f t="shared" si="232"/>
        <v>386</v>
      </c>
      <c r="D403" s="106" t="s">
        <v>149</v>
      </c>
      <c r="G403" s="24"/>
      <c r="I403" s="23">
        <f>'Dep. Res. Class'!K$135</f>
        <v>2714264.4783356884</v>
      </c>
      <c r="J403" s="75">
        <f>SUM(J366:J401)</f>
        <v>1465576.0141110606</v>
      </c>
      <c r="K403" s="75">
        <f t="shared" ref="K403:X403" si="252">SUM(K366:K401)</f>
        <v>904470.40655740537</v>
      </c>
      <c r="L403" s="75">
        <f t="shared" si="252"/>
        <v>0</v>
      </c>
      <c r="M403" s="75">
        <f t="shared" si="252"/>
        <v>344218.05766722292</v>
      </c>
      <c r="N403" s="75">
        <f t="shared" si="252"/>
        <v>0</v>
      </c>
      <c r="O403" s="75">
        <f t="shared" si="252"/>
        <v>0</v>
      </c>
      <c r="P403" s="75">
        <f t="shared" si="252"/>
        <v>0</v>
      </c>
      <c r="Q403" s="75">
        <f t="shared" si="252"/>
        <v>0</v>
      </c>
      <c r="R403" s="75">
        <f t="shared" si="252"/>
        <v>0</v>
      </c>
      <c r="S403" s="75">
        <f t="shared" si="252"/>
        <v>0</v>
      </c>
      <c r="T403" s="75">
        <f t="shared" si="252"/>
        <v>0</v>
      </c>
      <c r="U403" s="75">
        <f t="shared" si="252"/>
        <v>0</v>
      </c>
      <c r="V403" s="75">
        <f t="shared" si="252"/>
        <v>0</v>
      </c>
      <c r="W403" s="75">
        <f t="shared" si="252"/>
        <v>0</v>
      </c>
      <c r="X403" s="75">
        <f t="shared" si="252"/>
        <v>0</v>
      </c>
      <c r="Y403" s="23">
        <f>SUM(J403:X403)-I403</f>
        <v>0</v>
      </c>
    </row>
    <row r="404" spans="1:25">
      <c r="A404" s="25">
        <f t="shared" si="232"/>
        <v>387</v>
      </c>
      <c r="G404" s="24"/>
      <c r="I404" s="23"/>
      <c r="J404" s="94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>
      <c r="A405" s="25">
        <f t="shared" si="232"/>
        <v>388</v>
      </c>
      <c r="D405" s="106" t="s">
        <v>354</v>
      </c>
      <c r="G405" s="24"/>
      <c r="I405" s="23">
        <f>'Dep. Res. Class'!K$137</f>
        <v>59104579.674608648</v>
      </c>
      <c r="J405" s="23">
        <f>J403+J362+J334+J320+J298+J286</f>
        <v>31913711.794341017</v>
      </c>
      <c r="K405" s="23">
        <f t="shared" ref="K405:X405" si="253">K403+K362+K334+K320+K298+K286</f>
        <v>19695333.168297954</v>
      </c>
      <c r="L405" s="23">
        <f t="shared" si="253"/>
        <v>0</v>
      </c>
      <c r="M405" s="23">
        <f t="shared" si="253"/>
        <v>7495534.7119696727</v>
      </c>
      <c r="N405" s="23">
        <f t="shared" si="253"/>
        <v>0</v>
      </c>
      <c r="O405" s="23">
        <f t="shared" si="253"/>
        <v>0</v>
      </c>
      <c r="P405" s="23">
        <f t="shared" si="253"/>
        <v>0</v>
      </c>
      <c r="Q405" s="23">
        <f t="shared" si="253"/>
        <v>0</v>
      </c>
      <c r="R405" s="23">
        <f t="shared" si="253"/>
        <v>0</v>
      </c>
      <c r="S405" s="23">
        <f t="shared" si="253"/>
        <v>0</v>
      </c>
      <c r="T405" s="23">
        <f t="shared" si="253"/>
        <v>0</v>
      </c>
      <c r="U405" s="23">
        <f t="shared" si="253"/>
        <v>0</v>
      </c>
      <c r="V405" s="23">
        <f t="shared" si="253"/>
        <v>0</v>
      </c>
      <c r="W405" s="23">
        <f t="shared" si="253"/>
        <v>0</v>
      </c>
      <c r="X405" s="23">
        <f t="shared" si="253"/>
        <v>0</v>
      </c>
      <c r="Y405" s="23">
        <f>SUM(J405:X405)-I405</f>
        <v>0</v>
      </c>
    </row>
    <row r="406" spans="1:25">
      <c r="A406" s="25">
        <f t="shared" si="232"/>
        <v>389</v>
      </c>
      <c r="G406" s="24"/>
      <c r="I406" s="23"/>
      <c r="J406" s="94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>
      <c r="A407" s="25">
        <f t="shared" si="232"/>
        <v>390</v>
      </c>
      <c r="D407" s="106" t="s">
        <v>347</v>
      </c>
      <c r="G407" s="24"/>
      <c r="I407" s="23"/>
      <c r="J407" s="94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>
      <c r="A408" s="25">
        <f t="shared" si="232"/>
        <v>391</v>
      </c>
      <c r="G408" s="24"/>
      <c r="I408" s="23"/>
      <c r="J408" s="94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</row>
    <row r="409" spans="1:25">
      <c r="A409" s="25">
        <f t="shared" si="232"/>
        <v>392</v>
      </c>
      <c r="D409" s="106" t="s">
        <v>322</v>
      </c>
      <c r="G409" s="24"/>
      <c r="I409" s="23"/>
      <c r="J409" s="94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>
      <c r="A410" s="25">
        <f t="shared" si="232"/>
        <v>393</v>
      </c>
      <c r="G410" s="24"/>
      <c r="I410" s="23"/>
      <c r="J410" s="94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</row>
    <row r="411" spans="1:25">
      <c r="A411" s="25">
        <f t="shared" si="232"/>
        <v>394</v>
      </c>
      <c r="C411" s="106">
        <v>30100</v>
      </c>
      <c r="E411" s="115" t="s">
        <v>323</v>
      </c>
      <c r="G411" s="24">
        <v>99</v>
      </c>
      <c r="H411" s="75" t="str">
        <f>VLOOKUP($G411,alloc,3)</f>
        <v>-</v>
      </c>
      <c r="I411" s="23">
        <f>'Dep. Res. Class'!K$143</f>
        <v>0</v>
      </c>
      <c r="J411" s="75">
        <f>$I411*VLOOKUP($G411,alloc,6)</f>
        <v>0</v>
      </c>
      <c r="K411" s="75">
        <f>$I411*VLOOKUP($G411,alloc,7)</f>
        <v>0</v>
      </c>
      <c r="L411" s="75">
        <f>$I411*VLOOKUP($G411,alloc,8)</f>
        <v>0</v>
      </c>
      <c r="M411" s="75">
        <f>$I411*VLOOKUP($G411,alloc,9)</f>
        <v>0</v>
      </c>
      <c r="N411" s="75">
        <f>$I411*VLOOKUP($G411,alloc,10)</f>
        <v>0</v>
      </c>
      <c r="O411" s="75">
        <f>$I411*VLOOKUP($G411,alloc,11)</f>
        <v>0</v>
      </c>
      <c r="P411" s="75">
        <f>$I411*VLOOKUP($G411,alloc,12)</f>
        <v>0</v>
      </c>
      <c r="Q411" s="75">
        <f>$I411*VLOOKUP($G411,alloc,13)</f>
        <v>0</v>
      </c>
      <c r="R411" s="75">
        <f>$I411*VLOOKUP($G411,alloc,14)</f>
        <v>0</v>
      </c>
      <c r="S411" s="75">
        <f>$I411*VLOOKUP($G411,alloc,15)</f>
        <v>0</v>
      </c>
      <c r="T411" s="75">
        <f>$I411*VLOOKUP($G411,alloc,16)</f>
        <v>0</v>
      </c>
      <c r="U411" s="75">
        <f>$I411*VLOOKUP($G411,alloc,17)</f>
        <v>0</v>
      </c>
      <c r="V411" s="75">
        <f>$I411*VLOOKUP($G411,alloc,18)</f>
        <v>0</v>
      </c>
      <c r="W411" s="75">
        <f>$I411*VLOOKUP($G411,alloc,19)</f>
        <v>0</v>
      </c>
      <c r="X411" s="75">
        <f>$I411*VLOOKUP($G411,alloc,20)</f>
        <v>0</v>
      </c>
      <c r="Y411" s="23">
        <f>SUM(J411:X411)-I411</f>
        <v>0</v>
      </c>
    </row>
    <row r="412" spans="1:25">
      <c r="A412" s="25">
        <f t="shared" si="232"/>
        <v>395</v>
      </c>
      <c r="C412" s="106">
        <v>30200</v>
      </c>
      <c r="E412" s="115" t="s">
        <v>185</v>
      </c>
      <c r="G412" s="24">
        <v>99</v>
      </c>
      <c r="H412" s="75" t="str">
        <f>VLOOKUP($G412,alloc,3)</f>
        <v>-</v>
      </c>
      <c r="I412" s="23">
        <f>'Dep. Res. Class'!K$144</f>
        <v>0</v>
      </c>
      <c r="J412" s="75">
        <f>$I412*VLOOKUP($G412,alloc,6)</f>
        <v>0</v>
      </c>
      <c r="K412" s="75">
        <f>$I412*VLOOKUP($G412,alloc,7)</f>
        <v>0</v>
      </c>
      <c r="L412" s="75">
        <f>$I412*VLOOKUP($G412,alloc,8)</f>
        <v>0</v>
      </c>
      <c r="M412" s="75">
        <f>$I412*VLOOKUP($G412,alloc,9)</f>
        <v>0</v>
      </c>
      <c r="N412" s="75">
        <f>$I412*VLOOKUP($G412,alloc,10)</f>
        <v>0</v>
      </c>
      <c r="O412" s="75">
        <f>$I412*VLOOKUP($G412,alloc,11)</f>
        <v>0</v>
      </c>
      <c r="P412" s="75">
        <f>$I412*VLOOKUP($G412,alloc,12)</f>
        <v>0</v>
      </c>
      <c r="Q412" s="75">
        <f>$I412*VLOOKUP($G412,alloc,13)</f>
        <v>0</v>
      </c>
      <c r="R412" s="75">
        <f>$I412*VLOOKUP($G412,alloc,14)</f>
        <v>0</v>
      </c>
      <c r="S412" s="75">
        <f>$I412*VLOOKUP($G412,alloc,15)</f>
        <v>0</v>
      </c>
      <c r="T412" s="75">
        <f>$I412*VLOOKUP($G412,alloc,16)</f>
        <v>0</v>
      </c>
      <c r="U412" s="75">
        <f>$I412*VLOOKUP($G412,alloc,17)</f>
        <v>0</v>
      </c>
      <c r="V412" s="75">
        <f>$I412*VLOOKUP($G412,alloc,18)</f>
        <v>0</v>
      </c>
      <c r="W412" s="75">
        <f>$I412*VLOOKUP($G412,alloc,19)</f>
        <v>0</v>
      </c>
      <c r="X412" s="75">
        <f>$I412*VLOOKUP($G412,alloc,20)</f>
        <v>0</v>
      </c>
      <c r="Y412" s="23">
        <f>SUM(J412:X412)-I412</f>
        <v>0</v>
      </c>
    </row>
    <row r="413" spans="1:25">
      <c r="A413" s="25">
        <f t="shared" ref="A413:A476" si="254">A412+1</f>
        <v>396</v>
      </c>
      <c r="C413" s="106">
        <v>30300</v>
      </c>
      <c r="E413" s="115" t="s">
        <v>324</v>
      </c>
      <c r="G413" s="24">
        <v>99</v>
      </c>
      <c r="H413" s="75" t="str">
        <f>VLOOKUP($G413,alloc,3)</f>
        <v>-</v>
      </c>
      <c r="I413" s="23">
        <f>'Dep. Res. Class'!K$145</f>
        <v>0</v>
      </c>
      <c r="J413" s="75">
        <f>$I413*VLOOKUP($G413,alloc,6)</f>
        <v>0</v>
      </c>
      <c r="K413" s="75">
        <f>$I413*VLOOKUP($G413,alloc,7)</f>
        <v>0</v>
      </c>
      <c r="L413" s="75">
        <f>$I413*VLOOKUP($G413,alloc,8)</f>
        <v>0</v>
      </c>
      <c r="M413" s="75">
        <f>$I413*VLOOKUP($G413,alloc,9)</f>
        <v>0</v>
      </c>
      <c r="N413" s="75">
        <f>$I413*VLOOKUP($G413,alloc,10)</f>
        <v>0</v>
      </c>
      <c r="O413" s="75">
        <f>$I413*VLOOKUP($G413,alloc,11)</f>
        <v>0</v>
      </c>
      <c r="P413" s="75">
        <f>$I413*VLOOKUP($G413,alloc,12)</f>
        <v>0</v>
      </c>
      <c r="Q413" s="75">
        <f>$I413*VLOOKUP($G413,alloc,13)</f>
        <v>0</v>
      </c>
      <c r="R413" s="75">
        <f>$I413*VLOOKUP($G413,alloc,14)</f>
        <v>0</v>
      </c>
      <c r="S413" s="75">
        <f>$I413*VLOOKUP($G413,alloc,15)</f>
        <v>0</v>
      </c>
      <c r="T413" s="75">
        <f>$I413*VLOOKUP($G413,alloc,16)</f>
        <v>0</v>
      </c>
      <c r="U413" s="75">
        <f>$I413*VLOOKUP($G413,alloc,17)</f>
        <v>0</v>
      </c>
      <c r="V413" s="75">
        <f>$I413*VLOOKUP($G413,alloc,18)</f>
        <v>0</v>
      </c>
      <c r="W413" s="75">
        <f>$I413*VLOOKUP($G413,alloc,19)</f>
        <v>0</v>
      </c>
      <c r="X413" s="75">
        <f>$I413*VLOOKUP($G413,alloc,20)</f>
        <v>0</v>
      </c>
      <c r="Y413" s="23">
        <f>SUM(J413:X413)-I413</f>
        <v>0</v>
      </c>
    </row>
    <row r="414" spans="1:25">
      <c r="A414" s="25">
        <f t="shared" si="254"/>
        <v>397</v>
      </c>
      <c r="G414" s="24"/>
      <c r="I414" s="23"/>
      <c r="J414" s="94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>
      <c r="A415" s="25">
        <f t="shared" si="254"/>
        <v>398</v>
      </c>
      <c r="D415" s="106" t="s">
        <v>325</v>
      </c>
      <c r="G415" s="24"/>
      <c r="I415" s="23"/>
      <c r="J415" s="94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>
      <c r="A416" s="25">
        <f t="shared" si="254"/>
        <v>399</v>
      </c>
      <c r="G416" s="24"/>
      <c r="I416" s="23"/>
      <c r="J416" s="94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>
      <c r="A417" s="25">
        <f t="shared" si="254"/>
        <v>400</v>
      </c>
      <c r="D417" s="106" t="s">
        <v>148</v>
      </c>
      <c r="G417" s="24"/>
      <c r="I417" s="23"/>
      <c r="J417" s="94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>
      <c r="A418" s="25">
        <f t="shared" si="254"/>
        <v>401</v>
      </c>
      <c r="G418" s="24"/>
      <c r="I418" s="23"/>
      <c r="J418" s="94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</row>
    <row r="419" spans="1:25">
      <c r="A419" s="25">
        <f t="shared" si="254"/>
        <v>402</v>
      </c>
      <c r="C419" s="119">
        <v>37400</v>
      </c>
      <c r="E419" s="115" t="s">
        <v>115</v>
      </c>
      <c r="G419" s="24">
        <v>6.4</v>
      </c>
      <c r="H419" s="75" t="str">
        <f t="shared" ref="H419:H453" si="255">VLOOKUP($G419,alloc,3)</f>
        <v>P, S, T &amp; D Plant - Demand</v>
      </c>
      <c r="I419" s="23">
        <f>'Dep. Res. Class'!K$151</f>
        <v>0</v>
      </c>
      <c r="J419" s="75">
        <f t="shared" ref="J419:J453" si="256">$I419*VLOOKUP($G419,alloc,6)</f>
        <v>0</v>
      </c>
      <c r="K419" s="75">
        <f t="shared" ref="K419:K453" si="257">$I419*VLOOKUP($G419,alloc,7)</f>
        <v>0</v>
      </c>
      <c r="L419" s="75">
        <f t="shared" ref="L419:L453" si="258">$I419*VLOOKUP($G419,alloc,8)</f>
        <v>0</v>
      </c>
      <c r="M419" s="75">
        <f t="shared" ref="M419:M453" si="259">$I419*VLOOKUP($G419,alloc,9)</f>
        <v>0</v>
      </c>
      <c r="N419" s="75">
        <f t="shared" ref="N419:N453" si="260">$I419*VLOOKUP($G419,alloc,10)</f>
        <v>0</v>
      </c>
      <c r="O419" s="75">
        <f t="shared" ref="O419:O453" si="261">$I419*VLOOKUP($G419,alloc,11)</f>
        <v>0</v>
      </c>
      <c r="P419" s="75">
        <f t="shared" ref="P419:P453" si="262">$I419*VLOOKUP($G419,alloc,12)</f>
        <v>0</v>
      </c>
      <c r="Q419" s="75">
        <f t="shared" ref="Q419:Q453" si="263">$I419*VLOOKUP($G419,alloc,13)</f>
        <v>0</v>
      </c>
      <c r="R419" s="75">
        <f t="shared" ref="R419:R453" si="264">$I419*VLOOKUP($G419,alloc,14)</f>
        <v>0</v>
      </c>
      <c r="S419" s="75">
        <f t="shared" ref="S419:S453" si="265">$I419*VLOOKUP($G419,alloc,15)</f>
        <v>0</v>
      </c>
      <c r="T419" s="75">
        <f t="shared" ref="T419:T453" si="266">$I419*VLOOKUP($G419,alloc,16)</f>
        <v>0</v>
      </c>
      <c r="U419" s="75">
        <f t="shared" ref="U419:U453" si="267">$I419*VLOOKUP($G419,alloc,17)</f>
        <v>0</v>
      </c>
      <c r="V419" s="75">
        <f t="shared" ref="V419:V453" si="268">$I419*VLOOKUP($G419,alloc,18)</f>
        <v>0</v>
      </c>
      <c r="W419" s="75">
        <f t="shared" ref="W419:W453" si="269">$I419*VLOOKUP($G419,alloc,19)</f>
        <v>0</v>
      </c>
      <c r="X419" s="75">
        <f t="shared" ref="X419:X453" si="270">$I419*VLOOKUP($G419,alloc,20)</f>
        <v>0</v>
      </c>
      <c r="Y419" s="23">
        <f t="shared" ref="Y419:Y453" si="271">SUM(J419:X419)-I419</f>
        <v>0</v>
      </c>
    </row>
    <row r="420" spans="1:25">
      <c r="A420" s="25">
        <f t="shared" si="254"/>
        <v>403</v>
      </c>
      <c r="C420" s="119">
        <v>39001</v>
      </c>
      <c r="E420" s="115" t="s">
        <v>291</v>
      </c>
      <c r="G420" s="24">
        <v>6.4</v>
      </c>
      <c r="H420" s="75" t="str">
        <f t="shared" si="255"/>
        <v>P, S, T &amp; D Plant - Demand</v>
      </c>
      <c r="I420" s="23">
        <f>'Dep. Res. Class'!K$152</f>
        <v>17308.524474048001</v>
      </c>
      <c r="J420" s="75">
        <f t="shared" si="256"/>
        <v>9345.7946015538328</v>
      </c>
      <c r="K420" s="75">
        <f t="shared" si="257"/>
        <v>5767.6944501555126</v>
      </c>
      <c r="L420" s="75">
        <f t="shared" si="258"/>
        <v>0</v>
      </c>
      <c r="M420" s="75">
        <f t="shared" si="259"/>
        <v>2195.0354223386571</v>
      </c>
      <c r="N420" s="75">
        <f t="shared" si="260"/>
        <v>0</v>
      </c>
      <c r="O420" s="75">
        <f t="shared" si="261"/>
        <v>0</v>
      </c>
      <c r="P420" s="75">
        <f t="shared" si="262"/>
        <v>0</v>
      </c>
      <c r="Q420" s="75">
        <f t="shared" si="263"/>
        <v>0</v>
      </c>
      <c r="R420" s="75">
        <f t="shared" si="264"/>
        <v>0</v>
      </c>
      <c r="S420" s="75">
        <f t="shared" si="265"/>
        <v>0</v>
      </c>
      <c r="T420" s="75">
        <f t="shared" si="266"/>
        <v>0</v>
      </c>
      <c r="U420" s="75">
        <f t="shared" si="267"/>
        <v>0</v>
      </c>
      <c r="V420" s="75">
        <f t="shared" si="268"/>
        <v>0</v>
      </c>
      <c r="W420" s="75">
        <f t="shared" si="269"/>
        <v>0</v>
      </c>
      <c r="X420" s="75">
        <f t="shared" si="270"/>
        <v>0</v>
      </c>
      <c r="Y420" s="23">
        <f t="shared" si="271"/>
        <v>0</v>
      </c>
    </row>
    <row r="421" spans="1:25">
      <c r="A421" s="25">
        <f t="shared" si="254"/>
        <v>404</v>
      </c>
      <c r="C421" s="119">
        <v>36602</v>
      </c>
      <c r="E421" s="115" t="s">
        <v>139</v>
      </c>
      <c r="G421" s="24">
        <v>6.4</v>
      </c>
      <c r="H421" s="75" t="str">
        <f t="shared" si="255"/>
        <v>P, S, T &amp; D Plant - Demand</v>
      </c>
      <c r="I421" s="23">
        <f>'Dep. Res. Class'!K$153</f>
        <v>0</v>
      </c>
      <c r="J421" s="75">
        <f t="shared" si="256"/>
        <v>0</v>
      </c>
      <c r="K421" s="75">
        <f t="shared" si="257"/>
        <v>0</v>
      </c>
      <c r="L421" s="75">
        <f t="shared" si="258"/>
        <v>0</v>
      </c>
      <c r="M421" s="75">
        <f t="shared" si="259"/>
        <v>0</v>
      </c>
      <c r="N421" s="75">
        <f t="shared" si="260"/>
        <v>0</v>
      </c>
      <c r="O421" s="75">
        <f t="shared" si="261"/>
        <v>0</v>
      </c>
      <c r="P421" s="75">
        <f t="shared" si="262"/>
        <v>0</v>
      </c>
      <c r="Q421" s="75">
        <f t="shared" si="263"/>
        <v>0</v>
      </c>
      <c r="R421" s="75">
        <f t="shared" si="264"/>
        <v>0</v>
      </c>
      <c r="S421" s="75">
        <f t="shared" si="265"/>
        <v>0</v>
      </c>
      <c r="T421" s="75">
        <f t="shared" si="266"/>
        <v>0</v>
      </c>
      <c r="U421" s="75">
        <f t="shared" si="267"/>
        <v>0</v>
      </c>
      <c r="V421" s="75">
        <f t="shared" si="268"/>
        <v>0</v>
      </c>
      <c r="W421" s="75">
        <f t="shared" si="269"/>
        <v>0</v>
      </c>
      <c r="X421" s="75">
        <f t="shared" si="270"/>
        <v>0</v>
      </c>
      <c r="Y421" s="23">
        <f t="shared" si="271"/>
        <v>0</v>
      </c>
    </row>
    <row r="422" spans="1:25">
      <c r="A422" s="25">
        <f t="shared" si="254"/>
        <v>405</v>
      </c>
      <c r="C422" s="119">
        <v>38900</v>
      </c>
      <c r="E422" s="115" t="s">
        <v>115</v>
      </c>
      <c r="G422" s="24">
        <v>6.4</v>
      </c>
      <c r="H422" s="75" t="str">
        <f t="shared" si="255"/>
        <v>P, S, T &amp; D Plant - Demand</v>
      </c>
      <c r="I422" s="23">
        <f>'Dep. Res. Class'!K$154</f>
        <v>0</v>
      </c>
      <c r="J422" s="75">
        <f t="shared" si="256"/>
        <v>0</v>
      </c>
      <c r="K422" s="75">
        <f t="shared" si="257"/>
        <v>0</v>
      </c>
      <c r="L422" s="75">
        <f t="shared" si="258"/>
        <v>0</v>
      </c>
      <c r="M422" s="75">
        <f t="shared" si="259"/>
        <v>0</v>
      </c>
      <c r="N422" s="75">
        <f t="shared" si="260"/>
        <v>0</v>
      </c>
      <c r="O422" s="75">
        <f t="shared" si="261"/>
        <v>0</v>
      </c>
      <c r="P422" s="75">
        <f t="shared" si="262"/>
        <v>0</v>
      </c>
      <c r="Q422" s="75">
        <f t="shared" si="263"/>
        <v>0</v>
      </c>
      <c r="R422" s="75">
        <f t="shared" si="264"/>
        <v>0</v>
      </c>
      <c r="S422" s="75">
        <f t="shared" si="265"/>
        <v>0</v>
      </c>
      <c r="T422" s="75">
        <f t="shared" si="266"/>
        <v>0</v>
      </c>
      <c r="U422" s="75">
        <f t="shared" si="267"/>
        <v>0</v>
      </c>
      <c r="V422" s="75">
        <f t="shared" si="268"/>
        <v>0</v>
      </c>
      <c r="W422" s="75">
        <f t="shared" si="269"/>
        <v>0</v>
      </c>
      <c r="X422" s="75">
        <f t="shared" si="270"/>
        <v>0</v>
      </c>
      <c r="Y422" s="23">
        <f t="shared" si="271"/>
        <v>0</v>
      </c>
    </row>
    <row r="423" spans="1:25">
      <c r="A423" s="25">
        <f t="shared" si="254"/>
        <v>406</v>
      </c>
      <c r="C423" s="119">
        <v>39004</v>
      </c>
      <c r="E423" s="115" t="s">
        <v>293</v>
      </c>
      <c r="G423" s="24">
        <v>6.4</v>
      </c>
      <c r="H423" s="75" t="str">
        <f t="shared" si="255"/>
        <v>P, S, T &amp; D Plant - Demand</v>
      </c>
      <c r="I423" s="23">
        <f>'Dep. Res. Class'!K$155</f>
        <v>2210.2529699724123</v>
      </c>
      <c r="J423" s="75">
        <f t="shared" si="256"/>
        <v>1193.4333458527026</v>
      </c>
      <c r="K423" s="75">
        <f t="shared" si="257"/>
        <v>736.51938427586765</v>
      </c>
      <c r="L423" s="75">
        <f t="shared" si="258"/>
        <v>0</v>
      </c>
      <c r="M423" s="75">
        <f t="shared" si="259"/>
        <v>280.30023984384212</v>
      </c>
      <c r="N423" s="75">
        <f t="shared" si="260"/>
        <v>0</v>
      </c>
      <c r="O423" s="75">
        <f t="shared" si="261"/>
        <v>0</v>
      </c>
      <c r="P423" s="75">
        <f t="shared" si="262"/>
        <v>0</v>
      </c>
      <c r="Q423" s="75">
        <f t="shared" si="263"/>
        <v>0</v>
      </c>
      <c r="R423" s="75">
        <f t="shared" si="264"/>
        <v>0</v>
      </c>
      <c r="S423" s="75">
        <f t="shared" si="265"/>
        <v>0</v>
      </c>
      <c r="T423" s="75">
        <f t="shared" si="266"/>
        <v>0</v>
      </c>
      <c r="U423" s="75">
        <f t="shared" si="267"/>
        <v>0</v>
      </c>
      <c r="V423" s="75">
        <f t="shared" si="268"/>
        <v>0</v>
      </c>
      <c r="W423" s="75">
        <f t="shared" si="269"/>
        <v>0</v>
      </c>
      <c r="X423" s="75">
        <f t="shared" si="270"/>
        <v>0</v>
      </c>
      <c r="Y423" s="23">
        <f t="shared" si="271"/>
        <v>0</v>
      </c>
    </row>
    <row r="424" spans="1:25">
      <c r="A424" s="25">
        <f t="shared" si="254"/>
        <v>407</v>
      </c>
      <c r="C424" s="119">
        <v>39009</v>
      </c>
      <c r="E424" s="115" t="s">
        <v>294</v>
      </c>
      <c r="G424" s="24">
        <v>6.4</v>
      </c>
      <c r="H424" s="75" t="str">
        <f t="shared" si="255"/>
        <v>P, S, T &amp; D Plant - Demand</v>
      </c>
      <c r="I424" s="23">
        <f>'Dep. Res. Class'!K$156</f>
        <v>5594.9886413177828</v>
      </c>
      <c r="J424" s="75">
        <f t="shared" si="256"/>
        <v>3021.0324813177795</v>
      </c>
      <c r="K424" s="75">
        <f t="shared" si="257"/>
        <v>1864.4099318573844</v>
      </c>
      <c r="L424" s="75">
        <f t="shared" si="258"/>
        <v>0</v>
      </c>
      <c r="M424" s="75">
        <f t="shared" si="259"/>
        <v>709.54622814261916</v>
      </c>
      <c r="N424" s="75">
        <f t="shared" si="260"/>
        <v>0</v>
      </c>
      <c r="O424" s="75">
        <f t="shared" si="261"/>
        <v>0</v>
      </c>
      <c r="P424" s="75">
        <f t="shared" si="262"/>
        <v>0</v>
      </c>
      <c r="Q424" s="75">
        <f t="shared" si="263"/>
        <v>0</v>
      </c>
      <c r="R424" s="75">
        <f t="shared" si="264"/>
        <v>0</v>
      </c>
      <c r="S424" s="75">
        <f t="shared" si="265"/>
        <v>0</v>
      </c>
      <c r="T424" s="75">
        <f t="shared" si="266"/>
        <v>0</v>
      </c>
      <c r="U424" s="75">
        <f t="shared" si="267"/>
        <v>0</v>
      </c>
      <c r="V424" s="75">
        <f t="shared" si="268"/>
        <v>0</v>
      </c>
      <c r="W424" s="75">
        <f t="shared" si="269"/>
        <v>0</v>
      </c>
      <c r="X424" s="75">
        <f t="shared" si="270"/>
        <v>0</v>
      </c>
      <c r="Y424" s="23">
        <f t="shared" si="271"/>
        <v>0</v>
      </c>
    </row>
    <row r="425" spans="1:25">
      <c r="A425" s="25">
        <f t="shared" si="254"/>
        <v>408</v>
      </c>
      <c r="C425" s="119">
        <v>39100</v>
      </c>
      <c r="E425" s="115" t="s">
        <v>295</v>
      </c>
      <c r="G425" s="24">
        <v>6.4</v>
      </c>
      <c r="H425" s="75" t="str">
        <f t="shared" si="255"/>
        <v>P, S, T &amp; D Plant - Demand</v>
      </c>
      <c r="I425" s="23">
        <f>'Dep. Res. Class'!K$157</f>
        <v>1228.4237888944745</v>
      </c>
      <c r="J425" s="75">
        <f t="shared" si="256"/>
        <v>663.29145687051619</v>
      </c>
      <c r="K425" s="75">
        <f t="shared" si="257"/>
        <v>409.34587348962128</v>
      </c>
      <c r="L425" s="75">
        <f t="shared" si="258"/>
        <v>0</v>
      </c>
      <c r="M425" s="75">
        <f t="shared" si="259"/>
        <v>155.78645853433702</v>
      </c>
      <c r="N425" s="75">
        <f t="shared" si="260"/>
        <v>0</v>
      </c>
      <c r="O425" s="75">
        <f t="shared" si="261"/>
        <v>0</v>
      </c>
      <c r="P425" s="75">
        <f t="shared" si="262"/>
        <v>0</v>
      </c>
      <c r="Q425" s="75">
        <f t="shared" si="263"/>
        <v>0</v>
      </c>
      <c r="R425" s="75">
        <f t="shared" si="264"/>
        <v>0</v>
      </c>
      <c r="S425" s="75">
        <f t="shared" si="265"/>
        <v>0</v>
      </c>
      <c r="T425" s="75">
        <f t="shared" si="266"/>
        <v>0</v>
      </c>
      <c r="U425" s="75">
        <f t="shared" si="267"/>
        <v>0</v>
      </c>
      <c r="V425" s="75">
        <f t="shared" si="268"/>
        <v>0</v>
      </c>
      <c r="W425" s="75">
        <f t="shared" si="269"/>
        <v>0</v>
      </c>
      <c r="X425" s="75">
        <f t="shared" si="270"/>
        <v>0</v>
      </c>
      <c r="Y425" s="23">
        <f t="shared" si="271"/>
        <v>0</v>
      </c>
    </row>
    <row r="426" spans="1:25">
      <c r="A426" s="25">
        <f t="shared" si="254"/>
        <v>409</v>
      </c>
      <c r="C426" s="119">
        <v>39102</v>
      </c>
      <c r="E426" s="115" t="s">
        <v>296</v>
      </c>
      <c r="G426" s="24">
        <v>6.4</v>
      </c>
      <c r="H426" s="75" t="str">
        <f t="shared" si="255"/>
        <v>P, S, T &amp; D Plant - Demand</v>
      </c>
      <c r="I426" s="23">
        <f>'Dep. Res. Class'!K$158</f>
        <v>0</v>
      </c>
      <c r="J426" s="75">
        <f t="shared" si="256"/>
        <v>0</v>
      </c>
      <c r="K426" s="75">
        <f t="shared" si="257"/>
        <v>0</v>
      </c>
      <c r="L426" s="75">
        <f t="shared" si="258"/>
        <v>0</v>
      </c>
      <c r="M426" s="75">
        <f t="shared" si="259"/>
        <v>0</v>
      </c>
      <c r="N426" s="75">
        <f t="shared" si="260"/>
        <v>0</v>
      </c>
      <c r="O426" s="75">
        <f t="shared" si="261"/>
        <v>0</v>
      </c>
      <c r="P426" s="75">
        <f t="shared" si="262"/>
        <v>0</v>
      </c>
      <c r="Q426" s="75">
        <f t="shared" si="263"/>
        <v>0</v>
      </c>
      <c r="R426" s="75">
        <f t="shared" si="264"/>
        <v>0</v>
      </c>
      <c r="S426" s="75">
        <f t="shared" si="265"/>
        <v>0</v>
      </c>
      <c r="T426" s="75">
        <f t="shared" si="266"/>
        <v>0</v>
      </c>
      <c r="U426" s="75">
        <f t="shared" si="267"/>
        <v>0</v>
      </c>
      <c r="V426" s="75">
        <f t="shared" si="268"/>
        <v>0</v>
      </c>
      <c r="W426" s="75">
        <f t="shared" si="269"/>
        <v>0</v>
      </c>
      <c r="X426" s="75">
        <f t="shared" si="270"/>
        <v>0</v>
      </c>
      <c r="Y426" s="23">
        <f t="shared" si="271"/>
        <v>0</v>
      </c>
    </row>
    <row r="427" spans="1:25">
      <c r="A427" s="25">
        <f t="shared" si="254"/>
        <v>410</v>
      </c>
      <c r="C427" s="119">
        <v>39103</v>
      </c>
      <c r="E427" s="115" t="s">
        <v>297</v>
      </c>
      <c r="G427" s="24">
        <v>6.4</v>
      </c>
      <c r="H427" s="75" t="str">
        <f t="shared" si="255"/>
        <v>P, S, T &amp; D Plant - Demand</v>
      </c>
      <c r="I427" s="23">
        <f>'Dep. Res. Class'!K$159</f>
        <v>0</v>
      </c>
      <c r="J427" s="75">
        <f t="shared" si="256"/>
        <v>0</v>
      </c>
      <c r="K427" s="75">
        <f t="shared" si="257"/>
        <v>0</v>
      </c>
      <c r="L427" s="75">
        <f t="shared" si="258"/>
        <v>0</v>
      </c>
      <c r="M427" s="75">
        <f t="shared" si="259"/>
        <v>0</v>
      </c>
      <c r="N427" s="75">
        <f t="shared" si="260"/>
        <v>0</v>
      </c>
      <c r="O427" s="75">
        <f t="shared" si="261"/>
        <v>0</v>
      </c>
      <c r="P427" s="75">
        <f t="shared" si="262"/>
        <v>0</v>
      </c>
      <c r="Q427" s="75">
        <f t="shared" si="263"/>
        <v>0</v>
      </c>
      <c r="R427" s="75">
        <f t="shared" si="264"/>
        <v>0</v>
      </c>
      <c r="S427" s="75">
        <f t="shared" si="265"/>
        <v>0</v>
      </c>
      <c r="T427" s="75">
        <f t="shared" si="266"/>
        <v>0</v>
      </c>
      <c r="U427" s="75">
        <f t="shared" si="267"/>
        <v>0</v>
      </c>
      <c r="V427" s="75">
        <f t="shared" si="268"/>
        <v>0</v>
      </c>
      <c r="W427" s="75">
        <f t="shared" si="269"/>
        <v>0</v>
      </c>
      <c r="X427" s="75">
        <f t="shared" si="270"/>
        <v>0</v>
      </c>
      <c r="Y427" s="23">
        <f t="shared" si="271"/>
        <v>0</v>
      </c>
    </row>
    <row r="428" spans="1:25">
      <c r="A428" s="25">
        <f t="shared" si="254"/>
        <v>411</v>
      </c>
      <c r="C428" s="119">
        <v>39200</v>
      </c>
      <c r="E428" s="115" t="s">
        <v>298</v>
      </c>
      <c r="G428" s="24">
        <v>6.4</v>
      </c>
      <c r="H428" s="75" t="str">
        <f t="shared" si="255"/>
        <v>P, S, T &amp; D Plant - Demand</v>
      </c>
      <c r="I428" s="23">
        <f>'Dep. Res. Class'!K$160</f>
        <v>-285.5634020778358</v>
      </c>
      <c r="J428" s="75">
        <f t="shared" si="256"/>
        <v>-154.19089625704063</v>
      </c>
      <c r="K428" s="75">
        <f t="shared" si="257"/>
        <v>-95.157877368541591</v>
      </c>
      <c r="L428" s="75">
        <f t="shared" si="258"/>
        <v>0</v>
      </c>
      <c r="M428" s="75">
        <f t="shared" si="259"/>
        <v>-36.214628452253578</v>
      </c>
      <c r="N428" s="75">
        <f t="shared" si="260"/>
        <v>0</v>
      </c>
      <c r="O428" s="75">
        <f t="shared" si="261"/>
        <v>0</v>
      </c>
      <c r="P428" s="75">
        <f t="shared" si="262"/>
        <v>0</v>
      </c>
      <c r="Q428" s="75">
        <f t="shared" si="263"/>
        <v>0</v>
      </c>
      <c r="R428" s="75">
        <f t="shared" si="264"/>
        <v>0</v>
      </c>
      <c r="S428" s="75">
        <f t="shared" si="265"/>
        <v>0</v>
      </c>
      <c r="T428" s="75">
        <f t="shared" si="266"/>
        <v>0</v>
      </c>
      <c r="U428" s="75">
        <f t="shared" si="267"/>
        <v>0</v>
      </c>
      <c r="V428" s="75">
        <f t="shared" si="268"/>
        <v>0</v>
      </c>
      <c r="W428" s="75">
        <f t="shared" si="269"/>
        <v>0</v>
      </c>
      <c r="X428" s="75">
        <f t="shared" si="270"/>
        <v>0</v>
      </c>
      <c r="Y428" s="23">
        <f t="shared" si="271"/>
        <v>0</v>
      </c>
    </row>
    <row r="429" spans="1:25">
      <c r="A429" s="25">
        <f t="shared" si="254"/>
        <v>412</v>
      </c>
      <c r="C429" s="119">
        <v>39201</v>
      </c>
      <c r="E429" s="115" t="s">
        <v>299</v>
      </c>
      <c r="G429" s="24">
        <v>6.4</v>
      </c>
      <c r="H429" s="75" t="str">
        <f t="shared" si="255"/>
        <v>P, S, T &amp; D Plant - Demand</v>
      </c>
      <c r="I429" s="23">
        <f>'Dep. Res. Class'!K$161</f>
        <v>0</v>
      </c>
      <c r="J429" s="75">
        <f t="shared" si="256"/>
        <v>0</v>
      </c>
      <c r="K429" s="75">
        <f t="shared" si="257"/>
        <v>0</v>
      </c>
      <c r="L429" s="75">
        <f t="shared" si="258"/>
        <v>0</v>
      </c>
      <c r="M429" s="75">
        <f t="shared" si="259"/>
        <v>0</v>
      </c>
      <c r="N429" s="75">
        <f t="shared" si="260"/>
        <v>0</v>
      </c>
      <c r="O429" s="75">
        <f t="shared" si="261"/>
        <v>0</v>
      </c>
      <c r="P429" s="75">
        <f t="shared" si="262"/>
        <v>0</v>
      </c>
      <c r="Q429" s="75">
        <f t="shared" si="263"/>
        <v>0</v>
      </c>
      <c r="R429" s="75">
        <f t="shared" si="264"/>
        <v>0</v>
      </c>
      <c r="S429" s="75">
        <f t="shared" si="265"/>
        <v>0</v>
      </c>
      <c r="T429" s="75">
        <f t="shared" si="266"/>
        <v>0</v>
      </c>
      <c r="U429" s="75">
        <f t="shared" si="267"/>
        <v>0</v>
      </c>
      <c r="V429" s="75">
        <f t="shared" si="268"/>
        <v>0</v>
      </c>
      <c r="W429" s="75">
        <f t="shared" si="269"/>
        <v>0</v>
      </c>
      <c r="X429" s="75">
        <f t="shared" si="270"/>
        <v>0</v>
      </c>
      <c r="Y429" s="23">
        <f t="shared" si="271"/>
        <v>0</v>
      </c>
    </row>
    <row r="430" spans="1:25">
      <c r="A430" s="25">
        <f t="shared" si="254"/>
        <v>413</v>
      </c>
      <c r="C430" s="119">
        <v>39202</v>
      </c>
      <c r="E430" s="115" t="s">
        <v>300</v>
      </c>
      <c r="G430" s="24">
        <v>6.4</v>
      </c>
      <c r="H430" s="75" t="str">
        <f t="shared" si="255"/>
        <v>P, S, T &amp; D Plant - Demand</v>
      </c>
      <c r="I430" s="23">
        <f>'Dep. Res. Class'!K$162</f>
        <v>0</v>
      </c>
      <c r="J430" s="75">
        <f t="shared" si="256"/>
        <v>0</v>
      </c>
      <c r="K430" s="75">
        <f t="shared" si="257"/>
        <v>0</v>
      </c>
      <c r="L430" s="75">
        <f t="shared" si="258"/>
        <v>0</v>
      </c>
      <c r="M430" s="75">
        <f t="shared" si="259"/>
        <v>0</v>
      </c>
      <c r="N430" s="75">
        <f t="shared" si="260"/>
        <v>0</v>
      </c>
      <c r="O430" s="75">
        <f t="shared" si="261"/>
        <v>0</v>
      </c>
      <c r="P430" s="75">
        <f t="shared" si="262"/>
        <v>0</v>
      </c>
      <c r="Q430" s="75">
        <f t="shared" si="263"/>
        <v>0</v>
      </c>
      <c r="R430" s="75">
        <f t="shared" si="264"/>
        <v>0</v>
      </c>
      <c r="S430" s="75">
        <f t="shared" si="265"/>
        <v>0</v>
      </c>
      <c r="T430" s="75">
        <f t="shared" si="266"/>
        <v>0</v>
      </c>
      <c r="U430" s="75">
        <f t="shared" si="267"/>
        <v>0</v>
      </c>
      <c r="V430" s="75">
        <f t="shared" si="268"/>
        <v>0</v>
      </c>
      <c r="W430" s="75">
        <f t="shared" si="269"/>
        <v>0</v>
      </c>
      <c r="X430" s="75">
        <f t="shared" si="270"/>
        <v>0</v>
      </c>
      <c r="Y430" s="23">
        <f t="shared" si="271"/>
        <v>0</v>
      </c>
    </row>
    <row r="431" spans="1:25">
      <c r="A431" s="25">
        <f t="shared" si="254"/>
        <v>414</v>
      </c>
      <c r="C431" s="119">
        <v>39300</v>
      </c>
      <c r="E431" s="115" t="s">
        <v>186</v>
      </c>
      <c r="G431" s="24">
        <v>6.4</v>
      </c>
      <c r="H431" s="75" t="str">
        <f t="shared" si="255"/>
        <v>P, S, T &amp; D Plant - Demand</v>
      </c>
      <c r="I431" s="23">
        <f>'Dep. Res. Class'!K$163</f>
        <v>0</v>
      </c>
      <c r="J431" s="75">
        <f t="shared" si="256"/>
        <v>0</v>
      </c>
      <c r="K431" s="75">
        <f t="shared" si="257"/>
        <v>0</v>
      </c>
      <c r="L431" s="75">
        <f t="shared" si="258"/>
        <v>0</v>
      </c>
      <c r="M431" s="75">
        <f t="shared" si="259"/>
        <v>0</v>
      </c>
      <c r="N431" s="75">
        <f t="shared" si="260"/>
        <v>0</v>
      </c>
      <c r="O431" s="75">
        <f t="shared" si="261"/>
        <v>0</v>
      </c>
      <c r="P431" s="75">
        <f t="shared" si="262"/>
        <v>0</v>
      </c>
      <c r="Q431" s="75">
        <f t="shared" si="263"/>
        <v>0</v>
      </c>
      <c r="R431" s="75">
        <f t="shared" si="264"/>
        <v>0</v>
      </c>
      <c r="S431" s="75">
        <f t="shared" si="265"/>
        <v>0</v>
      </c>
      <c r="T431" s="75">
        <f t="shared" si="266"/>
        <v>0</v>
      </c>
      <c r="U431" s="75">
        <f t="shared" si="267"/>
        <v>0</v>
      </c>
      <c r="V431" s="75">
        <f t="shared" si="268"/>
        <v>0</v>
      </c>
      <c r="W431" s="75">
        <f t="shared" si="269"/>
        <v>0</v>
      </c>
      <c r="X431" s="75">
        <f t="shared" si="270"/>
        <v>0</v>
      </c>
      <c r="Y431" s="23">
        <f t="shared" si="271"/>
        <v>0</v>
      </c>
    </row>
    <row r="432" spans="1:25">
      <c r="A432" s="25">
        <f t="shared" si="254"/>
        <v>415</v>
      </c>
      <c r="C432" s="119">
        <v>39400</v>
      </c>
      <c r="E432" s="115" t="s">
        <v>301</v>
      </c>
      <c r="G432" s="24">
        <v>6.4</v>
      </c>
      <c r="H432" s="75" t="str">
        <f t="shared" si="255"/>
        <v>P, S, T &amp; D Plant - Demand</v>
      </c>
      <c r="I432" s="23">
        <f>'Dep. Res. Class'!K$164</f>
        <v>7759.9781221034082</v>
      </c>
      <c r="J432" s="75">
        <f t="shared" si="256"/>
        <v>4190.0256576156689</v>
      </c>
      <c r="K432" s="75">
        <f t="shared" si="257"/>
        <v>2585.846229428274</v>
      </c>
      <c r="L432" s="75">
        <f t="shared" si="258"/>
        <v>0</v>
      </c>
      <c r="M432" s="75">
        <f t="shared" si="259"/>
        <v>984.10623505946558</v>
      </c>
      <c r="N432" s="75">
        <f t="shared" si="260"/>
        <v>0</v>
      </c>
      <c r="O432" s="75">
        <f t="shared" si="261"/>
        <v>0</v>
      </c>
      <c r="P432" s="75">
        <f t="shared" si="262"/>
        <v>0</v>
      </c>
      <c r="Q432" s="75">
        <f t="shared" si="263"/>
        <v>0</v>
      </c>
      <c r="R432" s="75">
        <f t="shared" si="264"/>
        <v>0</v>
      </c>
      <c r="S432" s="75">
        <f t="shared" si="265"/>
        <v>0</v>
      </c>
      <c r="T432" s="75">
        <f t="shared" si="266"/>
        <v>0</v>
      </c>
      <c r="U432" s="75">
        <f t="shared" si="267"/>
        <v>0</v>
      </c>
      <c r="V432" s="75">
        <f t="shared" si="268"/>
        <v>0</v>
      </c>
      <c r="W432" s="75">
        <f t="shared" si="269"/>
        <v>0</v>
      </c>
      <c r="X432" s="75">
        <f t="shared" si="270"/>
        <v>0</v>
      </c>
      <c r="Y432" s="23">
        <f t="shared" si="271"/>
        <v>0</v>
      </c>
    </row>
    <row r="433" spans="1:25">
      <c r="A433" s="25">
        <f t="shared" si="254"/>
        <v>416</v>
      </c>
      <c r="C433" s="119">
        <v>39600</v>
      </c>
      <c r="E433" s="115" t="s">
        <v>302</v>
      </c>
      <c r="G433" s="24">
        <v>6.4</v>
      </c>
      <c r="H433" s="75" t="str">
        <f t="shared" si="255"/>
        <v>P, S, T &amp; D Plant - Demand</v>
      </c>
      <c r="I433" s="23">
        <f>'Dep. Res. Class'!K$165</f>
        <v>431.46697269928842</v>
      </c>
      <c r="J433" s="75">
        <f t="shared" si="256"/>
        <v>232.97200811356703</v>
      </c>
      <c r="K433" s="75">
        <f t="shared" si="257"/>
        <v>143.77711211573171</v>
      </c>
      <c r="L433" s="75">
        <f t="shared" si="258"/>
        <v>0</v>
      </c>
      <c r="M433" s="75">
        <f t="shared" si="259"/>
        <v>54.717852469989694</v>
      </c>
      <c r="N433" s="75">
        <f t="shared" si="260"/>
        <v>0</v>
      </c>
      <c r="O433" s="75">
        <f t="shared" si="261"/>
        <v>0</v>
      </c>
      <c r="P433" s="75">
        <f t="shared" si="262"/>
        <v>0</v>
      </c>
      <c r="Q433" s="75">
        <f t="shared" si="263"/>
        <v>0</v>
      </c>
      <c r="R433" s="75">
        <f t="shared" si="264"/>
        <v>0</v>
      </c>
      <c r="S433" s="75">
        <f t="shared" si="265"/>
        <v>0</v>
      </c>
      <c r="T433" s="75">
        <f t="shared" si="266"/>
        <v>0</v>
      </c>
      <c r="U433" s="75">
        <f t="shared" si="267"/>
        <v>0</v>
      </c>
      <c r="V433" s="75">
        <f t="shared" si="268"/>
        <v>0</v>
      </c>
      <c r="W433" s="75">
        <f t="shared" si="269"/>
        <v>0</v>
      </c>
      <c r="X433" s="75">
        <f t="shared" si="270"/>
        <v>0</v>
      </c>
      <c r="Y433" s="23">
        <f t="shared" si="271"/>
        <v>0</v>
      </c>
    </row>
    <row r="434" spans="1:25">
      <c r="A434" s="25">
        <f t="shared" si="254"/>
        <v>417</v>
      </c>
      <c r="C434" s="119">
        <v>39603</v>
      </c>
      <c r="E434" s="115" t="s">
        <v>303</v>
      </c>
      <c r="G434" s="24">
        <v>6.4</v>
      </c>
      <c r="H434" s="75" t="str">
        <f t="shared" si="255"/>
        <v>P, S, T &amp; D Plant - Demand</v>
      </c>
      <c r="I434" s="23">
        <f>'Dep. Res. Class'!K$166</f>
        <v>0</v>
      </c>
      <c r="J434" s="75">
        <f t="shared" si="256"/>
        <v>0</v>
      </c>
      <c r="K434" s="75">
        <f t="shared" si="257"/>
        <v>0</v>
      </c>
      <c r="L434" s="75">
        <f t="shared" si="258"/>
        <v>0</v>
      </c>
      <c r="M434" s="75">
        <f t="shared" si="259"/>
        <v>0</v>
      </c>
      <c r="N434" s="75">
        <f t="shared" si="260"/>
        <v>0</v>
      </c>
      <c r="O434" s="75">
        <f t="shared" si="261"/>
        <v>0</v>
      </c>
      <c r="P434" s="75">
        <f t="shared" si="262"/>
        <v>0</v>
      </c>
      <c r="Q434" s="75">
        <f t="shared" si="263"/>
        <v>0</v>
      </c>
      <c r="R434" s="75">
        <f t="shared" si="264"/>
        <v>0</v>
      </c>
      <c r="S434" s="75">
        <f t="shared" si="265"/>
        <v>0</v>
      </c>
      <c r="T434" s="75">
        <f t="shared" si="266"/>
        <v>0</v>
      </c>
      <c r="U434" s="75">
        <f t="shared" si="267"/>
        <v>0</v>
      </c>
      <c r="V434" s="75">
        <f t="shared" si="268"/>
        <v>0</v>
      </c>
      <c r="W434" s="75">
        <f t="shared" si="269"/>
        <v>0</v>
      </c>
      <c r="X434" s="75">
        <f t="shared" si="270"/>
        <v>0</v>
      </c>
      <c r="Y434" s="23">
        <f t="shared" si="271"/>
        <v>0</v>
      </c>
    </row>
    <row r="435" spans="1:25">
      <c r="A435" s="25">
        <f t="shared" si="254"/>
        <v>418</v>
      </c>
      <c r="C435" s="119">
        <v>39604</v>
      </c>
      <c r="E435" s="115" t="s">
        <v>304</v>
      </c>
      <c r="G435" s="24">
        <v>6.4</v>
      </c>
      <c r="H435" s="75" t="str">
        <f t="shared" si="255"/>
        <v>P, S, T &amp; D Plant - Demand</v>
      </c>
      <c r="I435" s="23">
        <f>'Dep. Res. Class'!K$167</f>
        <v>0</v>
      </c>
      <c r="J435" s="75">
        <f t="shared" si="256"/>
        <v>0</v>
      </c>
      <c r="K435" s="75">
        <f t="shared" si="257"/>
        <v>0</v>
      </c>
      <c r="L435" s="75">
        <f t="shared" si="258"/>
        <v>0</v>
      </c>
      <c r="M435" s="75">
        <f t="shared" si="259"/>
        <v>0</v>
      </c>
      <c r="N435" s="75">
        <f t="shared" si="260"/>
        <v>0</v>
      </c>
      <c r="O435" s="75">
        <f t="shared" si="261"/>
        <v>0</v>
      </c>
      <c r="P435" s="75">
        <f t="shared" si="262"/>
        <v>0</v>
      </c>
      <c r="Q435" s="75">
        <f t="shared" si="263"/>
        <v>0</v>
      </c>
      <c r="R435" s="75">
        <f t="shared" si="264"/>
        <v>0</v>
      </c>
      <c r="S435" s="75">
        <f t="shared" si="265"/>
        <v>0</v>
      </c>
      <c r="T435" s="75">
        <f t="shared" si="266"/>
        <v>0</v>
      </c>
      <c r="U435" s="75">
        <f t="shared" si="267"/>
        <v>0</v>
      </c>
      <c r="V435" s="75">
        <f t="shared" si="268"/>
        <v>0</v>
      </c>
      <c r="W435" s="75">
        <f t="shared" si="269"/>
        <v>0</v>
      </c>
      <c r="X435" s="75">
        <f t="shared" si="270"/>
        <v>0</v>
      </c>
      <c r="Y435" s="23">
        <f t="shared" si="271"/>
        <v>0</v>
      </c>
    </row>
    <row r="436" spans="1:25">
      <c r="A436" s="25">
        <f t="shared" si="254"/>
        <v>419</v>
      </c>
      <c r="C436" s="119">
        <v>39605</v>
      </c>
      <c r="E436" s="113" t="s">
        <v>305</v>
      </c>
      <c r="G436" s="24">
        <v>6.4</v>
      </c>
      <c r="H436" s="75" t="str">
        <f t="shared" si="255"/>
        <v>P, S, T &amp; D Plant - Demand</v>
      </c>
      <c r="I436" s="23">
        <f>'Dep. Res. Class'!K$168</f>
        <v>0</v>
      </c>
      <c r="J436" s="75">
        <f t="shared" si="256"/>
        <v>0</v>
      </c>
      <c r="K436" s="75">
        <f t="shared" si="257"/>
        <v>0</v>
      </c>
      <c r="L436" s="75">
        <f t="shared" si="258"/>
        <v>0</v>
      </c>
      <c r="M436" s="75">
        <f t="shared" si="259"/>
        <v>0</v>
      </c>
      <c r="N436" s="75">
        <f t="shared" si="260"/>
        <v>0</v>
      </c>
      <c r="O436" s="75">
        <f t="shared" si="261"/>
        <v>0</v>
      </c>
      <c r="P436" s="75">
        <f t="shared" si="262"/>
        <v>0</v>
      </c>
      <c r="Q436" s="75">
        <f t="shared" si="263"/>
        <v>0</v>
      </c>
      <c r="R436" s="75">
        <f t="shared" si="264"/>
        <v>0</v>
      </c>
      <c r="S436" s="75">
        <f t="shared" si="265"/>
        <v>0</v>
      </c>
      <c r="T436" s="75">
        <f t="shared" si="266"/>
        <v>0</v>
      </c>
      <c r="U436" s="75">
        <f t="shared" si="267"/>
        <v>0</v>
      </c>
      <c r="V436" s="75">
        <f t="shared" si="268"/>
        <v>0</v>
      </c>
      <c r="W436" s="75">
        <f t="shared" si="269"/>
        <v>0</v>
      </c>
      <c r="X436" s="75">
        <f t="shared" si="270"/>
        <v>0</v>
      </c>
      <c r="Y436" s="23">
        <f t="shared" si="271"/>
        <v>0</v>
      </c>
    </row>
    <row r="437" spans="1:25">
      <c r="A437" s="25">
        <f t="shared" si="254"/>
        <v>420</v>
      </c>
      <c r="C437" s="119">
        <v>39700</v>
      </c>
      <c r="E437" s="115" t="s">
        <v>306</v>
      </c>
      <c r="G437" s="24">
        <v>6.4</v>
      </c>
      <c r="H437" s="75" t="str">
        <f t="shared" si="255"/>
        <v>P, S, T &amp; D Plant - Demand</v>
      </c>
      <c r="I437" s="23">
        <f>'Dep. Res. Class'!K$169</f>
        <v>-3179.2528119953231</v>
      </c>
      <c r="J437" s="75">
        <f t="shared" si="256"/>
        <v>-1716.6479911023714</v>
      </c>
      <c r="K437" s="75">
        <f t="shared" si="257"/>
        <v>-1059.417793058024</v>
      </c>
      <c r="L437" s="75">
        <f t="shared" si="258"/>
        <v>0</v>
      </c>
      <c r="M437" s="75">
        <f t="shared" si="259"/>
        <v>-403.18702783492762</v>
      </c>
      <c r="N437" s="75">
        <f t="shared" si="260"/>
        <v>0</v>
      </c>
      <c r="O437" s="75">
        <f t="shared" si="261"/>
        <v>0</v>
      </c>
      <c r="P437" s="75">
        <f t="shared" si="262"/>
        <v>0</v>
      </c>
      <c r="Q437" s="75">
        <f t="shared" si="263"/>
        <v>0</v>
      </c>
      <c r="R437" s="75">
        <f t="shared" si="264"/>
        <v>0</v>
      </c>
      <c r="S437" s="75">
        <f t="shared" si="265"/>
        <v>0</v>
      </c>
      <c r="T437" s="75">
        <f t="shared" si="266"/>
        <v>0</v>
      </c>
      <c r="U437" s="75">
        <f t="shared" si="267"/>
        <v>0</v>
      </c>
      <c r="V437" s="75">
        <f t="shared" si="268"/>
        <v>0</v>
      </c>
      <c r="W437" s="75">
        <f t="shared" si="269"/>
        <v>0</v>
      </c>
      <c r="X437" s="75">
        <f t="shared" si="270"/>
        <v>0</v>
      </c>
      <c r="Y437" s="23">
        <f t="shared" si="271"/>
        <v>0</v>
      </c>
    </row>
    <row r="438" spans="1:25">
      <c r="A438" s="25">
        <f t="shared" si="254"/>
        <v>421</v>
      </c>
      <c r="C438" s="119">
        <v>39701</v>
      </c>
      <c r="E438" s="115" t="s">
        <v>307</v>
      </c>
      <c r="G438" s="24">
        <v>6.4</v>
      </c>
      <c r="H438" s="75" t="str">
        <f t="shared" si="255"/>
        <v>P, S, T &amp; D Plant - Demand</v>
      </c>
      <c r="I438" s="23">
        <f>'Dep. Res. Class'!K$170</f>
        <v>0</v>
      </c>
      <c r="J438" s="75">
        <f t="shared" si="256"/>
        <v>0</v>
      </c>
      <c r="K438" s="75">
        <f t="shared" si="257"/>
        <v>0</v>
      </c>
      <c r="L438" s="75">
        <f t="shared" si="258"/>
        <v>0</v>
      </c>
      <c r="M438" s="75">
        <f t="shared" si="259"/>
        <v>0</v>
      </c>
      <c r="N438" s="75">
        <f t="shared" si="260"/>
        <v>0</v>
      </c>
      <c r="O438" s="75">
        <f t="shared" si="261"/>
        <v>0</v>
      </c>
      <c r="P438" s="75">
        <f t="shared" si="262"/>
        <v>0</v>
      </c>
      <c r="Q438" s="75">
        <f t="shared" si="263"/>
        <v>0</v>
      </c>
      <c r="R438" s="75">
        <f t="shared" si="264"/>
        <v>0</v>
      </c>
      <c r="S438" s="75">
        <f t="shared" si="265"/>
        <v>0</v>
      </c>
      <c r="T438" s="75">
        <f t="shared" si="266"/>
        <v>0</v>
      </c>
      <c r="U438" s="75">
        <f t="shared" si="267"/>
        <v>0</v>
      </c>
      <c r="V438" s="75">
        <f t="shared" si="268"/>
        <v>0</v>
      </c>
      <c r="W438" s="75">
        <f t="shared" si="269"/>
        <v>0</v>
      </c>
      <c r="X438" s="75">
        <f t="shared" si="270"/>
        <v>0</v>
      </c>
      <c r="Y438" s="23">
        <f t="shared" si="271"/>
        <v>0</v>
      </c>
    </row>
    <row r="439" spans="1:25">
      <c r="A439" s="25">
        <f t="shared" si="254"/>
        <v>422</v>
      </c>
      <c r="C439" s="119">
        <v>39702</v>
      </c>
      <c r="E439" s="115" t="s">
        <v>308</v>
      </c>
      <c r="G439" s="24">
        <v>6.4</v>
      </c>
      <c r="H439" s="75" t="str">
        <f t="shared" si="255"/>
        <v>P, S, T &amp; D Plant - Demand</v>
      </c>
      <c r="I439" s="23">
        <f>'Dep. Res. Class'!K$171</f>
        <v>0</v>
      </c>
      <c r="J439" s="75">
        <f t="shared" si="256"/>
        <v>0</v>
      </c>
      <c r="K439" s="75">
        <f t="shared" si="257"/>
        <v>0</v>
      </c>
      <c r="L439" s="75">
        <f t="shared" si="258"/>
        <v>0</v>
      </c>
      <c r="M439" s="75">
        <f t="shared" si="259"/>
        <v>0</v>
      </c>
      <c r="N439" s="75">
        <f t="shared" si="260"/>
        <v>0</v>
      </c>
      <c r="O439" s="75">
        <f t="shared" si="261"/>
        <v>0</v>
      </c>
      <c r="P439" s="75">
        <f t="shared" si="262"/>
        <v>0</v>
      </c>
      <c r="Q439" s="75">
        <f t="shared" si="263"/>
        <v>0</v>
      </c>
      <c r="R439" s="75">
        <f t="shared" si="264"/>
        <v>0</v>
      </c>
      <c r="S439" s="75">
        <f t="shared" si="265"/>
        <v>0</v>
      </c>
      <c r="T439" s="75">
        <f t="shared" si="266"/>
        <v>0</v>
      </c>
      <c r="U439" s="75">
        <f t="shared" si="267"/>
        <v>0</v>
      </c>
      <c r="V439" s="75">
        <f t="shared" si="268"/>
        <v>0</v>
      </c>
      <c r="W439" s="75">
        <f t="shared" si="269"/>
        <v>0</v>
      </c>
      <c r="X439" s="75">
        <f t="shared" si="270"/>
        <v>0</v>
      </c>
      <c r="Y439" s="23">
        <f t="shared" si="271"/>
        <v>0</v>
      </c>
    </row>
    <row r="440" spans="1:25">
      <c r="A440" s="25">
        <f t="shared" si="254"/>
        <v>423</v>
      </c>
      <c r="C440" s="119">
        <v>39705</v>
      </c>
      <c r="E440" s="115" t="s">
        <v>309</v>
      </c>
      <c r="G440" s="24">
        <v>6.4</v>
      </c>
      <c r="H440" s="75" t="str">
        <f t="shared" si="255"/>
        <v>P, S, T &amp; D Plant - Demand</v>
      </c>
      <c r="I440" s="23">
        <f>'Dep. Res. Class'!K$172</f>
        <v>0</v>
      </c>
      <c r="J440" s="75">
        <f t="shared" si="256"/>
        <v>0</v>
      </c>
      <c r="K440" s="75">
        <f t="shared" si="257"/>
        <v>0</v>
      </c>
      <c r="L440" s="75">
        <f t="shared" si="258"/>
        <v>0</v>
      </c>
      <c r="M440" s="75">
        <f t="shared" si="259"/>
        <v>0</v>
      </c>
      <c r="N440" s="75">
        <f t="shared" si="260"/>
        <v>0</v>
      </c>
      <c r="O440" s="75">
        <f t="shared" si="261"/>
        <v>0</v>
      </c>
      <c r="P440" s="75">
        <f t="shared" si="262"/>
        <v>0</v>
      </c>
      <c r="Q440" s="75">
        <f t="shared" si="263"/>
        <v>0</v>
      </c>
      <c r="R440" s="75">
        <f t="shared" si="264"/>
        <v>0</v>
      </c>
      <c r="S440" s="75">
        <f t="shared" si="265"/>
        <v>0</v>
      </c>
      <c r="T440" s="75">
        <f t="shared" si="266"/>
        <v>0</v>
      </c>
      <c r="U440" s="75">
        <f t="shared" si="267"/>
        <v>0</v>
      </c>
      <c r="V440" s="75">
        <f t="shared" si="268"/>
        <v>0</v>
      </c>
      <c r="W440" s="75">
        <f t="shared" si="269"/>
        <v>0</v>
      </c>
      <c r="X440" s="75">
        <f t="shared" si="270"/>
        <v>0</v>
      </c>
      <c r="Y440" s="23">
        <f t="shared" si="271"/>
        <v>0</v>
      </c>
    </row>
    <row r="441" spans="1:25">
      <c r="A441" s="25">
        <f t="shared" si="254"/>
        <v>424</v>
      </c>
      <c r="C441" s="119">
        <v>39800</v>
      </c>
      <c r="E441" s="115" t="s">
        <v>310</v>
      </c>
      <c r="G441" s="24">
        <v>6.4</v>
      </c>
      <c r="H441" s="75" t="str">
        <f t="shared" si="255"/>
        <v>P, S, T &amp; D Plant - Demand</v>
      </c>
      <c r="I441" s="23">
        <f>'Dep. Res. Class'!K$173</f>
        <v>-18296.645871183373</v>
      </c>
      <c r="J441" s="75">
        <f t="shared" si="256"/>
        <v>-9879.3339932491781</v>
      </c>
      <c r="K441" s="75">
        <f t="shared" si="257"/>
        <v>-6096.9647069519724</v>
      </c>
      <c r="L441" s="75">
        <f t="shared" si="258"/>
        <v>0</v>
      </c>
      <c r="M441" s="75">
        <f t="shared" si="259"/>
        <v>-2320.3471709822229</v>
      </c>
      <c r="N441" s="75">
        <f t="shared" si="260"/>
        <v>0</v>
      </c>
      <c r="O441" s="75">
        <f t="shared" si="261"/>
        <v>0</v>
      </c>
      <c r="P441" s="75">
        <f t="shared" si="262"/>
        <v>0</v>
      </c>
      <c r="Q441" s="75">
        <f t="shared" si="263"/>
        <v>0</v>
      </c>
      <c r="R441" s="75">
        <f t="shared" si="264"/>
        <v>0</v>
      </c>
      <c r="S441" s="75">
        <f t="shared" si="265"/>
        <v>0</v>
      </c>
      <c r="T441" s="75">
        <f t="shared" si="266"/>
        <v>0</v>
      </c>
      <c r="U441" s="75">
        <f t="shared" si="267"/>
        <v>0</v>
      </c>
      <c r="V441" s="75">
        <f t="shared" si="268"/>
        <v>0</v>
      </c>
      <c r="W441" s="75">
        <f t="shared" si="269"/>
        <v>0</v>
      </c>
      <c r="X441" s="75">
        <f t="shared" si="270"/>
        <v>0</v>
      </c>
      <c r="Y441" s="23">
        <f t="shared" si="271"/>
        <v>0</v>
      </c>
    </row>
    <row r="442" spans="1:25">
      <c r="A442" s="25">
        <f t="shared" si="254"/>
        <v>425</v>
      </c>
      <c r="C442" s="119">
        <v>39900</v>
      </c>
      <c r="E442" s="115" t="s">
        <v>311</v>
      </c>
      <c r="G442" s="24">
        <v>6.4</v>
      </c>
      <c r="H442" s="75" t="str">
        <f t="shared" si="255"/>
        <v>P, S, T &amp; D Plant - Demand</v>
      </c>
      <c r="I442" s="23">
        <f>'Dep. Res. Class'!K$174</f>
        <v>0</v>
      </c>
      <c r="J442" s="75">
        <f t="shared" si="256"/>
        <v>0</v>
      </c>
      <c r="K442" s="75">
        <f t="shared" si="257"/>
        <v>0</v>
      </c>
      <c r="L442" s="75">
        <f t="shared" si="258"/>
        <v>0</v>
      </c>
      <c r="M442" s="75">
        <f t="shared" si="259"/>
        <v>0</v>
      </c>
      <c r="N442" s="75">
        <f t="shared" si="260"/>
        <v>0</v>
      </c>
      <c r="O442" s="75">
        <f t="shared" si="261"/>
        <v>0</v>
      </c>
      <c r="P442" s="75">
        <f t="shared" si="262"/>
        <v>0</v>
      </c>
      <c r="Q442" s="75">
        <f t="shared" si="263"/>
        <v>0</v>
      </c>
      <c r="R442" s="75">
        <f t="shared" si="264"/>
        <v>0</v>
      </c>
      <c r="S442" s="75">
        <f t="shared" si="265"/>
        <v>0</v>
      </c>
      <c r="T442" s="75">
        <f t="shared" si="266"/>
        <v>0</v>
      </c>
      <c r="U442" s="75">
        <f t="shared" si="267"/>
        <v>0</v>
      </c>
      <c r="V442" s="75">
        <f t="shared" si="268"/>
        <v>0</v>
      </c>
      <c r="W442" s="75">
        <f t="shared" si="269"/>
        <v>0</v>
      </c>
      <c r="X442" s="75">
        <f t="shared" si="270"/>
        <v>0</v>
      </c>
      <c r="Y442" s="23">
        <f t="shared" si="271"/>
        <v>0</v>
      </c>
    </row>
    <row r="443" spans="1:25">
      <c r="A443" s="25">
        <f t="shared" si="254"/>
        <v>426</v>
      </c>
      <c r="C443" s="119">
        <v>39901</v>
      </c>
      <c r="E443" s="115" t="s">
        <v>312</v>
      </c>
      <c r="G443" s="24">
        <v>6.4</v>
      </c>
      <c r="H443" s="75" t="str">
        <f t="shared" si="255"/>
        <v>P, S, T &amp; D Plant - Demand</v>
      </c>
      <c r="I443" s="23">
        <f>'Dep. Res. Class'!K$175</f>
        <v>0</v>
      </c>
      <c r="J443" s="75">
        <f t="shared" si="256"/>
        <v>0</v>
      </c>
      <c r="K443" s="75">
        <f t="shared" si="257"/>
        <v>0</v>
      </c>
      <c r="L443" s="75">
        <f t="shared" si="258"/>
        <v>0</v>
      </c>
      <c r="M443" s="75">
        <f t="shared" si="259"/>
        <v>0</v>
      </c>
      <c r="N443" s="75">
        <f t="shared" si="260"/>
        <v>0</v>
      </c>
      <c r="O443" s="75">
        <f t="shared" si="261"/>
        <v>0</v>
      </c>
      <c r="P443" s="75">
        <f t="shared" si="262"/>
        <v>0</v>
      </c>
      <c r="Q443" s="75">
        <f t="shared" si="263"/>
        <v>0</v>
      </c>
      <c r="R443" s="75">
        <f t="shared" si="264"/>
        <v>0</v>
      </c>
      <c r="S443" s="75">
        <f t="shared" si="265"/>
        <v>0</v>
      </c>
      <c r="T443" s="75">
        <f t="shared" si="266"/>
        <v>0</v>
      </c>
      <c r="U443" s="75">
        <f t="shared" si="267"/>
        <v>0</v>
      </c>
      <c r="V443" s="75">
        <f t="shared" si="268"/>
        <v>0</v>
      </c>
      <c r="W443" s="75">
        <f t="shared" si="269"/>
        <v>0</v>
      </c>
      <c r="X443" s="75">
        <f t="shared" si="270"/>
        <v>0</v>
      </c>
      <c r="Y443" s="23">
        <f t="shared" si="271"/>
        <v>0</v>
      </c>
    </row>
    <row r="444" spans="1:25">
      <c r="A444" s="25">
        <f t="shared" si="254"/>
        <v>427</v>
      </c>
      <c r="C444" s="119">
        <v>39902</v>
      </c>
      <c r="E444" s="115" t="s">
        <v>313</v>
      </c>
      <c r="G444" s="24">
        <v>6.4</v>
      </c>
      <c r="H444" s="75" t="str">
        <f t="shared" si="255"/>
        <v>P, S, T &amp; D Plant - Demand</v>
      </c>
      <c r="I444" s="23">
        <f>'Dep. Res. Class'!K$176</f>
        <v>0</v>
      </c>
      <c r="J444" s="75">
        <f t="shared" si="256"/>
        <v>0</v>
      </c>
      <c r="K444" s="75">
        <f t="shared" si="257"/>
        <v>0</v>
      </c>
      <c r="L444" s="75">
        <f t="shared" si="258"/>
        <v>0</v>
      </c>
      <c r="M444" s="75">
        <f t="shared" si="259"/>
        <v>0</v>
      </c>
      <c r="N444" s="75">
        <f t="shared" si="260"/>
        <v>0</v>
      </c>
      <c r="O444" s="75">
        <f t="shared" si="261"/>
        <v>0</v>
      </c>
      <c r="P444" s="75">
        <f t="shared" si="262"/>
        <v>0</v>
      </c>
      <c r="Q444" s="75">
        <f t="shared" si="263"/>
        <v>0</v>
      </c>
      <c r="R444" s="75">
        <f t="shared" si="264"/>
        <v>0</v>
      </c>
      <c r="S444" s="75">
        <f t="shared" si="265"/>
        <v>0</v>
      </c>
      <c r="T444" s="75">
        <f t="shared" si="266"/>
        <v>0</v>
      </c>
      <c r="U444" s="75">
        <f t="shared" si="267"/>
        <v>0</v>
      </c>
      <c r="V444" s="75">
        <f t="shared" si="268"/>
        <v>0</v>
      </c>
      <c r="W444" s="75">
        <f t="shared" si="269"/>
        <v>0</v>
      </c>
      <c r="X444" s="75">
        <f t="shared" si="270"/>
        <v>0</v>
      </c>
      <c r="Y444" s="23">
        <f t="shared" si="271"/>
        <v>0</v>
      </c>
    </row>
    <row r="445" spans="1:25">
      <c r="A445" s="25">
        <f t="shared" si="254"/>
        <v>428</v>
      </c>
      <c r="C445" s="119">
        <v>39903</v>
      </c>
      <c r="E445" s="115" t="s">
        <v>314</v>
      </c>
      <c r="G445" s="24">
        <v>6.4</v>
      </c>
      <c r="H445" s="75" t="str">
        <f t="shared" si="255"/>
        <v>P, S, T &amp; D Plant - Demand</v>
      </c>
      <c r="I445" s="23">
        <f>'Dep. Res. Class'!K$177</f>
        <v>2814.0533602096093</v>
      </c>
      <c r="J445" s="75">
        <f t="shared" si="256"/>
        <v>1519.4573484160562</v>
      </c>
      <c r="K445" s="75">
        <f t="shared" si="257"/>
        <v>937.7229106073263</v>
      </c>
      <c r="L445" s="75">
        <f t="shared" si="258"/>
        <v>0</v>
      </c>
      <c r="M445" s="75">
        <f t="shared" si="259"/>
        <v>356.8731011862269</v>
      </c>
      <c r="N445" s="75">
        <f t="shared" si="260"/>
        <v>0</v>
      </c>
      <c r="O445" s="75">
        <f t="shared" si="261"/>
        <v>0</v>
      </c>
      <c r="P445" s="75">
        <f t="shared" si="262"/>
        <v>0</v>
      </c>
      <c r="Q445" s="75">
        <f t="shared" si="263"/>
        <v>0</v>
      </c>
      <c r="R445" s="75">
        <f t="shared" si="264"/>
        <v>0</v>
      </c>
      <c r="S445" s="75">
        <f t="shared" si="265"/>
        <v>0</v>
      </c>
      <c r="T445" s="75">
        <f t="shared" si="266"/>
        <v>0</v>
      </c>
      <c r="U445" s="75">
        <f t="shared" si="267"/>
        <v>0</v>
      </c>
      <c r="V445" s="75">
        <f t="shared" si="268"/>
        <v>0</v>
      </c>
      <c r="W445" s="75">
        <f t="shared" si="269"/>
        <v>0</v>
      </c>
      <c r="X445" s="75">
        <f t="shared" si="270"/>
        <v>0</v>
      </c>
      <c r="Y445" s="23">
        <f t="shared" si="271"/>
        <v>0</v>
      </c>
    </row>
    <row r="446" spans="1:25">
      <c r="A446" s="25">
        <f t="shared" si="254"/>
        <v>429</v>
      </c>
      <c r="C446" s="119">
        <v>39904</v>
      </c>
      <c r="E446" s="115" t="s">
        <v>315</v>
      </c>
      <c r="G446" s="24">
        <v>6.4</v>
      </c>
      <c r="H446" s="75" t="str">
        <f t="shared" si="255"/>
        <v>P, S, T &amp; D Plant - Demand</v>
      </c>
      <c r="I446" s="23">
        <f>'Dep. Res. Class'!K$178</f>
        <v>0</v>
      </c>
      <c r="J446" s="75">
        <f t="shared" si="256"/>
        <v>0</v>
      </c>
      <c r="K446" s="75">
        <f t="shared" si="257"/>
        <v>0</v>
      </c>
      <c r="L446" s="75">
        <f t="shared" si="258"/>
        <v>0</v>
      </c>
      <c r="M446" s="75">
        <f t="shared" si="259"/>
        <v>0</v>
      </c>
      <c r="N446" s="75">
        <f t="shared" si="260"/>
        <v>0</v>
      </c>
      <c r="O446" s="75">
        <f t="shared" si="261"/>
        <v>0</v>
      </c>
      <c r="P446" s="75">
        <f t="shared" si="262"/>
        <v>0</v>
      </c>
      <c r="Q446" s="75">
        <f t="shared" si="263"/>
        <v>0</v>
      </c>
      <c r="R446" s="75">
        <f t="shared" si="264"/>
        <v>0</v>
      </c>
      <c r="S446" s="75">
        <f t="shared" si="265"/>
        <v>0</v>
      </c>
      <c r="T446" s="75">
        <f t="shared" si="266"/>
        <v>0</v>
      </c>
      <c r="U446" s="75">
        <f t="shared" si="267"/>
        <v>0</v>
      </c>
      <c r="V446" s="75">
        <f t="shared" si="268"/>
        <v>0</v>
      </c>
      <c r="W446" s="75">
        <f t="shared" si="269"/>
        <v>0</v>
      </c>
      <c r="X446" s="75">
        <f t="shared" si="270"/>
        <v>0</v>
      </c>
      <c r="Y446" s="23">
        <f t="shared" si="271"/>
        <v>0</v>
      </c>
    </row>
    <row r="447" spans="1:25">
      <c r="A447" s="25">
        <f t="shared" si="254"/>
        <v>430</v>
      </c>
      <c r="C447" s="119">
        <v>39905</v>
      </c>
      <c r="E447" s="115" t="s">
        <v>316</v>
      </c>
      <c r="G447" s="24">
        <v>6.4</v>
      </c>
      <c r="H447" s="75" t="str">
        <f t="shared" si="255"/>
        <v>P, S, T &amp; D Plant - Demand</v>
      </c>
      <c r="I447" s="23">
        <f>'Dep. Res. Class'!K$179</f>
        <v>0</v>
      </c>
      <c r="J447" s="75">
        <f t="shared" si="256"/>
        <v>0</v>
      </c>
      <c r="K447" s="75">
        <f t="shared" si="257"/>
        <v>0</v>
      </c>
      <c r="L447" s="75">
        <f t="shared" si="258"/>
        <v>0</v>
      </c>
      <c r="M447" s="75">
        <f t="shared" si="259"/>
        <v>0</v>
      </c>
      <c r="N447" s="75">
        <f t="shared" si="260"/>
        <v>0</v>
      </c>
      <c r="O447" s="75">
        <f t="shared" si="261"/>
        <v>0</v>
      </c>
      <c r="P447" s="75">
        <f t="shared" si="262"/>
        <v>0</v>
      </c>
      <c r="Q447" s="75">
        <f t="shared" si="263"/>
        <v>0</v>
      </c>
      <c r="R447" s="75">
        <f t="shared" si="264"/>
        <v>0</v>
      </c>
      <c r="S447" s="75">
        <f t="shared" si="265"/>
        <v>0</v>
      </c>
      <c r="T447" s="75">
        <f t="shared" si="266"/>
        <v>0</v>
      </c>
      <c r="U447" s="75">
        <f t="shared" si="267"/>
        <v>0</v>
      </c>
      <c r="V447" s="75">
        <f t="shared" si="268"/>
        <v>0</v>
      </c>
      <c r="W447" s="75">
        <f t="shared" si="269"/>
        <v>0</v>
      </c>
      <c r="X447" s="75">
        <f t="shared" si="270"/>
        <v>0</v>
      </c>
      <c r="Y447" s="23">
        <f t="shared" si="271"/>
        <v>0</v>
      </c>
    </row>
    <row r="448" spans="1:25">
      <c r="A448" s="25">
        <f t="shared" si="254"/>
        <v>431</v>
      </c>
      <c r="C448" s="119">
        <v>39906</v>
      </c>
      <c r="E448" s="115" t="s">
        <v>317</v>
      </c>
      <c r="G448" s="24">
        <v>6.4</v>
      </c>
      <c r="H448" s="75" t="str">
        <f t="shared" si="255"/>
        <v>P, S, T &amp; D Plant - Demand</v>
      </c>
      <c r="I448" s="23">
        <f>'Dep. Res. Class'!K$180</f>
        <v>0</v>
      </c>
      <c r="J448" s="75">
        <f t="shared" si="256"/>
        <v>0</v>
      </c>
      <c r="K448" s="75">
        <f t="shared" si="257"/>
        <v>0</v>
      </c>
      <c r="L448" s="75">
        <f t="shared" si="258"/>
        <v>0</v>
      </c>
      <c r="M448" s="75">
        <f t="shared" si="259"/>
        <v>0</v>
      </c>
      <c r="N448" s="75">
        <f t="shared" si="260"/>
        <v>0</v>
      </c>
      <c r="O448" s="75">
        <f t="shared" si="261"/>
        <v>0</v>
      </c>
      <c r="P448" s="75">
        <f t="shared" si="262"/>
        <v>0</v>
      </c>
      <c r="Q448" s="75">
        <f t="shared" si="263"/>
        <v>0</v>
      </c>
      <c r="R448" s="75">
        <f t="shared" si="264"/>
        <v>0</v>
      </c>
      <c r="S448" s="75">
        <f t="shared" si="265"/>
        <v>0</v>
      </c>
      <c r="T448" s="75">
        <f t="shared" si="266"/>
        <v>0</v>
      </c>
      <c r="U448" s="75">
        <f t="shared" si="267"/>
        <v>0</v>
      </c>
      <c r="V448" s="75">
        <f t="shared" si="268"/>
        <v>0</v>
      </c>
      <c r="W448" s="75">
        <f t="shared" si="269"/>
        <v>0</v>
      </c>
      <c r="X448" s="75">
        <f t="shared" si="270"/>
        <v>0</v>
      </c>
      <c r="Y448" s="23">
        <f t="shared" si="271"/>
        <v>0</v>
      </c>
    </row>
    <row r="449" spans="1:25">
      <c r="A449" s="25">
        <f t="shared" si="254"/>
        <v>432</v>
      </c>
      <c r="C449" s="119">
        <v>39907</v>
      </c>
      <c r="E449" s="115" t="s">
        <v>318</v>
      </c>
      <c r="G449" s="24">
        <v>6.4</v>
      </c>
      <c r="H449" s="75" t="str">
        <f t="shared" si="255"/>
        <v>P, S, T &amp; D Plant - Demand</v>
      </c>
      <c r="I449" s="23">
        <f>'Dep. Res. Class'!K$181</f>
        <v>6270.3968712585538</v>
      </c>
      <c r="J449" s="75">
        <f t="shared" si="256"/>
        <v>3385.7213719675797</v>
      </c>
      <c r="K449" s="75">
        <f t="shared" si="257"/>
        <v>2089.4752345213774</v>
      </c>
      <c r="L449" s="75">
        <f t="shared" si="258"/>
        <v>0</v>
      </c>
      <c r="M449" s="75">
        <f t="shared" si="259"/>
        <v>795.20026476959674</v>
      </c>
      <c r="N449" s="75">
        <f t="shared" si="260"/>
        <v>0</v>
      </c>
      <c r="O449" s="75">
        <f t="shared" si="261"/>
        <v>0</v>
      </c>
      <c r="P449" s="75">
        <f t="shared" si="262"/>
        <v>0</v>
      </c>
      <c r="Q449" s="75">
        <f t="shared" si="263"/>
        <v>0</v>
      </c>
      <c r="R449" s="75">
        <f t="shared" si="264"/>
        <v>0</v>
      </c>
      <c r="S449" s="75">
        <f t="shared" si="265"/>
        <v>0</v>
      </c>
      <c r="T449" s="75">
        <f t="shared" si="266"/>
        <v>0</v>
      </c>
      <c r="U449" s="75">
        <f t="shared" si="267"/>
        <v>0</v>
      </c>
      <c r="V449" s="75">
        <f t="shared" si="268"/>
        <v>0</v>
      </c>
      <c r="W449" s="75">
        <f t="shared" si="269"/>
        <v>0</v>
      </c>
      <c r="X449" s="75">
        <f t="shared" si="270"/>
        <v>0</v>
      </c>
      <c r="Y449" s="23">
        <f t="shared" si="271"/>
        <v>0</v>
      </c>
    </row>
    <row r="450" spans="1:25">
      <c r="A450" s="25">
        <f t="shared" si="254"/>
        <v>433</v>
      </c>
      <c r="C450" s="119">
        <v>39908</v>
      </c>
      <c r="E450" s="115" t="s">
        <v>319</v>
      </c>
      <c r="G450" s="24">
        <v>6.4</v>
      </c>
      <c r="H450" s="75" t="str">
        <f t="shared" si="255"/>
        <v>P, S, T &amp; D Plant - Demand</v>
      </c>
      <c r="I450" s="23">
        <f>'Dep. Res. Class'!K$182</f>
        <v>0</v>
      </c>
      <c r="J450" s="75">
        <f t="shared" si="256"/>
        <v>0</v>
      </c>
      <c r="K450" s="75">
        <f t="shared" si="257"/>
        <v>0</v>
      </c>
      <c r="L450" s="75">
        <f t="shared" si="258"/>
        <v>0</v>
      </c>
      <c r="M450" s="75">
        <f t="shared" si="259"/>
        <v>0</v>
      </c>
      <c r="N450" s="75">
        <f t="shared" si="260"/>
        <v>0</v>
      </c>
      <c r="O450" s="75">
        <f t="shared" si="261"/>
        <v>0</v>
      </c>
      <c r="P450" s="75">
        <f t="shared" si="262"/>
        <v>0</v>
      </c>
      <c r="Q450" s="75">
        <f t="shared" si="263"/>
        <v>0</v>
      </c>
      <c r="R450" s="75">
        <f t="shared" si="264"/>
        <v>0</v>
      </c>
      <c r="S450" s="75">
        <f t="shared" si="265"/>
        <v>0</v>
      </c>
      <c r="T450" s="75">
        <f t="shared" si="266"/>
        <v>0</v>
      </c>
      <c r="U450" s="75">
        <f t="shared" si="267"/>
        <v>0</v>
      </c>
      <c r="V450" s="75">
        <f t="shared" si="268"/>
        <v>0</v>
      </c>
      <c r="W450" s="75">
        <f t="shared" si="269"/>
        <v>0</v>
      </c>
      <c r="X450" s="75">
        <f t="shared" si="270"/>
        <v>0</v>
      </c>
      <c r="Y450" s="23">
        <f t="shared" si="271"/>
        <v>0</v>
      </c>
    </row>
    <row r="451" spans="1:25">
      <c r="A451" s="25">
        <f t="shared" si="254"/>
        <v>434</v>
      </c>
      <c r="C451" s="119">
        <v>39909</v>
      </c>
      <c r="E451" s="115" t="s">
        <v>320</v>
      </c>
      <c r="G451" s="24">
        <v>6.4</v>
      </c>
      <c r="H451" s="75" t="str">
        <f t="shared" si="255"/>
        <v>P, S, T &amp; D Plant - Demand</v>
      </c>
      <c r="I451" s="23">
        <f>'Dep. Res. Class'!K$183</f>
        <v>0</v>
      </c>
      <c r="J451" s="75">
        <f t="shared" si="256"/>
        <v>0</v>
      </c>
      <c r="K451" s="75">
        <f t="shared" si="257"/>
        <v>0</v>
      </c>
      <c r="L451" s="75">
        <f t="shared" si="258"/>
        <v>0</v>
      </c>
      <c r="M451" s="75">
        <f t="shared" si="259"/>
        <v>0</v>
      </c>
      <c r="N451" s="75">
        <f t="shared" si="260"/>
        <v>0</v>
      </c>
      <c r="O451" s="75">
        <f t="shared" si="261"/>
        <v>0</v>
      </c>
      <c r="P451" s="75">
        <f t="shared" si="262"/>
        <v>0</v>
      </c>
      <c r="Q451" s="75">
        <f t="shared" si="263"/>
        <v>0</v>
      </c>
      <c r="R451" s="75">
        <f t="shared" si="264"/>
        <v>0</v>
      </c>
      <c r="S451" s="75">
        <f t="shared" si="265"/>
        <v>0</v>
      </c>
      <c r="T451" s="75">
        <f t="shared" si="266"/>
        <v>0</v>
      </c>
      <c r="U451" s="75">
        <f t="shared" si="267"/>
        <v>0</v>
      </c>
      <c r="V451" s="75">
        <f t="shared" si="268"/>
        <v>0</v>
      </c>
      <c r="W451" s="75">
        <f t="shared" si="269"/>
        <v>0</v>
      </c>
      <c r="X451" s="75">
        <f t="shared" si="270"/>
        <v>0</v>
      </c>
      <c r="Y451" s="23">
        <f t="shared" si="271"/>
        <v>0</v>
      </c>
    </row>
    <row r="452" spans="1:25">
      <c r="A452" s="25">
        <f t="shared" si="254"/>
        <v>435</v>
      </c>
      <c r="C452" s="119">
        <v>39924</v>
      </c>
      <c r="E452" s="115" t="s">
        <v>321</v>
      </c>
      <c r="G452" s="24">
        <v>6.4</v>
      </c>
      <c r="H452" s="75" t="str">
        <f t="shared" si="255"/>
        <v>P, S, T &amp; D Plant - Demand</v>
      </c>
      <c r="I452" s="23">
        <f>'Dep. Res. Class'!K$184</f>
        <v>0</v>
      </c>
      <c r="J452" s="75">
        <f t="shared" si="256"/>
        <v>0</v>
      </c>
      <c r="K452" s="75">
        <f t="shared" si="257"/>
        <v>0</v>
      </c>
      <c r="L452" s="75">
        <f t="shared" si="258"/>
        <v>0</v>
      </c>
      <c r="M452" s="75">
        <f t="shared" si="259"/>
        <v>0</v>
      </c>
      <c r="N452" s="75">
        <f t="shared" si="260"/>
        <v>0</v>
      </c>
      <c r="O452" s="75">
        <f t="shared" si="261"/>
        <v>0</v>
      </c>
      <c r="P452" s="75">
        <f t="shared" si="262"/>
        <v>0</v>
      </c>
      <c r="Q452" s="75">
        <f t="shared" si="263"/>
        <v>0</v>
      </c>
      <c r="R452" s="75">
        <f t="shared" si="264"/>
        <v>0</v>
      </c>
      <c r="S452" s="75">
        <f t="shared" si="265"/>
        <v>0</v>
      </c>
      <c r="T452" s="75">
        <f t="shared" si="266"/>
        <v>0</v>
      </c>
      <c r="U452" s="75">
        <f t="shared" si="267"/>
        <v>0</v>
      </c>
      <c r="V452" s="75">
        <f t="shared" si="268"/>
        <v>0</v>
      </c>
      <c r="W452" s="75">
        <f t="shared" si="269"/>
        <v>0</v>
      </c>
      <c r="X452" s="75">
        <f t="shared" si="270"/>
        <v>0</v>
      </c>
      <c r="Y452" s="23">
        <f t="shared" si="271"/>
        <v>0</v>
      </c>
    </row>
    <row r="453" spans="1:25">
      <c r="A453" s="25">
        <f>A452+1</f>
        <v>436</v>
      </c>
      <c r="C453" s="117" t="s">
        <v>640</v>
      </c>
      <c r="E453" s="115" t="s">
        <v>639</v>
      </c>
      <c r="G453" s="24">
        <v>6.4</v>
      </c>
      <c r="H453" s="75" t="str">
        <f t="shared" si="255"/>
        <v>P, S, T &amp; D Plant - Demand</v>
      </c>
      <c r="I453" s="23">
        <f>'Dep. Res. Class'!K$185</f>
        <v>7566.4030739217806</v>
      </c>
      <c r="J453" s="75">
        <f t="shared" si="256"/>
        <v>4085.5041749783754</v>
      </c>
      <c r="K453" s="75">
        <f t="shared" si="257"/>
        <v>2521.3414975107853</v>
      </c>
      <c r="L453" s="75">
        <f t="shared" si="258"/>
        <v>0</v>
      </c>
      <c r="M453" s="75">
        <f t="shared" si="259"/>
        <v>959.55740143262028</v>
      </c>
      <c r="N453" s="75">
        <f t="shared" si="260"/>
        <v>0</v>
      </c>
      <c r="O453" s="75">
        <f t="shared" si="261"/>
        <v>0</v>
      </c>
      <c r="P453" s="75">
        <f t="shared" si="262"/>
        <v>0</v>
      </c>
      <c r="Q453" s="75">
        <f t="shared" si="263"/>
        <v>0</v>
      </c>
      <c r="R453" s="75">
        <f t="shared" si="264"/>
        <v>0</v>
      </c>
      <c r="S453" s="75">
        <f t="shared" si="265"/>
        <v>0</v>
      </c>
      <c r="T453" s="75">
        <f t="shared" si="266"/>
        <v>0</v>
      </c>
      <c r="U453" s="75">
        <f t="shared" si="267"/>
        <v>0</v>
      </c>
      <c r="V453" s="75">
        <f t="shared" si="268"/>
        <v>0</v>
      </c>
      <c r="W453" s="75">
        <f t="shared" si="269"/>
        <v>0</v>
      </c>
      <c r="X453" s="75">
        <f t="shared" si="270"/>
        <v>0</v>
      </c>
      <c r="Y453" s="23">
        <f t="shared" si="271"/>
        <v>0</v>
      </c>
    </row>
    <row r="454" spans="1:25">
      <c r="A454" s="25">
        <f t="shared" si="254"/>
        <v>437</v>
      </c>
      <c r="G454" s="24"/>
      <c r="I454" s="23"/>
      <c r="J454" s="94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>
      <c r="A455" s="25">
        <f t="shared" si="254"/>
        <v>438</v>
      </c>
      <c r="D455" s="106" t="s">
        <v>149</v>
      </c>
      <c r="G455" s="24"/>
      <c r="I455" s="23">
        <f>'Dep. Res. Class'!K$187</f>
        <v>29423.026189168777</v>
      </c>
      <c r="J455" s="75">
        <f t="shared" ref="J455:X455" si="272">SUM(J419:J453)</f>
        <v>15887.059566077489</v>
      </c>
      <c r="K455" s="75">
        <f t="shared" si="272"/>
        <v>9804.5922465833428</v>
      </c>
      <c r="L455" s="75">
        <f t="shared" si="272"/>
        <v>0</v>
      </c>
      <c r="M455" s="75">
        <f t="shared" si="272"/>
        <v>3731.3743765079498</v>
      </c>
      <c r="N455" s="75">
        <f t="shared" si="272"/>
        <v>0</v>
      </c>
      <c r="O455" s="75">
        <f t="shared" si="272"/>
        <v>0</v>
      </c>
      <c r="P455" s="75">
        <f t="shared" si="272"/>
        <v>0</v>
      </c>
      <c r="Q455" s="75">
        <f t="shared" si="272"/>
        <v>0</v>
      </c>
      <c r="R455" s="75">
        <f t="shared" si="272"/>
        <v>0</v>
      </c>
      <c r="S455" s="75">
        <f t="shared" si="272"/>
        <v>0</v>
      </c>
      <c r="T455" s="75">
        <f t="shared" si="272"/>
        <v>0</v>
      </c>
      <c r="U455" s="75">
        <f t="shared" si="272"/>
        <v>0</v>
      </c>
      <c r="V455" s="75">
        <f t="shared" si="272"/>
        <v>0</v>
      </c>
      <c r="W455" s="75">
        <f t="shared" si="272"/>
        <v>0</v>
      </c>
      <c r="X455" s="75">
        <f t="shared" si="272"/>
        <v>0</v>
      </c>
      <c r="Y455" s="23">
        <f>SUM(J455:X455)-I455</f>
        <v>0</v>
      </c>
    </row>
    <row r="456" spans="1:25">
      <c r="A456" s="25">
        <f t="shared" si="254"/>
        <v>439</v>
      </c>
      <c r="G456" s="24"/>
      <c r="I456" s="23"/>
      <c r="J456" s="94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>
      <c r="A457" s="25">
        <f t="shared" si="254"/>
        <v>440</v>
      </c>
      <c r="D457" s="106" t="s">
        <v>350</v>
      </c>
      <c r="G457" s="24"/>
      <c r="I457" s="23"/>
      <c r="J457" s="94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</row>
    <row r="458" spans="1:25">
      <c r="A458" s="25">
        <f t="shared" si="254"/>
        <v>441</v>
      </c>
      <c r="G458" s="24"/>
      <c r="I458" s="23"/>
      <c r="J458" s="94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>
      <c r="A459" s="25">
        <f t="shared" si="254"/>
        <v>442</v>
      </c>
      <c r="D459" s="106" t="s">
        <v>148</v>
      </c>
      <c r="G459" s="24"/>
      <c r="I459" s="23"/>
      <c r="J459" s="94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</row>
    <row r="460" spans="1:25">
      <c r="A460" s="25">
        <f t="shared" si="254"/>
        <v>443</v>
      </c>
      <c r="G460" s="24"/>
      <c r="I460" s="23"/>
      <c r="J460" s="94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>
      <c r="A461" s="25">
        <f t="shared" si="254"/>
        <v>444</v>
      </c>
      <c r="C461" s="106">
        <v>37400</v>
      </c>
      <c r="E461" s="115" t="s">
        <v>115</v>
      </c>
      <c r="G461" s="24">
        <v>6.4</v>
      </c>
      <c r="H461" s="75" t="str">
        <f t="shared" ref="H461:H495" si="273">VLOOKUP($G461,alloc,3)</f>
        <v>P, S, T &amp; D Plant - Demand</v>
      </c>
      <c r="I461" s="23">
        <f>'Dep. Res. Class'!K$193</f>
        <v>0</v>
      </c>
      <c r="J461" s="75">
        <f t="shared" ref="J461:J495" si="274">$I461*VLOOKUP($G461,alloc,6)</f>
        <v>0</v>
      </c>
      <c r="K461" s="75">
        <f t="shared" ref="K461:K495" si="275">$I461*VLOOKUP($G461,alloc,7)</f>
        <v>0</v>
      </c>
      <c r="L461" s="75">
        <f t="shared" ref="L461:L495" si="276">$I461*VLOOKUP($G461,alloc,8)</f>
        <v>0</v>
      </c>
      <c r="M461" s="75">
        <f t="shared" ref="M461:M495" si="277">$I461*VLOOKUP($G461,alloc,9)</f>
        <v>0</v>
      </c>
      <c r="N461" s="75">
        <f t="shared" ref="N461:N495" si="278">$I461*VLOOKUP($G461,alloc,10)</f>
        <v>0</v>
      </c>
      <c r="O461" s="75">
        <f t="shared" ref="O461:O495" si="279">$I461*VLOOKUP($G461,alloc,11)</f>
        <v>0</v>
      </c>
      <c r="P461" s="75">
        <f t="shared" ref="P461:P495" si="280">$I461*VLOOKUP($G461,alloc,12)</f>
        <v>0</v>
      </c>
      <c r="Q461" s="75">
        <f t="shared" ref="Q461:Q495" si="281">$I461*VLOOKUP($G461,alloc,13)</f>
        <v>0</v>
      </c>
      <c r="R461" s="75">
        <f t="shared" ref="R461:R495" si="282">$I461*VLOOKUP($G461,alloc,14)</f>
        <v>0</v>
      </c>
      <c r="S461" s="75">
        <f t="shared" ref="S461:S495" si="283">$I461*VLOOKUP($G461,alloc,15)</f>
        <v>0</v>
      </c>
      <c r="T461" s="75">
        <f t="shared" ref="T461:T495" si="284">$I461*VLOOKUP($G461,alloc,16)</f>
        <v>0</v>
      </c>
      <c r="U461" s="75">
        <f t="shared" ref="U461:U495" si="285">$I461*VLOOKUP($G461,alloc,17)</f>
        <v>0</v>
      </c>
      <c r="V461" s="75">
        <f t="shared" ref="V461:V495" si="286">$I461*VLOOKUP($G461,alloc,18)</f>
        <v>0</v>
      </c>
      <c r="W461" s="75">
        <f t="shared" ref="W461:W495" si="287">$I461*VLOOKUP($G461,alloc,19)</f>
        <v>0</v>
      </c>
      <c r="X461" s="75">
        <f t="shared" ref="X461:X495" si="288">$I461*VLOOKUP($G461,alloc,20)</f>
        <v>0</v>
      </c>
      <c r="Y461" s="23">
        <f t="shared" ref="Y461:Y495" si="289">SUM(J461:X461)-I461</f>
        <v>0</v>
      </c>
    </row>
    <row r="462" spans="1:25">
      <c r="A462" s="25">
        <f t="shared" si="254"/>
        <v>445</v>
      </c>
      <c r="C462" s="106">
        <v>39000</v>
      </c>
      <c r="E462" s="115" t="s">
        <v>139</v>
      </c>
      <c r="G462" s="24">
        <v>6.4</v>
      </c>
      <c r="H462" s="75" t="str">
        <f t="shared" si="273"/>
        <v>P, S, T &amp; D Plant - Demand</v>
      </c>
      <c r="I462" s="23">
        <f>'Dep. Res. Class'!K$194</f>
        <v>45652.125815763553</v>
      </c>
      <c r="J462" s="75">
        <f t="shared" si="274"/>
        <v>24650.015178251419</v>
      </c>
      <c r="K462" s="75">
        <f t="shared" si="275"/>
        <v>15212.591523915155</v>
      </c>
      <c r="L462" s="75">
        <f t="shared" si="276"/>
        <v>0</v>
      </c>
      <c r="M462" s="75">
        <f t="shared" si="277"/>
        <v>5789.5191135969826</v>
      </c>
      <c r="N462" s="75">
        <f t="shared" si="278"/>
        <v>0</v>
      </c>
      <c r="O462" s="75">
        <f t="shared" si="279"/>
        <v>0</v>
      </c>
      <c r="P462" s="75">
        <f t="shared" si="280"/>
        <v>0</v>
      </c>
      <c r="Q462" s="75">
        <f t="shared" si="281"/>
        <v>0</v>
      </c>
      <c r="R462" s="75">
        <f t="shared" si="282"/>
        <v>0</v>
      </c>
      <c r="S462" s="75">
        <f t="shared" si="283"/>
        <v>0</v>
      </c>
      <c r="T462" s="75">
        <f t="shared" si="284"/>
        <v>0</v>
      </c>
      <c r="U462" s="75">
        <f t="shared" si="285"/>
        <v>0</v>
      </c>
      <c r="V462" s="75">
        <f t="shared" si="286"/>
        <v>0</v>
      </c>
      <c r="W462" s="75">
        <f t="shared" si="287"/>
        <v>0</v>
      </c>
      <c r="X462" s="75">
        <f t="shared" si="288"/>
        <v>0</v>
      </c>
      <c r="Y462" s="23">
        <f t="shared" si="289"/>
        <v>0</v>
      </c>
    </row>
    <row r="463" spans="1:25">
      <c r="A463" s="25">
        <f t="shared" si="254"/>
        <v>446</v>
      </c>
      <c r="C463" s="106">
        <v>36602</v>
      </c>
      <c r="E463" s="115" t="s">
        <v>139</v>
      </c>
      <c r="G463" s="24">
        <v>6.4</v>
      </c>
      <c r="H463" s="75" t="str">
        <f t="shared" si="273"/>
        <v>P, S, T &amp; D Plant - Demand</v>
      </c>
      <c r="I463" s="23">
        <f>'Dep. Res. Class'!K$195</f>
        <v>0</v>
      </c>
      <c r="J463" s="75">
        <f t="shared" si="274"/>
        <v>0</v>
      </c>
      <c r="K463" s="75">
        <f t="shared" si="275"/>
        <v>0</v>
      </c>
      <c r="L463" s="75">
        <f t="shared" si="276"/>
        <v>0</v>
      </c>
      <c r="M463" s="75">
        <f t="shared" si="277"/>
        <v>0</v>
      </c>
      <c r="N463" s="75">
        <f t="shared" si="278"/>
        <v>0</v>
      </c>
      <c r="O463" s="75">
        <f t="shared" si="279"/>
        <v>0</v>
      </c>
      <c r="P463" s="75">
        <f t="shared" si="280"/>
        <v>0</v>
      </c>
      <c r="Q463" s="75">
        <f t="shared" si="281"/>
        <v>0</v>
      </c>
      <c r="R463" s="75">
        <f t="shared" si="282"/>
        <v>0</v>
      </c>
      <c r="S463" s="75">
        <f t="shared" si="283"/>
        <v>0</v>
      </c>
      <c r="T463" s="75">
        <f t="shared" si="284"/>
        <v>0</v>
      </c>
      <c r="U463" s="75">
        <f t="shared" si="285"/>
        <v>0</v>
      </c>
      <c r="V463" s="75">
        <f t="shared" si="286"/>
        <v>0</v>
      </c>
      <c r="W463" s="75">
        <f t="shared" si="287"/>
        <v>0</v>
      </c>
      <c r="X463" s="75">
        <f t="shared" si="288"/>
        <v>0</v>
      </c>
      <c r="Y463" s="23">
        <f t="shared" si="289"/>
        <v>0</v>
      </c>
    </row>
    <row r="464" spans="1:25">
      <c r="A464" s="25">
        <f t="shared" si="254"/>
        <v>447</v>
      </c>
      <c r="C464" s="106">
        <v>37503</v>
      </c>
      <c r="E464" s="115" t="s">
        <v>278</v>
      </c>
      <c r="G464" s="24">
        <v>6.4</v>
      </c>
      <c r="H464" s="75" t="str">
        <f t="shared" si="273"/>
        <v>P, S, T &amp; D Plant - Demand</v>
      </c>
      <c r="I464" s="23">
        <f>'Dep. Res. Class'!K$196</f>
        <v>0</v>
      </c>
      <c r="J464" s="75">
        <f t="shared" si="274"/>
        <v>0</v>
      </c>
      <c r="K464" s="75">
        <f t="shared" si="275"/>
        <v>0</v>
      </c>
      <c r="L464" s="75">
        <f t="shared" si="276"/>
        <v>0</v>
      </c>
      <c r="M464" s="75">
        <f t="shared" si="277"/>
        <v>0</v>
      </c>
      <c r="N464" s="75">
        <f t="shared" si="278"/>
        <v>0</v>
      </c>
      <c r="O464" s="75">
        <f t="shared" si="279"/>
        <v>0</v>
      </c>
      <c r="P464" s="75">
        <f t="shared" si="280"/>
        <v>0</v>
      </c>
      <c r="Q464" s="75">
        <f t="shared" si="281"/>
        <v>0</v>
      </c>
      <c r="R464" s="75">
        <f t="shared" si="282"/>
        <v>0</v>
      </c>
      <c r="S464" s="75">
        <f t="shared" si="283"/>
        <v>0</v>
      </c>
      <c r="T464" s="75">
        <f t="shared" si="284"/>
        <v>0</v>
      </c>
      <c r="U464" s="75">
        <f t="shared" si="285"/>
        <v>0</v>
      </c>
      <c r="V464" s="75">
        <f t="shared" si="286"/>
        <v>0</v>
      </c>
      <c r="W464" s="75">
        <f t="shared" si="287"/>
        <v>0</v>
      </c>
      <c r="X464" s="75">
        <f t="shared" si="288"/>
        <v>0</v>
      </c>
      <c r="Y464" s="23">
        <f t="shared" si="289"/>
        <v>0</v>
      </c>
    </row>
    <row r="465" spans="1:25">
      <c r="A465" s="25">
        <f t="shared" si="254"/>
        <v>448</v>
      </c>
      <c r="C465" s="106">
        <v>39004</v>
      </c>
      <c r="E465" s="115" t="s">
        <v>293</v>
      </c>
      <c r="G465" s="24">
        <v>6.4</v>
      </c>
      <c r="H465" s="75" t="str">
        <f t="shared" si="273"/>
        <v>P, S, T &amp; D Plant - Demand</v>
      </c>
      <c r="I465" s="23">
        <f>'Dep. Res. Class'!K$197</f>
        <v>0</v>
      </c>
      <c r="J465" s="75">
        <f t="shared" si="274"/>
        <v>0</v>
      </c>
      <c r="K465" s="75">
        <f t="shared" si="275"/>
        <v>0</v>
      </c>
      <c r="L465" s="75">
        <f t="shared" si="276"/>
        <v>0</v>
      </c>
      <c r="M465" s="75">
        <f t="shared" si="277"/>
        <v>0</v>
      </c>
      <c r="N465" s="75">
        <f t="shared" si="278"/>
        <v>0</v>
      </c>
      <c r="O465" s="75">
        <f t="shared" si="279"/>
        <v>0</v>
      </c>
      <c r="P465" s="75">
        <f t="shared" si="280"/>
        <v>0</v>
      </c>
      <c r="Q465" s="75">
        <f t="shared" si="281"/>
        <v>0</v>
      </c>
      <c r="R465" s="75">
        <f t="shared" si="282"/>
        <v>0</v>
      </c>
      <c r="S465" s="75">
        <f t="shared" si="283"/>
        <v>0</v>
      </c>
      <c r="T465" s="75">
        <f t="shared" si="284"/>
        <v>0</v>
      </c>
      <c r="U465" s="75">
        <f t="shared" si="285"/>
        <v>0</v>
      </c>
      <c r="V465" s="75">
        <f t="shared" si="286"/>
        <v>0</v>
      </c>
      <c r="W465" s="75">
        <f t="shared" si="287"/>
        <v>0</v>
      </c>
      <c r="X465" s="75">
        <f t="shared" si="288"/>
        <v>0</v>
      </c>
      <c r="Y465" s="23">
        <f t="shared" si="289"/>
        <v>0</v>
      </c>
    </row>
    <row r="466" spans="1:25">
      <c r="A466" s="25">
        <f t="shared" si="254"/>
        <v>449</v>
      </c>
      <c r="C466" s="106">
        <v>39009</v>
      </c>
      <c r="E466" s="115" t="s">
        <v>294</v>
      </c>
      <c r="G466" s="24">
        <v>6.4</v>
      </c>
      <c r="H466" s="75" t="str">
        <f t="shared" si="273"/>
        <v>P, S, T &amp; D Plant - Demand</v>
      </c>
      <c r="I466" s="23">
        <f>'Dep. Res. Class'!K$198</f>
        <v>143138.70076580413</v>
      </c>
      <c r="J466" s="75">
        <f t="shared" si="274"/>
        <v>77288.211302833181</v>
      </c>
      <c r="K466" s="75">
        <f t="shared" si="275"/>
        <v>47697.901184312672</v>
      </c>
      <c r="L466" s="75">
        <f t="shared" si="276"/>
        <v>0</v>
      </c>
      <c r="M466" s="75">
        <f t="shared" si="277"/>
        <v>18152.58827865827</v>
      </c>
      <c r="N466" s="75">
        <f t="shared" si="278"/>
        <v>0</v>
      </c>
      <c r="O466" s="75">
        <f t="shared" si="279"/>
        <v>0</v>
      </c>
      <c r="P466" s="75">
        <f t="shared" si="280"/>
        <v>0</v>
      </c>
      <c r="Q466" s="75">
        <f t="shared" si="281"/>
        <v>0</v>
      </c>
      <c r="R466" s="75">
        <f t="shared" si="282"/>
        <v>0</v>
      </c>
      <c r="S466" s="75">
        <f t="shared" si="283"/>
        <v>0</v>
      </c>
      <c r="T466" s="75">
        <f t="shared" si="284"/>
        <v>0</v>
      </c>
      <c r="U466" s="75">
        <f t="shared" si="285"/>
        <v>0</v>
      </c>
      <c r="V466" s="75">
        <f t="shared" si="286"/>
        <v>0</v>
      </c>
      <c r="W466" s="75">
        <f t="shared" si="287"/>
        <v>0</v>
      </c>
      <c r="X466" s="75">
        <f t="shared" si="288"/>
        <v>0</v>
      </c>
      <c r="Y466" s="23">
        <f t="shared" si="289"/>
        <v>0</v>
      </c>
    </row>
    <row r="467" spans="1:25">
      <c r="A467" s="25">
        <f t="shared" si="254"/>
        <v>450</v>
      </c>
      <c r="C467" s="106">
        <v>39100</v>
      </c>
      <c r="E467" s="115" t="s">
        <v>295</v>
      </c>
      <c r="G467" s="24">
        <v>6.4</v>
      </c>
      <c r="H467" s="75" t="str">
        <f t="shared" si="273"/>
        <v>P, S, T &amp; D Plant - Demand</v>
      </c>
      <c r="I467" s="23">
        <f>'Dep. Res. Class'!K$199</f>
        <v>55656.475369117412</v>
      </c>
      <c r="J467" s="75">
        <f t="shared" si="274"/>
        <v>30051.896556873933</v>
      </c>
      <c r="K467" s="75">
        <f t="shared" si="275"/>
        <v>18546.326382875079</v>
      </c>
      <c r="L467" s="75">
        <f t="shared" si="276"/>
        <v>0</v>
      </c>
      <c r="M467" s="75">
        <f t="shared" si="277"/>
        <v>7058.2524293684</v>
      </c>
      <c r="N467" s="75">
        <f t="shared" si="278"/>
        <v>0</v>
      </c>
      <c r="O467" s="75">
        <f t="shared" si="279"/>
        <v>0</v>
      </c>
      <c r="P467" s="75">
        <f t="shared" si="280"/>
        <v>0</v>
      </c>
      <c r="Q467" s="75">
        <f t="shared" si="281"/>
        <v>0</v>
      </c>
      <c r="R467" s="75">
        <f t="shared" si="282"/>
        <v>0</v>
      </c>
      <c r="S467" s="75">
        <f t="shared" si="283"/>
        <v>0</v>
      </c>
      <c r="T467" s="75">
        <f t="shared" si="284"/>
        <v>0</v>
      </c>
      <c r="U467" s="75">
        <f t="shared" si="285"/>
        <v>0</v>
      </c>
      <c r="V467" s="75">
        <f t="shared" si="286"/>
        <v>0</v>
      </c>
      <c r="W467" s="75">
        <f t="shared" si="287"/>
        <v>0</v>
      </c>
      <c r="X467" s="75">
        <f t="shared" si="288"/>
        <v>0</v>
      </c>
      <c r="Y467" s="23">
        <f t="shared" si="289"/>
        <v>0</v>
      </c>
    </row>
    <row r="468" spans="1:25">
      <c r="A468" s="25">
        <f t="shared" si="254"/>
        <v>451</v>
      </c>
      <c r="C468" s="106">
        <v>39102</v>
      </c>
      <c r="E468" s="115" t="s">
        <v>296</v>
      </c>
      <c r="G468" s="24">
        <v>6.4</v>
      </c>
      <c r="H468" s="75" t="str">
        <f t="shared" si="273"/>
        <v>P, S, T &amp; D Plant - Demand</v>
      </c>
      <c r="I468" s="23">
        <f>'Dep. Res. Class'!K$200</f>
        <v>1.657404087448924E-2</v>
      </c>
      <c r="J468" s="75">
        <f t="shared" si="274"/>
        <v>8.9492077711756379E-3</v>
      </c>
      <c r="K468" s="75">
        <f t="shared" si="275"/>
        <v>5.5229435479479273E-3</v>
      </c>
      <c r="L468" s="75">
        <f t="shared" si="276"/>
        <v>0</v>
      </c>
      <c r="M468" s="75">
        <f t="shared" si="277"/>
        <v>2.1018895553656749E-3</v>
      </c>
      <c r="N468" s="75">
        <f t="shared" si="278"/>
        <v>0</v>
      </c>
      <c r="O468" s="75">
        <f t="shared" si="279"/>
        <v>0</v>
      </c>
      <c r="P468" s="75">
        <f t="shared" si="280"/>
        <v>0</v>
      </c>
      <c r="Q468" s="75">
        <f t="shared" si="281"/>
        <v>0</v>
      </c>
      <c r="R468" s="75">
        <f t="shared" si="282"/>
        <v>0</v>
      </c>
      <c r="S468" s="75">
        <f t="shared" si="283"/>
        <v>0</v>
      </c>
      <c r="T468" s="75">
        <f t="shared" si="284"/>
        <v>0</v>
      </c>
      <c r="U468" s="75">
        <f t="shared" si="285"/>
        <v>0</v>
      </c>
      <c r="V468" s="75">
        <f t="shared" si="286"/>
        <v>0</v>
      </c>
      <c r="W468" s="75">
        <f t="shared" si="287"/>
        <v>0</v>
      </c>
      <c r="X468" s="75">
        <f t="shared" si="288"/>
        <v>0</v>
      </c>
      <c r="Y468" s="23">
        <f t="shared" si="289"/>
        <v>0</v>
      </c>
    </row>
    <row r="469" spans="1:25">
      <c r="A469" s="25">
        <f t="shared" si="254"/>
        <v>452</v>
      </c>
      <c r="C469" s="106">
        <v>39103</v>
      </c>
      <c r="E469" s="115" t="s">
        <v>297</v>
      </c>
      <c r="G469" s="24">
        <v>6.4</v>
      </c>
      <c r="H469" s="75" t="str">
        <f t="shared" si="273"/>
        <v>P, S, T &amp; D Plant - Demand</v>
      </c>
      <c r="I469" s="23">
        <f>'Dep. Res. Class'!K$201</f>
        <v>5.9193003123175873E-3</v>
      </c>
      <c r="J469" s="75">
        <f t="shared" si="274"/>
        <v>3.1961456325627288E-3</v>
      </c>
      <c r="K469" s="75">
        <f t="shared" si="275"/>
        <v>1.9724798385528318E-3</v>
      </c>
      <c r="L469" s="75">
        <f t="shared" si="276"/>
        <v>0</v>
      </c>
      <c r="M469" s="75">
        <f t="shared" si="277"/>
        <v>7.5067484120202698E-4</v>
      </c>
      <c r="N469" s="75">
        <f t="shared" si="278"/>
        <v>0</v>
      </c>
      <c r="O469" s="75">
        <f t="shared" si="279"/>
        <v>0</v>
      </c>
      <c r="P469" s="75">
        <f t="shared" si="280"/>
        <v>0</v>
      </c>
      <c r="Q469" s="75">
        <f t="shared" si="281"/>
        <v>0</v>
      </c>
      <c r="R469" s="75">
        <f t="shared" si="282"/>
        <v>0</v>
      </c>
      <c r="S469" s="75">
        <f t="shared" si="283"/>
        <v>0</v>
      </c>
      <c r="T469" s="75">
        <f t="shared" si="284"/>
        <v>0</v>
      </c>
      <c r="U469" s="75">
        <f t="shared" si="285"/>
        <v>0</v>
      </c>
      <c r="V469" s="75">
        <f t="shared" si="286"/>
        <v>0</v>
      </c>
      <c r="W469" s="75">
        <f t="shared" si="287"/>
        <v>0</v>
      </c>
      <c r="X469" s="75">
        <f t="shared" si="288"/>
        <v>0</v>
      </c>
      <c r="Y469" s="23">
        <f t="shared" si="289"/>
        <v>0</v>
      </c>
    </row>
    <row r="470" spans="1:25">
      <c r="A470" s="25">
        <f t="shared" si="254"/>
        <v>453</v>
      </c>
      <c r="C470" s="106">
        <v>39200</v>
      </c>
      <c r="E470" s="115" t="s">
        <v>298</v>
      </c>
      <c r="G470" s="24">
        <v>6.4</v>
      </c>
      <c r="H470" s="75" t="str">
        <f t="shared" si="273"/>
        <v>P, S, T &amp; D Plant - Demand</v>
      </c>
      <c r="I470" s="23">
        <f>'Dep. Res. Class'!K$202</f>
        <v>2996.4704753862648</v>
      </c>
      <c r="J470" s="75">
        <f t="shared" si="274"/>
        <v>1617.9540685036175</v>
      </c>
      <c r="K470" s="75">
        <f t="shared" si="275"/>
        <v>998.50950072916532</v>
      </c>
      <c r="L470" s="75">
        <f t="shared" si="276"/>
        <v>0</v>
      </c>
      <c r="M470" s="75">
        <f t="shared" si="277"/>
        <v>380.00690615348208</v>
      </c>
      <c r="N470" s="75">
        <f t="shared" si="278"/>
        <v>0</v>
      </c>
      <c r="O470" s="75">
        <f t="shared" si="279"/>
        <v>0</v>
      </c>
      <c r="P470" s="75">
        <f t="shared" si="280"/>
        <v>0</v>
      </c>
      <c r="Q470" s="75">
        <f t="shared" si="281"/>
        <v>0</v>
      </c>
      <c r="R470" s="75">
        <f t="shared" si="282"/>
        <v>0</v>
      </c>
      <c r="S470" s="75">
        <f t="shared" si="283"/>
        <v>0</v>
      </c>
      <c r="T470" s="75">
        <f t="shared" si="284"/>
        <v>0</v>
      </c>
      <c r="U470" s="75">
        <f t="shared" si="285"/>
        <v>0</v>
      </c>
      <c r="V470" s="75">
        <f t="shared" si="286"/>
        <v>0</v>
      </c>
      <c r="W470" s="75">
        <f t="shared" si="287"/>
        <v>0</v>
      </c>
      <c r="X470" s="75">
        <f t="shared" si="288"/>
        <v>0</v>
      </c>
      <c r="Y470" s="23">
        <f t="shared" si="289"/>
        <v>0</v>
      </c>
    </row>
    <row r="471" spans="1:25">
      <c r="A471" s="25">
        <f t="shared" si="254"/>
        <v>454</v>
      </c>
      <c r="C471" s="106">
        <v>39201</v>
      </c>
      <c r="E471" s="115" t="s">
        <v>299</v>
      </c>
      <c r="G471" s="24">
        <v>6.4</v>
      </c>
      <c r="H471" s="75" t="str">
        <f t="shared" si="273"/>
        <v>P, S, T &amp; D Plant - Demand</v>
      </c>
      <c r="I471" s="23">
        <f>'Dep. Res. Class'!K$203</f>
        <v>0</v>
      </c>
      <c r="J471" s="75">
        <f t="shared" si="274"/>
        <v>0</v>
      </c>
      <c r="K471" s="75">
        <f t="shared" si="275"/>
        <v>0</v>
      </c>
      <c r="L471" s="75">
        <f t="shared" si="276"/>
        <v>0</v>
      </c>
      <c r="M471" s="75">
        <f t="shared" si="277"/>
        <v>0</v>
      </c>
      <c r="N471" s="75">
        <f t="shared" si="278"/>
        <v>0</v>
      </c>
      <c r="O471" s="75">
        <f t="shared" si="279"/>
        <v>0</v>
      </c>
      <c r="P471" s="75">
        <f t="shared" si="280"/>
        <v>0</v>
      </c>
      <c r="Q471" s="75">
        <f t="shared" si="281"/>
        <v>0</v>
      </c>
      <c r="R471" s="75">
        <f t="shared" si="282"/>
        <v>0</v>
      </c>
      <c r="S471" s="75">
        <f t="shared" si="283"/>
        <v>0</v>
      </c>
      <c r="T471" s="75">
        <f t="shared" si="284"/>
        <v>0</v>
      </c>
      <c r="U471" s="75">
        <f t="shared" si="285"/>
        <v>0</v>
      </c>
      <c r="V471" s="75">
        <f t="shared" si="286"/>
        <v>0</v>
      </c>
      <c r="W471" s="75">
        <f t="shared" si="287"/>
        <v>0</v>
      </c>
      <c r="X471" s="75">
        <f t="shared" si="288"/>
        <v>0</v>
      </c>
      <c r="Y471" s="23">
        <f t="shared" si="289"/>
        <v>0</v>
      </c>
    </row>
    <row r="472" spans="1:25">
      <c r="A472" s="25">
        <f t="shared" si="254"/>
        <v>455</v>
      </c>
      <c r="C472" s="106">
        <v>39202</v>
      </c>
      <c r="E472" s="115" t="s">
        <v>300</v>
      </c>
      <c r="G472" s="24">
        <v>6.4</v>
      </c>
      <c r="H472" s="75" t="str">
        <f t="shared" si="273"/>
        <v>P, S, T &amp; D Plant - Demand</v>
      </c>
      <c r="I472" s="23">
        <f>'Dep. Res. Class'!K$204</f>
        <v>0</v>
      </c>
      <c r="J472" s="75">
        <f t="shared" si="274"/>
        <v>0</v>
      </c>
      <c r="K472" s="75">
        <f t="shared" si="275"/>
        <v>0</v>
      </c>
      <c r="L472" s="75">
        <f t="shared" si="276"/>
        <v>0</v>
      </c>
      <c r="M472" s="75">
        <f t="shared" si="277"/>
        <v>0</v>
      </c>
      <c r="N472" s="75">
        <f t="shared" si="278"/>
        <v>0</v>
      </c>
      <c r="O472" s="75">
        <f t="shared" si="279"/>
        <v>0</v>
      </c>
      <c r="P472" s="75">
        <f t="shared" si="280"/>
        <v>0</v>
      </c>
      <c r="Q472" s="75">
        <f t="shared" si="281"/>
        <v>0</v>
      </c>
      <c r="R472" s="75">
        <f t="shared" si="282"/>
        <v>0</v>
      </c>
      <c r="S472" s="75">
        <f t="shared" si="283"/>
        <v>0</v>
      </c>
      <c r="T472" s="75">
        <f t="shared" si="284"/>
        <v>0</v>
      </c>
      <c r="U472" s="75">
        <f t="shared" si="285"/>
        <v>0</v>
      </c>
      <c r="V472" s="75">
        <f t="shared" si="286"/>
        <v>0</v>
      </c>
      <c r="W472" s="75">
        <f t="shared" si="287"/>
        <v>0</v>
      </c>
      <c r="X472" s="75">
        <f t="shared" si="288"/>
        <v>0</v>
      </c>
      <c r="Y472" s="23">
        <f t="shared" si="289"/>
        <v>0</v>
      </c>
    </row>
    <row r="473" spans="1:25">
      <c r="A473" s="25">
        <f t="shared" si="254"/>
        <v>456</v>
      </c>
      <c r="C473" s="106">
        <v>39300</v>
      </c>
      <c r="E473" s="115" t="s">
        <v>186</v>
      </c>
      <c r="G473" s="24">
        <v>6.4</v>
      </c>
      <c r="H473" s="75" t="str">
        <f t="shared" si="273"/>
        <v>P, S, T &amp; D Plant - Demand</v>
      </c>
      <c r="I473" s="23">
        <f>'Dep. Res. Class'!K$205</f>
        <v>0</v>
      </c>
      <c r="J473" s="75">
        <f t="shared" si="274"/>
        <v>0</v>
      </c>
      <c r="K473" s="75">
        <f t="shared" si="275"/>
        <v>0</v>
      </c>
      <c r="L473" s="75">
        <f t="shared" si="276"/>
        <v>0</v>
      </c>
      <c r="M473" s="75">
        <f t="shared" si="277"/>
        <v>0</v>
      </c>
      <c r="N473" s="75">
        <f t="shared" si="278"/>
        <v>0</v>
      </c>
      <c r="O473" s="75">
        <f t="shared" si="279"/>
        <v>0</v>
      </c>
      <c r="P473" s="75">
        <f t="shared" si="280"/>
        <v>0</v>
      </c>
      <c r="Q473" s="75">
        <f t="shared" si="281"/>
        <v>0</v>
      </c>
      <c r="R473" s="75">
        <f t="shared" si="282"/>
        <v>0</v>
      </c>
      <c r="S473" s="75">
        <f t="shared" si="283"/>
        <v>0</v>
      </c>
      <c r="T473" s="75">
        <f t="shared" si="284"/>
        <v>0</v>
      </c>
      <c r="U473" s="75">
        <f t="shared" si="285"/>
        <v>0</v>
      </c>
      <c r="V473" s="75">
        <f t="shared" si="286"/>
        <v>0</v>
      </c>
      <c r="W473" s="75">
        <f t="shared" si="287"/>
        <v>0</v>
      </c>
      <c r="X473" s="75">
        <f t="shared" si="288"/>
        <v>0</v>
      </c>
      <c r="Y473" s="23">
        <f t="shared" si="289"/>
        <v>0</v>
      </c>
    </row>
    <row r="474" spans="1:25">
      <c r="A474" s="25">
        <f t="shared" si="254"/>
        <v>457</v>
      </c>
      <c r="C474" s="106">
        <v>39400</v>
      </c>
      <c r="E474" s="115" t="s">
        <v>301</v>
      </c>
      <c r="G474" s="24">
        <v>6.4</v>
      </c>
      <c r="H474" s="75" t="str">
        <f t="shared" si="273"/>
        <v>P, S, T &amp; D Plant - Demand</v>
      </c>
      <c r="I474" s="23">
        <f>'Dep. Res. Class'!K$206</f>
        <v>365.27277946672802</v>
      </c>
      <c r="J474" s="75">
        <f t="shared" si="274"/>
        <v>197.23023620836247</v>
      </c>
      <c r="K474" s="75">
        <f t="shared" si="275"/>
        <v>121.71931732725024</v>
      </c>
      <c r="L474" s="75">
        <f t="shared" si="276"/>
        <v>0</v>
      </c>
      <c r="M474" s="75">
        <f t="shared" si="277"/>
        <v>46.323225931115324</v>
      </c>
      <c r="N474" s="75">
        <f t="shared" si="278"/>
        <v>0</v>
      </c>
      <c r="O474" s="75">
        <f t="shared" si="279"/>
        <v>0</v>
      </c>
      <c r="P474" s="75">
        <f t="shared" si="280"/>
        <v>0</v>
      </c>
      <c r="Q474" s="75">
        <f t="shared" si="281"/>
        <v>0</v>
      </c>
      <c r="R474" s="75">
        <f t="shared" si="282"/>
        <v>0</v>
      </c>
      <c r="S474" s="75">
        <f t="shared" si="283"/>
        <v>0</v>
      </c>
      <c r="T474" s="75">
        <f t="shared" si="284"/>
        <v>0</v>
      </c>
      <c r="U474" s="75">
        <f t="shared" si="285"/>
        <v>0</v>
      </c>
      <c r="V474" s="75">
        <f t="shared" si="286"/>
        <v>0</v>
      </c>
      <c r="W474" s="75">
        <f t="shared" si="287"/>
        <v>0</v>
      </c>
      <c r="X474" s="75">
        <f t="shared" si="288"/>
        <v>0</v>
      </c>
      <c r="Y474" s="23">
        <f t="shared" si="289"/>
        <v>0</v>
      </c>
    </row>
    <row r="475" spans="1:25">
      <c r="A475" s="25">
        <f t="shared" si="254"/>
        <v>458</v>
      </c>
      <c r="C475" s="106">
        <v>39600</v>
      </c>
      <c r="E475" s="115" t="s">
        <v>302</v>
      </c>
      <c r="G475" s="24">
        <v>6.4</v>
      </c>
      <c r="H475" s="75" t="str">
        <f t="shared" si="273"/>
        <v>P, S, T &amp; D Plant - Demand</v>
      </c>
      <c r="I475" s="23">
        <f>'Dep. Res. Class'!K$207</f>
        <v>0</v>
      </c>
      <c r="J475" s="75">
        <f t="shared" si="274"/>
        <v>0</v>
      </c>
      <c r="K475" s="75">
        <f t="shared" si="275"/>
        <v>0</v>
      </c>
      <c r="L475" s="75">
        <f t="shared" si="276"/>
        <v>0</v>
      </c>
      <c r="M475" s="75">
        <f t="shared" si="277"/>
        <v>0</v>
      </c>
      <c r="N475" s="75">
        <f t="shared" si="278"/>
        <v>0</v>
      </c>
      <c r="O475" s="75">
        <f t="shared" si="279"/>
        <v>0</v>
      </c>
      <c r="P475" s="75">
        <f t="shared" si="280"/>
        <v>0</v>
      </c>
      <c r="Q475" s="75">
        <f t="shared" si="281"/>
        <v>0</v>
      </c>
      <c r="R475" s="75">
        <f t="shared" si="282"/>
        <v>0</v>
      </c>
      <c r="S475" s="75">
        <f t="shared" si="283"/>
        <v>0</v>
      </c>
      <c r="T475" s="75">
        <f t="shared" si="284"/>
        <v>0</v>
      </c>
      <c r="U475" s="75">
        <f t="shared" si="285"/>
        <v>0</v>
      </c>
      <c r="V475" s="75">
        <f t="shared" si="286"/>
        <v>0</v>
      </c>
      <c r="W475" s="75">
        <f t="shared" si="287"/>
        <v>0</v>
      </c>
      <c r="X475" s="75">
        <f t="shared" si="288"/>
        <v>0</v>
      </c>
      <c r="Y475" s="23">
        <f t="shared" si="289"/>
        <v>0</v>
      </c>
    </row>
    <row r="476" spans="1:25">
      <c r="A476" s="25">
        <f t="shared" si="254"/>
        <v>459</v>
      </c>
      <c r="C476" s="106">
        <v>39603</v>
      </c>
      <c r="E476" s="115" t="s">
        <v>303</v>
      </c>
      <c r="G476" s="24">
        <v>6.4</v>
      </c>
      <c r="H476" s="75" t="str">
        <f t="shared" si="273"/>
        <v>P, S, T &amp; D Plant - Demand</v>
      </c>
      <c r="I476" s="23">
        <f>'Dep. Res. Class'!K$208</f>
        <v>0</v>
      </c>
      <c r="J476" s="75">
        <f t="shared" si="274"/>
        <v>0</v>
      </c>
      <c r="K476" s="75">
        <f t="shared" si="275"/>
        <v>0</v>
      </c>
      <c r="L476" s="75">
        <f t="shared" si="276"/>
        <v>0</v>
      </c>
      <c r="M476" s="75">
        <f t="shared" si="277"/>
        <v>0</v>
      </c>
      <c r="N476" s="75">
        <f t="shared" si="278"/>
        <v>0</v>
      </c>
      <c r="O476" s="75">
        <f t="shared" si="279"/>
        <v>0</v>
      </c>
      <c r="P476" s="75">
        <f t="shared" si="280"/>
        <v>0</v>
      </c>
      <c r="Q476" s="75">
        <f t="shared" si="281"/>
        <v>0</v>
      </c>
      <c r="R476" s="75">
        <f t="shared" si="282"/>
        <v>0</v>
      </c>
      <c r="S476" s="75">
        <f t="shared" si="283"/>
        <v>0</v>
      </c>
      <c r="T476" s="75">
        <f t="shared" si="284"/>
        <v>0</v>
      </c>
      <c r="U476" s="75">
        <f t="shared" si="285"/>
        <v>0</v>
      </c>
      <c r="V476" s="75">
        <f t="shared" si="286"/>
        <v>0</v>
      </c>
      <c r="W476" s="75">
        <f t="shared" si="287"/>
        <v>0</v>
      </c>
      <c r="X476" s="75">
        <f t="shared" si="288"/>
        <v>0</v>
      </c>
      <c r="Y476" s="23">
        <f t="shared" si="289"/>
        <v>0</v>
      </c>
    </row>
    <row r="477" spans="1:25">
      <c r="A477" s="25">
        <f t="shared" ref="A477:A537" si="290">A476+1</f>
        <v>460</v>
      </c>
      <c r="C477" s="106">
        <v>39604</v>
      </c>
      <c r="E477" s="115" t="s">
        <v>304</v>
      </c>
      <c r="G477" s="24">
        <v>6.4</v>
      </c>
      <c r="H477" s="75" t="str">
        <f t="shared" si="273"/>
        <v>P, S, T &amp; D Plant - Demand</v>
      </c>
      <c r="I477" s="23">
        <f>'Dep. Res. Class'!K$209</f>
        <v>0</v>
      </c>
      <c r="J477" s="75">
        <f t="shared" si="274"/>
        <v>0</v>
      </c>
      <c r="K477" s="75">
        <f t="shared" si="275"/>
        <v>0</v>
      </c>
      <c r="L477" s="75">
        <f t="shared" si="276"/>
        <v>0</v>
      </c>
      <c r="M477" s="75">
        <f t="shared" si="277"/>
        <v>0</v>
      </c>
      <c r="N477" s="75">
        <f t="shared" si="278"/>
        <v>0</v>
      </c>
      <c r="O477" s="75">
        <f t="shared" si="279"/>
        <v>0</v>
      </c>
      <c r="P477" s="75">
        <f t="shared" si="280"/>
        <v>0</v>
      </c>
      <c r="Q477" s="75">
        <f t="shared" si="281"/>
        <v>0</v>
      </c>
      <c r="R477" s="75">
        <f t="shared" si="282"/>
        <v>0</v>
      </c>
      <c r="S477" s="75">
        <f t="shared" si="283"/>
        <v>0</v>
      </c>
      <c r="T477" s="75">
        <f t="shared" si="284"/>
        <v>0</v>
      </c>
      <c r="U477" s="75">
        <f t="shared" si="285"/>
        <v>0</v>
      </c>
      <c r="V477" s="75">
        <f t="shared" si="286"/>
        <v>0</v>
      </c>
      <c r="W477" s="75">
        <f t="shared" si="287"/>
        <v>0</v>
      </c>
      <c r="X477" s="75">
        <f t="shared" si="288"/>
        <v>0</v>
      </c>
      <c r="Y477" s="23">
        <f t="shared" si="289"/>
        <v>0</v>
      </c>
    </row>
    <row r="478" spans="1:25">
      <c r="A478" s="25">
        <f t="shared" si="290"/>
        <v>461</v>
      </c>
      <c r="C478" s="106">
        <v>39605</v>
      </c>
      <c r="E478" s="113" t="s">
        <v>305</v>
      </c>
      <c r="G478" s="24">
        <v>6.4</v>
      </c>
      <c r="H478" s="75" t="str">
        <f t="shared" si="273"/>
        <v>P, S, T &amp; D Plant - Demand</v>
      </c>
      <c r="I478" s="23">
        <f>'Dep. Res. Class'!K$210</f>
        <v>0</v>
      </c>
      <c r="J478" s="75">
        <f t="shared" si="274"/>
        <v>0</v>
      </c>
      <c r="K478" s="75">
        <f t="shared" si="275"/>
        <v>0</v>
      </c>
      <c r="L478" s="75">
        <f t="shared" si="276"/>
        <v>0</v>
      </c>
      <c r="M478" s="75">
        <f t="shared" si="277"/>
        <v>0</v>
      </c>
      <c r="N478" s="75">
        <f t="shared" si="278"/>
        <v>0</v>
      </c>
      <c r="O478" s="75">
        <f t="shared" si="279"/>
        <v>0</v>
      </c>
      <c r="P478" s="75">
        <f t="shared" si="280"/>
        <v>0</v>
      </c>
      <c r="Q478" s="75">
        <f t="shared" si="281"/>
        <v>0</v>
      </c>
      <c r="R478" s="75">
        <f t="shared" si="282"/>
        <v>0</v>
      </c>
      <c r="S478" s="75">
        <f t="shared" si="283"/>
        <v>0</v>
      </c>
      <c r="T478" s="75">
        <f t="shared" si="284"/>
        <v>0</v>
      </c>
      <c r="U478" s="75">
        <f t="shared" si="285"/>
        <v>0</v>
      </c>
      <c r="V478" s="75">
        <f t="shared" si="286"/>
        <v>0</v>
      </c>
      <c r="W478" s="75">
        <f t="shared" si="287"/>
        <v>0</v>
      </c>
      <c r="X478" s="75">
        <f t="shared" si="288"/>
        <v>0</v>
      </c>
      <c r="Y478" s="23">
        <f t="shared" si="289"/>
        <v>0</v>
      </c>
    </row>
    <row r="479" spans="1:25">
      <c r="A479" s="25">
        <f t="shared" si="290"/>
        <v>462</v>
      </c>
      <c r="C479" s="106">
        <v>39700</v>
      </c>
      <c r="E479" s="115" t="s">
        <v>306</v>
      </c>
      <c r="G479" s="24">
        <v>6.4</v>
      </c>
      <c r="H479" s="75" t="str">
        <f t="shared" si="273"/>
        <v>P, S, T &amp; D Plant - Demand</v>
      </c>
      <c r="I479" s="23">
        <f>'Dep. Res. Class'!K$211</f>
        <v>2221.2527817947825</v>
      </c>
      <c r="J479" s="75">
        <f t="shared" si="274"/>
        <v>1199.3727303508877</v>
      </c>
      <c r="K479" s="75">
        <f t="shared" si="275"/>
        <v>740.18483557969</v>
      </c>
      <c r="L479" s="75">
        <f t="shared" si="276"/>
        <v>0</v>
      </c>
      <c r="M479" s="75">
        <f t="shared" si="277"/>
        <v>281.69521586420507</v>
      </c>
      <c r="N479" s="75">
        <f t="shared" si="278"/>
        <v>0</v>
      </c>
      <c r="O479" s="75">
        <f t="shared" si="279"/>
        <v>0</v>
      </c>
      <c r="P479" s="75">
        <f t="shared" si="280"/>
        <v>0</v>
      </c>
      <c r="Q479" s="75">
        <f t="shared" si="281"/>
        <v>0</v>
      </c>
      <c r="R479" s="75">
        <f t="shared" si="282"/>
        <v>0</v>
      </c>
      <c r="S479" s="75">
        <f t="shared" si="283"/>
        <v>0</v>
      </c>
      <c r="T479" s="75">
        <f t="shared" si="284"/>
        <v>0</v>
      </c>
      <c r="U479" s="75">
        <f t="shared" si="285"/>
        <v>0</v>
      </c>
      <c r="V479" s="75">
        <f t="shared" si="286"/>
        <v>0</v>
      </c>
      <c r="W479" s="75">
        <f t="shared" si="287"/>
        <v>0</v>
      </c>
      <c r="X479" s="75">
        <f t="shared" si="288"/>
        <v>0</v>
      </c>
      <c r="Y479" s="23">
        <f t="shared" si="289"/>
        <v>0</v>
      </c>
    </row>
    <row r="480" spans="1:25">
      <c r="A480" s="25">
        <f t="shared" si="290"/>
        <v>463</v>
      </c>
      <c r="C480" s="106">
        <v>39701</v>
      </c>
      <c r="E480" s="115" t="s">
        <v>307</v>
      </c>
      <c r="G480" s="24">
        <v>6.4</v>
      </c>
      <c r="H480" s="75" t="str">
        <f t="shared" si="273"/>
        <v>P, S, T &amp; D Plant - Demand</v>
      </c>
      <c r="I480" s="23">
        <f>'Dep. Res. Class'!K$212</f>
        <v>0</v>
      </c>
      <c r="J480" s="75">
        <f t="shared" si="274"/>
        <v>0</v>
      </c>
      <c r="K480" s="75">
        <f t="shared" si="275"/>
        <v>0</v>
      </c>
      <c r="L480" s="75">
        <f t="shared" si="276"/>
        <v>0</v>
      </c>
      <c r="M480" s="75">
        <f t="shared" si="277"/>
        <v>0</v>
      </c>
      <c r="N480" s="75">
        <f t="shared" si="278"/>
        <v>0</v>
      </c>
      <c r="O480" s="75">
        <f t="shared" si="279"/>
        <v>0</v>
      </c>
      <c r="P480" s="75">
        <f t="shared" si="280"/>
        <v>0</v>
      </c>
      <c r="Q480" s="75">
        <f t="shared" si="281"/>
        <v>0</v>
      </c>
      <c r="R480" s="75">
        <f t="shared" si="282"/>
        <v>0</v>
      </c>
      <c r="S480" s="75">
        <f t="shared" si="283"/>
        <v>0</v>
      </c>
      <c r="T480" s="75">
        <f t="shared" si="284"/>
        <v>0</v>
      </c>
      <c r="U480" s="75">
        <f t="shared" si="285"/>
        <v>0</v>
      </c>
      <c r="V480" s="75">
        <f t="shared" si="286"/>
        <v>0</v>
      </c>
      <c r="W480" s="75">
        <f t="shared" si="287"/>
        <v>0</v>
      </c>
      <c r="X480" s="75">
        <f t="shared" si="288"/>
        <v>0</v>
      </c>
      <c r="Y480" s="23">
        <f t="shared" si="289"/>
        <v>0</v>
      </c>
    </row>
    <row r="481" spans="1:25">
      <c r="A481" s="25">
        <f t="shared" si="290"/>
        <v>464</v>
      </c>
      <c r="C481" s="106">
        <v>39702</v>
      </c>
      <c r="E481" s="115" t="s">
        <v>308</v>
      </c>
      <c r="G481" s="24">
        <v>6.4</v>
      </c>
      <c r="H481" s="75" t="str">
        <f t="shared" si="273"/>
        <v>P, S, T &amp; D Plant - Demand</v>
      </c>
      <c r="I481" s="23">
        <f>'Dep. Res. Class'!K$213</f>
        <v>0</v>
      </c>
      <c r="J481" s="75">
        <f t="shared" si="274"/>
        <v>0</v>
      </c>
      <c r="K481" s="75">
        <f t="shared" si="275"/>
        <v>0</v>
      </c>
      <c r="L481" s="75">
        <f t="shared" si="276"/>
        <v>0</v>
      </c>
      <c r="M481" s="75">
        <f t="shared" si="277"/>
        <v>0</v>
      </c>
      <c r="N481" s="75">
        <f t="shared" si="278"/>
        <v>0</v>
      </c>
      <c r="O481" s="75">
        <f t="shared" si="279"/>
        <v>0</v>
      </c>
      <c r="P481" s="75">
        <f t="shared" si="280"/>
        <v>0</v>
      </c>
      <c r="Q481" s="75">
        <f t="shared" si="281"/>
        <v>0</v>
      </c>
      <c r="R481" s="75">
        <f t="shared" si="282"/>
        <v>0</v>
      </c>
      <c r="S481" s="75">
        <f t="shared" si="283"/>
        <v>0</v>
      </c>
      <c r="T481" s="75">
        <f t="shared" si="284"/>
        <v>0</v>
      </c>
      <c r="U481" s="75">
        <f t="shared" si="285"/>
        <v>0</v>
      </c>
      <c r="V481" s="75">
        <f t="shared" si="286"/>
        <v>0</v>
      </c>
      <c r="W481" s="75">
        <f t="shared" si="287"/>
        <v>0</v>
      </c>
      <c r="X481" s="75">
        <f t="shared" si="288"/>
        <v>0</v>
      </c>
      <c r="Y481" s="23">
        <f t="shared" si="289"/>
        <v>0</v>
      </c>
    </row>
    <row r="482" spans="1:25">
      <c r="A482" s="25">
        <f t="shared" si="290"/>
        <v>465</v>
      </c>
      <c r="C482" s="106">
        <v>39705</v>
      </c>
      <c r="E482" s="115" t="s">
        <v>309</v>
      </c>
      <c r="G482" s="24">
        <v>6.4</v>
      </c>
      <c r="H482" s="75" t="str">
        <f t="shared" si="273"/>
        <v>P, S, T &amp; D Plant - Demand</v>
      </c>
      <c r="I482" s="23">
        <f>'Dep. Res. Class'!K$214</f>
        <v>0</v>
      </c>
      <c r="J482" s="75">
        <f t="shared" si="274"/>
        <v>0</v>
      </c>
      <c r="K482" s="75">
        <f t="shared" si="275"/>
        <v>0</v>
      </c>
      <c r="L482" s="75">
        <f t="shared" si="276"/>
        <v>0</v>
      </c>
      <c r="M482" s="75">
        <f t="shared" si="277"/>
        <v>0</v>
      </c>
      <c r="N482" s="75">
        <f t="shared" si="278"/>
        <v>0</v>
      </c>
      <c r="O482" s="75">
        <f t="shared" si="279"/>
        <v>0</v>
      </c>
      <c r="P482" s="75">
        <f t="shared" si="280"/>
        <v>0</v>
      </c>
      <c r="Q482" s="75">
        <f t="shared" si="281"/>
        <v>0</v>
      </c>
      <c r="R482" s="75">
        <f t="shared" si="282"/>
        <v>0</v>
      </c>
      <c r="S482" s="75">
        <f t="shared" si="283"/>
        <v>0</v>
      </c>
      <c r="T482" s="75">
        <f t="shared" si="284"/>
        <v>0</v>
      </c>
      <c r="U482" s="75">
        <f t="shared" si="285"/>
        <v>0</v>
      </c>
      <c r="V482" s="75">
        <f t="shared" si="286"/>
        <v>0</v>
      </c>
      <c r="W482" s="75">
        <f t="shared" si="287"/>
        <v>0</v>
      </c>
      <c r="X482" s="75">
        <f t="shared" si="288"/>
        <v>0</v>
      </c>
      <c r="Y482" s="23">
        <f t="shared" si="289"/>
        <v>0</v>
      </c>
    </row>
    <row r="483" spans="1:25">
      <c r="A483" s="25">
        <f t="shared" si="290"/>
        <v>466</v>
      </c>
      <c r="C483" s="106">
        <v>39800</v>
      </c>
      <c r="E483" s="115" t="s">
        <v>310</v>
      </c>
      <c r="G483" s="24">
        <v>6.4</v>
      </c>
      <c r="H483" s="75" t="str">
        <f t="shared" si="273"/>
        <v>P, S, T &amp; D Plant - Demand</v>
      </c>
      <c r="I483" s="23">
        <f>'Dep. Res. Class'!K$215</f>
        <v>729.63811929665701</v>
      </c>
      <c r="J483" s="75">
        <f t="shared" si="274"/>
        <v>393.97049740634509</v>
      </c>
      <c r="K483" s="75">
        <f t="shared" si="275"/>
        <v>243.13624986341878</v>
      </c>
      <c r="L483" s="75">
        <f t="shared" si="276"/>
        <v>0</v>
      </c>
      <c r="M483" s="75">
        <f t="shared" si="277"/>
        <v>92.53137202689318</v>
      </c>
      <c r="N483" s="75">
        <f t="shared" si="278"/>
        <v>0</v>
      </c>
      <c r="O483" s="75">
        <f t="shared" si="279"/>
        <v>0</v>
      </c>
      <c r="P483" s="75">
        <f t="shared" si="280"/>
        <v>0</v>
      </c>
      <c r="Q483" s="75">
        <f t="shared" si="281"/>
        <v>0</v>
      </c>
      <c r="R483" s="75">
        <f t="shared" si="282"/>
        <v>0</v>
      </c>
      <c r="S483" s="75">
        <f t="shared" si="283"/>
        <v>0</v>
      </c>
      <c r="T483" s="75">
        <f t="shared" si="284"/>
        <v>0</v>
      </c>
      <c r="U483" s="75">
        <f t="shared" si="285"/>
        <v>0</v>
      </c>
      <c r="V483" s="75">
        <f t="shared" si="286"/>
        <v>0</v>
      </c>
      <c r="W483" s="75">
        <f t="shared" si="287"/>
        <v>0</v>
      </c>
      <c r="X483" s="75">
        <f t="shared" si="288"/>
        <v>0</v>
      </c>
      <c r="Y483" s="23">
        <f t="shared" si="289"/>
        <v>0</v>
      </c>
    </row>
    <row r="484" spans="1:25">
      <c r="A484" s="25">
        <f t="shared" si="290"/>
        <v>467</v>
      </c>
      <c r="C484" s="106">
        <v>39900</v>
      </c>
      <c r="E484" s="115" t="s">
        <v>311</v>
      </c>
      <c r="G484" s="24">
        <v>6.4</v>
      </c>
      <c r="H484" s="75" t="str">
        <f t="shared" si="273"/>
        <v>P, S, T &amp; D Plant - Demand</v>
      </c>
      <c r="I484" s="23">
        <f>'Dep. Res. Class'!K$216</f>
        <v>-7.8924004164234493E-4</v>
      </c>
      <c r="J484" s="75">
        <f t="shared" si="274"/>
        <v>-4.261527510083638E-4</v>
      </c>
      <c r="K484" s="75">
        <f t="shared" si="275"/>
        <v>-2.6299731180704422E-4</v>
      </c>
      <c r="L484" s="75">
        <f t="shared" si="276"/>
        <v>0</v>
      </c>
      <c r="M484" s="75">
        <f t="shared" si="277"/>
        <v>-1.0008997882693693E-4</v>
      </c>
      <c r="N484" s="75">
        <f t="shared" si="278"/>
        <v>0</v>
      </c>
      <c r="O484" s="75">
        <f t="shared" si="279"/>
        <v>0</v>
      </c>
      <c r="P484" s="75">
        <f t="shared" si="280"/>
        <v>0</v>
      </c>
      <c r="Q484" s="75">
        <f t="shared" si="281"/>
        <v>0</v>
      </c>
      <c r="R484" s="75">
        <f t="shared" si="282"/>
        <v>0</v>
      </c>
      <c r="S484" s="75">
        <f t="shared" si="283"/>
        <v>0</v>
      </c>
      <c r="T484" s="75">
        <f t="shared" si="284"/>
        <v>0</v>
      </c>
      <c r="U484" s="75">
        <f t="shared" si="285"/>
        <v>0</v>
      </c>
      <c r="V484" s="75">
        <f t="shared" si="286"/>
        <v>0</v>
      </c>
      <c r="W484" s="75">
        <f t="shared" si="287"/>
        <v>0</v>
      </c>
      <c r="X484" s="75">
        <f t="shared" si="288"/>
        <v>0</v>
      </c>
      <c r="Y484" s="23">
        <f t="shared" si="289"/>
        <v>0</v>
      </c>
    </row>
    <row r="485" spans="1:25">
      <c r="A485" s="25">
        <f t="shared" si="290"/>
        <v>468</v>
      </c>
      <c r="C485" s="106">
        <v>39901</v>
      </c>
      <c r="E485" s="115" t="s">
        <v>312</v>
      </c>
      <c r="G485" s="24">
        <v>6.4</v>
      </c>
      <c r="H485" s="75" t="str">
        <f t="shared" si="273"/>
        <v>P, S, T &amp; D Plant - Demand</v>
      </c>
      <c r="I485" s="23">
        <f>'Dep. Res. Class'!K$217</f>
        <v>171635.80615892232</v>
      </c>
      <c r="J485" s="75">
        <f t="shared" si="274"/>
        <v>92675.316895932177</v>
      </c>
      <c r="K485" s="75">
        <f t="shared" si="275"/>
        <v>57193.950189981872</v>
      </c>
      <c r="L485" s="75">
        <f t="shared" si="276"/>
        <v>0</v>
      </c>
      <c r="M485" s="75">
        <f t="shared" si="277"/>
        <v>21766.539073008284</v>
      </c>
      <c r="N485" s="75">
        <f t="shared" si="278"/>
        <v>0</v>
      </c>
      <c r="O485" s="75">
        <f t="shared" si="279"/>
        <v>0</v>
      </c>
      <c r="P485" s="75">
        <f t="shared" si="280"/>
        <v>0</v>
      </c>
      <c r="Q485" s="75">
        <f t="shared" si="281"/>
        <v>0</v>
      </c>
      <c r="R485" s="75">
        <f t="shared" si="282"/>
        <v>0</v>
      </c>
      <c r="S485" s="75">
        <f t="shared" si="283"/>
        <v>0</v>
      </c>
      <c r="T485" s="75">
        <f t="shared" si="284"/>
        <v>0</v>
      </c>
      <c r="U485" s="75">
        <f t="shared" si="285"/>
        <v>0</v>
      </c>
      <c r="V485" s="75">
        <f t="shared" si="286"/>
        <v>0</v>
      </c>
      <c r="W485" s="75">
        <f t="shared" si="287"/>
        <v>0</v>
      </c>
      <c r="X485" s="75">
        <f t="shared" si="288"/>
        <v>0</v>
      </c>
      <c r="Y485" s="23">
        <f t="shared" si="289"/>
        <v>0</v>
      </c>
    </row>
    <row r="486" spans="1:25">
      <c r="A486" s="25">
        <f t="shared" si="290"/>
        <v>469</v>
      </c>
      <c r="C486" s="106">
        <v>39902</v>
      </c>
      <c r="E486" s="115" t="s">
        <v>313</v>
      </c>
      <c r="G486" s="24">
        <v>6.4</v>
      </c>
      <c r="H486" s="75" t="str">
        <f t="shared" si="273"/>
        <v>P, S, T &amp; D Plant - Demand</v>
      </c>
      <c r="I486" s="23">
        <f>'Dep. Res. Class'!K$218</f>
        <v>202773.86902968425</v>
      </c>
      <c r="J486" s="75">
        <f t="shared" si="274"/>
        <v>109488.41614750294</v>
      </c>
      <c r="K486" s="75">
        <f t="shared" si="275"/>
        <v>67570.041616929753</v>
      </c>
      <c r="L486" s="75">
        <f t="shared" si="276"/>
        <v>0</v>
      </c>
      <c r="M486" s="75">
        <f t="shared" si="277"/>
        <v>25715.411265251576</v>
      </c>
      <c r="N486" s="75">
        <f t="shared" si="278"/>
        <v>0</v>
      </c>
      <c r="O486" s="75">
        <f t="shared" si="279"/>
        <v>0</v>
      </c>
      <c r="P486" s="75">
        <f t="shared" si="280"/>
        <v>0</v>
      </c>
      <c r="Q486" s="75">
        <f t="shared" si="281"/>
        <v>0</v>
      </c>
      <c r="R486" s="75">
        <f t="shared" si="282"/>
        <v>0</v>
      </c>
      <c r="S486" s="75">
        <f t="shared" si="283"/>
        <v>0</v>
      </c>
      <c r="T486" s="75">
        <f t="shared" si="284"/>
        <v>0</v>
      </c>
      <c r="U486" s="75">
        <f t="shared" si="285"/>
        <v>0</v>
      </c>
      <c r="V486" s="75">
        <f t="shared" si="286"/>
        <v>0</v>
      </c>
      <c r="W486" s="75">
        <f t="shared" si="287"/>
        <v>0</v>
      </c>
      <c r="X486" s="75">
        <f t="shared" si="288"/>
        <v>0</v>
      </c>
      <c r="Y486" s="23">
        <f t="shared" si="289"/>
        <v>0</v>
      </c>
    </row>
    <row r="487" spans="1:25">
      <c r="A487" s="25">
        <f t="shared" si="290"/>
        <v>470</v>
      </c>
      <c r="C487" s="106">
        <v>39903</v>
      </c>
      <c r="E487" s="115" t="s">
        <v>314</v>
      </c>
      <c r="G487" s="24">
        <v>6.4</v>
      </c>
      <c r="H487" s="75" t="str">
        <f t="shared" si="273"/>
        <v>P, S, T &amp; D Plant - Demand</v>
      </c>
      <c r="I487" s="23">
        <f>'Dep. Res. Class'!K$219</f>
        <v>27602.720485304548</v>
      </c>
      <c r="J487" s="75">
        <f t="shared" si="274"/>
        <v>14904.179526484299</v>
      </c>
      <c r="K487" s="75">
        <f t="shared" si="275"/>
        <v>9198.0144229504804</v>
      </c>
      <c r="L487" s="75">
        <f t="shared" si="276"/>
        <v>0</v>
      </c>
      <c r="M487" s="75">
        <f t="shared" si="277"/>
        <v>3500.5265358697698</v>
      </c>
      <c r="N487" s="75">
        <f t="shared" si="278"/>
        <v>0</v>
      </c>
      <c r="O487" s="75">
        <f t="shared" si="279"/>
        <v>0</v>
      </c>
      <c r="P487" s="75">
        <f t="shared" si="280"/>
        <v>0</v>
      </c>
      <c r="Q487" s="75">
        <f t="shared" si="281"/>
        <v>0</v>
      </c>
      <c r="R487" s="75">
        <f t="shared" si="282"/>
        <v>0</v>
      </c>
      <c r="S487" s="75">
        <f t="shared" si="283"/>
        <v>0</v>
      </c>
      <c r="T487" s="75">
        <f t="shared" si="284"/>
        <v>0</v>
      </c>
      <c r="U487" s="75">
        <f t="shared" si="285"/>
        <v>0</v>
      </c>
      <c r="V487" s="75">
        <f t="shared" si="286"/>
        <v>0</v>
      </c>
      <c r="W487" s="75">
        <f t="shared" si="287"/>
        <v>0</v>
      </c>
      <c r="X487" s="75">
        <f t="shared" si="288"/>
        <v>0</v>
      </c>
      <c r="Y487" s="23">
        <f t="shared" si="289"/>
        <v>0</v>
      </c>
    </row>
    <row r="488" spans="1:25">
      <c r="A488" s="25">
        <f t="shared" si="290"/>
        <v>471</v>
      </c>
      <c r="C488" s="106">
        <v>39904</v>
      </c>
      <c r="E488" s="115" t="s">
        <v>315</v>
      </c>
      <c r="G488" s="24">
        <v>6.4</v>
      </c>
      <c r="H488" s="75" t="str">
        <f t="shared" si="273"/>
        <v>P, S, T &amp; D Plant - Demand</v>
      </c>
      <c r="I488" s="23">
        <f>'Dep. Res. Class'!K$220</f>
        <v>0</v>
      </c>
      <c r="J488" s="75">
        <f t="shared" si="274"/>
        <v>0</v>
      </c>
      <c r="K488" s="75">
        <f t="shared" si="275"/>
        <v>0</v>
      </c>
      <c r="L488" s="75">
        <f t="shared" si="276"/>
        <v>0</v>
      </c>
      <c r="M488" s="75">
        <f t="shared" si="277"/>
        <v>0</v>
      </c>
      <c r="N488" s="75">
        <f t="shared" si="278"/>
        <v>0</v>
      </c>
      <c r="O488" s="75">
        <f t="shared" si="279"/>
        <v>0</v>
      </c>
      <c r="P488" s="75">
        <f t="shared" si="280"/>
        <v>0</v>
      </c>
      <c r="Q488" s="75">
        <f t="shared" si="281"/>
        <v>0</v>
      </c>
      <c r="R488" s="75">
        <f t="shared" si="282"/>
        <v>0</v>
      </c>
      <c r="S488" s="75">
        <f t="shared" si="283"/>
        <v>0</v>
      </c>
      <c r="T488" s="75">
        <f t="shared" si="284"/>
        <v>0</v>
      </c>
      <c r="U488" s="75">
        <f t="shared" si="285"/>
        <v>0</v>
      </c>
      <c r="V488" s="75">
        <f t="shared" si="286"/>
        <v>0</v>
      </c>
      <c r="W488" s="75">
        <f t="shared" si="287"/>
        <v>0</v>
      </c>
      <c r="X488" s="75">
        <f t="shared" si="288"/>
        <v>0</v>
      </c>
      <c r="Y488" s="23">
        <f t="shared" si="289"/>
        <v>0</v>
      </c>
    </row>
    <row r="489" spans="1:25">
      <c r="A489" s="25">
        <f t="shared" si="290"/>
        <v>472</v>
      </c>
      <c r="C489" s="106">
        <v>39905</v>
      </c>
      <c r="E489" s="115" t="s">
        <v>316</v>
      </c>
      <c r="G489" s="24">
        <v>6.4</v>
      </c>
      <c r="H489" s="75" t="str">
        <f t="shared" si="273"/>
        <v>P, S, T &amp; D Plant - Demand</v>
      </c>
      <c r="I489" s="23">
        <f>'Dep. Res. Class'!K$221</f>
        <v>0</v>
      </c>
      <c r="J489" s="75">
        <f t="shared" si="274"/>
        <v>0</v>
      </c>
      <c r="K489" s="75">
        <f t="shared" si="275"/>
        <v>0</v>
      </c>
      <c r="L489" s="75">
        <f t="shared" si="276"/>
        <v>0</v>
      </c>
      <c r="M489" s="75">
        <f t="shared" si="277"/>
        <v>0</v>
      </c>
      <c r="N489" s="75">
        <f t="shared" si="278"/>
        <v>0</v>
      </c>
      <c r="O489" s="75">
        <f t="shared" si="279"/>
        <v>0</v>
      </c>
      <c r="P489" s="75">
        <f t="shared" si="280"/>
        <v>0</v>
      </c>
      <c r="Q489" s="75">
        <f t="shared" si="281"/>
        <v>0</v>
      </c>
      <c r="R489" s="75">
        <f t="shared" si="282"/>
        <v>0</v>
      </c>
      <c r="S489" s="75">
        <f t="shared" si="283"/>
        <v>0</v>
      </c>
      <c r="T489" s="75">
        <f t="shared" si="284"/>
        <v>0</v>
      </c>
      <c r="U489" s="75">
        <f t="shared" si="285"/>
        <v>0</v>
      </c>
      <c r="V489" s="75">
        <f t="shared" si="286"/>
        <v>0</v>
      </c>
      <c r="W489" s="75">
        <f t="shared" si="287"/>
        <v>0</v>
      </c>
      <c r="X489" s="75">
        <f t="shared" si="288"/>
        <v>0</v>
      </c>
      <c r="Y489" s="23">
        <f t="shared" si="289"/>
        <v>0</v>
      </c>
    </row>
    <row r="490" spans="1:25">
      <c r="A490" s="25">
        <f t="shared" si="290"/>
        <v>473</v>
      </c>
      <c r="C490" s="106">
        <v>39906</v>
      </c>
      <c r="E490" s="115" t="s">
        <v>317</v>
      </c>
      <c r="G490" s="24">
        <v>6.4</v>
      </c>
      <c r="H490" s="75" t="str">
        <f t="shared" si="273"/>
        <v>P, S, T &amp; D Plant - Demand</v>
      </c>
      <c r="I490" s="23">
        <f>'Dep. Res. Class'!K$222</f>
        <v>25036.382732862119</v>
      </c>
      <c r="J490" s="75">
        <f t="shared" si="274"/>
        <v>13518.477033559382</v>
      </c>
      <c r="K490" s="75">
        <f t="shared" si="275"/>
        <v>8342.8374242305545</v>
      </c>
      <c r="L490" s="75">
        <f t="shared" si="276"/>
        <v>0</v>
      </c>
      <c r="M490" s="75">
        <f t="shared" si="277"/>
        <v>3175.068275072184</v>
      </c>
      <c r="N490" s="75">
        <f t="shared" si="278"/>
        <v>0</v>
      </c>
      <c r="O490" s="75">
        <f t="shared" si="279"/>
        <v>0</v>
      </c>
      <c r="P490" s="75">
        <f t="shared" si="280"/>
        <v>0</v>
      </c>
      <c r="Q490" s="75">
        <f t="shared" si="281"/>
        <v>0</v>
      </c>
      <c r="R490" s="75">
        <f t="shared" si="282"/>
        <v>0</v>
      </c>
      <c r="S490" s="75">
        <f t="shared" si="283"/>
        <v>0</v>
      </c>
      <c r="T490" s="75">
        <f t="shared" si="284"/>
        <v>0</v>
      </c>
      <c r="U490" s="75">
        <f t="shared" si="285"/>
        <v>0</v>
      </c>
      <c r="V490" s="75">
        <f t="shared" si="286"/>
        <v>0</v>
      </c>
      <c r="W490" s="75">
        <f t="shared" si="287"/>
        <v>0</v>
      </c>
      <c r="X490" s="75">
        <f t="shared" si="288"/>
        <v>0</v>
      </c>
      <c r="Y490" s="23">
        <f t="shared" si="289"/>
        <v>0</v>
      </c>
    </row>
    <row r="491" spans="1:25">
      <c r="A491" s="25">
        <f t="shared" si="290"/>
        <v>474</v>
      </c>
      <c r="C491" s="106">
        <v>39907</v>
      </c>
      <c r="E491" s="115" t="s">
        <v>318</v>
      </c>
      <c r="G491" s="24">
        <v>6.4</v>
      </c>
      <c r="H491" s="75" t="str">
        <f t="shared" si="273"/>
        <v>P, S, T &amp; D Plant - Demand</v>
      </c>
      <c r="I491" s="23">
        <f>'Dep. Res. Class'!K$223</f>
        <v>916.38431628393209</v>
      </c>
      <c r="J491" s="75">
        <f t="shared" si="274"/>
        <v>494.8047194269011</v>
      </c>
      <c r="K491" s="75">
        <f t="shared" si="275"/>
        <v>305.36541362409207</v>
      </c>
      <c r="L491" s="75">
        <f t="shared" si="276"/>
        <v>0</v>
      </c>
      <c r="M491" s="75">
        <f t="shared" si="277"/>
        <v>116.21418323293895</v>
      </c>
      <c r="N491" s="75">
        <f t="shared" si="278"/>
        <v>0</v>
      </c>
      <c r="O491" s="75">
        <f t="shared" si="279"/>
        <v>0</v>
      </c>
      <c r="P491" s="75">
        <f t="shared" si="280"/>
        <v>0</v>
      </c>
      <c r="Q491" s="75">
        <f t="shared" si="281"/>
        <v>0</v>
      </c>
      <c r="R491" s="75">
        <f t="shared" si="282"/>
        <v>0</v>
      </c>
      <c r="S491" s="75">
        <f t="shared" si="283"/>
        <v>0</v>
      </c>
      <c r="T491" s="75">
        <f t="shared" si="284"/>
        <v>0</v>
      </c>
      <c r="U491" s="75">
        <f t="shared" si="285"/>
        <v>0</v>
      </c>
      <c r="V491" s="75">
        <f t="shared" si="286"/>
        <v>0</v>
      </c>
      <c r="W491" s="75">
        <f t="shared" si="287"/>
        <v>0</v>
      </c>
      <c r="X491" s="75">
        <f t="shared" si="288"/>
        <v>0</v>
      </c>
      <c r="Y491" s="23">
        <f t="shared" si="289"/>
        <v>0</v>
      </c>
    </row>
    <row r="492" spans="1:25">
      <c r="A492" s="25">
        <f t="shared" si="290"/>
        <v>475</v>
      </c>
      <c r="C492" s="106">
        <v>39908</v>
      </c>
      <c r="E492" s="115" t="s">
        <v>319</v>
      </c>
      <c r="G492" s="24">
        <v>6.4</v>
      </c>
      <c r="H492" s="75" t="str">
        <f t="shared" si="273"/>
        <v>P, S, T &amp; D Plant - Demand</v>
      </c>
      <c r="I492" s="23">
        <f>'Dep. Res. Class'!K$224</f>
        <v>0</v>
      </c>
      <c r="J492" s="75">
        <f t="shared" si="274"/>
        <v>0</v>
      </c>
      <c r="K492" s="75">
        <f t="shared" si="275"/>
        <v>0</v>
      </c>
      <c r="L492" s="75">
        <f t="shared" si="276"/>
        <v>0</v>
      </c>
      <c r="M492" s="75">
        <f t="shared" si="277"/>
        <v>0</v>
      </c>
      <c r="N492" s="75">
        <f t="shared" si="278"/>
        <v>0</v>
      </c>
      <c r="O492" s="75">
        <f t="shared" si="279"/>
        <v>0</v>
      </c>
      <c r="P492" s="75">
        <f t="shared" si="280"/>
        <v>0</v>
      </c>
      <c r="Q492" s="75">
        <f t="shared" si="281"/>
        <v>0</v>
      </c>
      <c r="R492" s="75">
        <f t="shared" si="282"/>
        <v>0</v>
      </c>
      <c r="S492" s="75">
        <f t="shared" si="283"/>
        <v>0</v>
      </c>
      <c r="T492" s="75">
        <f t="shared" si="284"/>
        <v>0</v>
      </c>
      <c r="U492" s="75">
        <f t="shared" si="285"/>
        <v>0</v>
      </c>
      <c r="V492" s="75">
        <f t="shared" si="286"/>
        <v>0</v>
      </c>
      <c r="W492" s="75">
        <f t="shared" si="287"/>
        <v>0</v>
      </c>
      <c r="X492" s="75">
        <f t="shared" si="288"/>
        <v>0</v>
      </c>
      <c r="Y492" s="23">
        <f t="shared" si="289"/>
        <v>0</v>
      </c>
    </row>
    <row r="493" spans="1:25">
      <c r="A493" s="25">
        <f t="shared" si="290"/>
        <v>476</v>
      </c>
      <c r="C493" s="106">
        <v>39909</v>
      </c>
      <c r="E493" s="115" t="s">
        <v>320</v>
      </c>
      <c r="G493" s="24">
        <v>6.4</v>
      </c>
      <c r="H493" s="75" t="str">
        <f t="shared" si="273"/>
        <v>P, S, T &amp; D Plant - Demand</v>
      </c>
      <c r="I493" s="23">
        <f>'Dep. Res. Class'!K$225</f>
        <v>1422490.1591507834</v>
      </c>
      <c r="J493" s="75">
        <f t="shared" si="274"/>
        <v>768078.23047470103</v>
      </c>
      <c r="K493" s="75">
        <f t="shared" si="275"/>
        <v>474014.32794785162</v>
      </c>
      <c r="L493" s="75">
        <f t="shared" si="276"/>
        <v>0</v>
      </c>
      <c r="M493" s="75">
        <f t="shared" si="277"/>
        <v>180397.60072823087</v>
      </c>
      <c r="N493" s="75">
        <f t="shared" si="278"/>
        <v>0</v>
      </c>
      <c r="O493" s="75">
        <f t="shared" si="279"/>
        <v>0</v>
      </c>
      <c r="P493" s="75">
        <f t="shared" si="280"/>
        <v>0</v>
      </c>
      <c r="Q493" s="75">
        <f t="shared" si="281"/>
        <v>0</v>
      </c>
      <c r="R493" s="75">
        <f t="shared" si="282"/>
        <v>0</v>
      </c>
      <c r="S493" s="75">
        <f t="shared" si="283"/>
        <v>0</v>
      </c>
      <c r="T493" s="75">
        <f t="shared" si="284"/>
        <v>0</v>
      </c>
      <c r="U493" s="75">
        <f t="shared" si="285"/>
        <v>0</v>
      </c>
      <c r="V493" s="75">
        <f t="shared" si="286"/>
        <v>0</v>
      </c>
      <c r="W493" s="75">
        <f t="shared" si="287"/>
        <v>0</v>
      </c>
      <c r="X493" s="75">
        <f t="shared" si="288"/>
        <v>0</v>
      </c>
      <c r="Y493" s="23">
        <f t="shared" si="289"/>
        <v>0</v>
      </c>
    </row>
    <row r="494" spans="1:25">
      <c r="A494" s="25">
        <f t="shared" si="290"/>
        <v>477</v>
      </c>
      <c r="C494" s="106">
        <v>39924</v>
      </c>
      <c r="E494" s="115" t="s">
        <v>321</v>
      </c>
      <c r="G494" s="24">
        <v>6.4</v>
      </c>
      <c r="H494" s="75" t="str">
        <f t="shared" si="273"/>
        <v>P, S, T &amp; D Plant - Demand</v>
      </c>
      <c r="I494" s="23">
        <f>'Dep. Res. Class'!K$226</f>
        <v>0</v>
      </c>
      <c r="J494" s="75">
        <f t="shared" si="274"/>
        <v>0</v>
      </c>
      <c r="K494" s="75">
        <f t="shared" si="275"/>
        <v>0</v>
      </c>
      <c r="L494" s="75">
        <f t="shared" si="276"/>
        <v>0</v>
      </c>
      <c r="M494" s="75">
        <f t="shared" si="277"/>
        <v>0</v>
      </c>
      <c r="N494" s="75">
        <f t="shared" si="278"/>
        <v>0</v>
      </c>
      <c r="O494" s="75">
        <f t="shared" si="279"/>
        <v>0</v>
      </c>
      <c r="P494" s="75">
        <f t="shared" si="280"/>
        <v>0</v>
      </c>
      <c r="Q494" s="75">
        <f t="shared" si="281"/>
        <v>0</v>
      </c>
      <c r="R494" s="75">
        <f t="shared" si="282"/>
        <v>0</v>
      </c>
      <c r="S494" s="75">
        <f t="shared" si="283"/>
        <v>0</v>
      </c>
      <c r="T494" s="75">
        <f t="shared" si="284"/>
        <v>0</v>
      </c>
      <c r="U494" s="75">
        <f t="shared" si="285"/>
        <v>0</v>
      </c>
      <c r="V494" s="75">
        <f t="shared" si="286"/>
        <v>0</v>
      </c>
      <c r="W494" s="75">
        <f t="shared" si="287"/>
        <v>0</v>
      </c>
      <c r="X494" s="75">
        <f t="shared" si="288"/>
        <v>0</v>
      </c>
      <c r="Y494" s="23">
        <f t="shared" si="289"/>
        <v>0</v>
      </c>
    </row>
    <row r="495" spans="1:25">
      <c r="A495" s="25">
        <f t="shared" si="290"/>
        <v>478</v>
      </c>
      <c r="C495" s="117"/>
      <c r="E495" s="115" t="s">
        <v>355</v>
      </c>
      <c r="G495" s="24">
        <v>6.4</v>
      </c>
      <c r="H495" s="75" t="str">
        <f t="shared" si="273"/>
        <v>P, S, T &amp; D Plant - Demand</v>
      </c>
      <c r="I495" s="23">
        <f>'Dep. Res. Class'!K$227</f>
        <v>2644.6589308590374</v>
      </c>
      <c r="J495" s="75">
        <f t="shared" si="274"/>
        <v>1427.9922702846666</v>
      </c>
      <c r="K495" s="75">
        <f t="shared" si="275"/>
        <v>881.27585115304021</v>
      </c>
      <c r="L495" s="75">
        <f t="shared" si="276"/>
        <v>0</v>
      </c>
      <c r="M495" s="75">
        <f t="shared" si="277"/>
        <v>335.39080942133057</v>
      </c>
      <c r="N495" s="75">
        <f t="shared" si="278"/>
        <v>0</v>
      </c>
      <c r="O495" s="75">
        <f t="shared" si="279"/>
        <v>0</v>
      </c>
      <c r="P495" s="75">
        <f t="shared" si="280"/>
        <v>0</v>
      </c>
      <c r="Q495" s="75">
        <f t="shared" si="281"/>
        <v>0</v>
      </c>
      <c r="R495" s="75">
        <f t="shared" si="282"/>
        <v>0</v>
      </c>
      <c r="S495" s="75">
        <f t="shared" si="283"/>
        <v>0</v>
      </c>
      <c r="T495" s="75">
        <f t="shared" si="284"/>
        <v>0</v>
      </c>
      <c r="U495" s="75">
        <f t="shared" si="285"/>
        <v>0</v>
      </c>
      <c r="V495" s="75">
        <f t="shared" si="286"/>
        <v>0</v>
      </c>
      <c r="W495" s="75">
        <f t="shared" si="287"/>
        <v>0</v>
      </c>
      <c r="X495" s="75">
        <f t="shared" si="288"/>
        <v>0</v>
      </c>
      <c r="Y495" s="23">
        <f t="shared" si="289"/>
        <v>0</v>
      </c>
    </row>
    <row r="496" spans="1:25">
      <c r="A496" s="25">
        <f t="shared" si="290"/>
        <v>479</v>
      </c>
      <c r="G496" s="24"/>
      <c r="I496" s="23"/>
      <c r="J496" s="94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</row>
    <row r="497" spans="1:25">
      <c r="A497" s="25">
        <f t="shared" si="290"/>
        <v>480</v>
      </c>
      <c r="D497" s="106" t="s">
        <v>149</v>
      </c>
      <c r="G497" s="24"/>
      <c r="I497" s="23">
        <f>'Dep. Res. Class'!K$229</f>
        <v>2103859.9386154306</v>
      </c>
      <c r="J497" s="75">
        <f>SUM(J461:J495)</f>
        <v>1135986.0793575197</v>
      </c>
      <c r="K497" s="75">
        <f t="shared" ref="K497:X497" si="291">SUM(K461:K495)</f>
        <v>701066.18909374997</v>
      </c>
      <c r="L497" s="75">
        <f t="shared" si="291"/>
        <v>0</v>
      </c>
      <c r="M497" s="75">
        <f t="shared" si="291"/>
        <v>266807.67016416072</v>
      </c>
      <c r="N497" s="75">
        <f t="shared" si="291"/>
        <v>0</v>
      </c>
      <c r="O497" s="75">
        <f t="shared" si="291"/>
        <v>0</v>
      </c>
      <c r="P497" s="75">
        <f t="shared" si="291"/>
        <v>0</v>
      </c>
      <c r="Q497" s="75">
        <f t="shared" si="291"/>
        <v>0</v>
      </c>
      <c r="R497" s="75">
        <f t="shared" si="291"/>
        <v>0</v>
      </c>
      <c r="S497" s="75">
        <f t="shared" si="291"/>
        <v>0</v>
      </c>
      <c r="T497" s="75">
        <f t="shared" si="291"/>
        <v>0</v>
      </c>
      <c r="U497" s="75">
        <f t="shared" si="291"/>
        <v>0</v>
      </c>
      <c r="V497" s="75">
        <f t="shared" si="291"/>
        <v>0</v>
      </c>
      <c r="W497" s="75">
        <f t="shared" si="291"/>
        <v>0</v>
      </c>
      <c r="X497" s="75">
        <f t="shared" si="291"/>
        <v>0</v>
      </c>
      <c r="Y497" s="23">
        <f>SUM(J497:X497)-I497</f>
        <v>0</v>
      </c>
    </row>
    <row r="498" spans="1:25">
      <c r="A498" s="25">
        <f t="shared" si="290"/>
        <v>481</v>
      </c>
      <c r="G498" s="24"/>
      <c r="H498" s="75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</row>
    <row r="499" spans="1:25">
      <c r="A499" s="25">
        <f t="shared" si="290"/>
        <v>482</v>
      </c>
      <c r="D499" s="106" t="s">
        <v>352</v>
      </c>
      <c r="G499" s="24"/>
      <c r="H499" s="75"/>
      <c r="I499" s="23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23"/>
    </row>
    <row r="500" spans="1:25">
      <c r="A500" s="25">
        <f t="shared" si="290"/>
        <v>483</v>
      </c>
      <c r="G500" s="24"/>
      <c r="H500" s="75"/>
      <c r="I500" s="23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23"/>
    </row>
    <row r="501" spans="1:25">
      <c r="A501" s="25">
        <f t="shared" si="290"/>
        <v>484</v>
      </c>
      <c r="D501" s="106" t="s">
        <v>148</v>
      </c>
      <c r="G501" s="24"/>
      <c r="H501" s="75"/>
      <c r="I501" s="23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23"/>
    </row>
    <row r="502" spans="1:25">
      <c r="A502" s="25">
        <f t="shared" si="290"/>
        <v>485</v>
      </c>
      <c r="G502" s="24"/>
      <c r="H502" s="75"/>
      <c r="I502" s="23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23"/>
    </row>
    <row r="503" spans="1:25">
      <c r="A503" s="25">
        <f t="shared" si="290"/>
        <v>486</v>
      </c>
      <c r="C503" s="106">
        <v>37400</v>
      </c>
      <c r="E503" s="115" t="s">
        <v>115</v>
      </c>
      <c r="G503" s="24">
        <v>6.4</v>
      </c>
      <c r="H503" s="75" t="str">
        <f t="shared" ref="H503:H537" si="292">VLOOKUP($G503,alloc,3)</f>
        <v>P, S, T &amp; D Plant - Demand</v>
      </c>
      <c r="I503" s="23">
        <f>'Dep. Res. Class'!K$235</f>
        <v>0</v>
      </c>
      <c r="J503" s="75">
        <f t="shared" ref="J503:J537" si="293">$I503*VLOOKUP($G503,alloc,6)</f>
        <v>0</v>
      </c>
      <c r="K503" s="75">
        <f t="shared" ref="K503:K537" si="294">$I503*VLOOKUP($G503,alloc,7)</f>
        <v>0</v>
      </c>
      <c r="L503" s="75">
        <f t="shared" ref="L503:L537" si="295">$I503*VLOOKUP($G503,alloc,8)</f>
        <v>0</v>
      </c>
      <c r="M503" s="75">
        <f t="shared" ref="M503:M537" si="296">$I503*VLOOKUP($G503,alloc,9)</f>
        <v>0</v>
      </c>
      <c r="N503" s="75">
        <f t="shared" ref="N503:N537" si="297">$I503*VLOOKUP($G503,alloc,10)</f>
        <v>0</v>
      </c>
      <c r="O503" s="75">
        <f t="shared" ref="O503:O537" si="298">$I503*VLOOKUP($G503,alloc,11)</f>
        <v>0</v>
      </c>
      <c r="P503" s="75">
        <f t="shared" ref="P503:P537" si="299">$I503*VLOOKUP($G503,alloc,12)</f>
        <v>0</v>
      </c>
      <c r="Q503" s="75">
        <f t="shared" ref="Q503:Q537" si="300">$I503*VLOOKUP($G503,alloc,13)</f>
        <v>0</v>
      </c>
      <c r="R503" s="75">
        <f t="shared" ref="R503:R537" si="301">$I503*VLOOKUP($G503,alloc,14)</f>
        <v>0</v>
      </c>
      <c r="S503" s="75">
        <f t="shared" ref="S503:S537" si="302">$I503*VLOOKUP($G503,alloc,15)</f>
        <v>0</v>
      </c>
      <c r="T503" s="75">
        <f t="shared" ref="T503:T537" si="303">$I503*VLOOKUP($G503,alloc,16)</f>
        <v>0</v>
      </c>
      <c r="U503" s="75">
        <f t="shared" ref="U503:U537" si="304">$I503*VLOOKUP($G503,alloc,17)</f>
        <v>0</v>
      </c>
      <c r="V503" s="75">
        <f t="shared" ref="V503:V537" si="305">$I503*VLOOKUP($G503,alloc,18)</f>
        <v>0</v>
      </c>
      <c r="W503" s="75">
        <f t="shared" ref="W503:W537" si="306">$I503*VLOOKUP($G503,alloc,19)</f>
        <v>0</v>
      </c>
      <c r="X503" s="75">
        <f t="shared" ref="X503:X537" si="307">$I503*VLOOKUP($G503,alloc,20)</f>
        <v>0</v>
      </c>
      <c r="Y503" s="23">
        <f t="shared" ref="Y503:Y537" si="308">SUM(J503:X503)-I503</f>
        <v>0</v>
      </c>
    </row>
    <row r="504" spans="1:25">
      <c r="A504" s="25">
        <f t="shared" si="290"/>
        <v>487</v>
      </c>
      <c r="C504" s="106">
        <v>39001</v>
      </c>
      <c r="E504" s="115" t="s">
        <v>291</v>
      </c>
      <c r="G504" s="24">
        <v>6.4</v>
      </c>
      <c r="H504" s="75" t="str">
        <f t="shared" si="292"/>
        <v>P, S, T &amp; D Plant - Demand</v>
      </c>
      <c r="I504" s="23">
        <f>'Dep. Res. Class'!K$236</f>
        <v>0</v>
      </c>
      <c r="J504" s="75">
        <f t="shared" si="293"/>
        <v>0</v>
      </c>
      <c r="K504" s="75">
        <f t="shared" si="294"/>
        <v>0</v>
      </c>
      <c r="L504" s="75">
        <f t="shared" si="295"/>
        <v>0</v>
      </c>
      <c r="M504" s="75">
        <f t="shared" si="296"/>
        <v>0</v>
      </c>
      <c r="N504" s="75">
        <f t="shared" si="297"/>
        <v>0</v>
      </c>
      <c r="O504" s="75">
        <f t="shared" si="298"/>
        <v>0</v>
      </c>
      <c r="P504" s="75">
        <f t="shared" si="299"/>
        <v>0</v>
      </c>
      <c r="Q504" s="75">
        <f t="shared" si="300"/>
        <v>0</v>
      </c>
      <c r="R504" s="75">
        <f t="shared" si="301"/>
        <v>0</v>
      </c>
      <c r="S504" s="75">
        <f t="shared" si="302"/>
        <v>0</v>
      </c>
      <c r="T504" s="75">
        <f t="shared" si="303"/>
        <v>0</v>
      </c>
      <c r="U504" s="75">
        <f t="shared" si="304"/>
        <v>0</v>
      </c>
      <c r="V504" s="75">
        <f t="shared" si="305"/>
        <v>0</v>
      </c>
      <c r="W504" s="75">
        <f t="shared" si="306"/>
        <v>0</v>
      </c>
      <c r="X504" s="75">
        <f t="shared" si="307"/>
        <v>0</v>
      </c>
      <c r="Y504" s="23">
        <f t="shared" si="308"/>
        <v>0</v>
      </c>
    </row>
    <row r="505" spans="1:25">
      <c r="A505" s="25">
        <f t="shared" si="290"/>
        <v>488</v>
      </c>
      <c r="C505" s="106">
        <v>36602</v>
      </c>
      <c r="E505" s="115" t="s">
        <v>139</v>
      </c>
      <c r="G505" s="24">
        <v>6.4</v>
      </c>
      <c r="H505" s="75" t="str">
        <f t="shared" si="292"/>
        <v>P, S, T &amp; D Plant - Demand</v>
      </c>
      <c r="I505" s="23">
        <f>'Dep. Res. Class'!K$237</f>
        <v>121315.16221860623</v>
      </c>
      <c r="J505" s="75">
        <f t="shared" si="293"/>
        <v>65504.520032845707</v>
      </c>
      <c r="K505" s="75">
        <f t="shared" si="294"/>
        <v>40425.675157758124</v>
      </c>
      <c r="L505" s="75">
        <f t="shared" si="295"/>
        <v>0</v>
      </c>
      <c r="M505" s="75">
        <f t="shared" si="296"/>
        <v>15384.967028002398</v>
      </c>
      <c r="N505" s="75">
        <f t="shared" si="297"/>
        <v>0</v>
      </c>
      <c r="O505" s="75">
        <f t="shared" si="298"/>
        <v>0</v>
      </c>
      <c r="P505" s="75">
        <f t="shared" si="299"/>
        <v>0</v>
      </c>
      <c r="Q505" s="75">
        <f t="shared" si="300"/>
        <v>0</v>
      </c>
      <c r="R505" s="75">
        <f t="shared" si="301"/>
        <v>0</v>
      </c>
      <c r="S505" s="75">
        <f t="shared" si="302"/>
        <v>0</v>
      </c>
      <c r="T505" s="75">
        <f t="shared" si="303"/>
        <v>0</v>
      </c>
      <c r="U505" s="75">
        <f t="shared" si="304"/>
        <v>0</v>
      </c>
      <c r="V505" s="75">
        <f t="shared" si="305"/>
        <v>0</v>
      </c>
      <c r="W505" s="75">
        <f t="shared" si="306"/>
        <v>0</v>
      </c>
      <c r="X505" s="75">
        <f t="shared" si="307"/>
        <v>0</v>
      </c>
      <c r="Y505" s="23">
        <f t="shared" si="308"/>
        <v>0</v>
      </c>
    </row>
    <row r="506" spans="1:25">
      <c r="A506" s="25">
        <f t="shared" si="290"/>
        <v>489</v>
      </c>
      <c r="C506" s="106">
        <v>37503</v>
      </c>
      <c r="E506" s="115" t="s">
        <v>278</v>
      </c>
      <c r="G506" s="24">
        <v>6.4</v>
      </c>
      <c r="H506" s="75" t="str">
        <f t="shared" si="292"/>
        <v>P, S, T &amp; D Plant - Demand</v>
      </c>
      <c r="I506" s="23">
        <f>'Dep. Res. Class'!K$238</f>
        <v>0</v>
      </c>
      <c r="J506" s="75">
        <f t="shared" si="293"/>
        <v>0</v>
      </c>
      <c r="K506" s="75">
        <f t="shared" si="294"/>
        <v>0</v>
      </c>
      <c r="L506" s="75">
        <f t="shared" si="295"/>
        <v>0</v>
      </c>
      <c r="M506" s="75">
        <f t="shared" si="296"/>
        <v>0</v>
      </c>
      <c r="N506" s="75">
        <f t="shared" si="297"/>
        <v>0</v>
      </c>
      <c r="O506" s="75">
        <f t="shared" si="298"/>
        <v>0</v>
      </c>
      <c r="P506" s="75">
        <f t="shared" si="299"/>
        <v>0</v>
      </c>
      <c r="Q506" s="75">
        <f t="shared" si="300"/>
        <v>0</v>
      </c>
      <c r="R506" s="75">
        <f t="shared" si="301"/>
        <v>0</v>
      </c>
      <c r="S506" s="75">
        <f t="shared" si="302"/>
        <v>0</v>
      </c>
      <c r="T506" s="75">
        <f t="shared" si="303"/>
        <v>0</v>
      </c>
      <c r="U506" s="75">
        <f t="shared" si="304"/>
        <v>0</v>
      </c>
      <c r="V506" s="75">
        <f t="shared" si="305"/>
        <v>0</v>
      </c>
      <c r="W506" s="75">
        <f t="shared" si="306"/>
        <v>0</v>
      </c>
      <c r="X506" s="75">
        <f t="shared" si="307"/>
        <v>0</v>
      </c>
      <c r="Y506" s="23">
        <f t="shared" si="308"/>
        <v>0</v>
      </c>
    </row>
    <row r="507" spans="1:25">
      <c r="A507" s="25">
        <f t="shared" si="290"/>
        <v>490</v>
      </c>
      <c r="C507" s="106">
        <v>39004</v>
      </c>
      <c r="E507" s="115" t="s">
        <v>293</v>
      </c>
      <c r="G507" s="24">
        <v>6.4</v>
      </c>
      <c r="H507" s="75" t="str">
        <f t="shared" si="292"/>
        <v>P, S, T &amp; D Plant - Demand</v>
      </c>
      <c r="I507" s="23">
        <f>'Dep. Res. Class'!K$239</f>
        <v>0</v>
      </c>
      <c r="J507" s="75">
        <f t="shared" si="293"/>
        <v>0</v>
      </c>
      <c r="K507" s="75">
        <f t="shared" si="294"/>
        <v>0</v>
      </c>
      <c r="L507" s="75">
        <f t="shared" si="295"/>
        <v>0</v>
      </c>
      <c r="M507" s="75">
        <f t="shared" si="296"/>
        <v>0</v>
      </c>
      <c r="N507" s="75">
        <f t="shared" si="297"/>
        <v>0</v>
      </c>
      <c r="O507" s="75">
        <f t="shared" si="298"/>
        <v>0</v>
      </c>
      <c r="P507" s="75">
        <f t="shared" si="299"/>
        <v>0</v>
      </c>
      <c r="Q507" s="75">
        <f t="shared" si="300"/>
        <v>0</v>
      </c>
      <c r="R507" s="75">
        <f t="shared" si="301"/>
        <v>0</v>
      </c>
      <c r="S507" s="75">
        <f t="shared" si="302"/>
        <v>0</v>
      </c>
      <c r="T507" s="75">
        <f t="shared" si="303"/>
        <v>0</v>
      </c>
      <c r="U507" s="75">
        <f t="shared" si="304"/>
        <v>0</v>
      </c>
      <c r="V507" s="75">
        <f t="shared" si="305"/>
        <v>0</v>
      </c>
      <c r="W507" s="75">
        <f t="shared" si="306"/>
        <v>0</v>
      </c>
      <c r="X507" s="75">
        <f t="shared" si="307"/>
        <v>0</v>
      </c>
      <c r="Y507" s="23">
        <f t="shared" si="308"/>
        <v>0</v>
      </c>
    </row>
    <row r="508" spans="1:25">
      <c r="A508" s="25">
        <f t="shared" si="290"/>
        <v>491</v>
      </c>
      <c r="C508" s="106">
        <v>39009</v>
      </c>
      <c r="E508" s="115" t="s">
        <v>294</v>
      </c>
      <c r="G508" s="24">
        <v>6.4</v>
      </c>
      <c r="H508" s="75" t="str">
        <f t="shared" si="292"/>
        <v>P, S, T &amp; D Plant - Demand</v>
      </c>
      <c r="I508" s="23">
        <f>'Dep. Res. Class'!K$240</f>
        <v>39474.882662150339</v>
      </c>
      <c r="J508" s="75">
        <f t="shared" si="293"/>
        <v>21314.592461885004</v>
      </c>
      <c r="K508" s="75">
        <f t="shared" si="294"/>
        <v>13154.157767312936</v>
      </c>
      <c r="L508" s="75">
        <f t="shared" si="295"/>
        <v>0</v>
      </c>
      <c r="M508" s="75">
        <f t="shared" si="296"/>
        <v>5006.1324329524014</v>
      </c>
      <c r="N508" s="75">
        <f t="shared" si="297"/>
        <v>0</v>
      </c>
      <c r="O508" s="75">
        <f t="shared" si="298"/>
        <v>0</v>
      </c>
      <c r="P508" s="75">
        <f t="shared" si="299"/>
        <v>0</v>
      </c>
      <c r="Q508" s="75">
        <f t="shared" si="300"/>
        <v>0</v>
      </c>
      <c r="R508" s="75">
        <f t="shared" si="301"/>
        <v>0</v>
      </c>
      <c r="S508" s="75">
        <f t="shared" si="302"/>
        <v>0</v>
      </c>
      <c r="T508" s="75">
        <f t="shared" si="303"/>
        <v>0</v>
      </c>
      <c r="U508" s="75">
        <f t="shared" si="304"/>
        <v>0</v>
      </c>
      <c r="V508" s="75">
        <f t="shared" si="305"/>
        <v>0</v>
      </c>
      <c r="W508" s="75">
        <f t="shared" si="306"/>
        <v>0</v>
      </c>
      <c r="X508" s="75">
        <f t="shared" si="307"/>
        <v>0</v>
      </c>
      <c r="Y508" s="23">
        <f t="shared" si="308"/>
        <v>0</v>
      </c>
    </row>
    <row r="509" spans="1:25">
      <c r="A509" s="25">
        <f t="shared" si="290"/>
        <v>492</v>
      </c>
      <c r="C509" s="106">
        <v>39100</v>
      </c>
      <c r="E509" s="115" t="s">
        <v>295</v>
      </c>
      <c r="G509" s="24">
        <v>6.4</v>
      </c>
      <c r="H509" s="75" t="str">
        <f t="shared" si="292"/>
        <v>P, S, T &amp; D Plant - Demand</v>
      </c>
      <c r="I509" s="23">
        <f>'Dep. Res. Class'!K$241</f>
        <v>28556.058821788421</v>
      </c>
      <c r="J509" s="75">
        <f t="shared" si="293"/>
        <v>15418.937690412384</v>
      </c>
      <c r="K509" s="75">
        <f t="shared" si="294"/>
        <v>9515.693971008026</v>
      </c>
      <c r="L509" s="75">
        <f t="shared" si="295"/>
        <v>0</v>
      </c>
      <c r="M509" s="75">
        <f t="shared" si="296"/>
        <v>3621.4271603680118</v>
      </c>
      <c r="N509" s="75">
        <f t="shared" si="297"/>
        <v>0</v>
      </c>
      <c r="O509" s="75">
        <f t="shared" si="298"/>
        <v>0</v>
      </c>
      <c r="P509" s="75">
        <f t="shared" si="299"/>
        <v>0</v>
      </c>
      <c r="Q509" s="75">
        <f t="shared" si="300"/>
        <v>0</v>
      </c>
      <c r="R509" s="75">
        <f t="shared" si="301"/>
        <v>0</v>
      </c>
      <c r="S509" s="75">
        <f t="shared" si="302"/>
        <v>0</v>
      </c>
      <c r="T509" s="75">
        <f t="shared" si="303"/>
        <v>0</v>
      </c>
      <c r="U509" s="75">
        <f t="shared" si="304"/>
        <v>0</v>
      </c>
      <c r="V509" s="75">
        <f t="shared" si="305"/>
        <v>0</v>
      </c>
      <c r="W509" s="75">
        <f t="shared" si="306"/>
        <v>0</v>
      </c>
      <c r="X509" s="75">
        <f t="shared" si="307"/>
        <v>0</v>
      </c>
      <c r="Y509" s="23">
        <f t="shared" si="308"/>
        <v>0</v>
      </c>
    </row>
    <row r="510" spans="1:25">
      <c r="A510" s="25">
        <f t="shared" si="290"/>
        <v>493</v>
      </c>
      <c r="C510" s="106">
        <v>39102</v>
      </c>
      <c r="E510" s="115" t="s">
        <v>296</v>
      </c>
      <c r="G510" s="24">
        <v>6.4</v>
      </c>
      <c r="H510" s="75" t="str">
        <f t="shared" si="292"/>
        <v>P, S, T &amp; D Plant - Demand</v>
      </c>
      <c r="I510" s="23">
        <f>'Dep. Res. Class'!K$242</f>
        <v>0</v>
      </c>
      <c r="J510" s="75">
        <f t="shared" si="293"/>
        <v>0</v>
      </c>
      <c r="K510" s="75">
        <f t="shared" si="294"/>
        <v>0</v>
      </c>
      <c r="L510" s="75">
        <f t="shared" si="295"/>
        <v>0</v>
      </c>
      <c r="M510" s="75">
        <f t="shared" si="296"/>
        <v>0</v>
      </c>
      <c r="N510" s="75">
        <f t="shared" si="297"/>
        <v>0</v>
      </c>
      <c r="O510" s="75">
        <f t="shared" si="298"/>
        <v>0</v>
      </c>
      <c r="P510" s="75">
        <f t="shared" si="299"/>
        <v>0</v>
      </c>
      <c r="Q510" s="75">
        <f t="shared" si="300"/>
        <v>0</v>
      </c>
      <c r="R510" s="75">
        <f t="shared" si="301"/>
        <v>0</v>
      </c>
      <c r="S510" s="75">
        <f t="shared" si="302"/>
        <v>0</v>
      </c>
      <c r="T510" s="75">
        <f t="shared" si="303"/>
        <v>0</v>
      </c>
      <c r="U510" s="75">
        <f t="shared" si="304"/>
        <v>0</v>
      </c>
      <c r="V510" s="75">
        <f t="shared" si="305"/>
        <v>0</v>
      </c>
      <c r="W510" s="75">
        <f t="shared" si="306"/>
        <v>0</v>
      </c>
      <c r="X510" s="75">
        <f t="shared" si="307"/>
        <v>0</v>
      </c>
      <c r="Y510" s="23">
        <f t="shared" si="308"/>
        <v>0</v>
      </c>
    </row>
    <row r="511" spans="1:25">
      <c r="A511" s="25">
        <f t="shared" si="290"/>
        <v>494</v>
      </c>
      <c r="C511" s="106">
        <v>39103</v>
      </c>
      <c r="E511" s="115" t="s">
        <v>297</v>
      </c>
      <c r="G511" s="24">
        <v>6.4</v>
      </c>
      <c r="H511" s="75" t="str">
        <f t="shared" si="292"/>
        <v>P, S, T &amp; D Plant - Demand</v>
      </c>
      <c r="I511" s="23">
        <f>'Dep. Res. Class'!K$243</f>
        <v>0</v>
      </c>
      <c r="J511" s="75">
        <f t="shared" si="293"/>
        <v>0</v>
      </c>
      <c r="K511" s="75">
        <f t="shared" si="294"/>
        <v>0</v>
      </c>
      <c r="L511" s="75">
        <f t="shared" si="295"/>
        <v>0</v>
      </c>
      <c r="M511" s="75">
        <f t="shared" si="296"/>
        <v>0</v>
      </c>
      <c r="N511" s="75">
        <f t="shared" si="297"/>
        <v>0</v>
      </c>
      <c r="O511" s="75">
        <f t="shared" si="298"/>
        <v>0</v>
      </c>
      <c r="P511" s="75">
        <f t="shared" si="299"/>
        <v>0</v>
      </c>
      <c r="Q511" s="75">
        <f t="shared" si="300"/>
        <v>0</v>
      </c>
      <c r="R511" s="75">
        <f t="shared" si="301"/>
        <v>0</v>
      </c>
      <c r="S511" s="75">
        <f t="shared" si="302"/>
        <v>0</v>
      </c>
      <c r="T511" s="75">
        <f t="shared" si="303"/>
        <v>0</v>
      </c>
      <c r="U511" s="75">
        <f t="shared" si="304"/>
        <v>0</v>
      </c>
      <c r="V511" s="75">
        <f t="shared" si="305"/>
        <v>0</v>
      </c>
      <c r="W511" s="75">
        <f t="shared" si="306"/>
        <v>0</v>
      </c>
      <c r="X511" s="75">
        <f t="shared" si="307"/>
        <v>0</v>
      </c>
      <c r="Y511" s="23">
        <f t="shared" si="308"/>
        <v>0</v>
      </c>
    </row>
    <row r="512" spans="1:25">
      <c r="A512" s="25">
        <f t="shared" si="290"/>
        <v>495</v>
      </c>
      <c r="C512" s="106">
        <v>39200</v>
      </c>
      <c r="E512" s="115" t="s">
        <v>298</v>
      </c>
      <c r="G512" s="24">
        <v>6.4</v>
      </c>
      <c r="H512" s="75" t="str">
        <f t="shared" si="292"/>
        <v>P, S, T &amp; D Plant - Demand</v>
      </c>
      <c r="I512" s="23">
        <f>'Dep. Res. Class'!K$244</f>
        <v>648.93038431270315</v>
      </c>
      <c r="J512" s="75">
        <f t="shared" si="293"/>
        <v>350.39209099465933</v>
      </c>
      <c r="K512" s="75">
        <f t="shared" si="294"/>
        <v>216.24212865455846</v>
      </c>
      <c r="L512" s="75">
        <f t="shared" si="295"/>
        <v>0</v>
      </c>
      <c r="M512" s="75">
        <f t="shared" si="296"/>
        <v>82.296164663485413</v>
      </c>
      <c r="N512" s="75">
        <f t="shared" si="297"/>
        <v>0</v>
      </c>
      <c r="O512" s="75">
        <f t="shared" si="298"/>
        <v>0</v>
      </c>
      <c r="P512" s="75">
        <f t="shared" si="299"/>
        <v>0</v>
      </c>
      <c r="Q512" s="75">
        <f t="shared" si="300"/>
        <v>0</v>
      </c>
      <c r="R512" s="75">
        <f t="shared" si="301"/>
        <v>0</v>
      </c>
      <c r="S512" s="75">
        <f t="shared" si="302"/>
        <v>0</v>
      </c>
      <c r="T512" s="75">
        <f t="shared" si="303"/>
        <v>0</v>
      </c>
      <c r="U512" s="75">
        <f t="shared" si="304"/>
        <v>0</v>
      </c>
      <c r="V512" s="75">
        <f t="shared" si="305"/>
        <v>0</v>
      </c>
      <c r="W512" s="75">
        <f t="shared" si="306"/>
        <v>0</v>
      </c>
      <c r="X512" s="75">
        <f t="shared" si="307"/>
        <v>0</v>
      </c>
      <c r="Y512" s="23">
        <f t="shared" si="308"/>
        <v>0</v>
      </c>
    </row>
    <row r="513" spans="1:25">
      <c r="A513" s="25">
        <f t="shared" si="290"/>
        <v>496</v>
      </c>
      <c r="C513" s="106">
        <v>39201</v>
      </c>
      <c r="E513" s="115" t="s">
        <v>299</v>
      </c>
      <c r="G513" s="24">
        <v>6.4</v>
      </c>
      <c r="H513" s="75" t="str">
        <f t="shared" si="292"/>
        <v>P, S, T &amp; D Plant - Demand</v>
      </c>
      <c r="I513" s="23">
        <f>'Dep. Res. Class'!K$245</f>
        <v>0</v>
      </c>
      <c r="J513" s="75">
        <f t="shared" si="293"/>
        <v>0</v>
      </c>
      <c r="K513" s="75">
        <f t="shared" si="294"/>
        <v>0</v>
      </c>
      <c r="L513" s="75">
        <f t="shared" si="295"/>
        <v>0</v>
      </c>
      <c r="M513" s="75">
        <f t="shared" si="296"/>
        <v>0</v>
      </c>
      <c r="N513" s="75">
        <f t="shared" si="297"/>
        <v>0</v>
      </c>
      <c r="O513" s="75">
        <f t="shared" si="298"/>
        <v>0</v>
      </c>
      <c r="P513" s="75">
        <f t="shared" si="299"/>
        <v>0</v>
      </c>
      <c r="Q513" s="75">
        <f t="shared" si="300"/>
        <v>0</v>
      </c>
      <c r="R513" s="75">
        <f t="shared" si="301"/>
        <v>0</v>
      </c>
      <c r="S513" s="75">
        <f t="shared" si="302"/>
        <v>0</v>
      </c>
      <c r="T513" s="75">
        <f t="shared" si="303"/>
        <v>0</v>
      </c>
      <c r="U513" s="75">
        <f t="shared" si="304"/>
        <v>0</v>
      </c>
      <c r="V513" s="75">
        <f t="shared" si="305"/>
        <v>0</v>
      </c>
      <c r="W513" s="75">
        <f t="shared" si="306"/>
        <v>0</v>
      </c>
      <c r="X513" s="75">
        <f t="shared" si="307"/>
        <v>0</v>
      </c>
      <c r="Y513" s="23">
        <f t="shared" si="308"/>
        <v>0</v>
      </c>
    </row>
    <row r="514" spans="1:25">
      <c r="A514" s="25">
        <f t="shared" si="290"/>
        <v>497</v>
      </c>
      <c r="C514" s="106">
        <v>39202</v>
      </c>
      <c r="E514" s="115" t="s">
        <v>300</v>
      </c>
      <c r="G514" s="24">
        <v>6.4</v>
      </c>
      <c r="H514" s="75" t="str">
        <f t="shared" si="292"/>
        <v>P, S, T &amp; D Plant - Demand</v>
      </c>
      <c r="I514" s="23">
        <f>'Dep. Res. Class'!K$246</f>
        <v>0</v>
      </c>
      <c r="J514" s="75">
        <f t="shared" si="293"/>
        <v>0</v>
      </c>
      <c r="K514" s="75">
        <f t="shared" si="294"/>
        <v>0</v>
      </c>
      <c r="L514" s="75">
        <f t="shared" si="295"/>
        <v>0</v>
      </c>
      <c r="M514" s="75">
        <f t="shared" si="296"/>
        <v>0</v>
      </c>
      <c r="N514" s="75">
        <f t="shared" si="297"/>
        <v>0</v>
      </c>
      <c r="O514" s="75">
        <f t="shared" si="298"/>
        <v>0</v>
      </c>
      <c r="P514" s="75">
        <f t="shared" si="299"/>
        <v>0</v>
      </c>
      <c r="Q514" s="75">
        <f t="shared" si="300"/>
        <v>0</v>
      </c>
      <c r="R514" s="75">
        <f t="shared" si="301"/>
        <v>0</v>
      </c>
      <c r="S514" s="75">
        <f t="shared" si="302"/>
        <v>0</v>
      </c>
      <c r="T514" s="75">
        <f t="shared" si="303"/>
        <v>0</v>
      </c>
      <c r="U514" s="75">
        <f t="shared" si="304"/>
        <v>0</v>
      </c>
      <c r="V514" s="75">
        <f t="shared" si="305"/>
        <v>0</v>
      </c>
      <c r="W514" s="75">
        <f t="shared" si="306"/>
        <v>0</v>
      </c>
      <c r="X514" s="75">
        <f t="shared" si="307"/>
        <v>0</v>
      </c>
      <c r="Y514" s="23">
        <f t="shared" si="308"/>
        <v>0</v>
      </c>
    </row>
    <row r="515" spans="1:25">
      <c r="A515" s="25">
        <f t="shared" si="290"/>
        <v>498</v>
      </c>
      <c r="C515" s="106">
        <v>39300</v>
      </c>
      <c r="E515" s="115" t="s">
        <v>186</v>
      </c>
      <c r="G515" s="24">
        <v>6.4</v>
      </c>
      <c r="H515" s="75" t="str">
        <f t="shared" si="292"/>
        <v>P, S, T &amp; D Plant - Demand</v>
      </c>
      <c r="I515" s="23">
        <f>'Dep. Res. Class'!K$247</f>
        <v>0</v>
      </c>
      <c r="J515" s="75">
        <f t="shared" si="293"/>
        <v>0</v>
      </c>
      <c r="K515" s="75">
        <f t="shared" si="294"/>
        <v>0</v>
      </c>
      <c r="L515" s="75">
        <f t="shared" si="295"/>
        <v>0</v>
      </c>
      <c r="M515" s="75">
        <f t="shared" si="296"/>
        <v>0</v>
      </c>
      <c r="N515" s="75">
        <f t="shared" si="297"/>
        <v>0</v>
      </c>
      <c r="O515" s="75">
        <f t="shared" si="298"/>
        <v>0</v>
      </c>
      <c r="P515" s="75">
        <f t="shared" si="299"/>
        <v>0</v>
      </c>
      <c r="Q515" s="75">
        <f t="shared" si="300"/>
        <v>0</v>
      </c>
      <c r="R515" s="75">
        <f t="shared" si="301"/>
        <v>0</v>
      </c>
      <c r="S515" s="75">
        <f t="shared" si="302"/>
        <v>0</v>
      </c>
      <c r="T515" s="75">
        <f t="shared" si="303"/>
        <v>0</v>
      </c>
      <c r="U515" s="75">
        <f t="shared" si="304"/>
        <v>0</v>
      </c>
      <c r="V515" s="75">
        <f t="shared" si="305"/>
        <v>0</v>
      </c>
      <c r="W515" s="75">
        <f t="shared" si="306"/>
        <v>0</v>
      </c>
      <c r="X515" s="75">
        <f t="shared" si="307"/>
        <v>0</v>
      </c>
      <c r="Y515" s="23">
        <f t="shared" si="308"/>
        <v>0</v>
      </c>
    </row>
    <row r="516" spans="1:25">
      <c r="A516" s="25">
        <f t="shared" si="290"/>
        <v>499</v>
      </c>
      <c r="C516" s="106">
        <v>39400</v>
      </c>
      <c r="E516" s="115" t="s">
        <v>301</v>
      </c>
      <c r="G516" s="24">
        <v>6.4</v>
      </c>
      <c r="H516" s="75" t="str">
        <f t="shared" si="292"/>
        <v>P, S, T &amp; D Plant - Demand</v>
      </c>
      <c r="I516" s="23">
        <f>'Dep. Res. Class'!K$248</f>
        <v>3058.760076491531</v>
      </c>
      <c r="J516" s="75">
        <f t="shared" si="293"/>
        <v>1651.5875430736419</v>
      </c>
      <c r="K516" s="75">
        <f t="shared" si="294"/>
        <v>1019.2661739589327</v>
      </c>
      <c r="L516" s="75">
        <f t="shared" si="295"/>
        <v>0</v>
      </c>
      <c r="M516" s="75">
        <f t="shared" si="296"/>
        <v>387.90635945895656</v>
      </c>
      <c r="N516" s="75">
        <f t="shared" si="297"/>
        <v>0</v>
      </c>
      <c r="O516" s="75">
        <f t="shared" si="298"/>
        <v>0</v>
      </c>
      <c r="P516" s="75">
        <f t="shared" si="299"/>
        <v>0</v>
      </c>
      <c r="Q516" s="75">
        <f t="shared" si="300"/>
        <v>0</v>
      </c>
      <c r="R516" s="75">
        <f t="shared" si="301"/>
        <v>0</v>
      </c>
      <c r="S516" s="75">
        <f t="shared" si="302"/>
        <v>0</v>
      </c>
      <c r="T516" s="75">
        <f t="shared" si="303"/>
        <v>0</v>
      </c>
      <c r="U516" s="75">
        <f t="shared" si="304"/>
        <v>0</v>
      </c>
      <c r="V516" s="75">
        <f t="shared" si="305"/>
        <v>0</v>
      </c>
      <c r="W516" s="75">
        <f t="shared" si="306"/>
        <v>0</v>
      </c>
      <c r="X516" s="75">
        <f t="shared" si="307"/>
        <v>0</v>
      </c>
      <c r="Y516" s="23">
        <f t="shared" si="308"/>
        <v>0</v>
      </c>
    </row>
    <row r="517" spans="1:25">
      <c r="A517" s="25">
        <f t="shared" si="290"/>
        <v>500</v>
      </c>
      <c r="C517" s="106">
        <v>39500</v>
      </c>
      <c r="E517" s="115" t="s">
        <v>439</v>
      </c>
      <c r="G517" s="24">
        <v>6.4</v>
      </c>
      <c r="H517" s="75" t="str">
        <f t="shared" si="292"/>
        <v>P, S, T &amp; D Plant - Demand</v>
      </c>
      <c r="I517" s="23">
        <f>'Dep. Res. Class'!K$249</f>
        <v>1.0768360424646468</v>
      </c>
      <c r="J517" s="75">
        <f t="shared" si="293"/>
        <v>0.58144115562908028</v>
      </c>
      <c r="K517" s="75">
        <f t="shared" si="294"/>
        <v>0.35883250910054115</v>
      </c>
      <c r="L517" s="75">
        <f t="shared" si="295"/>
        <v>0</v>
      </c>
      <c r="M517" s="75">
        <f t="shared" si="296"/>
        <v>0.13656237773502536</v>
      </c>
      <c r="N517" s="75">
        <f t="shared" si="297"/>
        <v>0</v>
      </c>
      <c r="O517" s="75">
        <f t="shared" si="298"/>
        <v>0</v>
      </c>
      <c r="P517" s="75">
        <f t="shared" si="299"/>
        <v>0</v>
      </c>
      <c r="Q517" s="75">
        <f t="shared" si="300"/>
        <v>0</v>
      </c>
      <c r="R517" s="75">
        <f t="shared" si="301"/>
        <v>0</v>
      </c>
      <c r="S517" s="75">
        <f t="shared" si="302"/>
        <v>0</v>
      </c>
      <c r="T517" s="75">
        <f t="shared" si="303"/>
        <v>0</v>
      </c>
      <c r="U517" s="75">
        <f t="shared" si="304"/>
        <v>0</v>
      </c>
      <c r="V517" s="75">
        <f t="shared" si="305"/>
        <v>0</v>
      </c>
      <c r="W517" s="75">
        <f t="shared" si="306"/>
        <v>0</v>
      </c>
      <c r="X517" s="75">
        <f t="shared" si="307"/>
        <v>0</v>
      </c>
      <c r="Y517" s="23">
        <f t="shared" si="308"/>
        <v>0</v>
      </c>
    </row>
    <row r="518" spans="1:25">
      <c r="A518" s="25">
        <f t="shared" si="290"/>
        <v>501</v>
      </c>
      <c r="C518" s="106">
        <v>39603</v>
      </c>
      <c r="E518" s="115" t="s">
        <v>303</v>
      </c>
      <c r="G518" s="24">
        <v>6.4</v>
      </c>
      <c r="H518" s="75" t="str">
        <f t="shared" si="292"/>
        <v>P, S, T &amp; D Plant - Demand</v>
      </c>
      <c r="I518" s="23">
        <f>'Dep. Res. Class'!K$250</f>
        <v>0</v>
      </c>
      <c r="J518" s="75">
        <f t="shared" si="293"/>
        <v>0</v>
      </c>
      <c r="K518" s="75">
        <f t="shared" si="294"/>
        <v>0</v>
      </c>
      <c r="L518" s="75">
        <f t="shared" si="295"/>
        <v>0</v>
      </c>
      <c r="M518" s="75">
        <f t="shared" si="296"/>
        <v>0</v>
      </c>
      <c r="N518" s="75">
        <f t="shared" si="297"/>
        <v>0</v>
      </c>
      <c r="O518" s="75">
        <f t="shared" si="298"/>
        <v>0</v>
      </c>
      <c r="P518" s="75">
        <f t="shared" si="299"/>
        <v>0</v>
      </c>
      <c r="Q518" s="75">
        <f t="shared" si="300"/>
        <v>0</v>
      </c>
      <c r="R518" s="75">
        <f t="shared" si="301"/>
        <v>0</v>
      </c>
      <c r="S518" s="75">
        <f t="shared" si="302"/>
        <v>0</v>
      </c>
      <c r="T518" s="75">
        <f t="shared" si="303"/>
        <v>0</v>
      </c>
      <c r="U518" s="75">
        <f t="shared" si="304"/>
        <v>0</v>
      </c>
      <c r="V518" s="75">
        <f t="shared" si="305"/>
        <v>0</v>
      </c>
      <c r="W518" s="75">
        <f t="shared" si="306"/>
        <v>0</v>
      </c>
      <c r="X518" s="75">
        <f t="shared" si="307"/>
        <v>0</v>
      </c>
      <c r="Y518" s="23">
        <f t="shared" si="308"/>
        <v>0</v>
      </c>
    </row>
    <row r="519" spans="1:25">
      <c r="A519" s="25">
        <f t="shared" si="290"/>
        <v>502</v>
      </c>
      <c r="C519" s="106">
        <v>39604</v>
      </c>
      <c r="E519" s="115" t="s">
        <v>304</v>
      </c>
      <c r="G519" s="24">
        <v>6.4</v>
      </c>
      <c r="H519" s="75" t="str">
        <f t="shared" si="292"/>
        <v>P, S, T &amp; D Plant - Demand</v>
      </c>
      <c r="I519" s="23">
        <f>'Dep. Res. Class'!K$251</f>
        <v>0</v>
      </c>
      <c r="J519" s="75">
        <f t="shared" si="293"/>
        <v>0</v>
      </c>
      <c r="K519" s="75">
        <f t="shared" si="294"/>
        <v>0</v>
      </c>
      <c r="L519" s="75">
        <f t="shared" si="295"/>
        <v>0</v>
      </c>
      <c r="M519" s="75">
        <f t="shared" si="296"/>
        <v>0</v>
      </c>
      <c r="N519" s="75">
        <f t="shared" si="297"/>
        <v>0</v>
      </c>
      <c r="O519" s="75">
        <f t="shared" si="298"/>
        <v>0</v>
      </c>
      <c r="P519" s="75">
        <f t="shared" si="299"/>
        <v>0</v>
      </c>
      <c r="Q519" s="75">
        <f t="shared" si="300"/>
        <v>0</v>
      </c>
      <c r="R519" s="75">
        <f t="shared" si="301"/>
        <v>0</v>
      </c>
      <c r="S519" s="75">
        <f t="shared" si="302"/>
        <v>0</v>
      </c>
      <c r="T519" s="75">
        <f t="shared" si="303"/>
        <v>0</v>
      </c>
      <c r="U519" s="75">
        <f t="shared" si="304"/>
        <v>0</v>
      </c>
      <c r="V519" s="75">
        <f t="shared" si="305"/>
        <v>0</v>
      </c>
      <c r="W519" s="75">
        <f t="shared" si="306"/>
        <v>0</v>
      </c>
      <c r="X519" s="75">
        <f t="shared" si="307"/>
        <v>0</v>
      </c>
      <c r="Y519" s="23">
        <f t="shared" si="308"/>
        <v>0</v>
      </c>
    </row>
    <row r="520" spans="1:25">
      <c r="A520" s="25">
        <f t="shared" si="290"/>
        <v>503</v>
      </c>
      <c r="C520" s="106">
        <v>39605</v>
      </c>
      <c r="E520" s="113" t="s">
        <v>305</v>
      </c>
      <c r="G520" s="24">
        <v>6.4</v>
      </c>
      <c r="H520" s="75" t="str">
        <f t="shared" si="292"/>
        <v>P, S, T &amp; D Plant - Demand</v>
      </c>
      <c r="I520" s="23">
        <f>'Dep. Res. Class'!K$252</f>
        <v>0</v>
      </c>
      <c r="J520" s="75">
        <f t="shared" si="293"/>
        <v>0</v>
      </c>
      <c r="K520" s="75">
        <f t="shared" si="294"/>
        <v>0</v>
      </c>
      <c r="L520" s="75">
        <f t="shared" si="295"/>
        <v>0</v>
      </c>
      <c r="M520" s="75">
        <f t="shared" si="296"/>
        <v>0</v>
      </c>
      <c r="N520" s="75">
        <f t="shared" si="297"/>
        <v>0</v>
      </c>
      <c r="O520" s="75">
        <f t="shared" si="298"/>
        <v>0</v>
      </c>
      <c r="P520" s="75">
        <f t="shared" si="299"/>
        <v>0</v>
      </c>
      <c r="Q520" s="75">
        <f t="shared" si="300"/>
        <v>0</v>
      </c>
      <c r="R520" s="75">
        <f t="shared" si="301"/>
        <v>0</v>
      </c>
      <c r="S520" s="75">
        <f t="shared" si="302"/>
        <v>0</v>
      </c>
      <c r="T520" s="75">
        <f t="shared" si="303"/>
        <v>0</v>
      </c>
      <c r="U520" s="75">
        <f t="shared" si="304"/>
        <v>0</v>
      </c>
      <c r="V520" s="75">
        <f t="shared" si="305"/>
        <v>0</v>
      </c>
      <c r="W520" s="75">
        <f t="shared" si="306"/>
        <v>0</v>
      </c>
      <c r="X520" s="75">
        <f t="shared" si="307"/>
        <v>0</v>
      </c>
      <c r="Y520" s="23">
        <f t="shared" si="308"/>
        <v>0</v>
      </c>
    </row>
    <row r="521" spans="1:25">
      <c r="A521" s="25">
        <f t="shared" si="290"/>
        <v>504</v>
      </c>
      <c r="C521" s="106">
        <v>39700</v>
      </c>
      <c r="E521" s="115" t="s">
        <v>306</v>
      </c>
      <c r="G521" s="24">
        <v>6.4</v>
      </c>
      <c r="H521" s="75" t="str">
        <f t="shared" si="292"/>
        <v>P, S, T &amp; D Plant - Demand</v>
      </c>
      <c r="I521" s="23">
        <f>'Dep. Res. Class'!K$253</f>
        <v>28308.712198493009</v>
      </c>
      <c r="J521" s="75">
        <f t="shared" si="293"/>
        <v>15285.382069297893</v>
      </c>
      <c r="K521" s="75">
        <f t="shared" si="294"/>
        <v>9433.2710152797845</v>
      </c>
      <c r="L521" s="75">
        <f t="shared" si="295"/>
        <v>0</v>
      </c>
      <c r="M521" s="75">
        <f t="shared" si="296"/>
        <v>3590.0591139153316</v>
      </c>
      <c r="N521" s="75">
        <f t="shared" si="297"/>
        <v>0</v>
      </c>
      <c r="O521" s="75">
        <f t="shared" si="298"/>
        <v>0</v>
      </c>
      <c r="P521" s="75">
        <f t="shared" si="299"/>
        <v>0</v>
      </c>
      <c r="Q521" s="75">
        <f t="shared" si="300"/>
        <v>0</v>
      </c>
      <c r="R521" s="75">
        <f t="shared" si="301"/>
        <v>0</v>
      </c>
      <c r="S521" s="75">
        <f t="shared" si="302"/>
        <v>0</v>
      </c>
      <c r="T521" s="75">
        <f t="shared" si="303"/>
        <v>0</v>
      </c>
      <c r="U521" s="75">
        <f t="shared" si="304"/>
        <v>0</v>
      </c>
      <c r="V521" s="75">
        <f t="shared" si="305"/>
        <v>0</v>
      </c>
      <c r="W521" s="75">
        <f t="shared" si="306"/>
        <v>0</v>
      </c>
      <c r="X521" s="75">
        <f t="shared" si="307"/>
        <v>0</v>
      </c>
      <c r="Y521" s="23">
        <f t="shared" si="308"/>
        <v>0</v>
      </c>
    </row>
    <row r="522" spans="1:25">
      <c r="A522" s="25">
        <f t="shared" si="290"/>
        <v>505</v>
      </c>
      <c r="C522" s="106">
        <v>39701</v>
      </c>
      <c r="E522" s="115" t="s">
        <v>307</v>
      </c>
      <c r="G522" s="24">
        <v>6.4</v>
      </c>
      <c r="H522" s="75" t="str">
        <f t="shared" si="292"/>
        <v>P, S, T &amp; D Plant - Demand</v>
      </c>
      <c r="I522" s="23">
        <f>'Dep. Res. Class'!K$254</f>
        <v>0</v>
      </c>
      <c r="J522" s="75">
        <f t="shared" si="293"/>
        <v>0</v>
      </c>
      <c r="K522" s="75">
        <f t="shared" si="294"/>
        <v>0</v>
      </c>
      <c r="L522" s="75">
        <f t="shared" si="295"/>
        <v>0</v>
      </c>
      <c r="M522" s="75">
        <f t="shared" si="296"/>
        <v>0</v>
      </c>
      <c r="N522" s="75">
        <f t="shared" si="297"/>
        <v>0</v>
      </c>
      <c r="O522" s="75">
        <f t="shared" si="298"/>
        <v>0</v>
      </c>
      <c r="P522" s="75">
        <f t="shared" si="299"/>
        <v>0</v>
      </c>
      <c r="Q522" s="75">
        <f t="shared" si="300"/>
        <v>0</v>
      </c>
      <c r="R522" s="75">
        <f t="shared" si="301"/>
        <v>0</v>
      </c>
      <c r="S522" s="75">
        <f t="shared" si="302"/>
        <v>0</v>
      </c>
      <c r="T522" s="75">
        <f t="shared" si="303"/>
        <v>0</v>
      </c>
      <c r="U522" s="75">
        <f t="shared" si="304"/>
        <v>0</v>
      </c>
      <c r="V522" s="75">
        <f t="shared" si="305"/>
        <v>0</v>
      </c>
      <c r="W522" s="75">
        <f t="shared" si="306"/>
        <v>0</v>
      </c>
      <c r="X522" s="75">
        <f t="shared" si="307"/>
        <v>0</v>
      </c>
      <c r="Y522" s="23">
        <f t="shared" si="308"/>
        <v>0</v>
      </c>
    </row>
    <row r="523" spans="1:25">
      <c r="A523" s="25">
        <f t="shared" si="290"/>
        <v>506</v>
      </c>
      <c r="C523" s="106">
        <v>39702</v>
      </c>
      <c r="E523" s="115" t="s">
        <v>308</v>
      </c>
      <c r="G523" s="24">
        <v>6.4</v>
      </c>
      <c r="H523" s="75" t="str">
        <f t="shared" si="292"/>
        <v>P, S, T &amp; D Plant - Demand</v>
      </c>
      <c r="I523" s="23">
        <f>'Dep. Res. Class'!K$255</f>
        <v>0</v>
      </c>
      <c r="J523" s="75">
        <f t="shared" si="293"/>
        <v>0</v>
      </c>
      <c r="K523" s="75">
        <f t="shared" si="294"/>
        <v>0</v>
      </c>
      <c r="L523" s="75">
        <f t="shared" si="295"/>
        <v>0</v>
      </c>
      <c r="M523" s="75">
        <f t="shared" si="296"/>
        <v>0</v>
      </c>
      <c r="N523" s="75">
        <f t="shared" si="297"/>
        <v>0</v>
      </c>
      <c r="O523" s="75">
        <f t="shared" si="298"/>
        <v>0</v>
      </c>
      <c r="P523" s="75">
        <f t="shared" si="299"/>
        <v>0</v>
      </c>
      <c r="Q523" s="75">
        <f t="shared" si="300"/>
        <v>0</v>
      </c>
      <c r="R523" s="75">
        <f t="shared" si="301"/>
        <v>0</v>
      </c>
      <c r="S523" s="75">
        <f t="shared" si="302"/>
        <v>0</v>
      </c>
      <c r="T523" s="75">
        <f t="shared" si="303"/>
        <v>0</v>
      </c>
      <c r="U523" s="75">
        <f t="shared" si="304"/>
        <v>0</v>
      </c>
      <c r="V523" s="75">
        <f t="shared" si="305"/>
        <v>0</v>
      </c>
      <c r="W523" s="75">
        <f t="shared" si="306"/>
        <v>0</v>
      </c>
      <c r="X523" s="75">
        <f t="shared" si="307"/>
        <v>0</v>
      </c>
      <c r="Y523" s="23">
        <f t="shared" si="308"/>
        <v>0</v>
      </c>
    </row>
    <row r="524" spans="1:25">
      <c r="A524" s="25">
        <f t="shared" si="290"/>
        <v>507</v>
      </c>
      <c r="C524" s="106">
        <v>39705</v>
      </c>
      <c r="E524" s="115" t="s">
        <v>309</v>
      </c>
      <c r="G524" s="24">
        <v>6.4</v>
      </c>
      <c r="H524" s="75" t="str">
        <f t="shared" si="292"/>
        <v>P, S, T &amp; D Plant - Demand</v>
      </c>
      <c r="I524" s="23">
        <f>'Dep. Res. Class'!K$256</f>
        <v>0</v>
      </c>
      <c r="J524" s="75">
        <f t="shared" si="293"/>
        <v>0</v>
      </c>
      <c r="K524" s="75">
        <f t="shared" si="294"/>
        <v>0</v>
      </c>
      <c r="L524" s="75">
        <f t="shared" si="295"/>
        <v>0</v>
      </c>
      <c r="M524" s="75">
        <f t="shared" si="296"/>
        <v>0</v>
      </c>
      <c r="N524" s="75">
        <f t="shared" si="297"/>
        <v>0</v>
      </c>
      <c r="O524" s="75">
        <f t="shared" si="298"/>
        <v>0</v>
      </c>
      <c r="P524" s="75">
        <f t="shared" si="299"/>
        <v>0</v>
      </c>
      <c r="Q524" s="75">
        <f t="shared" si="300"/>
        <v>0</v>
      </c>
      <c r="R524" s="75">
        <f t="shared" si="301"/>
        <v>0</v>
      </c>
      <c r="S524" s="75">
        <f t="shared" si="302"/>
        <v>0</v>
      </c>
      <c r="T524" s="75">
        <f t="shared" si="303"/>
        <v>0</v>
      </c>
      <c r="U524" s="75">
        <f t="shared" si="304"/>
        <v>0</v>
      </c>
      <c r="V524" s="75">
        <f t="shared" si="305"/>
        <v>0</v>
      </c>
      <c r="W524" s="75">
        <f t="shared" si="306"/>
        <v>0</v>
      </c>
      <c r="X524" s="75">
        <f t="shared" si="307"/>
        <v>0</v>
      </c>
      <c r="Y524" s="23">
        <f t="shared" si="308"/>
        <v>0</v>
      </c>
    </row>
    <row r="525" spans="1:25">
      <c r="A525" s="25">
        <f t="shared" si="290"/>
        <v>508</v>
      </c>
      <c r="C525" s="106">
        <v>39800</v>
      </c>
      <c r="E525" s="115" t="s">
        <v>310</v>
      </c>
      <c r="G525" s="24">
        <v>6.4</v>
      </c>
      <c r="H525" s="75" t="str">
        <f t="shared" si="292"/>
        <v>P, S, T &amp; D Plant - Demand</v>
      </c>
      <c r="I525" s="23">
        <f>'Dep. Res. Class'!K$257</f>
        <v>2911.0416367729822</v>
      </c>
      <c r="J525" s="75">
        <f t="shared" si="293"/>
        <v>1571.8264866911913</v>
      </c>
      <c r="K525" s="75">
        <f t="shared" si="294"/>
        <v>970.04217302068014</v>
      </c>
      <c r="L525" s="75">
        <f t="shared" si="295"/>
        <v>0</v>
      </c>
      <c r="M525" s="75">
        <f t="shared" si="296"/>
        <v>369.17297706111088</v>
      </c>
      <c r="N525" s="75">
        <f t="shared" si="297"/>
        <v>0</v>
      </c>
      <c r="O525" s="75">
        <f t="shared" si="298"/>
        <v>0</v>
      </c>
      <c r="P525" s="75">
        <f t="shared" si="299"/>
        <v>0</v>
      </c>
      <c r="Q525" s="75">
        <f t="shared" si="300"/>
        <v>0</v>
      </c>
      <c r="R525" s="75">
        <f t="shared" si="301"/>
        <v>0</v>
      </c>
      <c r="S525" s="75">
        <f t="shared" si="302"/>
        <v>0</v>
      </c>
      <c r="T525" s="75">
        <f t="shared" si="303"/>
        <v>0</v>
      </c>
      <c r="U525" s="75">
        <f t="shared" si="304"/>
        <v>0</v>
      </c>
      <c r="V525" s="75">
        <f t="shared" si="305"/>
        <v>0</v>
      </c>
      <c r="W525" s="75">
        <f t="shared" si="306"/>
        <v>0</v>
      </c>
      <c r="X525" s="75">
        <f t="shared" si="307"/>
        <v>0</v>
      </c>
      <c r="Y525" s="23">
        <f t="shared" si="308"/>
        <v>0</v>
      </c>
    </row>
    <row r="526" spans="1:25">
      <c r="A526" s="25">
        <f t="shared" si="290"/>
        <v>509</v>
      </c>
      <c r="C526" s="106">
        <v>39900</v>
      </c>
      <c r="E526" s="115" t="s">
        <v>311</v>
      </c>
      <c r="G526" s="24">
        <v>6.4</v>
      </c>
      <c r="H526" s="75" t="str">
        <f t="shared" si="292"/>
        <v>P, S, T &amp; D Plant - Demand</v>
      </c>
      <c r="I526" s="23">
        <f>'Dep. Res. Class'!K$258</f>
        <v>-2397.8648710801331</v>
      </c>
      <c r="J526" s="75">
        <f t="shared" si="293"/>
        <v>-1294.7350076545949</v>
      </c>
      <c r="K526" s="75">
        <f t="shared" si="294"/>
        <v>-799.03702536217656</v>
      </c>
      <c r="L526" s="75">
        <f t="shared" si="295"/>
        <v>0</v>
      </c>
      <c r="M526" s="75">
        <f t="shared" si="296"/>
        <v>-304.09283806336163</v>
      </c>
      <c r="N526" s="75">
        <f t="shared" si="297"/>
        <v>0</v>
      </c>
      <c r="O526" s="75">
        <f t="shared" si="298"/>
        <v>0</v>
      </c>
      <c r="P526" s="75">
        <f t="shared" si="299"/>
        <v>0</v>
      </c>
      <c r="Q526" s="75">
        <f t="shared" si="300"/>
        <v>0</v>
      </c>
      <c r="R526" s="75">
        <f t="shared" si="301"/>
        <v>0</v>
      </c>
      <c r="S526" s="75">
        <f t="shared" si="302"/>
        <v>0</v>
      </c>
      <c r="T526" s="75">
        <f t="shared" si="303"/>
        <v>0</v>
      </c>
      <c r="U526" s="75">
        <f t="shared" si="304"/>
        <v>0</v>
      </c>
      <c r="V526" s="75">
        <f t="shared" si="305"/>
        <v>0</v>
      </c>
      <c r="W526" s="75">
        <f t="shared" si="306"/>
        <v>0</v>
      </c>
      <c r="X526" s="75">
        <f t="shared" si="307"/>
        <v>0</v>
      </c>
      <c r="Y526" s="23">
        <f t="shared" si="308"/>
        <v>0</v>
      </c>
    </row>
    <row r="527" spans="1:25">
      <c r="A527" s="25">
        <f t="shared" si="290"/>
        <v>510</v>
      </c>
      <c r="C527" s="106">
        <v>39901</v>
      </c>
      <c r="E527" s="115" t="s">
        <v>312</v>
      </c>
      <c r="G527" s="24">
        <v>6.4</v>
      </c>
      <c r="H527" s="75" t="str">
        <f t="shared" si="292"/>
        <v>P, S, T &amp; D Plant - Demand</v>
      </c>
      <c r="I527" s="23">
        <f>'Dep. Res. Class'!K$259</f>
        <v>59975.377649223548</v>
      </c>
      <c r="J527" s="75">
        <f t="shared" si="293"/>
        <v>32383.902018955618</v>
      </c>
      <c r="K527" s="75">
        <f t="shared" si="294"/>
        <v>19985.507911553726</v>
      </c>
      <c r="L527" s="75">
        <f t="shared" si="295"/>
        <v>0</v>
      </c>
      <c r="M527" s="75">
        <f t="shared" si="296"/>
        <v>7605.9677187142061</v>
      </c>
      <c r="N527" s="75">
        <f t="shared" si="297"/>
        <v>0</v>
      </c>
      <c r="O527" s="75">
        <f t="shared" si="298"/>
        <v>0</v>
      </c>
      <c r="P527" s="75">
        <f t="shared" si="299"/>
        <v>0</v>
      </c>
      <c r="Q527" s="75">
        <f t="shared" si="300"/>
        <v>0</v>
      </c>
      <c r="R527" s="75">
        <f t="shared" si="301"/>
        <v>0</v>
      </c>
      <c r="S527" s="75">
        <f t="shared" si="302"/>
        <v>0</v>
      </c>
      <c r="T527" s="75">
        <f t="shared" si="303"/>
        <v>0</v>
      </c>
      <c r="U527" s="75">
        <f t="shared" si="304"/>
        <v>0</v>
      </c>
      <c r="V527" s="75">
        <f t="shared" si="305"/>
        <v>0</v>
      </c>
      <c r="W527" s="75">
        <f t="shared" si="306"/>
        <v>0</v>
      </c>
      <c r="X527" s="75">
        <f t="shared" si="307"/>
        <v>0</v>
      </c>
      <c r="Y527" s="23">
        <f t="shared" si="308"/>
        <v>0</v>
      </c>
    </row>
    <row r="528" spans="1:25">
      <c r="A528" s="25">
        <f t="shared" si="290"/>
        <v>511</v>
      </c>
      <c r="C528" s="106">
        <v>39902</v>
      </c>
      <c r="E528" s="115" t="s">
        <v>313</v>
      </c>
      <c r="G528" s="24">
        <v>6.4</v>
      </c>
      <c r="H528" s="75" t="str">
        <f t="shared" si="292"/>
        <v>P, S, T &amp; D Plant - Demand</v>
      </c>
      <c r="I528" s="23">
        <f>'Dep. Res. Class'!K$260</f>
        <v>28544.792638497314</v>
      </c>
      <c r="J528" s="75">
        <f t="shared" si="293"/>
        <v>15412.854477765344</v>
      </c>
      <c r="K528" s="75">
        <f t="shared" si="294"/>
        <v>9511.9397571268837</v>
      </c>
      <c r="L528" s="75">
        <f t="shared" si="295"/>
        <v>0</v>
      </c>
      <c r="M528" s="75">
        <f t="shared" si="296"/>
        <v>3619.9984036050873</v>
      </c>
      <c r="N528" s="75">
        <f t="shared" si="297"/>
        <v>0</v>
      </c>
      <c r="O528" s="75">
        <f t="shared" si="298"/>
        <v>0</v>
      </c>
      <c r="P528" s="75">
        <f t="shared" si="299"/>
        <v>0</v>
      </c>
      <c r="Q528" s="75">
        <f t="shared" si="300"/>
        <v>0</v>
      </c>
      <c r="R528" s="75">
        <f t="shared" si="301"/>
        <v>0</v>
      </c>
      <c r="S528" s="75">
        <f t="shared" si="302"/>
        <v>0</v>
      </c>
      <c r="T528" s="75">
        <f t="shared" si="303"/>
        <v>0</v>
      </c>
      <c r="U528" s="75">
        <f t="shared" si="304"/>
        <v>0</v>
      </c>
      <c r="V528" s="75">
        <f t="shared" si="305"/>
        <v>0</v>
      </c>
      <c r="W528" s="75">
        <f t="shared" si="306"/>
        <v>0</v>
      </c>
      <c r="X528" s="75">
        <f t="shared" si="307"/>
        <v>0</v>
      </c>
      <c r="Y528" s="23">
        <f t="shared" si="308"/>
        <v>0</v>
      </c>
    </row>
    <row r="529" spans="1:25">
      <c r="A529" s="25">
        <f t="shared" si="290"/>
        <v>512</v>
      </c>
      <c r="C529" s="106">
        <v>39903</v>
      </c>
      <c r="E529" s="115" t="s">
        <v>314</v>
      </c>
      <c r="G529" s="24">
        <v>6.4</v>
      </c>
      <c r="H529" s="75" t="str">
        <f t="shared" si="292"/>
        <v>P, S, T &amp; D Plant - Demand</v>
      </c>
      <c r="I529" s="23">
        <f>'Dep. Res. Class'!K$261</f>
        <v>5107.8234823906851</v>
      </c>
      <c r="J529" s="75">
        <f t="shared" si="293"/>
        <v>2757.9860547322801</v>
      </c>
      <c r="K529" s="75">
        <f t="shared" si="294"/>
        <v>1702.0725941099683</v>
      </c>
      <c r="L529" s="75">
        <f t="shared" si="295"/>
        <v>0</v>
      </c>
      <c r="M529" s="75">
        <f t="shared" si="296"/>
        <v>647.76483354843685</v>
      </c>
      <c r="N529" s="75">
        <f t="shared" si="297"/>
        <v>0</v>
      </c>
      <c r="O529" s="75">
        <f t="shared" si="298"/>
        <v>0</v>
      </c>
      <c r="P529" s="75">
        <f t="shared" si="299"/>
        <v>0</v>
      </c>
      <c r="Q529" s="75">
        <f t="shared" si="300"/>
        <v>0</v>
      </c>
      <c r="R529" s="75">
        <f t="shared" si="301"/>
        <v>0</v>
      </c>
      <c r="S529" s="75">
        <f t="shared" si="302"/>
        <v>0</v>
      </c>
      <c r="T529" s="75">
        <f t="shared" si="303"/>
        <v>0</v>
      </c>
      <c r="U529" s="75">
        <f t="shared" si="304"/>
        <v>0</v>
      </c>
      <c r="V529" s="75">
        <f t="shared" si="305"/>
        <v>0</v>
      </c>
      <c r="W529" s="75">
        <f t="shared" si="306"/>
        <v>0</v>
      </c>
      <c r="X529" s="75">
        <f t="shared" si="307"/>
        <v>0</v>
      </c>
      <c r="Y529" s="23">
        <f t="shared" si="308"/>
        <v>0</v>
      </c>
    </row>
    <row r="530" spans="1:25">
      <c r="A530" s="25">
        <f t="shared" si="290"/>
        <v>513</v>
      </c>
      <c r="C530" s="106">
        <v>39904</v>
      </c>
      <c r="E530" s="115" t="s">
        <v>315</v>
      </c>
      <c r="G530" s="24">
        <v>6.4</v>
      </c>
      <c r="H530" s="75" t="str">
        <f t="shared" si="292"/>
        <v>P, S, T &amp; D Plant - Demand</v>
      </c>
      <c r="I530" s="23">
        <f>'Dep. Res. Class'!K$262</f>
        <v>0</v>
      </c>
      <c r="J530" s="75">
        <f t="shared" si="293"/>
        <v>0</v>
      </c>
      <c r="K530" s="75">
        <f t="shared" si="294"/>
        <v>0</v>
      </c>
      <c r="L530" s="75">
        <f t="shared" si="295"/>
        <v>0</v>
      </c>
      <c r="M530" s="75">
        <f t="shared" si="296"/>
        <v>0</v>
      </c>
      <c r="N530" s="75">
        <f t="shared" si="297"/>
        <v>0</v>
      </c>
      <c r="O530" s="75">
        <f t="shared" si="298"/>
        <v>0</v>
      </c>
      <c r="P530" s="75">
        <f t="shared" si="299"/>
        <v>0</v>
      </c>
      <c r="Q530" s="75">
        <f t="shared" si="300"/>
        <v>0</v>
      </c>
      <c r="R530" s="75">
        <f t="shared" si="301"/>
        <v>0</v>
      </c>
      <c r="S530" s="75">
        <f t="shared" si="302"/>
        <v>0</v>
      </c>
      <c r="T530" s="75">
        <f t="shared" si="303"/>
        <v>0</v>
      </c>
      <c r="U530" s="75">
        <f t="shared" si="304"/>
        <v>0</v>
      </c>
      <c r="V530" s="75">
        <f t="shared" si="305"/>
        <v>0</v>
      </c>
      <c r="W530" s="75">
        <f t="shared" si="306"/>
        <v>0</v>
      </c>
      <c r="X530" s="75">
        <f t="shared" si="307"/>
        <v>0</v>
      </c>
      <c r="Y530" s="23">
        <f t="shared" si="308"/>
        <v>0</v>
      </c>
    </row>
    <row r="531" spans="1:25">
      <c r="A531" s="25">
        <f t="shared" si="290"/>
        <v>514</v>
      </c>
      <c r="C531" s="106">
        <v>39905</v>
      </c>
      <c r="E531" s="115" t="s">
        <v>316</v>
      </c>
      <c r="G531" s="24">
        <v>6.4</v>
      </c>
      <c r="H531" s="75" t="str">
        <f t="shared" si="292"/>
        <v>P, S, T &amp; D Plant - Demand</v>
      </c>
      <c r="I531" s="23">
        <f>'Dep. Res. Class'!K$263</f>
        <v>0</v>
      </c>
      <c r="J531" s="75">
        <f t="shared" si="293"/>
        <v>0</v>
      </c>
      <c r="K531" s="75">
        <f t="shared" si="294"/>
        <v>0</v>
      </c>
      <c r="L531" s="75">
        <f t="shared" si="295"/>
        <v>0</v>
      </c>
      <c r="M531" s="75">
        <f t="shared" si="296"/>
        <v>0</v>
      </c>
      <c r="N531" s="75">
        <f t="shared" si="297"/>
        <v>0</v>
      </c>
      <c r="O531" s="75">
        <f t="shared" si="298"/>
        <v>0</v>
      </c>
      <c r="P531" s="75">
        <f t="shared" si="299"/>
        <v>0</v>
      </c>
      <c r="Q531" s="75">
        <f t="shared" si="300"/>
        <v>0</v>
      </c>
      <c r="R531" s="75">
        <f t="shared" si="301"/>
        <v>0</v>
      </c>
      <c r="S531" s="75">
        <f t="shared" si="302"/>
        <v>0</v>
      </c>
      <c r="T531" s="75">
        <f t="shared" si="303"/>
        <v>0</v>
      </c>
      <c r="U531" s="75">
        <f t="shared" si="304"/>
        <v>0</v>
      </c>
      <c r="V531" s="75">
        <f t="shared" si="305"/>
        <v>0</v>
      </c>
      <c r="W531" s="75">
        <f t="shared" si="306"/>
        <v>0</v>
      </c>
      <c r="X531" s="75">
        <f t="shared" si="307"/>
        <v>0</v>
      </c>
      <c r="Y531" s="23">
        <f t="shared" si="308"/>
        <v>0</v>
      </c>
    </row>
    <row r="532" spans="1:25">
      <c r="A532" s="25">
        <f t="shared" si="290"/>
        <v>515</v>
      </c>
      <c r="C532" s="106">
        <v>39906</v>
      </c>
      <c r="E532" s="115" t="s">
        <v>317</v>
      </c>
      <c r="G532" s="24">
        <v>6.4</v>
      </c>
      <c r="H532" s="75" t="str">
        <f t="shared" si="292"/>
        <v>P, S, T &amp; D Plant - Demand</v>
      </c>
      <c r="I532" s="23">
        <f>'Dep. Res. Class'!K$264</f>
        <v>9870.2911382100574</v>
      </c>
      <c r="J532" s="75">
        <f t="shared" si="293"/>
        <v>5329.4960973455163</v>
      </c>
      <c r="K532" s="75">
        <f t="shared" si="294"/>
        <v>3289.0627681539831</v>
      </c>
      <c r="L532" s="75">
        <f t="shared" si="295"/>
        <v>0</v>
      </c>
      <c r="M532" s="75">
        <f t="shared" si="296"/>
        <v>1251.7322727105579</v>
      </c>
      <c r="N532" s="75">
        <f t="shared" si="297"/>
        <v>0</v>
      </c>
      <c r="O532" s="75">
        <f t="shared" si="298"/>
        <v>0</v>
      </c>
      <c r="P532" s="75">
        <f t="shared" si="299"/>
        <v>0</v>
      </c>
      <c r="Q532" s="75">
        <f t="shared" si="300"/>
        <v>0</v>
      </c>
      <c r="R532" s="75">
        <f t="shared" si="301"/>
        <v>0</v>
      </c>
      <c r="S532" s="75">
        <f t="shared" si="302"/>
        <v>0</v>
      </c>
      <c r="T532" s="75">
        <f t="shared" si="303"/>
        <v>0</v>
      </c>
      <c r="U532" s="75">
        <f t="shared" si="304"/>
        <v>0</v>
      </c>
      <c r="V532" s="75">
        <f t="shared" si="305"/>
        <v>0</v>
      </c>
      <c r="W532" s="75">
        <f t="shared" si="306"/>
        <v>0</v>
      </c>
      <c r="X532" s="75">
        <f t="shared" si="307"/>
        <v>0</v>
      </c>
      <c r="Y532" s="23">
        <f t="shared" si="308"/>
        <v>0</v>
      </c>
    </row>
    <row r="533" spans="1:25">
      <c r="A533" s="25">
        <f t="shared" si="290"/>
        <v>516</v>
      </c>
      <c r="C533" s="106">
        <v>39907</v>
      </c>
      <c r="E533" s="115" t="s">
        <v>318</v>
      </c>
      <c r="G533" s="24">
        <v>6.4</v>
      </c>
      <c r="H533" s="75" t="str">
        <f t="shared" si="292"/>
        <v>P, S, T &amp; D Plant - Demand</v>
      </c>
      <c r="I533" s="23">
        <f>'Dep. Res. Class'!K$265</f>
        <v>-1117.6540504798063</v>
      </c>
      <c r="J533" s="75">
        <f t="shared" si="293"/>
        <v>-603.48097303386464</v>
      </c>
      <c r="K533" s="75">
        <f t="shared" si="294"/>
        <v>-372.43423457681911</v>
      </c>
      <c r="L533" s="75">
        <f t="shared" si="295"/>
        <v>0</v>
      </c>
      <c r="M533" s="75">
        <f t="shared" si="296"/>
        <v>-141.73884286912261</v>
      </c>
      <c r="N533" s="75">
        <f t="shared" si="297"/>
        <v>0</v>
      </c>
      <c r="O533" s="75">
        <f t="shared" si="298"/>
        <v>0</v>
      </c>
      <c r="P533" s="75">
        <f t="shared" si="299"/>
        <v>0</v>
      </c>
      <c r="Q533" s="75">
        <f t="shared" si="300"/>
        <v>0</v>
      </c>
      <c r="R533" s="75">
        <f t="shared" si="301"/>
        <v>0</v>
      </c>
      <c r="S533" s="75">
        <f t="shared" si="302"/>
        <v>0</v>
      </c>
      <c r="T533" s="75">
        <f t="shared" si="303"/>
        <v>0</v>
      </c>
      <c r="U533" s="75">
        <f t="shared" si="304"/>
        <v>0</v>
      </c>
      <c r="V533" s="75">
        <f t="shared" si="305"/>
        <v>0</v>
      </c>
      <c r="W533" s="75">
        <f t="shared" si="306"/>
        <v>0</v>
      </c>
      <c r="X533" s="75">
        <f t="shared" si="307"/>
        <v>0</v>
      </c>
      <c r="Y533" s="23">
        <f t="shared" si="308"/>
        <v>0</v>
      </c>
    </row>
    <row r="534" spans="1:25">
      <c r="A534" s="25">
        <f t="shared" si="290"/>
        <v>517</v>
      </c>
      <c r="C534" s="106">
        <v>39908</v>
      </c>
      <c r="E534" s="115" t="s">
        <v>319</v>
      </c>
      <c r="G534" s="24">
        <v>6.4</v>
      </c>
      <c r="H534" s="75" t="str">
        <f t="shared" si="292"/>
        <v>P, S, T &amp; D Plant - Demand</v>
      </c>
      <c r="I534" s="23">
        <f>'Dep. Res. Class'!K$266</f>
        <v>1199077.9023120617</v>
      </c>
      <c r="J534" s="75">
        <f t="shared" si="293"/>
        <v>647446.04908830207</v>
      </c>
      <c r="K534" s="75">
        <f t="shared" si="294"/>
        <v>399566.9863620642</v>
      </c>
      <c r="L534" s="75">
        <f t="shared" si="295"/>
        <v>0</v>
      </c>
      <c r="M534" s="75">
        <f t="shared" si="296"/>
        <v>152064.86686169551</v>
      </c>
      <c r="N534" s="75">
        <f t="shared" si="297"/>
        <v>0</v>
      </c>
      <c r="O534" s="75">
        <f t="shared" si="298"/>
        <v>0</v>
      </c>
      <c r="P534" s="75">
        <f t="shared" si="299"/>
        <v>0</v>
      </c>
      <c r="Q534" s="75">
        <f t="shared" si="300"/>
        <v>0</v>
      </c>
      <c r="R534" s="75">
        <f t="shared" si="301"/>
        <v>0</v>
      </c>
      <c r="S534" s="75">
        <f t="shared" si="302"/>
        <v>0</v>
      </c>
      <c r="T534" s="75">
        <f t="shared" si="303"/>
        <v>0</v>
      </c>
      <c r="U534" s="75">
        <f t="shared" si="304"/>
        <v>0</v>
      </c>
      <c r="V534" s="75">
        <f t="shared" si="305"/>
        <v>0</v>
      </c>
      <c r="W534" s="75">
        <f t="shared" si="306"/>
        <v>0</v>
      </c>
      <c r="X534" s="75">
        <f t="shared" si="307"/>
        <v>0</v>
      </c>
      <c r="Y534" s="23">
        <f t="shared" si="308"/>
        <v>0</v>
      </c>
    </row>
    <row r="535" spans="1:25">
      <c r="A535" s="25">
        <f t="shared" si="290"/>
        <v>518</v>
      </c>
      <c r="C535" s="106">
        <v>39909</v>
      </c>
      <c r="E535" s="115" t="s">
        <v>320</v>
      </c>
      <c r="G535" s="24">
        <v>6.4</v>
      </c>
      <c r="H535" s="75" t="str">
        <f t="shared" si="292"/>
        <v>P, S, T &amp; D Plant - Demand</v>
      </c>
      <c r="I535" s="23">
        <f>'Dep. Res. Class'!K$267</f>
        <v>1716.0008691100227</v>
      </c>
      <c r="J535" s="75">
        <f t="shared" si="293"/>
        <v>926.5603017077641</v>
      </c>
      <c r="K535" s="75">
        <f t="shared" si="294"/>
        <v>571.82047516920329</v>
      </c>
      <c r="L535" s="75">
        <f t="shared" si="295"/>
        <v>0</v>
      </c>
      <c r="M535" s="75">
        <f t="shared" si="296"/>
        <v>217.62009223305535</v>
      </c>
      <c r="N535" s="75">
        <f t="shared" si="297"/>
        <v>0</v>
      </c>
      <c r="O535" s="75">
        <f t="shared" si="298"/>
        <v>0</v>
      </c>
      <c r="P535" s="75">
        <f t="shared" si="299"/>
        <v>0</v>
      </c>
      <c r="Q535" s="75">
        <f t="shared" si="300"/>
        <v>0</v>
      </c>
      <c r="R535" s="75">
        <f t="shared" si="301"/>
        <v>0</v>
      </c>
      <c r="S535" s="75">
        <f t="shared" si="302"/>
        <v>0</v>
      </c>
      <c r="T535" s="75">
        <f t="shared" si="303"/>
        <v>0</v>
      </c>
      <c r="U535" s="75">
        <f t="shared" si="304"/>
        <v>0</v>
      </c>
      <c r="V535" s="75">
        <f t="shared" si="305"/>
        <v>0</v>
      </c>
      <c r="W535" s="75">
        <f t="shared" si="306"/>
        <v>0</v>
      </c>
      <c r="X535" s="75">
        <f t="shared" si="307"/>
        <v>0</v>
      </c>
      <c r="Y535" s="23">
        <f t="shared" si="308"/>
        <v>0</v>
      </c>
    </row>
    <row r="536" spans="1:25">
      <c r="A536" s="25">
        <f t="shared" si="290"/>
        <v>519</v>
      </c>
      <c r="C536" s="106">
        <v>39924</v>
      </c>
      <c r="E536" s="115" t="s">
        <v>321</v>
      </c>
      <c r="G536" s="24">
        <v>6.4</v>
      </c>
      <c r="H536" s="75" t="str">
        <f t="shared" si="292"/>
        <v>P, S, T &amp; D Plant - Demand</v>
      </c>
      <c r="I536" s="23">
        <f>'Dep. Res. Class'!K$268</f>
        <v>0</v>
      </c>
      <c r="J536" s="75">
        <f t="shared" si="293"/>
        <v>0</v>
      </c>
      <c r="K536" s="75">
        <f t="shared" si="294"/>
        <v>0</v>
      </c>
      <c r="L536" s="75">
        <f t="shared" si="295"/>
        <v>0</v>
      </c>
      <c r="M536" s="75">
        <f t="shared" si="296"/>
        <v>0</v>
      </c>
      <c r="N536" s="75">
        <f t="shared" si="297"/>
        <v>0</v>
      </c>
      <c r="O536" s="75">
        <f t="shared" si="298"/>
        <v>0</v>
      </c>
      <c r="P536" s="75">
        <f t="shared" si="299"/>
        <v>0</v>
      </c>
      <c r="Q536" s="75">
        <f t="shared" si="300"/>
        <v>0</v>
      </c>
      <c r="R536" s="75">
        <f t="shared" si="301"/>
        <v>0</v>
      </c>
      <c r="S536" s="75">
        <f t="shared" si="302"/>
        <v>0</v>
      </c>
      <c r="T536" s="75">
        <f t="shared" si="303"/>
        <v>0</v>
      </c>
      <c r="U536" s="75">
        <f t="shared" si="304"/>
        <v>0</v>
      </c>
      <c r="V536" s="75">
        <f t="shared" si="305"/>
        <v>0</v>
      </c>
      <c r="W536" s="75">
        <f t="shared" si="306"/>
        <v>0</v>
      </c>
      <c r="X536" s="75">
        <f t="shared" si="307"/>
        <v>0</v>
      </c>
      <c r="Y536" s="23">
        <f t="shared" si="308"/>
        <v>0</v>
      </c>
    </row>
    <row r="537" spans="1:25">
      <c r="A537" s="25">
        <f t="shared" si="290"/>
        <v>520</v>
      </c>
      <c r="C537" s="117"/>
      <c r="E537" s="115" t="s">
        <v>355</v>
      </c>
      <c r="G537" s="24">
        <v>6.4</v>
      </c>
      <c r="H537" s="75" t="str">
        <f t="shared" si="292"/>
        <v>P, S, T &amp; D Plant - Demand</v>
      </c>
      <c r="I537" s="23">
        <f>'Dep. Res. Class'!K$269</f>
        <v>0</v>
      </c>
      <c r="J537" s="75">
        <f t="shared" si="293"/>
        <v>0</v>
      </c>
      <c r="K537" s="75">
        <f t="shared" si="294"/>
        <v>0</v>
      </c>
      <c r="L537" s="75">
        <f t="shared" si="295"/>
        <v>0</v>
      </c>
      <c r="M537" s="75">
        <f t="shared" si="296"/>
        <v>0</v>
      </c>
      <c r="N537" s="75">
        <f t="shared" si="297"/>
        <v>0</v>
      </c>
      <c r="O537" s="75">
        <f t="shared" si="298"/>
        <v>0</v>
      </c>
      <c r="P537" s="75">
        <f t="shared" si="299"/>
        <v>0</v>
      </c>
      <c r="Q537" s="75">
        <f t="shared" si="300"/>
        <v>0</v>
      </c>
      <c r="R537" s="75">
        <f t="shared" si="301"/>
        <v>0</v>
      </c>
      <c r="S537" s="75">
        <f t="shared" si="302"/>
        <v>0</v>
      </c>
      <c r="T537" s="75">
        <f t="shared" si="303"/>
        <v>0</v>
      </c>
      <c r="U537" s="75">
        <f t="shared" si="304"/>
        <v>0</v>
      </c>
      <c r="V537" s="75">
        <f t="shared" si="305"/>
        <v>0</v>
      </c>
      <c r="W537" s="75">
        <f t="shared" si="306"/>
        <v>0</v>
      </c>
      <c r="X537" s="75">
        <f t="shared" si="307"/>
        <v>0</v>
      </c>
      <c r="Y537" s="23">
        <f t="shared" si="308"/>
        <v>0</v>
      </c>
    </row>
    <row r="538" spans="1:25">
      <c r="A538" s="25">
        <f>A537+1</f>
        <v>521</v>
      </c>
      <c r="E538" s="115"/>
      <c r="G538" s="24"/>
      <c r="H538" s="75"/>
      <c r="I538" s="23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23"/>
    </row>
    <row r="539" spans="1:25">
      <c r="A539" s="25">
        <f>A538+1</f>
        <v>522</v>
      </c>
      <c r="D539" s="106" t="s">
        <v>149</v>
      </c>
      <c r="G539" s="24"/>
      <c r="I539" s="23">
        <f>'Dep. Res. Class'!K$271</f>
        <v>1525051.2940025909</v>
      </c>
      <c r="J539" s="75">
        <f>SUM(J503:J537)</f>
        <v>823456.45187447616</v>
      </c>
      <c r="K539" s="75">
        <f t="shared" ref="K539:X539" si="309">SUM(K503:K537)</f>
        <v>508190.62582774111</v>
      </c>
      <c r="L539" s="75">
        <f t="shared" si="309"/>
        <v>0</v>
      </c>
      <c r="M539" s="75">
        <f t="shared" si="309"/>
        <v>193404.21630037381</v>
      </c>
      <c r="N539" s="75">
        <f t="shared" si="309"/>
        <v>0</v>
      </c>
      <c r="O539" s="75">
        <f t="shared" si="309"/>
        <v>0</v>
      </c>
      <c r="P539" s="75">
        <f t="shared" si="309"/>
        <v>0</v>
      </c>
      <c r="Q539" s="75">
        <f t="shared" si="309"/>
        <v>0</v>
      </c>
      <c r="R539" s="75">
        <f t="shared" si="309"/>
        <v>0</v>
      </c>
      <c r="S539" s="75">
        <f t="shared" si="309"/>
        <v>0</v>
      </c>
      <c r="T539" s="75">
        <f t="shared" si="309"/>
        <v>0</v>
      </c>
      <c r="U539" s="75">
        <f t="shared" si="309"/>
        <v>0</v>
      </c>
      <c r="V539" s="75">
        <f t="shared" si="309"/>
        <v>0</v>
      </c>
      <c r="W539" s="75">
        <f t="shared" si="309"/>
        <v>0</v>
      </c>
      <c r="X539" s="75">
        <f t="shared" si="309"/>
        <v>0</v>
      </c>
      <c r="Y539" s="23">
        <f>SUM(J539:X539)-I539</f>
        <v>0</v>
      </c>
    </row>
    <row r="540" spans="1:25">
      <c r="A540" s="25">
        <f>A539+1</f>
        <v>523</v>
      </c>
      <c r="G540" s="24"/>
      <c r="H540" s="75"/>
      <c r="I540" s="23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23"/>
    </row>
    <row r="541" spans="1:25">
      <c r="A541" s="25">
        <f>A540+1</f>
        <v>524</v>
      </c>
      <c r="D541" s="106" t="s">
        <v>402</v>
      </c>
      <c r="G541" s="24"/>
      <c r="I541" s="23">
        <f>'Dep. Res. Class'!K$273</f>
        <v>62762913.933415845</v>
      </c>
      <c r="J541" s="23">
        <f t="shared" ref="J541:X541" si="310">J405+J415+J455+J497+J539</f>
        <v>33889041.385139093</v>
      </c>
      <c r="K541" s="23">
        <f t="shared" si="310"/>
        <v>20914394.575466029</v>
      </c>
      <c r="L541" s="23">
        <f t="shared" si="310"/>
        <v>0</v>
      </c>
      <c r="M541" s="23">
        <f t="shared" si="310"/>
        <v>7959477.9728107154</v>
      </c>
      <c r="N541" s="23">
        <f t="shared" si="310"/>
        <v>0</v>
      </c>
      <c r="O541" s="23">
        <f t="shared" si="310"/>
        <v>0</v>
      </c>
      <c r="P541" s="23">
        <f t="shared" si="310"/>
        <v>0</v>
      </c>
      <c r="Q541" s="23">
        <f t="shared" si="310"/>
        <v>0</v>
      </c>
      <c r="R541" s="23">
        <f t="shared" si="310"/>
        <v>0</v>
      </c>
      <c r="S541" s="23">
        <f t="shared" si="310"/>
        <v>0</v>
      </c>
      <c r="T541" s="23">
        <f t="shared" si="310"/>
        <v>0</v>
      </c>
      <c r="U541" s="23">
        <f t="shared" si="310"/>
        <v>0</v>
      </c>
      <c r="V541" s="23">
        <f t="shared" si="310"/>
        <v>0</v>
      </c>
      <c r="W541" s="23">
        <f t="shared" si="310"/>
        <v>0</v>
      </c>
      <c r="X541" s="23">
        <f t="shared" si="310"/>
        <v>0</v>
      </c>
      <c r="Y541" s="23">
        <f>SUM(J541:X541)-I541</f>
        <v>0</v>
      </c>
    </row>
    <row r="542" spans="1:25">
      <c r="G542" s="24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>
      <c r="F543" s="117" t="s">
        <v>61</v>
      </c>
      <c r="G543" s="24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</row>
    <row r="544" spans="1:25">
      <c r="F544" s="117"/>
      <c r="G544" s="24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</row>
    <row r="545" spans="1:25">
      <c r="N545" s="74"/>
      <c r="O545" s="74"/>
      <c r="Q545" s="26"/>
      <c r="R545" s="26"/>
      <c r="S545" s="26"/>
      <c r="T545" s="26"/>
      <c r="U545" s="26"/>
      <c r="V545" s="26"/>
    </row>
    <row r="546" spans="1:25">
      <c r="A546" s="74" t="s">
        <v>290</v>
      </c>
      <c r="C546" s="114" t="s">
        <v>288</v>
      </c>
      <c r="G546" s="73" t="s">
        <v>38</v>
      </c>
      <c r="H546" s="77" t="s">
        <v>38</v>
      </c>
      <c r="I546" s="26" t="s">
        <v>1</v>
      </c>
      <c r="J546" s="2" t="s">
        <v>56</v>
      </c>
      <c r="K546" s="2" t="s">
        <v>535</v>
      </c>
      <c r="L546" s="2" t="s">
        <v>535</v>
      </c>
      <c r="M546" s="40" t="s">
        <v>536</v>
      </c>
      <c r="N546" s="40" t="s">
        <v>536</v>
      </c>
      <c r="O546" s="26"/>
      <c r="P546" s="26"/>
      <c r="Q546" s="26"/>
      <c r="R546" s="26"/>
      <c r="S546" s="26"/>
      <c r="T546" s="74"/>
      <c r="U546" s="74"/>
      <c r="V546" s="74"/>
      <c r="W546" s="26"/>
      <c r="X546" s="26"/>
      <c r="Y546" s="26"/>
    </row>
    <row r="547" spans="1:25">
      <c r="A547" s="74" t="s">
        <v>289</v>
      </c>
      <c r="C547" s="114" t="s">
        <v>289</v>
      </c>
      <c r="G547" s="73" t="s">
        <v>39</v>
      </c>
      <c r="H547" s="77" t="s">
        <v>21</v>
      </c>
      <c r="I547" s="26" t="s">
        <v>2</v>
      </c>
      <c r="J547" s="2" t="s">
        <v>460</v>
      </c>
      <c r="K547" s="40" t="s">
        <v>537</v>
      </c>
      <c r="L547" s="40" t="s">
        <v>538</v>
      </c>
      <c r="M547" s="40" t="s">
        <v>537</v>
      </c>
      <c r="N547" s="40" t="s">
        <v>538</v>
      </c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</row>
    <row r="548" spans="1:25">
      <c r="A548" s="25">
        <f>+A541+1</f>
        <v>525</v>
      </c>
      <c r="D548" s="106" t="s">
        <v>322</v>
      </c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</row>
    <row r="549" spans="1:25">
      <c r="A549" s="25">
        <f t="shared" ref="A549:A613" si="311">A548+1</f>
        <v>526</v>
      </c>
      <c r="G549" s="24"/>
      <c r="H549" s="75"/>
      <c r="I549" s="23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23"/>
    </row>
    <row r="550" spans="1:25">
      <c r="A550" s="25">
        <f t="shared" si="311"/>
        <v>527</v>
      </c>
      <c r="C550" s="106">
        <v>30100</v>
      </c>
      <c r="E550" s="115" t="s">
        <v>323</v>
      </c>
      <c r="G550" s="24">
        <v>6.6</v>
      </c>
      <c r="H550" s="75" t="str">
        <f>VLOOKUP($G550,alloc,3)</f>
        <v>P, S, T &amp; D Plant - Commodity</v>
      </c>
      <c r="I550" s="23">
        <f>'Dep. Res. Class'!L$14</f>
        <v>173.47897959438131</v>
      </c>
      <c r="J550" s="75">
        <f>$I550*VLOOKUP($G550,alloc,6)</f>
        <v>65.905233984085584</v>
      </c>
      <c r="K550" s="75">
        <f>$I550*VLOOKUP($G550,alloc,7)</f>
        <v>43.495670921018473</v>
      </c>
      <c r="L550" s="75">
        <f>$I550*VLOOKUP($G550,alloc,8)</f>
        <v>0.93708202873527946</v>
      </c>
      <c r="M550" s="75">
        <f>$I550*VLOOKUP($G550,alloc,9)</f>
        <v>30.895386228848793</v>
      </c>
      <c r="N550" s="75">
        <f>$I550*VLOOKUP($G550,alloc,10)</f>
        <v>32.245606431693176</v>
      </c>
      <c r="O550" s="75">
        <f>$I550*VLOOKUP($G550,alloc,11)</f>
        <v>0</v>
      </c>
      <c r="P550" s="75">
        <f>$I550*VLOOKUP($G550,alloc,12)</f>
        <v>0</v>
      </c>
      <c r="Q550" s="75">
        <f>$I550*VLOOKUP($G550,alloc,13)</f>
        <v>0</v>
      </c>
      <c r="R550" s="75">
        <f>$I550*VLOOKUP($G550,alloc,14)</f>
        <v>0</v>
      </c>
      <c r="S550" s="75">
        <f>$I550*VLOOKUP($G550,alloc,15)</f>
        <v>0</v>
      </c>
      <c r="T550" s="75">
        <f>$I550*VLOOKUP($G550,alloc,16)</f>
        <v>0</v>
      </c>
      <c r="U550" s="75">
        <f>$I550*VLOOKUP($G550,alloc,17)</f>
        <v>0</v>
      </c>
      <c r="V550" s="75">
        <f>$I550*VLOOKUP($G550,alloc,18)</f>
        <v>0</v>
      </c>
      <c r="W550" s="75">
        <f>$I550*VLOOKUP($G550,alloc,19)</f>
        <v>0</v>
      </c>
      <c r="X550" s="75">
        <f>$I550*VLOOKUP($G550,alloc,20)</f>
        <v>0</v>
      </c>
      <c r="Y550" s="23">
        <f>SUM(J550:X550)-I550</f>
        <v>0</v>
      </c>
    </row>
    <row r="551" spans="1:25">
      <c r="A551" s="25">
        <f t="shared" si="311"/>
        <v>528</v>
      </c>
      <c r="C551" s="106">
        <v>30200</v>
      </c>
      <c r="E551" s="115" t="s">
        <v>185</v>
      </c>
      <c r="G551" s="24">
        <v>6.6</v>
      </c>
      <c r="H551" s="75" t="str">
        <f>VLOOKUP($G551,alloc,3)</f>
        <v>P, S, T &amp; D Plant - Commodity</v>
      </c>
      <c r="I551" s="23">
        <f>'Dep. Res. Class'!L$15</f>
        <v>2496.1129981369968</v>
      </c>
      <c r="J551" s="75">
        <f>$I551*VLOOKUP($G551,alloc,6)</f>
        <v>948.28152423755807</v>
      </c>
      <c r="K551" s="75">
        <f>$I551*VLOOKUP($G551,alloc,7)</f>
        <v>625.8401438750451</v>
      </c>
      <c r="L551" s="75">
        <f>$I551*VLOOKUP($G551,alloc,8)</f>
        <v>13.483262570000015</v>
      </c>
      <c r="M551" s="75">
        <f>$I551*VLOOKUP($G551,alloc,9)</f>
        <v>444.54017039185982</v>
      </c>
      <c r="N551" s="75">
        <f>$I551*VLOOKUP($G551,alloc,10)</f>
        <v>463.96789706253361</v>
      </c>
      <c r="O551" s="75">
        <f>$I551*VLOOKUP($G551,alloc,11)</f>
        <v>0</v>
      </c>
      <c r="P551" s="75">
        <f>$I551*VLOOKUP($G551,alloc,12)</f>
        <v>0</v>
      </c>
      <c r="Q551" s="75">
        <f>$I551*VLOOKUP($G551,alloc,13)</f>
        <v>0</v>
      </c>
      <c r="R551" s="75">
        <f>$I551*VLOOKUP($G551,alloc,14)</f>
        <v>0</v>
      </c>
      <c r="S551" s="75">
        <f>$I551*VLOOKUP($G551,alloc,15)</f>
        <v>0</v>
      </c>
      <c r="T551" s="75">
        <f>$I551*VLOOKUP($G551,alloc,16)</f>
        <v>0</v>
      </c>
      <c r="U551" s="75">
        <f>$I551*VLOOKUP($G551,alloc,17)</f>
        <v>0</v>
      </c>
      <c r="V551" s="75">
        <f>$I551*VLOOKUP($G551,alloc,18)</f>
        <v>0</v>
      </c>
      <c r="W551" s="75">
        <f>$I551*VLOOKUP($G551,alloc,19)</f>
        <v>0</v>
      </c>
      <c r="X551" s="75">
        <f>$I551*VLOOKUP($G551,alloc,20)</f>
        <v>0</v>
      </c>
      <c r="Y551" s="23">
        <f>SUM(J551:X551)-I551</f>
        <v>0</v>
      </c>
    </row>
    <row r="552" spans="1:25">
      <c r="A552" s="25">
        <f t="shared" si="311"/>
        <v>529</v>
      </c>
      <c r="C552" s="106">
        <v>30300</v>
      </c>
      <c r="E552" s="115" t="s">
        <v>324</v>
      </c>
      <c r="G552" s="24">
        <v>99</v>
      </c>
      <c r="H552" s="75" t="str">
        <f>VLOOKUP($G552,alloc,3)</f>
        <v>-</v>
      </c>
      <c r="I552" s="23">
        <f>'Dep. Res. Class'!L$16</f>
        <v>0</v>
      </c>
      <c r="J552" s="75">
        <f>$I552*VLOOKUP($G552,alloc,6)</f>
        <v>0</v>
      </c>
      <c r="K552" s="75">
        <f>$I552*VLOOKUP($G552,alloc,7)</f>
        <v>0</v>
      </c>
      <c r="L552" s="75">
        <f>$I552*VLOOKUP($G552,alloc,8)</f>
        <v>0</v>
      </c>
      <c r="M552" s="75">
        <f>$I552*VLOOKUP($G552,alloc,9)</f>
        <v>0</v>
      </c>
      <c r="N552" s="75">
        <f>$I552*VLOOKUP($G552,alloc,10)</f>
        <v>0</v>
      </c>
      <c r="O552" s="75">
        <f>$I552*VLOOKUP($G552,alloc,11)</f>
        <v>0</v>
      </c>
      <c r="P552" s="75">
        <f>$I552*VLOOKUP($G552,alloc,12)</f>
        <v>0</v>
      </c>
      <c r="Q552" s="75">
        <f>$I552*VLOOKUP($G552,alloc,13)</f>
        <v>0</v>
      </c>
      <c r="R552" s="75">
        <f>$I552*VLOOKUP($G552,alloc,14)</f>
        <v>0</v>
      </c>
      <c r="S552" s="75">
        <f>$I552*VLOOKUP($G552,alloc,15)</f>
        <v>0</v>
      </c>
      <c r="T552" s="75">
        <f>$I552*VLOOKUP($G552,alloc,16)</f>
        <v>0</v>
      </c>
      <c r="U552" s="75">
        <f>$I552*VLOOKUP($G552,alloc,17)</f>
        <v>0</v>
      </c>
      <c r="V552" s="75">
        <f>$I552*VLOOKUP($G552,alloc,18)</f>
        <v>0</v>
      </c>
      <c r="W552" s="75">
        <f>$I552*VLOOKUP($G552,alloc,19)</f>
        <v>0</v>
      </c>
      <c r="X552" s="75">
        <f>$I552*VLOOKUP($G552,alloc,20)</f>
        <v>0</v>
      </c>
      <c r="Y552" s="23">
        <f>SUM(J552:X552)-I552</f>
        <v>0</v>
      </c>
    </row>
    <row r="553" spans="1:25">
      <c r="A553" s="25">
        <f t="shared" si="311"/>
        <v>530</v>
      </c>
      <c r="G553" s="24"/>
      <c r="H553" s="75"/>
      <c r="I553" s="23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23"/>
    </row>
    <row r="554" spans="1:25">
      <c r="A554" s="25">
        <f t="shared" si="311"/>
        <v>531</v>
      </c>
      <c r="D554" s="106" t="s">
        <v>325</v>
      </c>
      <c r="G554" s="24"/>
      <c r="I554" s="23">
        <f>'Dep. Res. Class'!L$18</f>
        <v>2669.5919777313779</v>
      </c>
      <c r="J554" s="23">
        <f>SUM(J550:J552)</f>
        <v>1014.1867582216437</v>
      </c>
      <c r="K554" s="23">
        <f t="shared" ref="K554:X554" si="312">SUM(K550:K552)</f>
        <v>669.33581479606357</v>
      </c>
      <c r="L554" s="23">
        <f t="shared" si="312"/>
        <v>14.420344598735294</v>
      </c>
      <c r="M554" s="23">
        <f t="shared" si="312"/>
        <v>475.43555662070861</v>
      </c>
      <c r="N554" s="23">
        <f t="shared" si="312"/>
        <v>496.21350349422676</v>
      </c>
      <c r="O554" s="23">
        <f t="shared" si="312"/>
        <v>0</v>
      </c>
      <c r="P554" s="23">
        <f t="shared" si="312"/>
        <v>0</v>
      </c>
      <c r="Q554" s="23">
        <f t="shared" si="312"/>
        <v>0</v>
      </c>
      <c r="R554" s="23">
        <f t="shared" si="312"/>
        <v>0</v>
      </c>
      <c r="S554" s="23">
        <f t="shared" si="312"/>
        <v>0</v>
      </c>
      <c r="T554" s="23">
        <f t="shared" si="312"/>
        <v>0</v>
      </c>
      <c r="U554" s="23">
        <f t="shared" si="312"/>
        <v>0</v>
      </c>
      <c r="V554" s="23">
        <f t="shared" si="312"/>
        <v>0</v>
      </c>
      <c r="W554" s="23">
        <f t="shared" si="312"/>
        <v>0</v>
      </c>
      <c r="X554" s="23">
        <f t="shared" si="312"/>
        <v>0</v>
      </c>
      <c r="Y554" s="23">
        <f>SUM(J554:X554)-I554</f>
        <v>0</v>
      </c>
    </row>
    <row r="555" spans="1:25">
      <c r="A555" s="25">
        <f t="shared" si="311"/>
        <v>532</v>
      </c>
      <c r="G555" s="24"/>
      <c r="H555" s="75"/>
      <c r="I555" s="2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23"/>
    </row>
    <row r="556" spans="1:25">
      <c r="A556" s="25">
        <f t="shared" si="311"/>
        <v>533</v>
      </c>
      <c r="D556" s="106" t="s">
        <v>334</v>
      </c>
      <c r="G556" s="24"/>
      <c r="H556" s="75"/>
      <c r="I556" s="23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23"/>
    </row>
    <row r="557" spans="1:25">
      <c r="A557" s="25">
        <f t="shared" si="311"/>
        <v>534</v>
      </c>
      <c r="G557" s="24"/>
      <c r="H557" s="75"/>
      <c r="I557" s="2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23"/>
    </row>
    <row r="558" spans="1:25">
      <c r="A558" s="25">
        <f t="shared" si="311"/>
        <v>535</v>
      </c>
      <c r="C558" s="106">
        <v>32520</v>
      </c>
      <c r="E558" s="115" t="s">
        <v>326</v>
      </c>
      <c r="G558" s="24">
        <v>99</v>
      </c>
      <c r="H558" s="75" t="str">
        <f t="shared" ref="H558:H564" si="313">VLOOKUP($G558,alloc,3)</f>
        <v>-</v>
      </c>
      <c r="I558" s="23">
        <f>'Dep. Res. Class'!L$22</f>
        <v>0</v>
      </c>
      <c r="J558" s="75">
        <f t="shared" ref="J558:J564" si="314">$I558*VLOOKUP($G558,alloc,6)</f>
        <v>0</v>
      </c>
      <c r="K558" s="75">
        <f t="shared" ref="K558:K564" si="315">$I558*VLOOKUP($G558,alloc,7)</f>
        <v>0</v>
      </c>
      <c r="L558" s="75">
        <f t="shared" ref="L558:L564" si="316">$I558*VLOOKUP($G558,alloc,8)</f>
        <v>0</v>
      </c>
      <c r="M558" s="75">
        <f t="shared" ref="M558:M564" si="317">$I558*VLOOKUP($G558,alloc,9)</f>
        <v>0</v>
      </c>
      <c r="N558" s="75">
        <f t="shared" ref="N558:N564" si="318">$I558*VLOOKUP($G558,alloc,10)</f>
        <v>0</v>
      </c>
      <c r="O558" s="75">
        <f t="shared" ref="O558:O564" si="319">$I558*VLOOKUP($G558,alloc,11)</f>
        <v>0</v>
      </c>
      <c r="P558" s="75">
        <f t="shared" ref="P558:P564" si="320">$I558*VLOOKUP($G558,alloc,12)</f>
        <v>0</v>
      </c>
      <c r="Q558" s="75">
        <f t="shared" ref="Q558:Q564" si="321">$I558*VLOOKUP($G558,alloc,13)</f>
        <v>0</v>
      </c>
      <c r="R558" s="75">
        <f t="shared" ref="R558:R564" si="322">$I558*VLOOKUP($G558,alloc,14)</f>
        <v>0</v>
      </c>
      <c r="S558" s="75">
        <f t="shared" ref="S558:S564" si="323">$I558*VLOOKUP($G558,alloc,15)</f>
        <v>0</v>
      </c>
      <c r="T558" s="75">
        <f t="shared" ref="T558:T564" si="324">$I558*VLOOKUP($G558,alloc,16)</f>
        <v>0</v>
      </c>
      <c r="U558" s="75">
        <f t="shared" ref="U558:U564" si="325">$I558*VLOOKUP($G558,alloc,17)</f>
        <v>0</v>
      </c>
      <c r="V558" s="75">
        <f t="shared" ref="V558:V564" si="326">$I558*VLOOKUP($G558,alloc,18)</f>
        <v>0</v>
      </c>
      <c r="W558" s="75">
        <f t="shared" ref="W558:W564" si="327">$I558*VLOOKUP($G558,alloc,19)</f>
        <v>0</v>
      </c>
      <c r="X558" s="75">
        <f t="shared" ref="X558:X564" si="328">$I558*VLOOKUP($G558,alloc,20)</f>
        <v>0</v>
      </c>
      <c r="Y558" s="23">
        <f t="shared" ref="Y558:Y564" si="329">SUM(J558:X558)-I558</f>
        <v>0</v>
      </c>
    </row>
    <row r="559" spans="1:25">
      <c r="A559" s="25">
        <f t="shared" si="311"/>
        <v>536</v>
      </c>
      <c r="C559" s="106">
        <v>32540</v>
      </c>
      <c r="E559" s="115" t="s">
        <v>327</v>
      </c>
      <c r="G559" s="24">
        <v>99</v>
      </c>
      <c r="H559" s="75" t="str">
        <f t="shared" si="313"/>
        <v>-</v>
      </c>
      <c r="I559" s="23">
        <f>'Dep. Res. Class'!L$23</f>
        <v>0</v>
      </c>
      <c r="J559" s="75">
        <f t="shared" si="314"/>
        <v>0</v>
      </c>
      <c r="K559" s="75">
        <f t="shared" si="315"/>
        <v>0</v>
      </c>
      <c r="L559" s="75">
        <f t="shared" si="316"/>
        <v>0</v>
      </c>
      <c r="M559" s="75">
        <f t="shared" si="317"/>
        <v>0</v>
      </c>
      <c r="N559" s="75">
        <f t="shared" si="318"/>
        <v>0</v>
      </c>
      <c r="O559" s="75">
        <f t="shared" si="319"/>
        <v>0</v>
      </c>
      <c r="P559" s="75">
        <f t="shared" si="320"/>
        <v>0</v>
      </c>
      <c r="Q559" s="75">
        <f t="shared" si="321"/>
        <v>0</v>
      </c>
      <c r="R559" s="75">
        <f t="shared" si="322"/>
        <v>0</v>
      </c>
      <c r="S559" s="75">
        <f t="shared" si="323"/>
        <v>0</v>
      </c>
      <c r="T559" s="75">
        <f t="shared" si="324"/>
        <v>0</v>
      </c>
      <c r="U559" s="75">
        <f t="shared" si="325"/>
        <v>0</v>
      </c>
      <c r="V559" s="75">
        <f t="shared" si="326"/>
        <v>0</v>
      </c>
      <c r="W559" s="75">
        <f t="shared" si="327"/>
        <v>0</v>
      </c>
      <c r="X559" s="75">
        <f t="shared" si="328"/>
        <v>0</v>
      </c>
      <c r="Y559" s="23">
        <f t="shared" si="329"/>
        <v>0</v>
      </c>
    </row>
    <row r="560" spans="1:25">
      <c r="A560" s="25">
        <f t="shared" si="311"/>
        <v>537</v>
      </c>
      <c r="C560" s="106">
        <v>33100</v>
      </c>
      <c r="E560" s="115" t="s">
        <v>328</v>
      </c>
      <c r="G560" s="24">
        <v>99</v>
      </c>
      <c r="H560" s="75" t="str">
        <f t="shared" si="313"/>
        <v>-</v>
      </c>
      <c r="I560" s="23">
        <f>'Dep. Res. Class'!L$24</f>
        <v>0</v>
      </c>
      <c r="J560" s="75">
        <f t="shared" si="314"/>
        <v>0</v>
      </c>
      <c r="K560" s="75">
        <f t="shared" si="315"/>
        <v>0</v>
      </c>
      <c r="L560" s="75">
        <f t="shared" si="316"/>
        <v>0</v>
      </c>
      <c r="M560" s="75">
        <f t="shared" si="317"/>
        <v>0</v>
      </c>
      <c r="N560" s="75">
        <f t="shared" si="318"/>
        <v>0</v>
      </c>
      <c r="O560" s="75">
        <f t="shared" si="319"/>
        <v>0</v>
      </c>
      <c r="P560" s="75">
        <f t="shared" si="320"/>
        <v>0</v>
      </c>
      <c r="Q560" s="75">
        <f t="shared" si="321"/>
        <v>0</v>
      </c>
      <c r="R560" s="75">
        <f t="shared" si="322"/>
        <v>0</v>
      </c>
      <c r="S560" s="75">
        <f t="shared" si="323"/>
        <v>0</v>
      </c>
      <c r="T560" s="75">
        <f t="shared" si="324"/>
        <v>0</v>
      </c>
      <c r="U560" s="75">
        <f t="shared" si="325"/>
        <v>0</v>
      </c>
      <c r="V560" s="75">
        <f t="shared" si="326"/>
        <v>0</v>
      </c>
      <c r="W560" s="75">
        <f t="shared" si="327"/>
        <v>0</v>
      </c>
      <c r="X560" s="75">
        <f t="shared" si="328"/>
        <v>0</v>
      </c>
      <c r="Y560" s="23">
        <f t="shared" si="329"/>
        <v>0</v>
      </c>
    </row>
    <row r="561" spans="1:25">
      <c r="A561" s="25">
        <f t="shared" si="311"/>
        <v>538</v>
      </c>
      <c r="C561" s="106">
        <v>33201</v>
      </c>
      <c r="E561" s="115" t="s">
        <v>329</v>
      </c>
      <c r="G561" s="24">
        <v>99</v>
      </c>
      <c r="H561" s="75" t="str">
        <f t="shared" si="313"/>
        <v>-</v>
      </c>
      <c r="I561" s="23">
        <f>'Dep. Res. Class'!L$25</f>
        <v>0</v>
      </c>
      <c r="J561" s="75">
        <f t="shared" si="314"/>
        <v>0</v>
      </c>
      <c r="K561" s="75">
        <f t="shared" si="315"/>
        <v>0</v>
      </c>
      <c r="L561" s="75">
        <f t="shared" si="316"/>
        <v>0</v>
      </c>
      <c r="M561" s="75">
        <f t="shared" si="317"/>
        <v>0</v>
      </c>
      <c r="N561" s="75">
        <f t="shared" si="318"/>
        <v>0</v>
      </c>
      <c r="O561" s="75">
        <f t="shared" si="319"/>
        <v>0</v>
      </c>
      <c r="P561" s="75">
        <f t="shared" si="320"/>
        <v>0</v>
      </c>
      <c r="Q561" s="75">
        <f t="shared" si="321"/>
        <v>0</v>
      </c>
      <c r="R561" s="75">
        <f t="shared" si="322"/>
        <v>0</v>
      </c>
      <c r="S561" s="75">
        <f t="shared" si="323"/>
        <v>0</v>
      </c>
      <c r="T561" s="75">
        <f t="shared" si="324"/>
        <v>0</v>
      </c>
      <c r="U561" s="75">
        <f t="shared" si="325"/>
        <v>0</v>
      </c>
      <c r="V561" s="75">
        <f t="shared" si="326"/>
        <v>0</v>
      </c>
      <c r="W561" s="75">
        <f t="shared" si="327"/>
        <v>0</v>
      </c>
      <c r="X561" s="75">
        <f t="shared" si="328"/>
        <v>0</v>
      </c>
      <c r="Y561" s="23">
        <f t="shared" si="329"/>
        <v>0</v>
      </c>
    </row>
    <row r="562" spans="1:25">
      <c r="A562" s="25">
        <f t="shared" si="311"/>
        <v>539</v>
      </c>
      <c r="C562" s="106">
        <v>33202</v>
      </c>
      <c r="E562" s="115" t="s">
        <v>330</v>
      </c>
      <c r="G562" s="24">
        <v>1.2</v>
      </c>
      <c r="H562" s="75" t="str">
        <f t="shared" si="313"/>
        <v>Sales Mcf</v>
      </c>
      <c r="I562" s="23">
        <f>'Dep. Res. Class'!L$26</f>
        <v>0</v>
      </c>
      <c r="J562" s="75">
        <f t="shared" si="314"/>
        <v>0</v>
      </c>
      <c r="K562" s="75">
        <f t="shared" si="315"/>
        <v>0</v>
      </c>
      <c r="L562" s="75">
        <f t="shared" si="316"/>
        <v>0</v>
      </c>
      <c r="M562" s="75">
        <f t="shared" si="317"/>
        <v>0</v>
      </c>
      <c r="N562" s="75">
        <f t="shared" si="318"/>
        <v>0</v>
      </c>
      <c r="O562" s="75">
        <f t="shared" si="319"/>
        <v>0</v>
      </c>
      <c r="P562" s="75">
        <f t="shared" si="320"/>
        <v>0</v>
      </c>
      <c r="Q562" s="75">
        <f t="shared" si="321"/>
        <v>0</v>
      </c>
      <c r="R562" s="75">
        <f t="shared" si="322"/>
        <v>0</v>
      </c>
      <c r="S562" s="75">
        <f t="shared" si="323"/>
        <v>0</v>
      </c>
      <c r="T562" s="75">
        <f t="shared" si="324"/>
        <v>0</v>
      </c>
      <c r="U562" s="75">
        <f t="shared" si="325"/>
        <v>0</v>
      </c>
      <c r="V562" s="75">
        <f t="shared" si="326"/>
        <v>0</v>
      </c>
      <c r="W562" s="75">
        <f t="shared" si="327"/>
        <v>0</v>
      </c>
      <c r="X562" s="75">
        <f t="shared" si="328"/>
        <v>0</v>
      </c>
      <c r="Y562" s="23">
        <f t="shared" si="329"/>
        <v>0</v>
      </c>
    </row>
    <row r="563" spans="1:25">
      <c r="A563" s="25">
        <f t="shared" si="311"/>
        <v>540</v>
      </c>
      <c r="C563" s="106">
        <v>33400</v>
      </c>
      <c r="E563" s="115" t="s">
        <v>331</v>
      </c>
      <c r="G563" s="24">
        <v>1.2</v>
      </c>
      <c r="H563" s="75" t="str">
        <f t="shared" si="313"/>
        <v>Sales Mcf</v>
      </c>
      <c r="I563" s="23">
        <f>'Dep. Res. Class'!L$27</f>
        <v>0</v>
      </c>
      <c r="J563" s="75">
        <f t="shared" si="314"/>
        <v>0</v>
      </c>
      <c r="K563" s="75">
        <f t="shared" si="315"/>
        <v>0</v>
      </c>
      <c r="L563" s="75">
        <f t="shared" si="316"/>
        <v>0</v>
      </c>
      <c r="M563" s="75">
        <f t="shared" si="317"/>
        <v>0</v>
      </c>
      <c r="N563" s="75">
        <f t="shared" si="318"/>
        <v>0</v>
      </c>
      <c r="O563" s="75">
        <f t="shared" si="319"/>
        <v>0</v>
      </c>
      <c r="P563" s="75">
        <f t="shared" si="320"/>
        <v>0</v>
      </c>
      <c r="Q563" s="75">
        <f t="shared" si="321"/>
        <v>0</v>
      </c>
      <c r="R563" s="75">
        <f t="shared" si="322"/>
        <v>0</v>
      </c>
      <c r="S563" s="75">
        <f t="shared" si="323"/>
        <v>0</v>
      </c>
      <c r="T563" s="75">
        <f t="shared" si="324"/>
        <v>0</v>
      </c>
      <c r="U563" s="75">
        <f t="shared" si="325"/>
        <v>0</v>
      </c>
      <c r="V563" s="75">
        <f t="shared" si="326"/>
        <v>0</v>
      </c>
      <c r="W563" s="75">
        <f t="shared" si="327"/>
        <v>0</v>
      </c>
      <c r="X563" s="75">
        <f t="shared" si="328"/>
        <v>0</v>
      </c>
      <c r="Y563" s="23">
        <f t="shared" si="329"/>
        <v>0</v>
      </c>
    </row>
    <row r="564" spans="1:25">
      <c r="A564" s="25">
        <f t="shared" si="311"/>
        <v>541</v>
      </c>
      <c r="C564" s="106">
        <v>33600</v>
      </c>
      <c r="E564" s="115" t="s">
        <v>332</v>
      </c>
      <c r="G564" s="24">
        <v>99</v>
      </c>
      <c r="H564" s="75" t="str">
        <f t="shared" si="313"/>
        <v>-</v>
      </c>
      <c r="I564" s="23">
        <f>'Dep. Res. Class'!L$28</f>
        <v>0</v>
      </c>
      <c r="J564" s="75">
        <f t="shared" si="314"/>
        <v>0</v>
      </c>
      <c r="K564" s="75">
        <f t="shared" si="315"/>
        <v>0</v>
      </c>
      <c r="L564" s="75">
        <f t="shared" si="316"/>
        <v>0</v>
      </c>
      <c r="M564" s="75">
        <f t="shared" si="317"/>
        <v>0</v>
      </c>
      <c r="N564" s="75">
        <f t="shared" si="318"/>
        <v>0</v>
      </c>
      <c r="O564" s="75">
        <f t="shared" si="319"/>
        <v>0</v>
      </c>
      <c r="P564" s="75">
        <f t="shared" si="320"/>
        <v>0</v>
      </c>
      <c r="Q564" s="75">
        <f t="shared" si="321"/>
        <v>0</v>
      </c>
      <c r="R564" s="75">
        <f t="shared" si="322"/>
        <v>0</v>
      </c>
      <c r="S564" s="75">
        <f t="shared" si="323"/>
        <v>0</v>
      </c>
      <c r="T564" s="75">
        <f t="shared" si="324"/>
        <v>0</v>
      </c>
      <c r="U564" s="75">
        <f t="shared" si="325"/>
        <v>0</v>
      </c>
      <c r="V564" s="75">
        <f t="shared" si="326"/>
        <v>0</v>
      </c>
      <c r="W564" s="75">
        <f t="shared" si="327"/>
        <v>0</v>
      </c>
      <c r="X564" s="75">
        <f t="shared" si="328"/>
        <v>0</v>
      </c>
      <c r="Y564" s="23">
        <f t="shared" si="329"/>
        <v>0</v>
      </c>
    </row>
    <row r="565" spans="1:25">
      <c r="A565" s="25">
        <f t="shared" si="311"/>
        <v>542</v>
      </c>
      <c r="G565" s="24"/>
      <c r="I565" s="23"/>
      <c r="J565" s="94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>
      <c r="A566" s="25">
        <f t="shared" si="311"/>
        <v>543</v>
      </c>
      <c r="D566" s="106" t="s">
        <v>333</v>
      </c>
      <c r="G566" s="24"/>
      <c r="H566" s="75"/>
      <c r="I566" s="23">
        <f>'Dep. Res. Class'!L$30</f>
        <v>0</v>
      </c>
      <c r="J566" s="23">
        <f t="shared" ref="J566:P566" si="330">SUM(J557:J564)</f>
        <v>0</v>
      </c>
      <c r="K566" s="23">
        <f t="shared" si="330"/>
        <v>0</v>
      </c>
      <c r="L566" s="23">
        <f t="shared" si="330"/>
        <v>0</v>
      </c>
      <c r="M566" s="23">
        <f t="shared" si="330"/>
        <v>0</v>
      </c>
      <c r="N566" s="23">
        <f t="shared" si="330"/>
        <v>0</v>
      </c>
      <c r="O566" s="23">
        <f t="shared" si="330"/>
        <v>0</v>
      </c>
      <c r="P566" s="23">
        <f t="shared" si="330"/>
        <v>0</v>
      </c>
      <c r="Q566" s="23">
        <f t="shared" ref="Q566:X566" si="331">SUM(Q557:Q564)</f>
        <v>0</v>
      </c>
      <c r="R566" s="23">
        <f t="shared" si="331"/>
        <v>0</v>
      </c>
      <c r="S566" s="23">
        <f t="shared" si="331"/>
        <v>0</v>
      </c>
      <c r="T566" s="23">
        <f t="shared" si="331"/>
        <v>0</v>
      </c>
      <c r="U566" s="23">
        <f t="shared" si="331"/>
        <v>0</v>
      </c>
      <c r="V566" s="23">
        <f t="shared" si="331"/>
        <v>0</v>
      </c>
      <c r="W566" s="23">
        <f t="shared" si="331"/>
        <v>0</v>
      </c>
      <c r="X566" s="23">
        <f t="shared" si="331"/>
        <v>0</v>
      </c>
      <c r="Y566" s="23">
        <f>SUM(J566:X566)-I566</f>
        <v>0</v>
      </c>
    </row>
    <row r="567" spans="1:25">
      <c r="A567" s="25">
        <f t="shared" si="311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11"/>
        <v>545</v>
      </c>
      <c r="D568" s="106" t="s">
        <v>346</v>
      </c>
      <c r="G568" s="24"/>
      <c r="H568" s="75"/>
      <c r="I568" s="23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23"/>
    </row>
    <row r="569" spans="1:25">
      <c r="A569" s="25">
        <f t="shared" si="311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11"/>
        <v>547</v>
      </c>
      <c r="C570" s="106">
        <v>35010</v>
      </c>
      <c r="E570" s="115" t="s">
        <v>274</v>
      </c>
      <c r="G570" s="24">
        <v>1.5</v>
      </c>
      <c r="H570" s="75" t="str">
        <f t="shared" ref="H570:H586" si="332">VLOOKUP($G570,alloc,3)</f>
        <v>Winter Volumes</v>
      </c>
      <c r="I570" s="23">
        <f>'Dep. Res. Class'!L$34</f>
        <v>0</v>
      </c>
      <c r="J570" s="75">
        <f t="shared" ref="J570:J586" si="333">$I570*VLOOKUP($G570,alloc,6)</f>
        <v>0</v>
      </c>
      <c r="K570" s="75">
        <f t="shared" ref="K570:K586" si="334">$I570*VLOOKUP($G570,alloc,7)</f>
        <v>0</v>
      </c>
      <c r="L570" s="75">
        <f t="shared" ref="L570:L586" si="335">$I570*VLOOKUP($G570,alloc,8)</f>
        <v>0</v>
      </c>
      <c r="M570" s="75">
        <f t="shared" ref="M570:M586" si="336">$I570*VLOOKUP($G570,alloc,9)</f>
        <v>0</v>
      </c>
      <c r="N570" s="75">
        <f t="shared" ref="N570:N586" si="337">$I570*VLOOKUP($G570,alloc,10)</f>
        <v>0</v>
      </c>
      <c r="O570" s="75">
        <f t="shared" ref="O570:O586" si="338">$I570*VLOOKUP($G570,alloc,11)</f>
        <v>0</v>
      </c>
      <c r="P570" s="75">
        <f t="shared" ref="P570:P586" si="339">$I570*VLOOKUP($G570,alloc,12)</f>
        <v>0</v>
      </c>
      <c r="Q570" s="75">
        <f t="shared" ref="Q570:Q586" si="340">$I570*VLOOKUP($G570,alloc,13)</f>
        <v>0</v>
      </c>
      <c r="R570" s="75">
        <f t="shared" ref="R570:R586" si="341">$I570*VLOOKUP($G570,alloc,14)</f>
        <v>0</v>
      </c>
      <c r="S570" s="75">
        <f t="shared" ref="S570:S586" si="342">$I570*VLOOKUP($G570,alloc,15)</f>
        <v>0</v>
      </c>
      <c r="T570" s="75">
        <f t="shared" ref="T570:T586" si="343">$I570*VLOOKUP($G570,alloc,16)</f>
        <v>0</v>
      </c>
      <c r="U570" s="75">
        <f t="shared" ref="U570:U586" si="344">$I570*VLOOKUP($G570,alloc,17)</f>
        <v>0</v>
      </c>
      <c r="V570" s="75">
        <f t="shared" ref="V570:V586" si="345">$I570*VLOOKUP($G570,alloc,18)</f>
        <v>0</v>
      </c>
      <c r="W570" s="75">
        <f t="shared" ref="W570:W586" si="346">$I570*VLOOKUP($G570,alloc,19)</f>
        <v>0</v>
      </c>
      <c r="X570" s="75">
        <f t="shared" ref="X570:X586" si="347">$I570*VLOOKUP($G570,alloc,20)</f>
        <v>0</v>
      </c>
      <c r="Y570" s="23">
        <f t="shared" ref="Y570:Y586" si="348">SUM(J570:X570)-I570</f>
        <v>0</v>
      </c>
    </row>
    <row r="571" spans="1:25">
      <c r="A571" s="25">
        <f t="shared" si="311"/>
        <v>548</v>
      </c>
      <c r="C571" s="106">
        <v>35020</v>
      </c>
      <c r="E571" s="115" t="s">
        <v>137</v>
      </c>
      <c r="G571" s="24">
        <v>1.5</v>
      </c>
      <c r="H571" s="75" t="str">
        <f t="shared" si="332"/>
        <v>Winter Volumes</v>
      </c>
      <c r="I571" s="23">
        <f>'Dep. Res. Class'!L$35</f>
        <v>2100.2317150000013</v>
      </c>
      <c r="J571" s="75">
        <f t="shared" si="333"/>
        <v>797.88492485665665</v>
      </c>
      <c r="K571" s="75">
        <f t="shared" si="334"/>
        <v>526.58245827314647</v>
      </c>
      <c r="L571" s="75">
        <f t="shared" si="335"/>
        <v>11.344829217395974</v>
      </c>
      <c r="M571" s="75">
        <f t="shared" si="336"/>
        <v>374.03649800522646</v>
      </c>
      <c r="N571" s="75">
        <f t="shared" si="337"/>
        <v>390.38300464757555</v>
      </c>
      <c r="O571" s="75">
        <f t="shared" si="338"/>
        <v>0</v>
      </c>
      <c r="P571" s="75">
        <f t="shared" si="339"/>
        <v>0</v>
      </c>
      <c r="Q571" s="75">
        <f t="shared" si="340"/>
        <v>0</v>
      </c>
      <c r="R571" s="75">
        <f t="shared" si="341"/>
        <v>0</v>
      </c>
      <c r="S571" s="75">
        <f t="shared" si="342"/>
        <v>0</v>
      </c>
      <c r="T571" s="75">
        <f t="shared" si="343"/>
        <v>0</v>
      </c>
      <c r="U571" s="75">
        <f t="shared" si="344"/>
        <v>0</v>
      </c>
      <c r="V571" s="75">
        <f t="shared" si="345"/>
        <v>0</v>
      </c>
      <c r="W571" s="75">
        <f t="shared" si="346"/>
        <v>0</v>
      </c>
      <c r="X571" s="75">
        <f t="shared" si="347"/>
        <v>0</v>
      </c>
      <c r="Y571" s="23">
        <f t="shared" si="348"/>
        <v>0</v>
      </c>
    </row>
    <row r="572" spans="1:25">
      <c r="A572" s="25">
        <f t="shared" si="311"/>
        <v>549</v>
      </c>
      <c r="C572" s="106">
        <v>35100</v>
      </c>
      <c r="E572" s="115" t="s">
        <v>80</v>
      </c>
      <c r="G572" s="24">
        <v>1.5</v>
      </c>
      <c r="H572" s="75" t="str">
        <f t="shared" si="332"/>
        <v>Winter Volumes</v>
      </c>
      <c r="I572" s="23">
        <f>'Dep. Res. Class'!L$36</f>
        <v>3931.4009474999975</v>
      </c>
      <c r="J572" s="75">
        <f t="shared" si="333"/>
        <v>1493.5521291170592</v>
      </c>
      <c r="K572" s="75">
        <f t="shared" si="334"/>
        <v>985.70398713930706</v>
      </c>
      <c r="L572" s="75">
        <f t="shared" si="335"/>
        <v>21.236262654235826</v>
      </c>
      <c r="M572" s="75">
        <f t="shared" si="336"/>
        <v>700.15486013043437</v>
      </c>
      <c r="N572" s="75">
        <f t="shared" si="337"/>
        <v>730.753708458961</v>
      </c>
      <c r="O572" s="75">
        <f t="shared" si="338"/>
        <v>0</v>
      </c>
      <c r="P572" s="75">
        <f t="shared" si="339"/>
        <v>0</v>
      </c>
      <c r="Q572" s="75">
        <f t="shared" si="340"/>
        <v>0</v>
      </c>
      <c r="R572" s="75">
        <f t="shared" si="341"/>
        <v>0</v>
      </c>
      <c r="S572" s="75">
        <f t="shared" si="342"/>
        <v>0</v>
      </c>
      <c r="T572" s="75">
        <f t="shared" si="343"/>
        <v>0</v>
      </c>
      <c r="U572" s="75">
        <f t="shared" si="344"/>
        <v>0</v>
      </c>
      <c r="V572" s="75">
        <f t="shared" si="345"/>
        <v>0</v>
      </c>
      <c r="W572" s="75">
        <f t="shared" si="346"/>
        <v>0</v>
      </c>
      <c r="X572" s="75">
        <f t="shared" si="347"/>
        <v>0</v>
      </c>
      <c r="Y572" s="23">
        <f t="shared" si="348"/>
        <v>0</v>
      </c>
    </row>
    <row r="573" spans="1:25">
      <c r="A573" s="25">
        <f t="shared" si="311"/>
        <v>550</v>
      </c>
      <c r="C573" s="106">
        <v>35102</v>
      </c>
      <c r="E573" s="115" t="s">
        <v>335</v>
      </c>
      <c r="G573" s="24">
        <v>1.5</v>
      </c>
      <c r="H573" s="75" t="str">
        <f t="shared" si="332"/>
        <v>Winter Volumes</v>
      </c>
      <c r="I573" s="23">
        <f>'Dep. Res. Class'!L$37</f>
        <v>60219.808277499942</v>
      </c>
      <c r="J573" s="75">
        <f t="shared" si="333"/>
        <v>22877.702902593912</v>
      </c>
      <c r="K573" s="75">
        <f t="shared" si="334"/>
        <v>15098.664805899038</v>
      </c>
      <c r="L573" s="75">
        <f t="shared" si="335"/>
        <v>325.28955521108531</v>
      </c>
      <c r="M573" s="75">
        <f t="shared" si="336"/>
        <v>10724.724342457715</v>
      </c>
      <c r="N573" s="75">
        <f t="shared" si="337"/>
        <v>11193.426671338193</v>
      </c>
      <c r="O573" s="75">
        <f t="shared" si="338"/>
        <v>0</v>
      </c>
      <c r="P573" s="75">
        <f t="shared" si="339"/>
        <v>0</v>
      </c>
      <c r="Q573" s="75">
        <f t="shared" si="340"/>
        <v>0</v>
      </c>
      <c r="R573" s="75">
        <f t="shared" si="341"/>
        <v>0</v>
      </c>
      <c r="S573" s="75">
        <f t="shared" si="342"/>
        <v>0</v>
      </c>
      <c r="T573" s="75">
        <f t="shared" si="343"/>
        <v>0</v>
      </c>
      <c r="U573" s="75">
        <f t="shared" si="344"/>
        <v>0</v>
      </c>
      <c r="V573" s="75">
        <f t="shared" si="345"/>
        <v>0</v>
      </c>
      <c r="W573" s="75">
        <f t="shared" si="346"/>
        <v>0</v>
      </c>
      <c r="X573" s="75">
        <f t="shared" si="347"/>
        <v>0</v>
      </c>
      <c r="Y573" s="23">
        <f t="shared" si="348"/>
        <v>0</v>
      </c>
    </row>
    <row r="574" spans="1:25">
      <c r="A574" s="25">
        <f t="shared" si="311"/>
        <v>551</v>
      </c>
      <c r="C574" s="106">
        <v>35103</v>
      </c>
      <c r="E574" s="115" t="s">
        <v>336</v>
      </c>
      <c r="G574" s="24">
        <v>1.5</v>
      </c>
      <c r="H574" s="75" t="str">
        <f t="shared" si="332"/>
        <v>Winter Volumes</v>
      </c>
      <c r="I574" s="23">
        <f>'Dep. Res. Class'!L$38</f>
        <v>10431.921362499988</v>
      </c>
      <c r="J574" s="75">
        <f t="shared" si="333"/>
        <v>3963.1211799069752</v>
      </c>
      <c r="K574" s="75">
        <f t="shared" si="334"/>
        <v>2615.5527298936122</v>
      </c>
      <c r="L574" s="75">
        <f t="shared" si="335"/>
        <v>56.350147186910284</v>
      </c>
      <c r="M574" s="75">
        <f t="shared" si="336"/>
        <v>1857.8518294089297</v>
      </c>
      <c r="N574" s="75">
        <f t="shared" si="337"/>
        <v>1939.045476103561</v>
      </c>
      <c r="O574" s="75">
        <f t="shared" si="338"/>
        <v>0</v>
      </c>
      <c r="P574" s="75">
        <f t="shared" si="339"/>
        <v>0</v>
      </c>
      <c r="Q574" s="75">
        <f t="shared" si="340"/>
        <v>0</v>
      </c>
      <c r="R574" s="75">
        <f t="shared" si="341"/>
        <v>0</v>
      </c>
      <c r="S574" s="75">
        <f t="shared" si="342"/>
        <v>0</v>
      </c>
      <c r="T574" s="75">
        <f t="shared" si="343"/>
        <v>0</v>
      </c>
      <c r="U574" s="75">
        <f t="shared" si="344"/>
        <v>0</v>
      </c>
      <c r="V574" s="75">
        <f t="shared" si="345"/>
        <v>0</v>
      </c>
      <c r="W574" s="75">
        <f t="shared" si="346"/>
        <v>0</v>
      </c>
      <c r="X574" s="75">
        <f t="shared" si="347"/>
        <v>0</v>
      </c>
      <c r="Y574" s="23">
        <f t="shared" si="348"/>
        <v>0</v>
      </c>
    </row>
    <row r="575" spans="1:25">
      <c r="A575" s="25">
        <f t="shared" si="311"/>
        <v>552</v>
      </c>
      <c r="C575" s="106">
        <v>35104</v>
      </c>
      <c r="E575" s="115" t="s">
        <v>337</v>
      </c>
      <c r="G575" s="24">
        <v>1.5</v>
      </c>
      <c r="H575" s="75" t="str">
        <f t="shared" si="332"/>
        <v>Winter Volumes</v>
      </c>
      <c r="I575" s="23">
        <f>'Dep. Res. Class'!L$39</f>
        <v>53001.636821250017</v>
      </c>
      <c r="J575" s="75">
        <f t="shared" si="333"/>
        <v>20135.495864751691</v>
      </c>
      <c r="K575" s="75">
        <f t="shared" si="334"/>
        <v>13288.882369740968</v>
      </c>
      <c r="L575" s="75">
        <f t="shared" si="335"/>
        <v>286.29913246478475</v>
      </c>
      <c r="M575" s="75">
        <f t="shared" si="336"/>
        <v>9439.2187698037924</v>
      </c>
      <c r="N575" s="75">
        <f t="shared" si="337"/>
        <v>9851.740684488781</v>
      </c>
      <c r="O575" s="75">
        <f t="shared" si="338"/>
        <v>0</v>
      </c>
      <c r="P575" s="75">
        <f t="shared" si="339"/>
        <v>0</v>
      </c>
      <c r="Q575" s="75">
        <f t="shared" si="340"/>
        <v>0</v>
      </c>
      <c r="R575" s="75">
        <f t="shared" si="341"/>
        <v>0</v>
      </c>
      <c r="S575" s="75">
        <f t="shared" si="342"/>
        <v>0</v>
      </c>
      <c r="T575" s="75">
        <f t="shared" si="343"/>
        <v>0</v>
      </c>
      <c r="U575" s="75">
        <f t="shared" si="344"/>
        <v>0</v>
      </c>
      <c r="V575" s="75">
        <f t="shared" si="345"/>
        <v>0</v>
      </c>
      <c r="W575" s="75">
        <f t="shared" si="346"/>
        <v>0</v>
      </c>
      <c r="X575" s="75">
        <f t="shared" si="347"/>
        <v>0</v>
      </c>
      <c r="Y575" s="23">
        <f t="shared" si="348"/>
        <v>0</v>
      </c>
    </row>
    <row r="576" spans="1:25">
      <c r="A576" s="25">
        <f t="shared" si="311"/>
        <v>553</v>
      </c>
      <c r="C576" s="106">
        <v>35200</v>
      </c>
      <c r="E576" s="115" t="s">
        <v>338</v>
      </c>
      <c r="G576" s="24">
        <v>1.5</v>
      </c>
      <c r="H576" s="75" t="str">
        <f t="shared" si="332"/>
        <v>Winter Volumes</v>
      </c>
      <c r="I576" s="23">
        <f>'Dep. Res. Class'!L$40</f>
        <v>1231874.2636336894</v>
      </c>
      <c r="J576" s="75">
        <f t="shared" si="333"/>
        <v>467993.07774105057</v>
      </c>
      <c r="K576" s="75">
        <f t="shared" si="334"/>
        <v>308862.76661508752</v>
      </c>
      <c r="L576" s="75">
        <f t="shared" si="335"/>
        <v>6654.219645583069</v>
      </c>
      <c r="M576" s="75">
        <f t="shared" si="336"/>
        <v>219388.1428708508</v>
      </c>
      <c r="N576" s="75">
        <f t="shared" si="337"/>
        <v>228976.05676111742</v>
      </c>
      <c r="O576" s="75">
        <f t="shared" si="338"/>
        <v>0</v>
      </c>
      <c r="P576" s="75">
        <f t="shared" si="339"/>
        <v>0</v>
      </c>
      <c r="Q576" s="75">
        <f t="shared" si="340"/>
        <v>0</v>
      </c>
      <c r="R576" s="75">
        <f t="shared" si="341"/>
        <v>0</v>
      </c>
      <c r="S576" s="75">
        <f t="shared" si="342"/>
        <v>0</v>
      </c>
      <c r="T576" s="75">
        <f t="shared" si="343"/>
        <v>0</v>
      </c>
      <c r="U576" s="75">
        <f t="shared" si="344"/>
        <v>0</v>
      </c>
      <c r="V576" s="75">
        <f t="shared" si="345"/>
        <v>0</v>
      </c>
      <c r="W576" s="75">
        <f t="shared" si="346"/>
        <v>0</v>
      </c>
      <c r="X576" s="75">
        <f t="shared" si="347"/>
        <v>0</v>
      </c>
      <c r="Y576" s="23">
        <f t="shared" si="348"/>
        <v>0</v>
      </c>
    </row>
    <row r="577" spans="1:25">
      <c r="A577" s="25">
        <f t="shared" si="311"/>
        <v>554</v>
      </c>
      <c r="C577" s="106">
        <v>35201</v>
      </c>
      <c r="E577" s="115" t="s">
        <v>339</v>
      </c>
      <c r="G577" s="24">
        <v>1.5</v>
      </c>
      <c r="H577" s="75" t="str">
        <f t="shared" si="332"/>
        <v>Winter Volumes</v>
      </c>
      <c r="I577" s="23">
        <f>'Dep. Res. Class'!L$41</f>
        <v>751264.00539999967</v>
      </c>
      <c r="J577" s="75">
        <f t="shared" si="333"/>
        <v>285407.6625045581</v>
      </c>
      <c r="K577" s="75">
        <f t="shared" si="334"/>
        <v>188361.33363297107</v>
      </c>
      <c r="L577" s="75">
        <f t="shared" si="335"/>
        <v>4058.1054831084853</v>
      </c>
      <c r="M577" s="75">
        <f t="shared" si="336"/>
        <v>133794.83589847383</v>
      </c>
      <c r="N577" s="75">
        <f t="shared" si="337"/>
        <v>139642.06788088815</v>
      </c>
      <c r="O577" s="75">
        <f t="shared" si="338"/>
        <v>0</v>
      </c>
      <c r="P577" s="75">
        <f t="shared" si="339"/>
        <v>0</v>
      </c>
      <c r="Q577" s="75">
        <f t="shared" si="340"/>
        <v>0</v>
      </c>
      <c r="R577" s="75">
        <f t="shared" si="341"/>
        <v>0</v>
      </c>
      <c r="S577" s="75">
        <f t="shared" si="342"/>
        <v>0</v>
      </c>
      <c r="T577" s="75">
        <f t="shared" si="343"/>
        <v>0</v>
      </c>
      <c r="U577" s="75">
        <f t="shared" si="344"/>
        <v>0</v>
      </c>
      <c r="V577" s="75">
        <f t="shared" si="345"/>
        <v>0</v>
      </c>
      <c r="W577" s="75">
        <f t="shared" si="346"/>
        <v>0</v>
      </c>
      <c r="X577" s="75">
        <f t="shared" si="347"/>
        <v>0</v>
      </c>
      <c r="Y577" s="23">
        <f t="shared" si="348"/>
        <v>0</v>
      </c>
    </row>
    <row r="578" spans="1:25">
      <c r="A578" s="25">
        <f t="shared" si="311"/>
        <v>555</v>
      </c>
      <c r="C578" s="106">
        <v>35202</v>
      </c>
      <c r="E578" s="115" t="s">
        <v>340</v>
      </c>
      <c r="G578" s="24">
        <v>1.5</v>
      </c>
      <c r="H578" s="75" t="str">
        <f t="shared" si="332"/>
        <v>Winter Volumes</v>
      </c>
      <c r="I578" s="23">
        <f>'Dep. Res. Class'!L$42</f>
        <v>237180.27706500018</v>
      </c>
      <c r="J578" s="75">
        <f t="shared" si="333"/>
        <v>90105.566062975369</v>
      </c>
      <c r="K578" s="75">
        <f t="shared" si="334"/>
        <v>59467.235190662621</v>
      </c>
      <c r="L578" s="75">
        <f t="shared" si="335"/>
        <v>1281.1775566569256</v>
      </c>
      <c r="M578" s="75">
        <f t="shared" si="336"/>
        <v>42240.139312105355</v>
      </c>
      <c r="N578" s="75">
        <f t="shared" si="337"/>
        <v>44086.158942599897</v>
      </c>
      <c r="O578" s="75">
        <f t="shared" si="338"/>
        <v>0</v>
      </c>
      <c r="P578" s="75">
        <f t="shared" si="339"/>
        <v>0</v>
      </c>
      <c r="Q578" s="75">
        <f t="shared" si="340"/>
        <v>0</v>
      </c>
      <c r="R578" s="75">
        <f t="shared" si="341"/>
        <v>0</v>
      </c>
      <c r="S578" s="75">
        <f t="shared" si="342"/>
        <v>0</v>
      </c>
      <c r="T578" s="75">
        <f t="shared" si="343"/>
        <v>0</v>
      </c>
      <c r="U578" s="75">
        <f t="shared" si="344"/>
        <v>0</v>
      </c>
      <c r="V578" s="75">
        <f t="shared" si="345"/>
        <v>0</v>
      </c>
      <c r="W578" s="75">
        <f t="shared" si="346"/>
        <v>0</v>
      </c>
      <c r="X578" s="75">
        <f t="shared" si="347"/>
        <v>0</v>
      </c>
      <c r="Y578" s="23">
        <f t="shared" si="348"/>
        <v>0</v>
      </c>
    </row>
    <row r="579" spans="1:25">
      <c r="A579" s="25">
        <f t="shared" si="311"/>
        <v>556</v>
      </c>
      <c r="C579" s="106">
        <v>35203</v>
      </c>
      <c r="E579" s="115" t="s">
        <v>341</v>
      </c>
      <c r="G579" s="24">
        <v>1.5</v>
      </c>
      <c r="H579" s="75" t="str">
        <f t="shared" si="332"/>
        <v>Winter Volumes</v>
      </c>
      <c r="I579" s="23">
        <f>'Dep. Res. Class'!L$43</f>
        <v>351499.37340000051</v>
      </c>
      <c r="J579" s="75">
        <f t="shared" si="333"/>
        <v>133535.76613922391</v>
      </c>
      <c r="K579" s="75">
        <f t="shared" si="334"/>
        <v>88129.991945409129</v>
      </c>
      <c r="L579" s="75">
        <f t="shared" si="335"/>
        <v>1898.6954309680541</v>
      </c>
      <c r="M579" s="75">
        <f t="shared" si="336"/>
        <v>62599.566390019761</v>
      </c>
      <c r="N579" s="75">
        <f t="shared" si="337"/>
        <v>65335.353494379648</v>
      </c>
      <c r="O579" s="75">
        <f t="shared" si="338"/>
        <v>0</v>
      </c>
      <c r="P579" s="75">
        <f t="shared" si="339"/>
        <v>0</v>
      </c>
      <c r="Q579" s="75">
        <f t="shared" si="340"/>
        <v>0</v>
      </c>
      <c r="R579" s="75">
        <f t="shared" si="341"/>
        <v>0</v>
      </c>
      <c r="S579" s="75">
        <f t="shared" si="342"/>
        <v>0</v>
      </c>
      <c r="T579" s="75">
        <f t="shared" si="343"/>
        <v>0</v>
      </c>
      <c r="U579" s="75">
        <f t="shared" si="344"/>
        <v>0</v>
      </c>
      <c r="V579" s="75">
        <f t="shared" si="345"/>
        <v>0</v>
      </c>
      <c r="W579" s="75">
        <f t="shared" si="346"/>
        <v>0</v>
      </c>
      <c r="X579" s="75">
        <f t="shared" si="347"/>
        <v>0</v>
      </c>
      <c r="Y579" s="23">
        <f t="shared" si="348"/>
        <v>0</v>
      </c>
    </row>
    <row r="580" spans="1:25">
      <c r="A580" s="25">
        <f t="shared" si="311"/>
        <v>557</v>
      </c>
      <c r="C580" s="106">
        <v>35210</v>
      </c>
      <c r="E580" s="115" t="s">
        <v>342</v>
      </c>
      <c r="G580" s="24">
        <v>1.5</v>
      </c>
      <c r="H580" s="75" t="str">
        <f t="shared" si="332"/>
        <v>Winter Volumes</v>
      </c>
      <c r="I580" s="23">
        <f>'Dep. Res. Class'!L$44</f>
        <v>83664.210315000106</v>
      </c>
      <c r="J580" s="75">
        <f t="shared" si="333"/>
        <v>31784.308218760205</v>
      </c>
      <c r="K580" s="75">
        <f t="shared" si="334"/>
        <v>20976.783286578582</v>
      </c>
      <c r="L580" s="75">
        <f t="shared" si="335"/>
        <v>451.92926611527446</v>
      </c>
      <c r="M580" s="75">
        <f t="shared" si="336"/>
        <v>14900.007466364428</v>
      </c>
      <c r="N580" s="75">
        <f t="shared" si="337"/>
        <v>15551.182077181615</v>
      </c>
      <c r="O580" s="75">
        <f t="shared" si="338"/>
        <v>0</v>
      </c>
      <c r="P580" s="75">
        <f t="shared" si="339"/>
        <v>0</v>
      </c>
      <c r="Q580" s="75">
        <f t="shared" si="340"/>
        <v>0</v>
      </c>
      <c r="R580" s="75">
        <f t="shared" si="341"/>
        <v>0</v>
      </c>
      <c r="S580" s="75">
        <f t="shared" si="342"/>
        <v>0</v>
      </c>
      <c r="T580" s="75">
        <f t="shared" si="343"/>
        <v>0</v>
      </c>
      <c r="U580" s="75">
        <f t="shared" si="344"/>
        <v>0</v>
      </c>
      <c r="V580" s="75">
        <f t="shared" si="345"/>
        <v>0</v>
      </c>
      <c r="W580" s="75">
        <f t="shared" si="346"/>
        <v>0</v>
      </c>
      <c r="X580" s="75">
        <f t="shared" si="347"/>
        <v>0</v>
      </c>
      <c r="Y580" s="23">
        <f t="shared" si="348"/>
        <v>0</v>
      </c>
    </row>
    <row r="581" spans="1:25">
      <c r="A581" s="25">
        <f t="shared" si="311"/>
        <v>558</v>
      </c>
      <c r="C581" s="106">
        <v>35211</v>
      </c>
      <c r="E581" s="115" t="s">
        <v>343</v>
      </c>
      <c r="G581" s="24">
        <v>1.5</v>
      </c>
      <c r="H581" s="75" t="str">
        <f t="shared" si="332"/>
        <v>Winter Volumes</v>
      </c>
      <c r="I581" s="23">
        <f>'Dep. Res. Class'!L$45</f>
        <v>22345.590971250014</v>
      </c>
      <c r="J581" s="75">
        <f t="shared" si="333"/>
        <v>8489.1633840380291</v>
      </c>
      <c r="K581" s="75">
        <f t="shared" si="334"/>
        <v>5602.6181021683378</v>
      </c>
      <c r="L581" s="75">
        <f t="shared" si="335"/>
        <v>120.70425921104457</v>
      </c>
      <c r="M581" s="75">
        <f t="shared" si="336"/>
        <v>3979.5926006876616</v>
      </c>
      <c r="N581" s="75">
        <f t="shared" si="337"/>
        <v>4153.512625144941</v>
      </c>
      <c r="O581" s="75">
        <f t="shared" si="338"/>
        <v>0</v>
      </c>
      <c r="P581" s="75">
        <f t="shared" si="339"/>
        <v>0</v>
      </c>
      <c r="Q581" s="75">
        <f t="shared" si="340"/>
        <v>0</v>
      </c>
      <c r="R581" s="75">
        <f t="shared" si="341"/>
        <v>0</v>
      </c>
      <c r="S581" s="75">
        <f t="shared" si="342"/>
        <v>0</v>
      </c>
      <c r="T581" s="75">
        <f t="shared" si="343"/>
        <v>0</v>
      </c>
      <c r="U581" s="75">
        <f t="shared" si="344"/>
        <v>0</v>
      </c>
      <c r="V581" s="75">
        <f t="shared" si="345"/>
        <v>0</v>
      </c>
      <c r="W581" s="75">
        <f t="shared" si="346"/>
        <v>0</v>
      </c>
      <c r="X581" s="75">
        <f t="shared" si="347"/>
        <v>0</v>
      </c>
      <c r="Y581" s="23">
        <f t="shared" si="348"/>
        <v>0</v>
      </c>
    </row>
    <row r="582" spans="1:25">
      <c r="A582" s="25">
        <f t="shared" si="311"/>
        <v>559</v>
      </c>
      <c r="C582" s="106">
        <v>35301</v>
      </c>
      <c r="E582" s="113" t="s">
        <v>329</v>
      </c>
      <c r="G582" s="24">
        <v>1.5</v>
      </c>
      <c r="H582" s="75" t="str">
        <f t="shared" si="332"/>
        <v>Winter Volumes</v>
      </c>
      <c r="I582" s="23">
        <f>'Dep. Res. Class'!L$46</f>
        <v>52782.954163749971</v>
      </c>
      <c r="J582" s="75">
        <f t="shared" si="333"/>
        <v>20052.417605100291</v>
      </c>
      <c r="K582" s="75">
        <f t="shared" si="334"/>
        <v>13234.052966611</v>
      </c>
      <c r="L582" s="75">
        <f t="shared" si="335"/>
        <v>285.11787356633778</v>
      </c>
      <c r="M582" s="75">
        <f t="shared" si="336"/>
        <v>9400.2729264467926</v>
      </c>
      <c r="N582" s="75">
        <f t="shared" si="337"/>
        <v>9811.0927920255508</v>
      </c>
      <c r="O582" s="75">
        <f t="shared" si="338"/>
        <v>0</v>
      </c>
      <c r="P582" s="75">
        <f t="shared" si="339"/>
        <v>0</v>
      </c>
      <c r="Q582" s="75">
        <f t="shared" si="340"/>
        <v>0</v>
      </c>
      <c r="R582" s="75">
        <f t="shared" si="341"/>
        <v>0</v>
      </c>
      <c r="S582" s="75">
        <f t="shared" si="342"/>
        <v>0</v>
      </c>
      <c r="T582" s="75">
        <f t="shared" si="343"/>
        <v>0</v>
      </c>
      <c r="U582" s="75">
        <f t="shared" si="344"/>
        <v>0</v>
      </c>
      <c r="V582" s="75">
        <f t="shared" si="345"/>
        <v>0</v>
      </c>
      <c r="W582" s="75">
        <f t="shared" si="346"/>
        <v>0</v>
      </c>
      <c r="X582" s="75">
        <f t="shared" si="347"/>
        <v>0</v>
      </c>
      <c r="Y582" s="23">
        <f t="shared" si="348"/>
        <v>0</v>
      </c>
    </row>
    <row r="583" spans="1:25">
      <c r="A583" s="25">
        <f t="shared" si="311"/>
        <v>560</v>
      </c>
      <c r="C583" s="106">
        <v>35302</v>
      </c>
      <c r="E583" s="115" t="s">
        <v>330</v>
      </c>
      <c r="G583" s="24">
        <v>1.5</v>
      </c>
      <c r="H583" s="75" t="str">
        <f t="shared" si="332"/>
        <v>Winter Volumes</v>
      </c>
      <c r="I583" s="23">
        <f>'Dep. Res. Class'!L$47</f>
        <v>76873.411337499914</v>
      </c>
      <c r="J583" s="75">
        <f t="shared" si="333"/>
        <v>29204.461388916767</v>
      </c>
      <c r="K583" s="75">
        <f t="shared" si="334"/>
        <v>19274.154193954477</v>
      </c>
      <c r="L583" s="75">
        <f t="shared" si="335"/>
        <v>415.24738282631228</v>
      </c>
      <c r="M583" s="75">
        <f t="shared" si="336"/>
        <v>13690.613926565586</v>
      </c>
      <c r="N583" s="75">
        <f t="shared" si="337"/>
        <v>14288.934445236771</v>
      </c>
      <c r="O583" s="75">
        <f t="shared" si="338"/>
        <v>0</v>
      </c>
      <c r="P583" s="75">
        <f t="shared" si="339"/>
        <v>0</v>
      </c>
      <c r="Q583" s="75">
        <f t="shared" si="340"/>
        <v>0</v>
      </c>
      <c r="R583" s="75">
        <f t="shared" si="341"/>
        <v>0</v>
      </c>
      <c r="S583" s="75">
        <f t="shared" si="342"/>
        <v>0</v>
      </c>
      <c r="T583" s="75">
        <f t="shared" si="343"/>
        <v>0</v>
      </c>
      <c r="U583" s="75">
        <f t="shared" si="344"/>
        <v>0</v>
      </c>
      <c r="V583" s="75">
        <f t="shared" si="345"/>
        <v>0</v>
      </c>
      <c r="W583" s="75">
        <f t="shared" si="346"/>
        <v>0</v>
      </c>
      <c r="X583" s="75">
        <f t="shared" si="347"/>
        <v>0</v>
      </c>
      <c r="Y583" s="23">
        <f t="shared" si="348"/>
        <v>0</v>
      </c>
    </row>
    <row r="584" spans="1:25">
      <c r="A584" s="25">
        <f t="shared" si="311"/>
        <v>561</v>
      </c>
      <c r="C584" s="106">
        <v>35400</v>
      </c>
      <c r="E584" s="115" t="s">
        <v>116</v>
      </c>
      <c r="G584" s="24">
        <v>1.5</v>
      </c>
      <c r="H584" s="75" t="str">
        <f t="shared" si="332"/>
        <v>Winter Volumes</v>
      </c>
      <c r="I584" s="23">
        <f>'Dep. Res. Class'!L$48</f>
        <v>341085.87020799995</v>
      </c>
      <c r="J584" s="75">
        <f t="shared" si="333"/>
        <v>129579.64208276763</v>
      </c>
      <c r="K584" s="75">
        <f t="shared" si="334"/>
        <v>85519.057127638836</v>
      </c>
      <c r="L584" s="75">
        <f t="shared" si="335"/>
        <v>1842.4447732790507</v>
      </c>
      <c r="M584" s="75">
        <f t="shared" si="336"/>
        <v>60744.994707246115</v>
      </c>
      <c r="N584" s="75">
        <f t="shared" si="337"/>
        <v>63399.731517068307</v>
      </c>
      <c r="O584" s="75">
        <f t="shared" si="338"/>
        <v>0</v>
      </c>
      <c r="P584" s="75">
        <f t="shared" si="339"/>
        <v>0</v>
      </c>
      <c r="Q584" s="75">
        <f t="shared" si="340"/>
        <v>0</v>
      </c>
      <c r="R584" s="75">
        <f t="shared" si="341"/>
        <v>0</v>
      </c>
      <c r="S584" s="75">
        <f t="shared" si="342"/>
        <v>0</v>
      </c>
      <c r="T584" s="75">
        <f t="shared" si="343"/>
        <v>0</v>
      </c>
      <c r="U584" s="75">
        <f t="shared" si="344"/>
        <v>0</v>
      </c>
      <c r="V584" s="75">
        <f t="shared" si="345"/>
        <v>0</v>
      </c>
      <c r="W584" s="75">
        <f t="shared" si="346"/>
        <v>0</v>
      </c>
      <c r="X584" s="75">
        <f t="shared" si="347"/>
        <v>0</v>
      </c>
      <c r="Y584" s="23">
        <f t="shared" si="348"/>
        <v>0</v>
      </c>
    </row>
    <row r="585" spans="1:25">
      <c r="A585" s="25">
        <f t="shared" si="311"/>
        <v>562</v>
      </c>
      <c r="C585" s="106">
        <v>35500</v>
      </c>
      <c r="E585" s="115" t="s">
        <v>344</v>
      </c>
      <c r="G585" s="24">
        <v>1.5</v>
      </c>
      <c r="H585" s="75" t="str">
        <f t="shared" si="332"/>
        <v>Winter Volumes</v>
      </c>
      <c r="I585" s="23">
        <f>'Dep. Res. Class'!L$49</f>
        <v>83529.883691250099</v>
      </c>
      <c r="J585" s="75">
        <f t="shared" si="333"/>
        <v>31733.277093322209</v>
      </c>
      <c r="K585" s="75">
        <f t="shared" si="334"/>
        <v>20943.104124779136</v>
      </c>
      <c r="L585" s="75">
        <f t="shared" si="335"/>
        <v>451.20367350808289</v>
      </c>
      <c r="M585" s="75">
        <f t="shared" si="336"/>
        <v>14876.08483936214</v>
      </c>
      <c r="N585" s="75">
        <f t="shared" si="337"/>
        <v>15526.213960278528</v>
      </c>
      <c r="O585" s="75">
        <f t="shared" si="338"/>
        <v>0</v>
      </c>
      <c r="P585" s="75">
        <f t="shared" si="339"/>
        <v>0</v>
      </c>
      <c r="Q585" s="75">
        <f t="shared" si="340"/>
        <v>0</v>
      </c>
      <c r="R585" s="75">
        <f t="shared" si="341"/>
        <v>0</v>
      </c>
      <c r="S585" s="75">
        <f t="shared" si="342"/>
        <v>0</v>
      </c>
      <c r="T585" s="75">
        <f t="shared" si="343"/>
        <v>0</v>
      </c>
      <c r="U585" s="75">
        <f t="shared" si="344"/>
        <v>0</v>
      </c>
      <c r="V585" s="75">
        <f t="shared" si="345"/>
        <v>0</v>
      </c>
      <c r="W585" s="75">
        <f t="shared" si="346"/>
        <v>0</v>
      </c>
      <c r="X585" s="75">
        <f t="shared" si="347"/>
        <v>0</v>
      </c>
      <c r="Y585" s="23">
        <f t="shared" si="348"/>
        <v>0</v>
      </c>
    </row>
    <row r="586" spans="1:25">
      <c r="A586" s="25">
        <f t="shared" si="311"/>
        <v>563</v>
      </c>
      <c r="C586" s="106">
        <v>35600</v>
      </c>
      <c r="E586" s="115" t="s">
        <v>332</v>
      </c>
      <c r="G586" s="24">
        <v>1.5</v>
      </c>
      <c r="H586" s="75" t="str">
        <f t="shared" si="332"/>
        <v>Winter Volumes</v>
      </c>
      <c r="I586" s="23">
        <f>'Dep. Res. Class'!L$50</f>
        <v>161313.78406250017</v>
      </c>
      <c r="J586" s="75">
        <f t="shared" si="333"/>
        <v>61283.636255845617</v>
      </c>
      <c r="K586" s="75">
        <f t="shared" si="334"/>
        <v>40445.541488727977</v>
      </c>
      <c r="L586" s="75">
        <f t="shared" si="335"/>
        <v>871.36924822647768</v>
      </c>
      <c r="M586" s="75">
        <f t="shared" si="336"/>
        <v>28728.850459583144</v>
      </c>
      <c r="N586" s="75">
        <f t="shared" si="337"/>
        <v>29984.386610116955</v>
      </c>
      <c r="O586" s="75">
        <f t="shared" si="338"/>
        <v>0</v>
      </c>
      <c r="P586" s="75">
        <f t="shared" si="339"/>
        <v>0</v>
      </c>
      <c r="Q586" s="75">
        <f t="shared" si="340"/>
        <v>0</v>
      </c>
      <c r="R586" s="75">
        <f t="shared" si="341"/>
        <v>0</v>
      </c>
      <c r="S586" s="75">
        <f t="shared" si="342"/>
        <v>0</v>
      </c>
      <c r="T586" s="75">
        <f t="shared" si="343"/>
        <v>0</v>
      </c>
      <c r="U586" s="75">
        <f t="shared" si="344"/>
        <v>0</v>
      </c>
      <c r="V586" s="75">
        <f t="shared" si="345"/>
        <v>0</v>
      </c>
      <c r="W586" s="75">
        <f t="shared" si="346"/>
        <v>0</v>
      </c>
      <c r="X586" s="75">
        <f t="shared" si="347"/>
        <v>0</v>
      </c>
      <c r="Y586" s="23">
        <f t="shared" si="348"/>
        <v>0</v>
      </c>
    </row>
    <row r="587" spans="1:25">
      <c r="A587" s="25">
        <f t="shared" si="311"/>
        <v>564</v>
      </c>
      <c r="G587" s="24"/>
      <c r="H587" s="75"/>
      <c r="I587" s="23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23"/>
    </row>
    <row r="588" spans="1:25">
      <c r="A588" s="25">
        <f t="shared" si="311"/>
        <v>565</v>
      </c>
      <c r="D588" s="106" t="s">
        <v>345</v>
      </c>
      <c r="G588" s="24"/>
      <c r="H588" s="75"/>
      <c r="I588" s="23">
        <f>'Dep. Res. Class'!L$52</f>
        <v>3523098.62337169</v>
      </c>
      <c r="J588" s="75">
        <f>SUM(J570:J586)</f>
        <v>1338436.7354777849</v>
      </c>
      <c r="K588" s="75">
        <f t="shared" ref="K588:X588" si="349">SUM(K570:K586)</f>
        <v>883332.02502553479</v>
      </c>
      <c r="L588" s="75">
        <f t="shared" si="349"/>
        <v>19030.734519783528</v>
      </c>
      <c r="M588" s="75">
        <f t="shared" si="349"/>
        <v>627439.08769751177</v>
      </c>
      <c r="N588" s="75">
        <f t="shared" si="349"/>
        <v>654860.04065107508</v>
      </c>
      <c r="O588" s="75">
        <f t="shared" si="349"/>
        <v>0</v>
      </c>
      <c r="P588" s="75">
        <f t="shared" si="349"/>
        <v>0</v>
      </c>
      <c r="Q588" s="75">
        <f t="shared" si="349"/>
        <v>0</v>
      </c>
      <c r="R588" s="75">
        <f t="shared" si="349"/>
        <v>0</v>
      </c>
      <c r="S588" s="75">
        <f t="shared" si="349"/>
        <v>0</v>
      </c>
      <c r="T588" s="75">
        <f t="shared" si="349"/>
        <v>0</v>
      </c>
      <c r="U588" s="75">
        <f t="shared" si="349"/>
        <v>0</v>
      </c>
      <c r="V588" s="75">
        <f t="shared" si="349"/>
        <v>0</v>
      </c>
      <c r="W588" s="75">
        <f t="shared" si="349"/>
        <v>0</v>
      </c>
      <c r="X588" s="75">
        <f t="shared" si="349"/>
        <v>0</v>
      </c>
      <c r="Y588" s="23">
        <f>SUM(J588:X588)-I588</f>
        <v>0</v>
      </c>
    </row>
    <row r="589" spans="1:25">
      <c r="A589" s="25">
        <f t="shared" si="311"/>
        <v>566</v>
      </c>
      <c r="G589" s="24"/>
      <c r="H589" s="75"/>
      <c r="I589" s="2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23"/>
    </row>
    <row r="590" spans="1:25">
      <c r="A590" s="25">
        <f t="shared" si="311"/>
        <v>567</v>
      </c>
      <c r="D590" s="106" t="s">
        <v>64</v>
      </c>
      <c r="G590" s="24"/>
      <c r="H590" s="75"/>
      <c r="I590" s="23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23"/>
    </row>
    <row r="591" spans="1:25">
      <c r="A591" s="25">
        <f t="shared" si="311"/>
        <v>568</v>
      </c>
      <c r="G591" s="24"/>
      <c r="H591" s="75"/>
      <c r="I591" s="2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23"/>
    </row>
    <row r="592" spans="1:25">
      <c r="A592" s="25">
        <f t="shared" si="311"/>
        <v>569</v>
      </c>
      <c r="C592" s="106">
        <v>36510</v>
      </c>
      <c r="E592" s="106" t="s">
        <v>115</v>
      </c>
      <c r="G592" s="24">
        <v>99</v>
      </c>
      <c r="H592" s="75" t="str">
        <f t="shared" ref="H592:H600" si="350">VLOOKUP($G592,alloc,3)</f>
        <v>-</v>
      </c>
      <c r="I592" s="23">
        <f>'Dep. Res. Class'!L$56</f>
        <v>0</v>
      </c>
      <c r="J592" s="75">
        <f t="shared" ref="J592:J600" si="351">$I592*VLOOKUP($G592,alloc,6)</f>
        <v>0</v>
      </c>
      <c r="K592" s="75">
        <f t="shared" ref="K592:K600" si="352">$I592*VLOOKUP($G592,alloc,7)</f>
        <v>0</v>
      </c>
      <c r="L592" s="75">
        <f t="shared" ref="L592:L600" si="353">$I592*VLOOKUP($G592,alloc,8)</f>
        <v>0</v>
      </c>
      <c r="M592" s="75">
        <f t="shared" ref="M592:M600" si="354">$I592*VLOOKUP($G592,alloc,9)</f>
        <v>0</v>
      </c>
      <c r="N592" s="75">
        <f t="shared" ref="N592:N600" si="355">$I592*VLOOKUP($G592,alloc,10)</f>
        <v>0</v>
      </c>
      <c r="O592" s="75">
        <f t="shared" ref="O592:O600" si="356">$I592*VLOOKUP($G592,alloc,11)</f>
        <v>0</v>
      </c>
      <c r="P592" s="75">
        <f t="shared" ref="P592:P600" si="357">$I592*VLOOKUP($G592,alloc,12)</f>
        <v>0</v>
      </c>
      <c r="Q592" s="75">
        <f t="shared" ref="Q592:Q600" si="358">$I592*VLOOKUP($G592,alloc,13)</f>
        <v>0</v>
      </c>
      <c r="R592" s="75">
        <f t="shared" ref="R592:R600" si="359">$I592*VLOOKUP($G592,alloc,14)</f>
        <v>0</v>
      </c>
      <c r="S592" s="75">
        <f t="shared" ref="S592:S600" si="360">$I592*VLOOKUP($G592,alloc,15)</f>
        <v>0</v>
      </c>
      <c r="T592" s="75">
        <f t="shared" ref="T592:T600" si="361">$I592*VLOOKUP($G592,alloc,16)</f>
        <v>0</v>
      </c>
      <c r="U592" s="75">
        <f t="shared" ref="U592:U600" si="362">$I592*VLOOKUP($G592,alloc,17)</f>
        <v>0</v>
      </c>
      <c r="V592" s="75">
        <f t="shared" ref="V592:V600" si="363">$I592*VLOOKUP($G592,alloc,18)</f>
        <v>0</v>
      </c>
      <c r="W592" s="75">
        <f t="shared" ref="W592:W600" si="364">$I592*VLOOKUP($G592,alloc,19)</f>
        <v>0</v>
      </c>
      <c r="X592" s="75">
        <f t="shared" ref="X592:X600" si="365">$I592*VLOOKUP($G592,alloc,20)</f>
        <v>0</v>
      </c>
      <c r="Y592" s="23">
        <f t="shared" ref="Y592:Y600" si="366">SUM(J592:X592)-I592</f>
        <v>0</v>
      </c>
    </row>
    <row r="593" spans="1:25">
      <c r="A593" s="25">
        <f t="shared" si="311"/>
        <v>570</v>
      </c>
      <c r="C593" s="106">
        <v>36520</v>
      </c>
      <c r="E593" s="106" t="s">
        <v>137</v>
      </c>
      <c r="G593" s="24">
        <v>99</v>
      </c>
      <c r="H593" s="75" t="str">
        <f t="shared" si="350"/>
        <v>-</v>
      </c>
      <c r="I593" s="23">
        <f>'Dep. Res. Class'!L$57</f>
        <v>0</v>
      </c>
      <c r="J593" s="75">
        <f t="shared" si="351"/>
        <v>0</v>
      </c>
      <c r="K593" s="75">
        <f t="shared" si="352"/>
        <v>0</v>
      </c>
      <c r="L593" s="75">
        <f t="shared" si="353"/>
        <v>0</v>
      </c>
      <c r="M593" s="75">
        <f t="shared" si="354"/>
        <v>0</v>
      </c>
      <c r="N593" s="75">
        <f t="shared" si="355"/>
        <v>0</v>
      </c>
      <c r="O593" s="75">
        <f t="shared" si="356"/>
        <v>0</v>
      </c>
      <c r="P593" s="75">
        <f t="shared" si="357"/>
        <v>0</v>
      </c>
      <c r="Q593" s="75">
        <f t="shared" si="358"/>
        <v>0</v>
      </c>
      <c r="R593" s="75">
        <f t="shared" si="359"/>
        <v>0</v>
      </c>
      <c r="S593" s="75">
        <f t="shared" si="360"/>
        <v>0</v>
      </c>
      <c r="T593" s="75">
        <f t="shared" si="361"/>
        <v>0</v>
      </c>
      <c r="U593" s="75">
        <f t="shared" si="362"/>
        <v>0</v>
      </c>
      <c r="V593" s="75">
        <f t="shared" si="363"/>
        <v>0</v>
      </c>
      <c r="W593" s="75">
        <f t="shared" si="364"/>
        <v>0</v>
      </c>
      <c r="X593" s="75">
        <f t="shared" si="365"/>
        <v>0</v>
      </c>
      <c r="Y593" s="23">
        <f t="shared" si="366"/>
        <v>0</v>
      </c>
    </row>
    <row r="594" spans="1:25">
      <c r="A594" s="25">
        <f t="shared" si="311"/>
        <v>571</v>
      </c>
      <c r="C594" s="106">
        <v>36602</v>
      </c>
      <c r="E594" s="115" t="s">
        <v>139</v>
      </c>
      <c r="G594" s="24">
        <v>99</v>
      </c>
      <c r="H594" s="75" t="str">
        <f t="shared" si="350"/>
        <v>-</v>
      </c>
      <c r="I594" s="23">
        <f>'Dep. Res. Class'!L$58</f>
        <v>0</v>
      </c>
      <c r="J594" s="75">
        <f t="shared" si="351"/>
        <v>0</v>
      </c>
      <c r="K594" s="75">
        <f t="shared" si="352"/>
        <v>0</v>
      </c>
      <c r="L594" s="75">
        <f t="shared" si="353"/>
        <v>0</v>
      </c>
      <c r="M594" s="75">
        <f t="shared" si="354"/>
        <v>0</v>
      </c>
      <c r="N594" s="75">
        <f t="shared" si="355"/>
        <v>0</v>
      </c>
      <c r="O594" s="75">
        <f t="shared" si="356"/>
        <v>0</v>
      </c>
      <c r="P594" s="75">
        <f t="shared" si="357"/>
        <v>0</v>
      </c>
      <c r="Q594" s="75">
        <f t="shared" si="358"/>
        <v>0</v>
      </c>
      <c r="R594" s="75">
        <f t="shared" si="359"/>
        <v>0</v>
      </c>
      <c r="S594" s="75">
        <f t="shared" si="360"/>
        <v>0</v>
      </c>
      <c r="T594" s="75">
        <f t="shared" si="361"/>
        <v>0</v>
      </c>
      <c r="U594" s="75">
        <f t="shared" si="362"/>
        <v>0</v>
      </c>
      <c r="V594" s="75">
        <f t="shared" si="363"/>
        <v>0</v>
      </c>
      <c r="W594" s="75">
        <f t="shared" si="364"/>
        <v>0</v>
      </c>
      <c r="X594" s="75">
        <f t="shared" si="365"/>
        <v>0</v>
      </c>
      <c r="Y594" s="23">
        <f t="shared" si="366"/>
        <v>0</v>
      </c>
    </row>
    <row r="595" spans="1:25">
      <c r="A595" s="25">
        <f t="shared" si="311"/>
        <v>572</v>
      </c>
      <c r="C595" s="106">
        <v>36603</v>
      </c>
      <c r="E595" s="115" t="s">
        <v>270</v>
      </c>
      <c r="G595" s="24">
        <v>99</v>
      </c>
      <c r="H595" s="75" t="str">
        <f t="shared" si="350"/>
        <v>-</v>
      </c>
      <c r="I595" s="23">
        <f>'Dep. Res. Class'!L$59</f>
        <v>0</v>
      </c>
      <c r="J595" s="75">
        <f t="shared" si="351"/>
        <v>0</v>
      </c>
      <c r="K595" s="75">
        <f t="shared" si="352"/>
        <v>0</v>
      </c>
      <c r="L595" s="75">
        <f t="shared" si="353"/>
        <v>0</v>
      </c>
      <c r="M595" s="75">
        <f t="shared" si="354"/>
        <v>0</v>
      </c>
      <c r="N595" s="75">
        <f t="shared" si="355"/>
        <v>0</v>
      </c>
      <c r="O595" s="75">
        <f t="shared" si="356"/>
        <v>0</v>
      </c>
      <c r="P595" s="75">
        <f t="shared" si="357"/>
        <v>0</v>
      </c>
      <c r="Q595" s="75">
        <f t="shared" si="358"/>
        <v>0</v>
      </c>
      <c r="R595" s="75">
        <f t="shared" si="359"/>
        <v>0</v>
      </c>
      <c r="S595" s="75">
        <f t="shared" si="360"/>
        <v>0</v>
      </c>
      <c r="T595" s="75">
        <f t="shared" si="361"/>
        <v>0</v>
      </c>
      <c r="U595" s="75">
        <f t="shared" si="362"/>
        <v>0</v>
      </c>
      <c r="V595" s="75">
        <f t="shared" si="363"/>
        <v>0</v>
      </c>
      <c r="W595" s="75">
        <f t="shared" si="364"/>
        <v>0</v>
      </c>
      <c r="X595" s="75">
        <f t="shared" si="365"/>
        <v>0</v>
      </c>
      <c r="Y595" s="23">
        <f t="shared" si="366"/>
        <v>0</v>
      </c>
    </row>
    <row r="596" spans="1:25">
      <c r="A596" s="25">
        <f t="shared" si="311"/>
        <v>573</v>
      </c>
      <c r="C596" s="106">
        <v>36700</v>
      </c>
      <c r="E596" s="115" t="s">
        <v>271</v>
      </c>
      <c r="G596" s="24">
        <v>99</v>
      </c>
      <c r="H596" s="75" t="str">
        <f t="shared" si="350"/>
        <v>-</v>
      </c>
      <c r="I596" s="23">
        <f>'Dep. Res. Class'!L$60</f>
        <v>0</v>
      </c>
      <c r="J596" s="75">
        <f t="shared" si="351"/>
        <v>0</v>
      </c>
      <c r="K596" s="75">
        <f t="shared" si="352"/>
        <v>0</v>
      </c>
      <c r="L596" s="75">
        <f t="shared" si="353"/>
        <v>0</v>
      </c>
      <c r="M596" s="75">
        <f t="shared" si="354"/>
        <v>0</v>
      </c>
      <c r="N596" s="75">
        <f t="shared" si="355"/>
        <v>0</v>
      </c>
      <c r="O596" s="75">
        <f t="shared" si="356"/>
        <v>0</v>
      </c>
      <c r="P596" s="75">
        <f t="shared" si="357"/>
        <v>0</v>
      </c>
      <c r="Q596" s="75">
        <f t="shared" si="358"/>
        <v>0</v>
      </c>
      <c r="R596" s="75">
        <f t="shared" si="359"/>
        <v>0</v>
      </c>
      <c r="S596" s="75">
        <f t="shared" si="360"/>
        <v>0</v>
      </c>
      <c r="T596" s="75">
        <f t="shared" si="361"/>
        <v>0</v>
      </c>
      <c r="U596" s="75">
        <f t="shared" si="362"/>
        <v>0</v>
      </c>
      <c r="V596" s="75">
        <f t="shared" si="363"/>
        <v>0</v>
      </c>
      <c r="W596" s="75">
        <f t="shared" si="364"/>
        <v>0</v>
      </c>
      <c r="X596" s="75">
        <f t="shared" si="365"/>
        <v>0</v>
      </c>
      <c r="Y596" s="23">
        <f t="shared" si="366"/>
        <v>0</v>
      </c>
    </row>
    <row r="597" spans="1:25">
      <c r="A597" s="25">
        <f t="shared" si="311"/>
        <v>574</v>
      </c>
      <c r="C597" s="106">
        <v>36701</v>
      </c>
      <c r="E597" s="115" t="s">
        <v>272</v>
      </c>
      <c r="G597" s="24">
        <v>99</v>
      </c>
      <c r="H597" s="75" t="str">
        <f t="shared" si="350"/>
        <v>-</v>
      </c>
      <c r="I597" s="23">
        <f>'Dep. Res. Class'!L$61</f>
        <v>0</v>
      </c>
      <c r="J597" s="75">
        <f t="shared" si="351"/>
        <v>0</v>
      </c>
      <c r="K597" s="75">
        <f t="shared" si="352"/>
        <v>0</v>
      </c>
      <c r="L597" s="75">
        <f t="shared" si="353"/>
        <v>0</v>
      </c>
      <c r="M597" s="75">
        <f t="shared" si="354"/>
        <v>0</v>
      </c>
      <c r="N597" s="75">
        <f t="shared" si="355"/>
        <v>0</v>
      </c>
      <c r="O597" s="75">
        <f t="shared" si="356"/>
        <v>0</v>
      </c>
      <c r="P597" s="75">
        <f t="shared" si="357"/>
        <v>0</v>
      </c>
      <c r="Q597" s="75">
        <f t="shared" si="358"/>
        <v>0</v>
      </c>
      <c r="R597" s="75">
        <f t="shared" si="359"/>
        <v>0</v>
      </c>
      <c r="S597" s="75">
        <f t="shared" si="360"/>
        <v>0</v>
      </c>
      <c r="T597" s="75">
        <f t="shared" si="361"/>
        <v>0</v>
      </c>
      <c r="U597" s="75">
        <f t="shared" si="362"/>
        <v>0</v>
      </c>
      <c r="V597" s="75">
        <f t="shared" si="363"/>
        <v>0</v>
      </c>
      <c r="W597" s="75">
        <f t="shared" si="364"/>
        <v>0</v>
      </c>
      <c r="X597" s="75">
        <f t="shared" si="365"/>
        <v>0</v>
      </c>
      <c r="Y597" s="23">
        <f t="shared" si="366"/>
        <v>0</v>
      </c>
    </row>
    <row r="598" spans="1:25">
      <c r="A598" s="25">
        <f t="shared" si="311"/>
        <v>575</v>
      </c>
      <c r="C598" s="106">
        <v>36703</v>
      </c>
      <c r="E598" s="115" t="s">
        <v>627</v>
      </c>
      <c r="G598" s="24">
        <v>99</v>
      </c>
      <c r="H598" s="75" t="str">
        <f t="shared" si="350"/>
        <v>-</v>
      </c>
      <c r="I598" s="23">
        <f>'Dep. Res. Class'!L$62</f>
        <v>0</v>
      </c>
      <c r="J598" s="75">
        <f t="shared" si="351"/>
        <v>0</v>
      </c>
      <c r="K598" s="75">
        <f t="shared" si="352"/>
        <v>0</v>
      </c>
      <c r="L598" s="75">
        <f t="shared" si="353"/>
        <v>0</v>
      </c>
      <c r="M598" s="75">
        <f t="shared" si="354"/>
        <v>0</v>
      </c>
      <c r="N598" s="75">
        <f t="shared" si="355"/>
        <v>0</v>
      </c>
      <c r="O598" s="75">
        <f t="shared" si="356"/>
        <v>0</v>
      </c>
      <c r="P598" s="75">
        <f t="shared" si="357"/>
        <v>0</v>
      </c>
      <c r="Q598" s="75">
        <f t="shared" si="358"/>
        <v>0</v>
      </c>
      <c r="R598" s="75">
        <f t="shared" si="359"/>
        <v>0</v>
      </c>
      <c r="S598" s="75">
        <f t="shared" si="360"/>
        <v>0</v>
      </c>
      <c r="T598" s="75">
        <f t="shared" si="361"/>
        <v>0</v>
      </c>
      <c r="U598" s="75">
        <f t="shared" si="362"/>
        <v>0</v>
      </c>
      <c r="V598" s="75">
        <f t="shared" si="363"/>
        <v>0</v>
      </c>
      <c r="W598" s="75">
        <f t="shared" si="364"/>
        <v>0</v>
      </c>
      <c r="X598" s="75">
        <f t="shared" si="365"/>
        <v>0</v>
      </c>
      <c r="Y598" s="23">
        <f t="shared" si="366"/>
        <v>0</v>
      </c>
    </row>
    <row r="599" spans="1:25">
      <c r="A599" s="25">
        <f t="shared" si="311"/>
        <v>576</v>
      </c>
      <c r="C599" s="106">
        <v>36900</v>
      </c>
      <c r="E599" s="115" t="s">
        <v>273</v>
      </c>
      <c r="G599" s="24">
        <v>99</v>
      </c>
      <c r="H599" s="75" t="str">
        <f t="shared" si="350"/>
        <v>-</v>
      </c>
      <c r="I599" s="23">
        <f>'Dep. Res. Class'!L$63</f>
        <v>0</v>
      </c>
      <c r="J599" s="75">
        <f t="shared" si="351"/>
        <v>0</v>
      </c>
      <c r="K599" s="75">
        <f t="shared" si="352"/>
        <v>0</v>
      </c>
      <c r="L599" s="75">
        <f t="shared" si="353"/>
        <v>0</v>
      </c>
      <c r="M599" s="75">
        <f t="shared" si="354"/>
        <v>0</v>
      </c>
      <c r="N599" s="75">
        <f t="shared" si="355"/>
        <v>0</v>
      </c>
      <c r="O599" s="75">
        <f t="shared" si="356"/>
        <v>0</v>
      </c>
      <c r="P599" s="75">
        <f t="shared" si="357"/>
        <v>0</v>
      </c>
      <c r="Q599" s="75">
        <f t="shared" si="358"/>
        <v>0</v>
      </c>
      <c r="R599" s="75">
        <f t="shared" si="359"/>
        <v>0</v>
      </c>
      <c r="S599" s="75">
        <f t="shared" si="360"/>
        <v>0</v>
      </c>
      <c r="T599" s="75">
        <f t="shared" si="361"/>
        <v>0</v>
      </c>
      <c r="U599" s="75">
        <f t="shared" si="362"/>
        <v>0</v>
      </c>
      <c r="V599" s="75">
        <f t="shared" si="363"/>
        <v>0</v>
      </c>
      <c r="W599" s="75">
        <f t="shared" si="364"/>
        <v>0</v>
      </c>
      <c r="X599" s="75">
        <f t="shared" si="365"/>
        <v>0</v>
      </c>
      <c r="Y599" s="23">
        <f t="shared" si="366"/>
        <v>0</v>
      </c>
    </row>
    <row r="600" spans="1:25">
      <c r="A600" s="25">
        <f t="shared" si="311"/>
        <v>577</v>
      </c>
      <c r="C600" s="106">
        <v>36901</v>
      </c>
      <c r="E600" s="115" t="s">
        <v>273</v>
      </c>
      <c r="G600" s="24">
        <v>99</v>
      </c>
      <c r="H600" s="75" t="str">
        <f t="shared" si="350"/>
        <v>-</v>
      </c>
      <c r="I600" s="23">
        <f>'Dep. Res. Class'!L$64</f>
        <v>0</v>
      </c>
      <c r="J600" s="75">
        <f t="shared" si="351"/>
        <v>0</v>
      </c>
      <c r="K600" s="75">
        <f t="shared" si="352"/>
        <v>0</v>
      </c>
      <c r="L600" s="75">
        <f t="shared" si="353"/>
        <v>0</v>
      </c>
      <c r="M600" s="75">
        <f t="shared" si="354"/>
        <v>0</v>
      </c>
      <c r="N600" s="75">
        <f t="shared" si="355"/>
        <v>0</v>
      </c>
      <c r="O600" s="75">
        <f t="shared" si="356"/>
        <v>0</v>
      </c>
      <c r="P600" s="75">
        <f t="shared" si="357"/>
        <v>0</v>
      </c>
      <c r="Q600" s="75">
        <f t="shared" si="358"/>
        <v>0</v>
      </c>
      <c r="R600" s="75">
        <f t="shared" si="359"/>
        <v>0</v>
      </c>
      <c r="S600" s="75">
        <f t="shared" si="360"/>
        <v>0</v>
      </c>
      <c r="T600" s="75">
        <f t="shared" si="361"/>
        <v>0</v>
      </c>
      <c r="U600" s="75">
        <f t="shared" si="362"/>
        <v>0</v>
      </c>
      <c r="V600" s="75">
        <f t="shared" si="363"/>
        <v>0</v>
      </c>
      <c r="W600" s="75">
        <f t="shared" si="364"/>
        <v>0</v>
      </c>
      <c r="X600" s="75">
        <f t="shared" si="365"/>
        <v>0</v>
      </c>
      <c r="Y600" s="23">
        <f t="shared" si="366"/>
        <v>0</v>
      </c>
    </row>
    <row r="601" spans="1:25">
      <c r="A601" s="25">
        <f t="shared" si="311"/>
        <v>578</v>
      </c>
      <c r="G601" s="24"/>
      <c r="I601" s="23"/>
      <c r="J601" s="95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>
      <c r="A602" s="25">
        <f t="shared" si="311"/>
        <v>579</v>
      </c>
      <c r="D602" s="106" t="s">
        <v>65</v>
      </c>
      <c r="G602" s="24"/>
      <c r="H602" s="75"/>
      <c r="I602" s="23">
        <f>'Dep. Res. Class'!L$66</f>
        <v>0</v>
      </c>
      <c r="J602" s="75">
        <f>SUM(J592:J600)</f>
        <v>0</v>
      </c>
      <c r="K602" s="75">
        <f t="shared" ref="K602:X602" si="367">SUM(K592:K600)</f>
        <v>0</v>
      </c>
      <c r="L602" s="75">
        <f t="shared" si="367"/>
        <v>0</v>
      </c>
      <c r="M602" s="75">
        <f t="shared" si="367"/>
        <v>0</v>
      </c>
      <c r="N602" s="75">
        <f t="shared" si="367"/>
        <v>0</v>
      </c>
      <c r="O602" s="75">
        <f t="shared" si="367"/>
        <v>0</v>
      </c>
      <c r="P602" s="75">
        <f t="shared" si="367"/>
        <v>0</v>
      </c>
      <c r="Q602" s="75">
        <f t="shared" si="367"/>
        <v>0</v>
      </c>
      <c r="R602" s="75">
        <f t="shared" si="367"/>
        <v>0</v>
      </c>
      <c r="S602" s="75">
        <f t="shared" si="367"/>
        <v>0</v>
      </c>
      <c r="T602" s="75">
        <f t="shared" si="367"/>
        <v>0</v>
      </c>
      <c r="U602" s="75">
        <f t="shared" si="367"/>
        <v>0</v>
      </c>
      <c r="V602" s="75">
        <f t="shared" si="367"/>
        <v>0</v>
      </c>
      <c r="W602" s="75">
        <f t="shared" si="367"/>
        <v>0</v>
      </c>
      <c r="X602" s="75">
        <f t="shared" si="367"/>
        <v>0</v>
      </c>
      <c r="Y602" s="23">
        <f>SUM(J602:X602)-I602</f>
        <v>0</v>
      </c>
    </row>
    <row r="603" spans="1:25">
      <c r="A603" s="25">
        <f t="shared" si="311"/>
        <v>580</v>
      </c>
      <c r="G603" s="24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11"/>
        <v>581</v>
      </c>
      <c r="D604" s="106" t="s">
        <v>24</v>
      </c>
      <c r="G604" s="24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</row>
    <row r="605" spans="1:25">
      <c r="A605" s="25">
        <f t="shared" si="311"/>
        <v>582</v>
      </c>
      <c r="G605" s="24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>
      <c r="A606" s="25">
        <f t="shared" si="311"/>
        <v>583</v>
      </c>
      <c r="C606" s="106">
        <v>37400</v>
      </c>
      <c r="E606" s="115" t="s">
        <v>115</v>
      </c>
      <c r="G606" s="24">
        <v>99</v>
      </c>
      <c r="H606" s="75" t="str">
        <f t="shared" ref="H606:H628" si="368">VLOOKUP($G606,alloc,3)</f>
        <v>-</v>
      </c>
      <c r="I606" s="23">
        <f>'Dep. Res. Class'!L$70</f>
        <v>0</v>
      </c>
      <c r="J606" s="75">
        <f t="shared" ref="J606:J628" si="369">$I606*VLOOKUP($G606,alloc,6)</f>
        <v>0</v>
      </c>
      <c r="K606" s="75">
        <f t="shared" ref="K606:K628" si="370">$I606*VLOOKUP($G606,alloc,7)</f>
        <v>0</v>
      </c>
      <c r="L606" s="75">
        <f t="shared" ref="L606:L628" si="371">$I606*VLOOKUP($G606,alloc,8)</f>
        <v>0</v>
      </c>
      <c r="M606" s="75">
        <f t="shared" ref="M606:M628" si="372">$I606*VLOOKUP($G606,alloc,9)</f>
        <v>0</v>
      </c>
      <c r="N606" s="75">
        <f t="shared" ref="N606:N628" si="373">$I606*VLOOKUP($G606,alloc,10)</f>
        <v>0</v>
      </c>
      <c r="O606" s="75">
        <f t="shared" ref="O606:O628" si="374">$I606*VLOOKUP($G606,alloc,11)</f>
        <v>0</v>
      </c>
      <c r="P606" s="75">
        <f t="shared" ref="P606:P628" si="375">$I606*VLOOKUP($G606,alloc,12)</f>
        <v>0</v>
      </c>
      <c r="Q606" s="75">
        <f t="shared" ref="Q606:Q628" si="376">$I606*VLOOKUP($G606,alloc,13)</f>
        <v>0</v>
      </c>
      <c r="R606" s="75">
        <f t="shared" ref="R606:R628" si="377">$I606*VLOOKUP($G606,alloc,14)</f>
        <v>0</v>
      </c>
      <c r="S606" s="75">
        <f t="shared" ref="S606:S628" si="378">$I606*VLOOKUP($G606,alloc,15)</f>
        <v>0</v>
      </c>
      <c r="T606" s="75">
        <f t="shared" ref="T606:T628" si="379">$I606*VLOOKUP($G606,alloc,16)</f>
        <v>0</v>
      </c>
      <c r="U606" s="75">
        <f t="shared" ref="U606:U628" si="380">$I606*VLOOKUP($G606,alloc,17)</f>
        <v>0</v>
      </c>
      <c r="V606" s="75">
        <f t="shared" ref="V606:V628" si="381">$I606*VLOOKUP($G606,alloc,18)</f>
        <v>0</v>
      </c>
      <c r="W606" s="75">
        <f t="shared" ref="W606:W628" si="382">$I606*VLOOKUP($G606,alloc,19)</f>
        <v>0</v>
      </c>
      <c r="X606" s="75">
        <f t="shared" ref="X606:X628" si="383">$I606*VLOOKUP($G606,alloc,20)</f>
        <v>0</v>
      </c>
      <c r="Y606" s="23">
        <f t="shared" ref="Y606:Y628" si="384">SUM(J606:X606)-I606</f>
        <v>0</v>
      </c>
    </row>
    <row r="607" spans="1:25">
      <c r="A607" s="25">
        <f t="shared" si="311"/>
        <v>584</v>
      </c>
      <c r="C607" s="106">
        <v>37401</v>
      </c>
      <c r="E607" s="115" t="s">
        <v>274</v>
      </c>
      <c r="G607" s="24">
        <v>99</v>
      </c>
      <c r="H607" s="75" t="str">
        <f t="shared" si="368"/>
        <v>-</v>
      </c>
      <c r="I607" s="23">
        <f>'Dep. Res. Class'!L$71</f>
        <v>0</v>
      </c>
      <c r="J607" s="75">
        <f t="shared" si="369"/>
        <v>0</v>
      </c>
      <c r="K607" s="75">
        <f t="shared" si="370"/>
        <v>0</v>
      </c>
      <c r="L607" s="75">
        <f t="shared" si="371"/>
        <v>0</v>
      </c>
      <c r="M607" s="75">
        <f t="shared" si="372"/>
        <v>0</v>
      </c>
      <c r="N607" s="75">
        <f t="shared" si="373"/>
        <v>0</v>
      </c>
      <c r="O607" s="75">
        <f t="shared" si="374"/>
        <v>0</v>
      </c>
      <c r="P607" s="75">
        <f t="shared" si="375"/>
        <v>0</v>
      </c>
      <c r="Q607" s="75">
        <f t="shared" si="376"/>
        <v>0</v>
      </c>
      <c r="R607" s="75">
        <f t="shared" si="377"/>
        <v>0</v>
      </c>
      <c r="S607" s="75">
        <f t="shared" si="378"/>
        <v>0</v>
      </c>
      <c r="T607" s="75">
        <f t="shared" si="379"/>
        <v>0</v>
      </c>
      <c r="U607" s="75">
        <f t="shared" si="380"/>
        <v>0</v>
      </c>
      <c r="V607" s="75">
        <f t="shared" si="381"/>
        <v>0</v>
      </c>
      <c r="W607" s="75">
        <f t="shared" si="382"/>
        <v>0</v>
      </c>
      <c r="X607" s="75">
        <f t="shared" si="383"/>
        <v>0</v>
      </c>
      <c r="Y607" s="23">
        <f t="shared" si="384"/>
        <v>0</v>
      </c>
    </row>
    <row r="608" spans="1:25">
      <c r="A608" s="25">
        <f t="shared" si="311"/>
        <v>585</v>
      </c>
      <c r="C608" s="106">
        <v>37402</v>
      </c>
      <c r="E608" s="115" t="s">
        <v>275</v>
      </c>
      <c r="G608" s="24">
        <v>1</v>
      </c>
      <c r="H608" s="75" t="str">
        <f t="shared" si="368"/>
        <v>Mcf</v>
      </c>
      <c r="I608" s="23">
        <f>'Dep. Res. Class'!L$72</f>
        <v>0</v>
      </c>
      <c r="J608" s="75">
        <f t="shared" si="369"/>
        <v>0</v>
      </c>
      <c r="K608" s="75">
        <f t="shared" si="370"/>
        <v>0</v>
      </c>
      <c r="L608" s="75">
        <f t="shared" si="371"/>
        <v>0</v>
      </c>
      <c r="M608" s="75">
        <f t="shared" si="372"/>
        <v>0</v>
      </c>
      <c r="N608" s="75">
        <f t="shared" si="373"/>
        <v>0</v>
      </c>
      <c r="O608" s="75">
        <f t="shared" si="374"/>
        <v>0</v>
      </c>
      <c r="P608" s="75">
        <f t="shared" si="375"/>
        <v>0</v>
      </c>
      <c r="Q608" s="75">
        <f t="shared" si="376"/>
        <v>0</v>
      </c>
      <c r="R608" s="75">
        <f t="shared" si="377"/>
        <v>0</v>
      </c>
      <c r="S608" s="75">
        <f t="shared" si="378"/>
        <v>0</v>
      </c>
      <c r="T608" s="75">
        <f t="shared" si="379"/>
        <v>0</v>
      </c>
      <c r="U608" s="75">
        <f t="shared" si="380"/>
        <v>0</v>
      </c>
      <c r="V608" s="75">
        <f t="shared" si="381"/>
        <v>0</v>
      </c>
      <c r="W608" s="75">
        <f t="shared" si="382"/>
        <v>0</v>
      </c>
      <c r="X608" s="75">
        <f t="shared" si="383"/>
        <v>0</v>
      </c>
      <c r="Y608" s="23">
        <f t="shared" si="384"/>
        <v>0</v>
      </c>
    </row>
    <row r="609" spans="1:25">
      <c r="A609" s="25">
        <f t="shared" si="311"/>
        <v>586</v>
      </c>
      <c r="C609" s="106">
        <v>37403</v>
      </c>
      <c r="E609" s="115" t="s">
        <v>276</v>
      </c>
      <c r="G609" s="24">
        <v>99</v>
      </c>
      <c r="H609" s="75" t="str">
        <f t="shared" si="368"/>
        <v>-</v>
      </c>
      <c r="I609" s="23">
        <f>'Dep. Res. Class'!L$73</f>
        <v>0</v>
      </c>
      <c r="J609" s="75">
        <f t="shared" si="369"/>
        <v>0</v>
      </c>
      <c r="K609" s="75">
        <f t="shared" si="370"/>
        <v>0</v>
      </c>
      <c r="L609" s="75">
        <f t="shared" si="371"/>
        <v>0</v>
      </c>
      <c r="M609" s="75">
        <f t="shared" si="372"/>
        <v>0</v>
      </c>
      <c r="N609" s="75">
        <f t="shared" si="373"/>
        <v>0</v>
      </c>
      <c r="O609" s="75">
        <f t="shared" si="374"/>
        <v>0</v>
      </c>
      <c r="P609" s="75">
        <f t="shared" si="375"/>
        <v>0</v>
      </c>
      <c r="Q609" s="75">
        <f t="shared" si="376"/>
        <v>0</v>
      </c>
      <c r="R609" s="75">
        <f t="shared" si="377"/>
        <v>0</v>
      </c>
      <c r="S609" s="75">
        <f t="shared" si="378"/>
        <v>0</v>
      </c>
      <c r="T609" s="75">
        <f t="shared" si="379"/>
        <v>0</v>
      </c>
      <c r="U609" s="75">
        <f t="shared" si="380"/>
        <v>0</v>
      </c>
      <c r="V609" s="75">
        <f t="shared" si="381"/>
        <v>0</v>
      </c>
      <c r="W609" s="75">
        <f t="shared" si="382"/>
        <v>0</v>
      </c>
      <c r="X609" s="75">
        <f t="shared" si="383"/>
        <v>0</v>
      </c>
      <c r="Y609" s="23">
        <f t="shared" si="384"/>
        <v>0</v>
      </c>
    </row>
    <row r="610" spans="1:25">
      <c r="A610" s="25">
        <f t="shared" si="311"/>
        <v>587</v>
      </c>
      <c r="C610" s="106">
        <v>37500</v>
      </c>
      <c r="E610" s="115" t="s">
        <v>139</v>
      </c>
      <c r="G610" s="24">
        <v>1</v>
      </c>
      <c r="H610" s="75" t="str">
        <f t="shared" si="368"/>
        <v>Mcf</v>
      </c>
      <c r="I610" s="23">
        <f>'Dep. Res. Class'!L$74</f>
        <v>0</v>
      </c>
      <c r="J610" s="75">
        <f t="shared" si="369"/>
        <v>0</v>
      </c>
      <c r="K610" s="75">
        <f t="shared" si="370"/>
        <v>0</v>
      </c>
      <c r="L610" s="75">
        <f t="shared" si="371"/>
        <v>0</v>
      </c>
      <c r="M610" s="75">
        <f t="shared" si="372"/>
        <v>0</v>
      </c>
      <c r="N610" s="75">
        <f t="shared" si="373"/>
        <v>0</v>
      </c>
      <c r="O610" s="75">
        <f t="shared" si="374"/>
        <v>0</v>
      </c>
      <c r="P610" s="75">
        <f t="shared" si="375"/>
        <v>0</v>
      </c>
      <c r="Q610" s="75">
        <f t="shared" si="376"/>
        <v>0</v>
      </c>
      <c r="R610" s="75">
        <f t="shared" si="377"/>
        <v>0</v>
      </c>
      <c r="S610" s="75">
        <f t="shared" si="378"/>
        <v>0</v>
      </c>
      <c r="T610" s="75">
        <f t="shared" si="379"/>
        <v>0</v>
      </c>
      <c r="U610" s="75">
        <f t="shared" si="380"/>
        <v>0</v>
      </c>
      <c r="V610" s="75">
        <f t="shared" si="381"/>
        <v>0</v>
      </c>
      <c r="W610" s="75">
        <f t="shared" si="382"/>
        <v>0</v>
      </c>
      <c r="X610" s="75">
        <f t="shared" si="383"/>
        <v>0</v>
      </c>
      <c r="Y610" s="23">
        <f t="shared" si="384"/>
        <v>0</v>
      </c>
    </row>
    <row r="611" spans="1:25">
      <c r="A611" s="25">
        <f t="shared" si="311"/>
        <v>588</v>
      </c>
      <c r="C611" s="106">
        <v>37501</v>
      </c>
      <c r="E611" s="115" t="s">
        <v>277</v>
      </c>
      <c r="G611" s="24">
        <v>1</v>
      </c>
      <c r="H611" s="75" t="str">
        <f t="shared" si="368"/>
        <v>Mcf</v>
      </c>
      <c r="I611" s="23">
        <f>'Dep. Res. Class'!L$75</f>
        <v>0</v>
      </c>
      <c r="J611" s="75">
        <f t="shared" si="369"/>
        <v>0</v>
      </c>
      <c r="K611" s="75">
        <f t="shared" si="370"/>
        <v>0</v>
      </c>
      <c r="L611" s="75">
        <f t="shared" si="371"/>
        <v>0</v>
      </c>
      <c r="M611" s="75">
        <f t="shared" si="372"/>
        <v>0</v>
      </c>
      <c r="N611" s="75">
        <f t="shared" si="373"/>
        <v>0</v>
      </c>
      <c r="O611" s="75">
        <f t="shared" si="374"/>
        <v>0</v>
      </c>
      <c r="P611" s="75">
        <f t="shared" si="375"/>
        <v>0</v>
      </c>
      <c r="Q611" s="75">
        <f t="shared" si="376"/>
        <v>0</v>
      </c>
      <c r="R611" s="75">
        <f t="shared" si="377"/>
        <v>0</v>
      </c>
      <c r="S611" s="75">
        <f t="shared" si="378"/>
        <v>0</v>
      </c>
      <c r="T611" s="75">
        <f t="shared" si="379"/>
        <v>0</v>
      </c>
      <c r="U611" s="75">
        <f t="shared" si="380"/>
        <v>0</v>
      </c>
      <c r="V611" s="75">
        <f t="shared" si="381"/>
        <v>0</v>
      </c>
      <c r="W611" s="75">
        <f t="shared" si="382"/>
        <v>0</v>
      </c>
      <c r="X611" s="75">
        <f t="shared" si="383"/>
        <v>0</v>
      </c>
      <c r="Y611" s="23">
        <f t="shared" si="384"/>
        <v>0</v>
      </c>
    </row>
    <row r="612" spans="1:25">
      <c r="A612" s="25">
        <f t="shared" si="311"/>
        <v>589</v>
      </c>
      <c r="C612" s="106">
        <v>37502</v>
      </c>
      <c r="E612" s="115" t="s">
        <v>275</v>
      </c>
      <c r="G612" s="24">
        <v>1</v>
      </c>
      <c r="H612" s="75" t="str">
        <f t="shared" si="368"/>
        <v>Mcf</v>
      </c>
      <c r="I612" s="23">
        <f>'Dep. Res. Class'!L$76</f>
        <v>0</v>
      </c>
      <c r="J612" s="75">
        <f t="shared" si="369"/>
        <v>0</v>
      </c>
      <c r="K612" s="75">
        <f t="shared" si="370"/>
        <v>0</v>
      </c>
      <c r="L612" s="75">
        <f t="shared" si="371"/>
        <v>0</v>
      </c>
      <c r="M612" s="75">
        <f t="shared" si="372"/>
        <v>0</v>
      </c>
      <c r="N612" s="75">
        <f t="shared" si="373"/>
        <v>0</v>
      </c>
      <c r="O612" s="75">
        <f t="shared" si="374"/>
        <v>0</v>
      </c>
      <c r="P612" s="75">
        <f t="shared" si="375"/>
        <v>0</v>
      </c>
      <c r="Q612" s="75">
        <f t="shared" si="376"/>
        <v>0</v>
      </c>
      <c r="R612" s="75">
        <f t="shared" si="377"/>
        <v>0</v>
      </c>
      <c r="S612" s="75">
        <f t="shared" si="378"/>
        <v>0</v>
      </c>
      <c r="T612" s="75">
        <f t="shared" si="379"/>
        <v>0</v>
      </c>
      <c r="U612" s="75">
        <f t="shared" si="380"/>
        <v>0</v>
      </c>
      <c r="V612" s="75">
        <f t="shared" si="381"/>
        <v>0</v>
      </c>
      <c r="W612" s="75">
        <f t="shared" si="382"/>
        <v>0</v>
      </c>
      <c r="X612" s="75">
        <f t="shared" si="383"/>
        <v>0</v>
      </c>
      <c r="Y612" s="23">
        <f t="shared" si="384"/>
        <v>0</v>
      </c>
    </row>
    <row r="613" spans="1:25">
      <c r="A613" s="25">
        <f t="shared" si="311"/>
        <v>590</v>
      </c>
      <c r="C613" s="106">
        <v>37503</v>
      </c>
      <c r="E613" s="115" t="s">
        <v>278</v>
      </c>
      <c r="G613" s="24">
        <v>1</v>
      </c>
      <c r="H613" s="75" t="str">
        <f t="shared" si="368"/>
        <v>Mcf</v>
      </c>
      <c r="I613" s="23">
        <f>'Dep. Res. Class'!L$77</f>
        <v>0</v>
      </c>
      <c r="J613" s="75">
        <f t="shared" si="369"/>
        <v>0</v>
      </c>
      <c r="K613" s="75">
        <f t="shared" si="370"/>
        <v>0</v>
      </c>
      <c r="L613" s="75">
        <f t="shared" si="371"/>
        <v>0</v>
      </c>
      <c r="M613" s="75">
        <f t="shared" si="372"/>
        <v>0</v>
      </c>
      <c r="N613" s="75">
        <f t="shared" si="373"/>
        <v>0</v>
      </c>
      <c r="O613" s="75">
        <f t="shared" si="374"/>
        <v>0</v>
      </c>
      <c r="P613" s="75">
        <f t="shared" si="375"/>
        <v>0</v>
      </c>
      <c r="Q613" s="75">
        <f t="shared" si="376"/>
        <v>0</v>
      </c>
      <c r="R613" s="75">
        <f t="shared" si="377"/>
        <v>0</v>
      </c>
      <c r="S613" s="75">
        <f t="shared" si="378"/>
        <v>0</v>
      </c>
      <c r="T613" s="75">
        <f t="shared" si="379"/>
        <v>0</v>
      </c>
      <c r="U613" s="75">
        <f t="shared" si="380"/>
        <v>0</v>
      </c>
      <c r="V613" s="75">
        <f t="shared" si="381"/>
        <v>0</v>
      </c>
      <c r="W613" s="75">
        <f t="shared" si="382"/>
        <v>0</v>
      </c>
      <c r="X613" s="75">
        <f t="shared" si="383"/>
        <v>0</v>
      </c>
      <c r="Y613" s="23">
        <f t="shared" si="384"/>
        <v>0</v>
      </c>
    </row>
    <row r="614" spans="1:25">
      <c r="A614" s="25">
        <f t="shared" ref="A614:A624" si="385">A613+1</f>
        <v>591</v>
      </c>
      <c r="C614" s="106">
        <v>37600</v>
      </c>
      <c r="E614" s="115" t="s">
        <v>271</v>
      </c>
      <c r="G614" s="24">
        <v>1</v>
      </c>
      <c r="H614" s="75" t="str">
        <f t="shared" si="368"/>
        <v>Mcf</v>
      </c>
      <c r="I614" s="23">
        <f>'Dep. Res. Class'!L$78</f>
        <v>0</v>
      </c>
      <c r="J614" s="75">
        <f t="shared" si="369"/>
        <v>0</v>
      </c>
      <c r="K614" s="75">
        <f t="shared" si="370"/>
        <v>0</v>
      </c>
      <c r="L614" s="75">
        <f t="shared" si="371"/>
        <v>0</v>
      </c>
      <c r="M614" s="75">
        <f t="shared" si="372"/>
        <v>0</v>
      </c>
      <c r="N614" s="75">
        <f t="shared" si="373"/>
        <v>0</v>
      </c>
      <c r="O614" s="75">
        <f t="shared" si="374"/>
        <v>0</v>
      </c>
      <c r="P614" s="75">
        <f t="shared" si="375"/>
        <v>0</v>
      </c>
      <c r="Q614" s="75">
        <f t="shared" si="376"/>
        <v>0</v>
      </c>
      <c r="R614" s="75">
        <f t="shared" si="377"/>
        <v>0</v>
      </c>
      <c r="S614" s="75">
        <f t="shared" si="378"/>
        <v>0</v>
      </c>
      <c r="T614" s="75">
        <f t="shared" si="379"/>
        <v>0</v>
      </c>
      <c r="U614" s="75">
        <f t="shared" si="380"/>
        <v>0</v>
      </c>
      <c r="V614" s="75">
        <f t="shared" si="381"/>
        <v>0</v>
      </c>
      <c r="W614" s="75">
        <f t="shared" si="382"/>
        <v>0</v>
      </c>
      <c r="X614" s="75">
        <f t="shared" si="383"/>
        <v>0</v>
      </c>
      <c r="Y614" s="23">
        <f t="shared" si="384"/>
        <v>0</v>
      </c>
    </row>
    <row r="615" spans="1:25">
      <c r="A615" s="25">
        <f t="shared" si="385"/>
        <v>592</v>
      </c>
      <c r="C615" s="106">
        <v>37601</v>
      </c>
      <c r="E615" s="115" t="s">
        <v>272</v>
      </c>
      <c r="G615" s="24">
        <v>1</v>
      </c>
      <c r="H615" s="75" t="str">
        <f t="shared" si="368"/>
        <v>Mcf</v>
      </c>
      <c r="I615" s="23">
        <f>'Dep. Res. Class'!L$79</f>
        <v>0</v>
      </c>
      <c r="J615" s="75">
        <f t="shared" si="369"/>
        <v>0</v>
      </c>
      <c r="K615" s="75">
        <f t="shared" si="370"/>
        <v>0</v>
      </c>
      <c r="L615" s="75">
        <f t="shared" si="371"/>
        <v>0</v>
      </c>
      <c r="M615" s="75">
        <f t="shared" si="372"/>
        <v>0</v>
      </c>
      <c r="N615" s="75">
        <f t="shared" si="373"/>
        <v>0</v>
      </c>
      <c r="O615" s="75">
        <f t="shared" si="374"/>
        <v>0</v>
      </c>
      <c r="P615" s="75">
        <f t="shared" si="375"/>
        <v>0</v>
      </c>
      <c r="Q615" s="75">
        <f t="shared" si="376"/>
        <v>0</v>
      </c>
      <c r="R615" s="75">
        <f t="shared" si="377"/>
        <v>0</v>
      </c>
      <c r="S615" s="75">
        <f t="shared" si="378"/>
        <v>0</v>
      </c>
      <c r="T615" s="75">
        <f t="shared" si="379"/>
        <v>0</v>
      </c>
      <c r="U615" s="75">
        <f t="shared" si="380"/>
        <v>0</v>
      </c>
      <c r="V615" s="75">
        <f t="shared" si="381"/>
        <v>0</v>
      </c>
      <c r="W615" s="75">
        <f t="shared" si="382"/>
        <v>0</v>
      </c>
      <c r="X615" s="75">
        <f t="shared" si="383"/>
        <v>0</v>
      </c>
      <c r="Y615" s="23">
        <f t="shared" si="384"/>
        <v>0</v>
      </c>
    </row>
    <row r="616" spans="1:25">
      <c r="A616" s="25">
        <f t="shared" si="385"/>
        <v>593</v>
      </c>
      <c r="C616" s="106">
        <v>37602</v>
      </c>
      <c r="E616" s="115" t="s">
        <v>279</v>
      </c>
      <c r="G616" s="24">
        <v>1</v>
      </c>
      <c r="H616" s="75" t="str">
        <f t="shared" si="368"/>
        <v>Mcf</v>
      </c>
      <c r="I616" s="23">
        <f>'Dep. Res. Class'!L$80</f>
        <v>0</v>
      </c>
      <c r="J616" s="75">
        <f t="shared" si="369"/>
        <v>0</v>
      </c>
      <c r="K616" s="75">
        <f t="shared" si="370"/>
        <v>0</v>
      </c>
      <c r="L616" s="75">
        <f t="shared" si="371"/>
        <v>0</v>
      </c>
      <c r="M616" s="75">
        <f t="shared" si="372"/>
        <v>0</v>
      </c>
      <c r="N616" s="75">
        <f t="shared" si="373"/>
        <v>0</v>
      </c>
      <c r="O616" s="75">
        <f t="shared" si="374"/>
        <v>0</v>
      </c>
      <c r="P616" s="75">
        <f t="shared" si="375"/>
        <v>0</v>
      </c>
      <c r="Q616" s="75">
        <f t="shared" si="376"/>
        <v>0</v>
      </c>
      <c r="R616" s="75">
        <f t="shared" si="377"/>
        <v>0</v>
      </c>
      <c r="S616" s="75">
        <f t="shared" si="378"/>
        <v>0</v>
      </c>
      <c r="T616" s="75">
        <f t="shared" si="379"/>
        <v>0</v>
      </c>
      <c r="U616" s="75">
        <f t="shared" si="380"/>
        <v>0</v>
      </c>
      <c r="V616" s="75">
        <f t="shared" si="381"/>
        <v>0</v>
      </c>
      <c r="W616" s="75">
        <f t="shared" si="382"/>
        <v>0</v>
      </c>
      <c r="X616" s="75">
        <f t="shared" si="383"/>
        <v>0</v>
      </c>
      <c r="Y616" s="23">
        <f t="shared" si="384"/>
        <v>0</v>
      </c>
    </row>
    <row r="617" spans="1:25">
      <c r="A617" s="25">
        <f t="shared" si="385"/>
        <v>594</v>
      </c>
      <c r="C617" s="106">
        <v>37603</v>
      </c>
      <c r="E617" s="115" t="s">
        <v>627</v>
      </c>
      <c r="G617" s="24">
        <v>1</v>
      </c>
      <c r="H617" s="75" t="str">
        <f t="shared" si="368"/>
        <v>Mcf</v>
      </c>
      <c r="I617" s="23">
        <f>'Dep. Res. Class'!L$81</f>
        <v>0</v>
      </c>
      <c r="J617" s="75">
        <f t="shared" si="369"/>
        <v>0</v>
      </c>
      <c r="K617" s="75">
        <f t="shared" si="370"/>
        <v>0</v>
      </c>
      <c r="L617" s="75">
        <f t="shared" si="371"/>
        <v>0</v>
      </c>
      <c r="M617" s="75">
        <f t="shared" si="372"/>
        <v>0</v>
      </c>
      <c r="N617" s="75">
        <f t="shared" si="373"/>
        <v>0</v>
      </c>
      <c r="O617" s="75">
        <f t="shared" si="374"/>
        <v>0</v>
      </c>
      <c r="P617" s="75">
        <f t="shared" si="375"/>
        <v>0</v>
      </c>
      <c r="Q617" s="75">
        <f t="shared" si="376"/>
        <v>0</v>
      </c>
      <c r="R617" s="75">
        <f t="shared" si="377"/>
        <v>0</v>
      </c>
      <c r="S617" s="75">
        <f t="shared" si="378"/>
        <v>0</v>
      </c>
      <c r="T617" s="75">
        <f t="shared" si="379"/>
        <v>0</v>
      </c>
      <c r="U617" s="75">
        <f t="shared" si="380"/>
        <v>0</v>
      </c>
      <c r="V617" s="75">
        <f t="shared" si="381"/>
        <v>0</v>
      </c>
      <c r="W617" s="75">
        <f t="shared" si="382"/>
        <v>0</v>
      </c>
      <c r="X617" s="75">
        <f t="shared" si="383"/>
        <v>0</v>
      </c>
      <c r="Y617" s="23">
        <f t="shared" si="384"/>
        <v>0</v>
      </c>
    </row>
    <row r="618" spans="1:25">
      <c r="A618" s="25">
        <f t="shared" si="385"/>
        <v>595</v>
      </c>
      <c r="C618" s="106">
        <v>37604</v>
      </c>
      <c r="E618" s="115" t="s">
        <v>628</v>
      </c>
      <c r="G618" s="24">
        <v>1</v>
      </c>
      <c r="H618" s="75" t="str">
        <f t="shared" si="368"/>
        <v>Mcf</v>
      </c>
      <c r="I618" s="23">
        <f>'Dep. Res. Class'!L$82</f>
        <v>0</v>
      </c>
      <c r="J618" s="75">
        <f t="shared" si="369"/>
        <v>0</v>
      </c>
      <c r="K618" s="75">
        <f t="shared" si="370"/>
        <v>0</v>
      </c>
      <c r="L618" s="75">
        <f t="shared" si="371"/>
        <v>0</v>
      </c>
      <c r="M618" s="75">
        <f t="shared" si="372"/>
        <v>0</v>
      </c>
      <c r="N618" s="75">
        <f t="shared" si="373"/>
        <v>0</v>
      </c>
      <c r="O618" s="75">
        <f t="shared" si="374"/>
        <v>0</v>
      </c>
      <c r="P618" s="75">
        <f t="shared" si="375"/>
        <v>0</v>
      </c>
      <c r="Q618" s="75">
        <f t="shared" si="376"/>
        <v>0</v>
      </c>
      <c r="R618" s="75">
        <f t="shared" si="377"/>
        <v>0</v>
      </c>
      <c r="S618" s="75">
        <f t="shared" si="378"/>
        <v>0</v>
      </c>
      <c r="T618" s="75">
        <f t="shared" si="379"/>
        <v>0</v>
      </c>
      <c r="U618" s="75">
        <f t="shared" si="380"/>
        <v>0</v>
      </c>
      <c r="V618" s="75">
        <f t="shared" si="381"/>
        <v>0</v>
      </c>
      <c r="W618" s="75">
        <f t="shared" si="382"/>
        <v>0</v>
      </c>
      <c r="X618" s="75">
        <f t="shared" si="383"/>
        <v>0</v>
      </c>
      <c r="Y618" s="23">
        <f t="shared" si="384"/>
        <v>0</v>
      </c>
    </row>
    <row r="619" spans="1:25">
      <c r="A619" s="25">
        <f t="shared" si="385"/>
        <v>596</v>
      </c>
      <c r="C619" s="106">
        <v>37800</v>
      </c>
      <c r="E619" s="115" t="s">
        <v>280</v>
      </c>
      <c r="G619" s="24">
        <v>1</v>
      </c>
      <c r="H619" s="75" t="str">
        <f t="shared" si="368"/>
        <v>Mcf</v>
      </c>
      <c r="I619" s="23">
        <f>'Dep. Res. Class'!L$83</f>
        <v>0</v>
      </c>
      <c r="J619" s="75">
        <f t="shared" si="369"/>
        <v>0</v>
      </c>
      <c r="K619" s="75">
        <f t="shared" si="370"/>
        <v>0</v>
      </c>
      <c r="L619" s="75">
        <f t="shared" si="371"/>
        <v>0</v>
      </c>
      <c r="M619" s="75">
        <f t="shared" si="372"/>
        <v>0</v>
      </c>
      <c r="N619" s="75">
        <f t="shared" si="373"/>
        <v>0</v>
      </c>
      <c r="O619" s="75">
        <f t="shared" si="374"/>
        <v>0</v>
      </c>
      <c r="P619" s="75">
        <f t="shared" si="375"/>
        <v>0</v>
      </c>
      <c r="Q619" s="75">
        <f t="shared" si="376"/>
        <v>0</v>
      </c>
      <c r="R619" s="75">
        <f t="shared" si="377"/>
        <v>0</v>
      </c>
      <c r="S619" s="75">
        <f t="shared" si="378"/>
        <v>0</v>
      </c>
      <c r="T619" s="75">
        <f t="shared" si="379"/>
        <v>0</v>
      </c>
      <c r="U619" s="75">
        <f t="shared" si="380"/>
        <v>0</v>
      </c>
      <c r="V619" s="75">
        <f t="shared" si="381"/>
        <v>0</v>
      </c>
      <c r="W619" s="75">
        <f t="shared" si="382"/>
        <v>0</v>
      </c>
      <c r="X619" s="75">
        <f t="shared" si="383"/>
        <v>0</v>
      </c>
      <c r="Y619" s="23">
        <f t="shared" si="384"/>
        <v>0</v>
      </c>
    </row>
    <row r="620" spans="1:25">
      <c r="A620" s="25">
        <f t="shared" si="385"/>
        <v>597</v>
      </c>
      <c r="C620" s="106">
        <v>37900</v>
      </c>
      <c r="E620" s="115" t="s">
        <v>281</v>
      </c>
      <c r="G620" s="24">
        <v>1</v>
      </c>
      <c r="H620" s="75" t="str">
        <f t="shared" si="368"/>
        <v>Mcf</v>
      </c>
      <c r="I620" s="23">
        <f>'Dep. Res. Class'!L$84</f>
        <v>0</v>
      </c>
      <c r="J620" s="75">
        <f t="shared" si="369"/>
        <v>0</v>
      </c>
      <c r="K620" s="75">
        <f t="shared" si="370"/>
        <v>0</v>
      </c>
      <c r="L620" s="75">
        <f t="shared" si="371"/>
        <v>0</v>
      </c>
      <c r="M620" s="75">
        <f t="shared" si="372"/>
        <v>0</v>
      </c>
      <c r="N620" s="75">
        <f t="shared" si="373"/>
        <v>0</v>
      </c>
      <c r="O620" s="75">
        <f t="shared" si="374"/>
        <v>0</v>
      </c>
      <c r="P620" s="75">
        <f t="shared" si="375"/>
        <v>0</v>
      </c>
      <c r="Q620" s="75">
        <f t="shared" si="376"/>
        <v>0</v>
      </c>
      <c r="R620" s="75">
        <f t="shared" si="377"/>
        <v>0</v>
      </c>
      <c r="S620" s="75">
        <f t="shared" si="378"/>
        <v>0</v>
      </c>
      <c r="T620" s="75">
        <f t="shared" si="379"/>
        <v>0</v>
      </c>
      <c r="U620" s="75">
        <f t="shared" si="380"/>
        <v>0</v>
      </c>
      <c r="V620" s="75">
        <f t="shared" si="381"/>
        <v>0</v>
      </c>
      <c r="W620" s="75">
        <f t="shared" si="382"/>
        <v>0</v>
      </c>
      <c r="X620" s="75">
        <f t="shared" si="383"/>
        <v>0</v>
      </c>
      <c r="Y620" s="23">
        <f t="shared" si="384"/>
        <v>0</v>
      </c>
    </row>
    <row r="621" spans="1:25">
      <c r="A621" s="25">
        <f t="shared" si="385"/>
        <v>598</v>
      </c>
      <c r="C621" s="106">
        <v>37905</v>
      </c>
      <c r="E621" s="115" t="s">
        <v>282</v>
      </c>
      <c r="G621" s="24">
        <v>1</v>
      </c>
      <c r="H621" s="75" t="str">
        <f t="shared" si="368"/>
        <v>Mcf</v>
      </c>
      <c r="I621" s="23">
        <f>'Dep. Res. Class'!L$85</f>
        <v>0</v>
      </c>
      <c r="J621" s="75">
        <f t="shared" si="369"/>
        <v>0</v>
      </c>
      <c r="K621" s="75">
        <f t="shared" si="370"/>
        <v>0</v>
      </c>
      <c r="L621" s="75">
        <f t="shared" si="371"/>
        <v>0</v>
      </c>
      <c r="M621" s="75">
        <f t="shared" si="372"/>
        <v>0</v>
      </c>
      <c r="N621" s="75">
        <f t="shared" si="373"/>
        <v>0</v>
      </c>
      <c r="O621" s="75">
        <f t="shared" si="374"/>
        <v>0</v>
      </c>
      <c r="P621" s="75">
        <f t="shared" si="375"/>
        <v>0</v>
      </c>
      <c r="Q621" s="75">
        <f t="shared" si="376"/>
        <v>0</v>
      </c>
      <c r="R621" s="75">
        <f t="shared" si="377"/>
        <v>0</v>
      </c>
      <c r="S621" s="75">
        <f t="shared" si="378"/>
        <v>0</v>
      </c>
      <c r="T621" s="75">
        <f t="shared" si="379"/>
        <v>0</v>
      </c>
      <c r="U621" s="75">
        <f t="shared" si="380"/>
        <v>0</v>
      </c>
      <c r="V621" s="75">
        <f t="shared" si="381"/>
        <v>0</v>
      </c>
      <c r="W621" s="75">
        <f t="shared" si="382"/>
        <v>0</v>
      </c>
      <c r="X621" s="75">
        <f t="shared" si="383"/>
        <v>0</v>
      </c>
      <c r="Y621" s="23">
        <f t="shared" si="384"/>
        <v>0</v>
      </c>
    </row>
    <row r="622" spans="1:25">
      <c r="A622" s="25">
        <f t="shared" si="385"/>
        <v>599</v>
      </c>
      <c r="C622" s="106">
        <v>38000</v>
      </c>
      <c r="E622" s="115" t="s">
        <v>52</v>
      </c>
      <c r="G622" s="24">
        <v>99</v>
      </c>
      <c r="H622" s="75" t="str">
        <f t="shared" si="368"/>
        <v>-</v>
      </c>
      <c r="I622" s="23">
        <f>'Dep. Res. Class'!L$86</f>
        <v>0</v>
      </c>
      <c r="J622" s="75">
        <f t="shared" si="369"/>
        <v>0</v>
      </c>
      <c r="K622" s="75">
        <f t="shared" si="370"/>
        <v>0</v>
      </c>
      <c r="L622" s="75">
        <f t="shared" si="371"/>
        <v>0</v>
      </c>
      <c r="M622" s="75">
        <f t="shared" si="372"/>
        <v>0</v>
      </c>
      <c r="N622" s="75">
        <f t="shared" si="373"/>
        <v>0</v>
      </c>
      <c r="O622" s="75">
        <f t="shared" si="374"/>
        <v>0</v>
      </c>
      <c r="P622" s="75">
        <f t="shared" si="375"/>
        <v>0</v>
      </c>
      <c r="Q622" s="75">
        <f t="shared" si="376"/>
        <v>0</v>
      </c>
      <c r="R622" s="75">
        <f t="shared" si="377"/>
        <v>0</v>
      </c>
      <c r="S622" s="75">
        <f t="shared" si="378"/>
        <v>0</v>
      </c>
      <c r="T622" s="75">
        <f t="shared" si="379"/>
        <v>0</v>
      </c>
      <c r="U622" s="75">
        <f t="shared" si="380"/>
        <v>0</v>
      </c>
      <c r="V622" s="75">
        <f t="shared" si="381"/>
        <v>0</v>
      </c>
      <c r="W622" s="75">
        <f t="shared" si="382"/>
        <v>0</v>
      </c>
      <c r="X622" s="75">
        <f t="shared" si="383"/>
        <v>0</v>
      </c>
      <c r="Y622" s="23">
        <f t="shared" si="384"/>
        <v>0</v>
      </c>
    </row>
    <row r="623" spans="1:25">
      <c r="A623" s="25">
        <f t="shared" si="385"/>
        <v>600</v>
      </c>
      <c r="C623" s="106">
        <v>38100</v>
      </c>
      <c r="E623" s="115" t="s">
        <v>51</v>
      </c>
      <c r="G623" s="24">
        <v>99</v>
      </c>
      <c r="H623" s="75" t="str">
        <f t="shared" si="368"/>
        <v>-</v>
      </c>
      <c r="I623" s="23">
        <f>'Dep. Res. Class'!L$87</f>
        <v>0</v>
      </c>
      <c r="J623" s="75">
        <f t="shared" si="369"/>
        <v>0</v>
      </c>
      <c r="K623" s="75">
        <f t="shared" si="370"/>
        <v>0</v>
      </c>
      <c r="L623" s="75">
        <f t="shared" si="371"/>
        <v>0</v>
      </c>
      <c r="M623" s="75">
        <f t="shared" si="372"/>
        <v>0</v>
      </c>
      <c r="N623" s="75">
        <f t="shared" si="373"/>
        <v>0</v>
      </c>
      <c r="O623" s="75">
        <f t="shared" si="374"/>
        <v>0</v>
      </c>
      <c r="P623" s="75">
        <f t="shared" si="375"/>
        <v>0</v>
      </c>
      <c r="Q623" s="75">
        <f t="shared" si="376"/>
        <v>0</v>
      </c>
      <c r="R623" s="75">
        <f t="shared" si="377"/>
        <v>0</v>
      </c>
      <c r="S623" s="75">
        <f t="shared" si="378"/>
        <v>0</v>
      </c>
      <c r="T623" s="75">
        <f t="shared" si="379"/>
        <v>0</v>
      </c>
      <c r="U623" s="75">
        <f t="shared" si="380"/>
        <v>0</v>
      </c>
      <c r="V623" s="75">
        <f t="shared" si="381"/>
        <v>0</v>
      </c>
      <c r="W623" s="75">
        <f t="shared" si="382"/>
        <v>0</v>
      </c>
      <c r="X623" s="75">
        <f t="shared" si="383"/>
        <v>0</v>
      </c>
      <c r="Y623" s="23">
        <f t="shared" si="384"/>
        <v>0</v>
      </c>
    </row>
    <row r="624" spans="1:25">
      <c r="A624" s="25">
        <f t="shared" si="385"/>
        <v>601</v>
      </c>
      <c r="C624" s="106">
        <v>38200</v>
      </c>
      <c r="E624" s="115" t="s">
        <v>283</v>
      </c>
      <c r="G624" s="24">
        <v>99</v>
      </c>
      <c r="H624" s="75" t="str">
        <f t="shared" si="368"/>
        <v>-</v>
      </c>
      <c r="I624" s="23">
        <f>'Dep. Res. Class'!L$88</f>
        <v>0</v>
      </c>
      <c r="J624" s="75">
        <f t="shared" si="369"/>
        <v>0</v>
      </c>
      <c r="K624" s="75">
        <f t="shared" si="370"/>
        <v>0</v>
      </c>
      <c r="L624" s="75">
        <f t="shared" si="371"/>
        <v>0</v>
      </c>
      <c r="M624" s="75">
        <f t="shared" si="372"/>
        <v>0</v>
      </c>
      <c r="N624" s="75">
        <f t="shared" si="373"/>
        <v>0</v>
      </c>
      <c r="O624" s="75">
        <f t="shared" si="374"/>
        <v>0</v>
      </c>
      <c r="P624" s="75">
        <f t="shared" si="375"/>
        <v>0</v>
      </c>
      <c r="Q624" s="75">
        <f t="shared" si="376"/>
        <v>0</v>
      </c>
      <c r="R624" s="75">
        <f t="shared" si="377"/>
        <v>0</v>
      </c>
      <c r="S624" s="75">
        <f t="shared" si="378"/>
        <v>0</v>
      </c>
      <c r="T624" s="75">
        <f t="shared" si="379"/>
        <v>0</v>
      </c>
      <c r="U624" s="75">
        <f t="shared" si="380"/>
        <v>0</v>
      </c>
      <c r="V624" s="75">
        <f t="shared" si="381"/>
        <v>0</v>
      </c>
      <c r="W624" s="75">
        <f t="shared" si="382"/>
        <v>0</v>
      </c>
      <c r="X624" s="75">
        <f t="shared" si="383"/>
        <v>0</v>
      </c>
      <c r="Y624" s="23">
        <f t="shared" si="384"/>
        <v>0</v>
      </c>
    </row>
    <row r="625" spans="1:25">
      <c r="A625" s="25">
        <f t="shared" ref="A625:A680" si="386">A624+1</f>
        <v>602</v>
      </c>
      <c r="C625" s="106">
        <v>38300</v>
      </c>
      <c r="E625" s="115" t="s">
        <v>284</v>
      </c>
      <c r="G625" s="24">
        <v>99</v>
      </c>
      <c r="H625" s="75" t="str">
        <f t="shared" si="368"/>
        <v>-</v>
      </c>
      <c r="I625" s="23">
        <f>'Dep. Res. Class'!L$89</f>
        <v>0</v>
      </c>
      <c r="J625" s="75">
        <f t="shared" si="369"/>
        <v>0</v>
      </c>
      <c r="K625" s="75">
        <f t="shared" si="370"/>
        <v>0</v>
      </c>
      <c r="L625" s="75">
        <f t="shared" si="371"/>
        <v>0</v>
      </c>
      <c r="M625" s="75">
        <f t="shared" si="372"/>
        <v>0</v>
      </c>
      <c r="N625" s="75">
        <f t="shared" si="373"/>
        <v>0</v>
      </c>
      <c r="O625" s="75">
        <f t="shared" si="374"/>
        <v>0</v>
      </c>
      <c r="P625" s="75">
        <f t="shared" si="375"/>
        <v>0</v>
      </c>
      <c r="Q625" s="75">
        <f t="shared" si="376"/>
        <v>0</v>
      </c>
      <c r="R625" s="75">
        <f t="shared" si="377"/>
        <v>0</v>
      </c>
      <c r="S625" s="75">
        <f t="shared" si="378"/>
        <v>0</v>
      </c>
      <c r="T625" s="75">
        <f t="shared" si="379"/>
        <v>0</v>
      </c>
      <c r="U625" s="75">
        <f t="shared" si="380"/>
        <v>0</v>
      </c>
      <c r="V625" s="75">
        <f t="shared" si="381"/>
        <v>0</v>
      </c>
      <c r="W625" s="75">
        <f t="shared" si="382"/>
        <v>0</v>
      </c>
      <c r="X625" s="75">
        <f t="shared" si="383"/>
        <v>0</v>
      </c>
      <c r="Y625" s="23">
        <f t="shared" si="384"/>
        <v>0</v>
      </c>
    </row>
    <row r="626" spans="1:25">
      <c r="A626" s="25">
        <f t="shared" si="386"/>
        <v>603</v>
      </c>
      <c r="C626" s="106">
        <v>38400</v>
      </c>
      <c r="E626" s="115" t="s">
        <v>285</v>
      </c>
      <c r="G626" s="24">
        <v>99</v>
      </c>
      <c r="H626" s="75" t="str">
        <f t="shared" si="368"/>
        <v>-</v>
      </c>
      <c r="I626" s="23">
        <f>'Dep. Res. Class'!L$90</f>
        <v>0</v>
      </c>
      <c r="J626" s="75">
        <f t="shared" si="369"/>
        <v>0</v>
      </c>
      <c r="K626" s="75">
        <f t="shared" si="370"/>
        <v>0</v>
      </c>
      <c r="L626" s="75">
        <f t="shared" si="371"/>
        <v>0</v>
      </c>
      <c r="M626" s="75">
        <f t="shared" si="372"/>
        <v>0</v>
      </c>
      <c r="N626" s="75">
        <f t="shared" si="373"/>
        <v>0</v>
      </c>
      <c r="O626" s="75">
        <f t="shared" si="374"/>
        <v>0</v>
      </c>
      <c r="P626" s="75">
        <f t="shared" si="375"/>
        <v>0</v>
      </c>
      <c r="Q626" s="75">
        <f t="shared" si="376"/>
        <v>0</v>
      </c>
      <c r="R626" s="75">
        <f t="shared" si="377"/>
        <v>0</v>
      </c>
      <c r="S626" s="75">
        <f t="shared" si="378"/>
        <v>0</v>
      </c>
      <c r="T626" s="75">
        <f t="shared" si="379"/>
        <v>0</v>
      </c>
      <c r="U626" s="75">
        <f t="shared" si="380"/>
        <v>0</v>
      </c>
      <c r="V626" s="75">
        <f t="shared" si="381"/>
        <v>0</v>
      </c>
      <c r="W626" s="75">
        <f t="shared" si="382"/>
        <v>0</v>
      </c>
      <c r="X626" s="75">
        <f t="shared" si="383"/>
        <v>0</v>
      </c>
      <c r="Y626" s="23">
        <f t="shared" si="384"/>
        <v>0</v>
      </c>
    </row>
    <row r="627" spans="1:25">
      <c r="A627" s="25">
        <f t="shared" si="386"/>
        <v>604</v>
      </c>
      <c r="C627" s="106">
        <v>38500</v>
      </c>
      <c r="E627" s="115" t="s">
        <v>286</v>
      </c>
      <c r="G627" s="24">
        <v>99</v>
      </c>
      <c r="H627" s="75" t="str">
        <f t="shared" si="368"/>
        <v>-</v>
      </c>
      <c r="I627" s="23">
        <f>'Dep. Res. Class'!L$91</f>
        <v>0</v>
      </c>
      <c r="J627" s="75">
        <f t="shared" si="369"/>
        <v>0</v>
      </c>
      <c r="K627" s="75">
        <f t="shared" si="370"/>
        <v>0</v>
      </c>
      <c r="L627" s="75">
        <f t="shared" si="371"/>
        <v>0</v>
      </c>
      <c r="M627" s="75">
        <f t="shared" si="372"/>
        <v>0</v>
      </c>
      <c r="N627" s="75">
        <f t="shared" si="373"/>
        <v>0</v>
      </c>
      <c r="O627" s="75">
        <f t="shared" si="374"/>
        <v>0</v>
      </c>
      <c r="P627" s="75">
        <f t="shared" si="375"/>
        <v>0</v>
      </c>
      <c r="Q627" s="75">
        <f t="shared" si="376"/>
        <v>0</v>
      </c>
      <c r="R627" s="75">
        <f t="shared" si="377"/>
        <v>0</v>
      </c>
      <c r="S627" s="75">
        <f t="shared" si="378"/>
        <v>0</v>
      </c>
      <c r="T627" s="75">
        <f t="shared" si="379"/>
        <v>0</v>
      </c>
      <c r="U627" s="75">
        <f t="shared" si="380"/>
        <v>0</v>
      </c>
      <c r="V627" s="75">
        <f t="shared" si="381"/>
        <v>0</v>
      </c>
      <c r="W627" s="75">
        <f t="shared" si="382"/>
        <v>0</v>
      </c>
      <c r="X627" s="75">
        <f t="shared" si="383"/>
        <v>0</v>
      </c>
      <c r="Y627" s="23">
        <f t="shared" si="384"/>
        <v>0</v>
      </c>
    </row>
    <row r="628" spans="1:25">
      <c r="A628" s="25">
        <f t="shared" si="386"/>
        <v>605</v>
      </c>
      <c r="C628" s="106">
        <v>38600</v>
      </c>
      <c r="E628" s="115" t="s">
        <v>287</v>
      </c>
      <c r="G628" s="24">
        <v>99</v>
      </c>
      <c r="H628" s="75" t="str">
        <f t="shared" si="368"/>
        <v>-</v>
      </c>
      <c r="I628" s="23">
        <f>'Dep. Res. Class'!L$92</f>
        <v>0</v>
      </c>
      <c r="J628" s="75">
        <f t="shared" si="369"/>
        <v>0</v>
      </c>
      <c r="K628" s="75">
        <f t="shared" si="370"/>
        <v>0</v>
      </c>
      <c r="L628" s="75">
        <f t="shared" si="371"/>
        <v>0</v>
      </c>
      <c r="M628" s="75">
        <f t="shared" si="372"/>
        <v>0</v>
      </c>
      <c r="N628" s="75">
        <f t="shared" si="373"/>
        <v>0</v>
      </c>
      <c r="O628" s="75">
        <f t="shared" si="374"/>
        <v>0</v>
      </c>
      <c r="P628" s="75">
        <f t="shared" si="375"/>
        <v>0</v>
      </c>
      <c r="Q628" s="75">
        <f t="shared" si="376"/>
        <v>0</v>
      </c>
      <c r="R628" s="75">
        <f t="shared" si="377"/>
        <v>0</v>
      </c>
      <c r="S628" s="75">
        <f t="shared" si="378"/>
        <v>0</v>
      </c>
      <c r="T628" s="75">
        <f t="shared" si="379"/>
        <v>0</v>
      </c>
      <c r="U628" s="75">
        <f t="shared" si="380"/>
        <v>0</v>
      </c>
      <c r="V628" s="75">
        <f t="shared" si="381"/>
        <v>0</v>
      </c>
      <c r="W628" s="75">
        <f t="shared" si="382"/>
        <v>0</v>
      </c>
      <c r="X628" s="75">
        <f t="shared" si="383"/>
        <v>0</v>
      </c>
      <c r="Y628" s="23">
        <f t="shared" si="384"/>
        <v>0</v>
      </c>
    </row>
    <row r="629" spans="1:25">
      <c r="A629" s="25">
        <f t="shared" si="386"/>
        <v>606</v>
      </c>
      <c r="G629" s="24"/>
      <c r="H629" s="75"/>
      <c r="I629" s="23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23"/>
    </row>
    <row r="630" spans="1:25">
      <c r="A630" s="25">
        <f t="shared" si="386"/>
        <v>607</v>
      </c>
      <c r="D630" s="106" t="s">
        <v>66</v>
      </c>
      <c r="G630" s="24"/>
      <c r="H630" s="75"/>
      <c r="I630" s="23">
        <f>'Dep. Res. Class'!L$94</f>
        <v>0</v>
      </c>
      <c r="J630" s="75">
        <f>SUM(J606:J628)</f>
        <v>0</v>
      </c>
      <c r="K630" s="75">
        <f t="shared" ref="K630:X630" si="387">SUM(K606:K628)</f>
        <v>0</v>
      </c>
      <c r="L630" s="75">
        <f t="shared" si="387"/>
        <v>0</v>
      </c>
      <c r="M630" s="75">
        <f t="shared" si="387"/>
        <v>0</v>
      </c>
      <c r="N630" s="75">
        <f t="shared" si="387"/>
        <v>0</v>
      </c>
      <c r="O630" s="75">
        <f t="shared" si="387"/>
        <v>0</v>
      </c>
      <c r="P630" s="75">
        <f t="shared" si="387"/>
        <v>0</v>
      </c>
      <c r="Q630" s="75">
        <f t="shared" si="387"/>
        <v>0</v>
      </c>
      <c r="R630" s="75">
        <f t="shared" si="387"/>
        <v>0</v>
      </c>
      <c r="S630" s="75">
        <f t="shared" si="387"/>
        <v>0</v>
      </c>
      <c r="T630" s="75">
        <f t="shared" si="387"/>
        <v>0</v>
      </c>
      <c r="U630" s="75">
        <f t="shared" si="387"/>
        <v>0</v>
      </c>
      <c r="V630" s="75">
        <f t="shared" si="387"/>
        <v>0</v>
      </c>
      <c r="W630" s="75">
        <f t="shared" si="387"/>
        <v>0</v>
      </c>
      <c r="X630" s="75">
        <f t="shared" si="387"/>
        <v>0</v>
      </c>
      <c r="Y630" s="23">
        <f>SUM(J630:X630)-I630</f>
        <v>0</v>
      </c>
    </row>
    <row r="631" spans="1:25">
      <c r="A631" s="25">
        <f t="shared" si="386"/>
        <v>608</v>
      </c>
      <c r="G631" s="24"/>
      <c r="H631" s="75"/>
      <c r="I631" s="2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23"/>
    </row>
    <row r="632" spans="1:25">
      <c r="A632" s="25">
        <f t="shared" si="386"/>
        <v>609</v>
      </c>
      <c r="D632" s="106" t="s">
        <v>148</v>
      </c>
      <c r="G632" s="24"/>
      <c r="H632" s="75"/>
      <c r="I632" s="23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23"/>
    </row>
    <row r="633" spans="1:25">
      <c r="A633" s="25">
        <f t="shared" si="386"/>
        <v>610</v>
      </c>
      <c r="G633" s="24"/>
      <c r="H633" s="75"/>
      <c r="I633" s="23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23"/>
    </row>
    <row r="634" spans="1:25">
      <c r="A634" s="25">
        <f t="shared" si="386"/>
        <v>611</v>
      </c>
      <c r="C634" s="106">
        <v>38900</v>
      </c>
      <c r="E634" s="115" t="s">
        <v>115</v>
      </c>
      <c r="G634" s="24">
        <v>6.6</v>
      </c>
      <c r="H634" s="75" t="str">
        <f t="shared" ref="H634:H669" si="388">VLOOKUP($G634,alloc,3)</f>
        <v>P, S, T &amp; D Plant - Commodity</v>
      </c>
      <c r="I634" s="23">
        <f>'Dep. Res. Class'!L$98</f>
        <v>0</v>
      </c>
      <c r="J634" s="75">
        <f t="shared" ref="J634:J669" si="389">$I634*VLOOKUP($G634,alloc,6)</f>
        <v>0</v>
      </c>
      <c r="K634" s="75">
        <f t="shared" ref="K634:K669" si="390">$I634*VLOOKUP($G634,alloc,7)</f>
        <v>0</v>
      </c>
      <c r="L634" s="75">
        <f t="shared" ref="L634:L669" si="391">$I634*VLOOKUP($G634,alloc,8)</f>
        <v>0</v>
      </c>
      <c r="M634" s="75">
        <f t="shared" ref="M634:M669" si="392">$I634*VLOOKUP($G634,alloc,9)</f>
        <v>0</v>
      </c>
      <c r="N634" s="75">
        <f t="shared" ref="N634:N669" si="393">$I634*VLOOKUP($G634,alloc,10)</f>
        <v>0</v>
      </c>
      <c r="O634" s="75">
        <f t="shared" ref="O634:O669" si="394">$I634*VLOOKUP($G634,alloc,11)</f>
        <v>0</v>
      </c>
      <c r="P634" s="75">
        <f t="shared" ref="P634:P669" si="395">$I634*VLOOKUP($G634,alloc,12)</f>
        <v>0</v>
      </c>
      <c r="Q634" s="75">
        <f t="shared" ref="Q634:Q669" si="396">$I634*VLOOKUP($G634,alloc,13)</f>
        <v>0</v>
      </c>
      <c r="R634" s="75">
        <f t="shared" ref="R634:R669" si="397">$I634*VLOOKUP($G634,alloc,14)</f>
        <v>0</v>
      </c>
      <c r="S634" s="75">
        <f t="shared" ref="S634:S669" si="398">$I634*VLOOKUP($G634,alloc,15)</f>
        <v>0</v>
      </c>
      <c r="T634" s="75">
        <f t="shared" ref="T634:T669" si="399">$I634*VLOOKUP($G634,alloc,16)</f>
        <v>0</v>
      </c>
      <c r="U634" s="75">
        <f t="shared" ref="U634:U669" si="400">$I634*VLOOKUP($G634,alloc,17)</f>
        <v>0</v>
      </c>
      <c r="V634" s="75">
        <f t="shared" ref="V634:V669" si="401">$I634*VLOOKUP($G634,alloc,18)</f>
        <v>0</v>
      </c>
      <c r="W634" s="75">
        <f t="shared" ref="W634:W669" si="402">$I634*VLOOKUP($G634,alloc,19)</f>
        <v>0</v>
      </c>
      <c r="X634" s="75">
        <f t="shared" ref="X634:X669" si="403">$I634*VLOOKUP($G634,alloc,20)</f>
        <v>0</v>
      </c>
      <c r="Y634" s="23">
        <f t="shared" ref="Y634:Y669" si="404">SUM(J634:X634)-I634</f>
        <v>0</v>
      </c>
    </row>
    <row r="635" spans="1:25">
      <c r="A635" s="25">
        <f t="shared" si="386"/>
        <v>612</v>
      </c>
      <c r="C635" s="106">
        <v>39000</v>
      </c>
      <c r="E635" s="115" t="s">
        <v>139</v>
      </c>
      <c r="G635" s="24">
        <v>6.6</v>
      </c>
      <c r="H635" s="75" t="str">
        <f t="shared" si="388"/>
        <v>P, S, T &amp; D Plant - Commodity</v>
      </c>
      <c r="I635" s="23">
        <f>'Dep. Res. Class'!L$99</f>
        <v>40996.205969739181</v>
      </c>
      <c r="J635" s="75">
        <f t="shared" si="389"/>
        <v>15574.593263188272</v>
      </c>
      <c r="K635" s="75">
        <f t="shared" si="390"/>
        <v>10278.810078542921</v>
      </c>
      <c r="L635" s="75">
        <f t="shared" si="391"/>
        <v>221.44935340521695</v>
      </c>
      <c r="M635" s="75">
        <f t="shared" si="392"/>
        <v>7301.1359665246227</v>
      </c>
      <c r="N635" s="75">
        <f t="shared" si="393"/>
        <v>7620.2173080781449</v>
      </c>
      <c r="O635" s="75">
        <f t="shared" si="394"/>
        <v>0</v>
      </c>
      <c r="P635" s="75">
        <f t="shared" si="395"/>
        <v>0</v>
      </c>
      <c r="Q635" s="75">
        <f t="shared" si="396"/>
        <v>0</v>
      </c>
      <c r="R635" s="75">
        <f t="shared" si="397"/>
        <v>0</v>
      </c>
      <c r="S635" s="75">
        <f t="shared" si="398"/>
        <v>0</v>
      </c>
      <c r="T635" s="75">
        <f t="shared" si="399"/>
        <v>0</v>
      </c>
      <c r="U635" s="75">
        <f t="shared" si="400"/>
        <v>0</v>
      </c>
      <c r="V635" s="75">
        <f t="shared" si="401"/>
        <v>0</v>
      </c>
      <c r="W635" s="75">
        <f t="shared" si="402"/>
        <v>0</v>
      </c>
      <c r="X635" s="75">
        <f t="shared" si="403"/>
        <v>0</v>
      </c>
      <c r="Y635" s="23">
        <f t="shared" si="404"/>
        <v>0</v>
      </c>
    </row>
    <row r="636" spans="1:25">
      <c r="A636" s="25">
        <f t="shared" si="386"/>
        <v>613</v>
      </c>
      <c r="C636" s="106">
        <v>39002</v>
      </c>
      <c r="E636" s="115" t="s">
        <v>509</v>
      </c>
      <c r="G636" s="24">
        <v>6.6</v>
      </c>
      <c r="H636" s="75" t="str">
        <f t="shared" si="388"/>
        <v>P, S, T &amp; D Plant - Commodity</v>
      </c>
      <c r="I636" s="23">
        <f>'Dep. Res. Class'!L$100</f>
        <v>2474.5338945400199</v>
      </c>
      <c r="J636" s="75">
        <f t="shared" si="389"/>
        <v>940.08355192384693</v>
      </c>
      <c r="K636" s="75">
        <f t="shared" si="390"/>
        <v>620.42970399916362</v>
      </c>
      <c r="L636" s="75">
        <f t="shared" si="391"/>
        <v>13.366698648398536</v>
      </c>
      <c r="M636" s="75">
        <f t="shared" si="392"/>
        <v>440.69708380200456</v>
      </c>
      <c r="N636" s="75">
        <f t="shared" si="393"/>
        <v>459.95685616660603</v>
      </c>
      <c r="O636" s="75">
        <f t="shared" si="394"/>
        <v>0</v>
      </c>
      <c r="P636" s="75">
        <f t="shared" si="395"/>
        <v>0</v>
      </c>
      <c r="Q636" s="75">
        <f t="shared" si="396"/>
        <v>0</v>
      </c>
      <c r="R636" s="75">
        <f t="shared" si="397"/>
        <v>0</v>
      </c>
      <c r="S636" s="75">
        <f t="shared" si="398"/>
        <v>0</v>
      </c>
      <c r="T636" s="75">
        <f t="shared" si="399"/>
        <v>0</v>
      </c>
      <c r="U636" s="75">
        <f t="shared" si="400"/>
        <v>0</v>
      </c>
      <c r="V636" s="75">
        <f t="shared" si="401"/>
        <v>0</v>
      </c>
      <c r="W636" s="75">
        <f t="shared" si="402"/>
        <v>0</v>
      </c>
      <c r="X636" s="75">
        <f t="shared" si="403"/>
        <v>0</v>
      </c>
      <c r="Y636" s="23">
        <f t="shared" si="404"/>
        <v>0</v>
      </c>
    </row>
    <row r="637" spans="1:25">
      <c r="A637" s="25">
        <f t="shared" si="386"/>
        <v>614</v>
      </c>
      <c r="C637" s="106">
        <v>39003</v>
      </c>
      <c r="E637" s="115" t="s">
        <v>278</v>
      </c>
      <c r="G637" s="24">
        <v>6.6</v>
      </c>
      <c r="H637" s="75" t="str">
        <f t="shared" si="388"/>
        <v>P, S, T &amp; D Plant - Commodity</v>
      </c>
      <c r="I637" s="23">
        <f>'Dep. Res. Class'!L$101</f>
        <v>6978.4517211346983</v>
      </c>
      <c r="J637" s="75">
        <f t="shared" si="389"/>
        <v>2651.1367233273886</v>
      </c>
      <c r="K637" s="75">
        <f t="shared" si="390"/>
        <v>1749.6784930969279</v>
      </c>
      <c r="L637" s="75">
        <f t="shared" si="391"/>
        <v>37.695527789949629</v>
      </c>
      <c r="M637" s="75">
        <f t="shared" si="392"/>
        <v>1242.8131737224842</v>
      </c>
      <c r="N637" s="75">
        <f t="shared" si="393"/>
        <v>1297.1278031979471</v>
      </c>
      <c r="O637" s="75">
        <f t="shared" si="394"/>
        <v>0</v>
      </c>
      <c r="P637" s="75">
        <f t="shared" si="395"/>
        <v>0</v>
      </c>
      <c r="Q637" s="75">
        <f t="shared" si="396"/>
        <v>0</v>
      </c>
      <c r="R637" s="75">
        <f t="shared" si="397"/>
        <v>0</v>
      </c>
      <c r="S637" s="75">
        <f t="shared" si="398"/>
        <v>0</v>
      </c>
      <c r="T637" s="75">
        <f t="shared" si="399"/>
        <v>0</v>
      </c>
      <c r="U637" s="75">
        <f t="shared" si="400"/>
        <v>0</v>
      </c>
      <c r="V637" s="75">
        <f t="shared" si="401"/>
        <v>0</v>
      </c>
      <c r="W637" s="75">
        <f t="shared" si="402"/>
        <v>0</v>
      </c>
      <c r="X637" s="75">
        <f t="shared" si="403"/>
        <v>0</v>
      </c>
      <c r="Y637" s="23">
        <f t="shared" si="404"/>
        <v>0</v>
      </c>
    </row>
    <row r="638" spans="1:25">
      <c r="A638" s="25">
        <f t="shared" si="386"/>
        <v>615</v>
      </c>
      <c r="C638" s="106">
        <v>39003</v>
      </c>
      <c r="E638" s="115" t="s">
        <v>293</v>
      </c>
      <c r="G638" s="24">
        <v>6.6</v>
      </c>
      <c r="H638" s="75" t="str">
        <f t="shared" si="388"/>
        <v>P, S, T &amp; D Plant - Commodity</v>
      </c>
      <c r="I638" s="23">
        <f>'Dep. Res. Class'!L$102</f>
        <v>185.67934053007312</v>
      </c>
      <c r="J638" s="75">
        <f t="shared" si="389"/>
        <v>70.540191164702449</v>
      </c>
      <c r="K638" s="75">
        <f t="shared" si="390"/>
        <v>46.554617230348086</v>
      </c>
      <c r="L638" s="75">
        <f t="shared" si="391"/>
        <v>1.0029847623324686</v>
      </c>
      <c r="M638" s="75">
        <f t="shared" si="392"/>
        <v>33.068184709223104</v>
      </c>
      <c r="N638" s="75">
        <f t="shared" si="393"/>
        <v>34.513362663466999</v>
      </c>
      <c r="O638" s="75">
        <f t="shared" si="394"/>
        <v>0</v>
      </c>
      <c r="P638" s="75">
        <f t="shared" si="395"/>
        <v>0</v>
      </c>
      <c r="Q638" s="75">
        <f t="shared" si="396"/>
        <v>0</v>
      </c>
      <c r="R638" s="75">
        <f t="shared" si="397"/>
        <v>0</v>
      </c>
      <c r="S638" s="75">
        <f t="shared" si="398"/>
        <v>0</v>
      </c>
      <c r="T638" s="75">
        <f t="shared" si="399"/>
        <v>0</v>
      </c>
      <c r="U638" s="75">
        <f t="shared" si="400"/>
        <v>0</v>
      </c>
      <c r="V638" s="75">
        <f t="shared" si="401"/>
        <v>0</v>
      </c>
      <c r="W638" s="75">
        <f t="shared" si="402"/>
        <v>0</v>
      </c>
      <c r="X638" s="75">
        <f t="shared" si="403"/>
        <v>0</v>
      </c>
      <c r="Y638" s="23">
        <f t="shared" si="404"/>
        <v>0</v>
      </c>
    </row>
    <row r="639" spans="1:25">
      <c r="A639" s="25">
        <f t="shared" si="386"/>
        <v>616</v>
      </c>
      <c r="C639" s="106">
        <v>39004</v>
      </c>
      <c r="E639" s="115" t="s">
        <v>510</v>
      </c>
      <c r="G639" s="24">
        <v>6.6</v>
      </c>
      <c r="H639" s="75" t="str">
        <f t="shared" si="388"/>
        <v>P, S, T &amp; D Plant - Commodity</v>
      </c>
      <c r="I639" s="23">
        <f>'Dep. Res. Class'!L$103</f>
        <v>26391.250667262302</v>
      </c>
      <c r="J639" s="75">
        <f t="shared" si="389"/>
        <v>10026.12278689533</v>
      </c>
      <c r="K639" s="75">
        <f t="shared" si="390"/>
        <v>6616.969715301052</v>
      </c>
      <c r="L639" s="75">
        <f t="shared" si="391"/>
        <v>142.55771375854025</v>
      </c>
      <c r="M639" s="75">
        <f t="shared" si="392"/>
        <v>4700.0961403731972</v>
      </c>
      <c r="N639" s="75">
        <f t="shared" si="393"/>
        <v>4905.5043109341796</v>
      </c>
      <c r="O639" s="75">
        <f t="shared" si="394"/>
        <v>0</v>
      </c>
      <c r="P639" s="75">
        <f t="shared" si="395"/>
        <v>0</v>
      </c>
      <c r="Q639" s="75">
        <f t="shared" si="396"/>
        <v>0</v>
      </c>
      <c r="R639" s="75">
        <f t="shared" si="397"/>
        <v>0</v>
      </c>
      <c r="S639" s="75">
        <f t="shared" si="398"/>
        <v>0</v>
      </c>
      <c r="T639" s="75">
        <f t="shared" si="399"/>
        <v>0</v>
      </c>
      <c r="U639" s="75">
        <f t="shared" si="400"/>
        <v>0</v>
      </c>
      <c r="V639" s="75">
        <f t="shared" si="401"/>
        <v>0</v>
      </c>
      <c r="W639" s="75">
        <f t="shared" si="402"/>
        <v>0</v>
      </c>
      <c r="X639" s="75">
        <f t="shared" si="403"/>
        <v>0</v>
      </c>
      <c r="Y639" s="23">
        <f t="shared" si="404"/>
        <v>0</v>
      </c>
    </row>
    <row r="640" spans="1:25">
      <c r="A640" s="25">
        <f t="shared" si="386"/>
        <v>617</v>
      </c>
      <c r="C640" s="106">
        <v>39009</v>
      </c>
      <c r="E640" s="115" t="s">
        <v>295</v>
      </c>
      <c r="G640" s="24">
        <v>6.6</v>
      </c>
      <c r="H640" s="75" t="str">
        <f t="shared" si="388"/>
        <v>P, S, T &amp; D Plant - Commodity</v>
      </c>
      <c r="I640" s="23">
        <f>'Dep. Res. Class'!L$104</f>
        <v>30692.144976361506</v>
      </c>
      <c r="J640" s="75">
        <f t="shared" si="389"/>
        <v>11660.046657353614</v>
      </c>
      <c r="K640" s="75">
        <f t="shared" si="390"/>
        <v>7695.315253025894</v>
      </c>
      <c r="L640" s="75">
        <f t="shared" si="391"/>
        <v>165.78987003459224</v>
      </c>
      <c r="M640" s="75">
        <f t="shared" si="392"/>
        <v>5466.0551696444381</v>
      </c>
      <c r="N640" s="75">
        <f t="shared" si="393"/>
        <v>5704.9380263029643</v>
      </c>
      <c r="O640" s="75">
        <f t="shared" si="394"/>
        <v>0</v>
      </c>
      <c r="P640" s="75">
        <f t="shared" si="395"/>
        <v>0</v>
      </c>
      <c r="Q640" s="75">
        <f t="shared" si="396"/>
        <v>0</v>
      </c>
      <c r="R640" s="75">
        <f t="shared" si="397"/>
        <v>0</v>
      </c>
      <c r="S640" s="75">
        <f t="shared" si="398"/>
        <v>0</v>
      </c>
      <c r="T640" s="75">
        <f t="shared" si="399"/>
        <v>0</v>
      </c>
      <c r="U640" s="75">
        <f t="shared" si="400"/>
        <v>0</v>
      </c>
      <c r="V640" s="75">
        <f t="shared" si="401"/>
        <v>0</v>
      </c>
      <c r="W640" s="75">
        <f t="shared" si="402"/>
        <v>0</v>
      </c>
      <c r="X640" s="75">
        <f t="shared" si="403"/>
        <v>0</v>
      </c>
      <c r="Y640" s="23">
        <f t="shared" si="404"/>
        <v>0</v>
      </c>
    </row>
    <row r="641" spans="1:25">
      <c r="A641" s="25">
        <f t="shared" si="386"/>
        <v>618</v>
      </c>
      <c r="C641" s="106">
        <v>39100</v>
      </c>
      <c r="E641" s="115" t="s">
        <v>296</v>
      </c>
      <c r="G641" s="24">
        <v>6.6</v>
      </c>
      <c r="H641" s="75" t="str">
        <f t="shared" si="388"/>
        <v>P, S, T &amp; D Plant - Commodity</v>
      </c>
      <c r="I641" s="23">
        <f>'Dep. Res. Class'!L$105</f>
        <v>0</v>
      </c>
      <c r="J641" s="75">
        <f t="shared" si="389"/>
        <v>0</v>
      </c>
      <c r="K641" s="75">
        <f t="shared" si="390"/>
        <v>0</v>
      </c>
      <c r="L641" s="75">
        <f t="shared" si="391"/>
        <v>0</v>
      </c>
      <c r="M641" s="75">
        <f t="shared" si="392"/>
        <v>0</v>
      </c>
      <c r="N641" s="75">
        <f t="shared" si="393"/>
        <v>0</v>
      </c>
      <c r="O641" s="75">
        <f t="shared" si="394"/>
        <v>0</v>
      </c>
      <c r="P641" s="75">
        <f t="shared" si="395"/>
        <v>0</v>
      </c>
      <c r="Q641" s="75">
        <f t="shared" si="396"/>
        <v>0</v>
      </c>
      <c r="R641" s="75">
        <f t="shared" si="397"/>
        <v>0</v>
      </c>
      <c r="S641" s="75">
        <f t="shared" si="398"/>
        <v>0</v>
      </c>
      <c r="T641" s="75">
        <f t="shared" si="399"/>
        <v>0</v>
      </c>
      <c r="U641" s="75">
        <f t="shared" si="400"/>
        <v>0</v>
      </c>
      <c r="V641" s="75">
        <f t="shared" si="401"/>
        <v>0</v>
      </c>
      <c r="W641" s="75">
        <f t="shared" si="402"/>
        <v>0</v>
      </c>
      <c r="X641" s="75">
        <f t="shared" si="403"/>
        <v>0</v>
      </c>
      <c r="Y641" s="23">
        <f t="shared" si="404"/>
        <v>0</v>
      </c>
    </row>
    <row r="642" spans="1:25">
      <c r="A642" s="25">
        <f t="shared" si="386"/>
        <v>619</v>
      </c>
      <c r="C642" s="106">
        <v>39102</v>
      </c>
      <c r="E642" s="115" t="s">
        <v>297</v>
      </c>
      <c r="G642" s="24">
        <v>6.6</v>
      </c>
      <c r="H642" s="75" t="str">
        <f t="shared" si="388"/>
        <v>P, S, T &amp; D Plant - Commodity</v>
      </c>
      <c r="I642" s="23">
        <f>'Dep. Res. Class'!L$106</f>
        <v>0</v>
      </c>
      <c r="J642" s="75">
        <f t="shared" si="389"/>
        <v>0</v>
      </c>
      <c r="K642" s="75">
        <f t="shared" si="390"/>
        <v>0</v>
      </c>
      <c r="L642" s="75">
        <f t="shared" si="391"/>
        <v>0</v>
      </c>
      <c r="M642" s="75">
        <f t="shared" si="392"/>
        <v>0</v>
      </c>
      <c r="N642" s="75">
        <f t="shared" si="393"/>
        <v>0</v>
      </c>
      <c r="O642" s="75">
        <f t="shared" si="394"/>
        <v>0</v>
      </c>
      <c r="P642" s="75">
        <f t="shared" si="395"/>
        <v>0</v>
      </c>
      <c r="Q642" s="75">
        <f t="shared" si="396"/>
        <v>0</v>
      </c>
      <c r="R642" s="75">
        <f t="shared" si="397"/>
        <v>0</v>
      </c>
      <c r="S642" s="75">
        <f t="shared" si="398"/>
        <v>0</v>
      </c>
      <c r="T642" s="75">
        <f t="shared" si="399"/>
        <v>0</v>
      </c>
      <c r="U642" s="75">
        <f t="shared" si="400"/>
        <v>0</v>
      </c>
      <c r="V642" s="75">
        <f t="shared" si="401"/>
        <v>0</v>
      </c>
      <c r="W642" s="75">
        <f t="shared" si="402"/>
        <v>0</v>
      </c>
      <c r="X642" s="75">
        <f t="shared" si="403"/>
        <v>0</v>
      </c>
      <c r="Y642" s="23">
        <f t="shared" si="404"/>
        <v>0</v>
      </c>
    </row>
    <row r="643" spans="1:25">
      <c r="A643" s="25">
        <f t="shared" si="386"/>
        <v>620</v>
      </c>
      <c r="C643" s="106">
        <v>39103</v>
      </c>
      <c r="E643" s="115" t="s">
        <v>298</v>
      </c>
      <c r="G643" s="24">
        <v>6.6</v>
      </c>
      <c r="H643" s="75" t="str">
        <f t="shared" si="388"/>
        <v>P, S, T &amp; D Plant - Commodity</v>
      </c>
      <c r="I643" s="23">
        <f>'Dep. Res. Class'!L$107</f>
        <v>1579.0026065540251</v>
      </c>
      <c r="J643" s="75">
        <f t="shared" si="389"/>
        <v>599.86827504831899</v>
      </c>
      <c r="K643" s="75">
        <f t="shared" si="390"/>
        <v>395.89682806924179</v>
      </c>
      <c r="L643" s="75">
        <f t="shared" si="391"/>
        <v>8.5293040654699794</v>
      </c>
      <c r="M643" s="75">
        <f t="shared" si="392"/>
        <v>281.20925947287276</v>
      </c>
      <c r="N643" s="75">
        <f t="shared" si="393"/>
        <v>293.49893989812142</v>
      </c>
      <c r="O643" s="75">
        <f t="shared" si="394"/>
        <v>0</v>
      </c>
      <c r="P643" s="75">
        <f t="shared" si="395"/>
        <v>0</v>
      </c>
      <c r="Q643" s="75">
        <f t="shared" si="396"/>
        <v>0</v>
      </c>
      <c r="R643" s="75">
        <f t="shared" si="397"/>
        <v>0</v>
      </c>
      <c r="S643" s="75">
        <f t="shared" si="398"/>
        <v>0</v>
      </c>
      <c r="T643" s="75">
        <f t="shared" si="399"/>
        <v>0</v>
      </c>
      <c r="U643" s="75">
        <f t="shared" si="400"/>
        <v>0</v>
      </c>
      <c r="V643" s="75">
        <f t="shared" si="401"/>
        <v>0</v>
      </c>
      <c r="W643" s="75">
        <f t="shared" si="402"/>
        <v>0</v>
      </c>
      <c r="X643" s="75">
        <f t="shared" si="403"/>
        <v>0</v>
      </c>
      <c r="Y643" s="23">
        <f t="shared" si="404"/>
        <v>0</v>
      </c>
    </row>
    <row r="644" spans="1:25">
      <c r="A644" s="25">
        <f t="shared" si="386"/>
        <v>621</v>
      </c>
      <c r="C644" s="106">
        <v>39200</v>
      </c>
      <c r="E644" s="115" t="s">
        <v>299</v>
      </c>
      <c r="G644" s="24">
        <v>6.6</v>
      </c>
      <c r="H644" s="75" t="str">
        <f t="shared" si="388"/>
        <v>P, S, T &amp; D Plant - Commodity</v>
      </c>
      <c r="I644" s="23">
        <f>'Dep. Res. Class'!L$108</f>
        <v>0</v>
      </c>
      <c r="J644" s="75">
        <f t="shared" si="389"/>
        <v>0</v>
      </c>
      <c r="K644" s="75">
        <f t="shared" si="390"/>
        <v>0</v>
      </c>
      <c r="L644" s="75">
        <f t="shared" si="391"/>
        <v>0</v>
      </c>
      <c r="M644" s="75">
        <f t="shared" si="392"/>
        <v>0</v>
      </c>
      <c r="N644" s="75">
        <f t="shared" si="393"/>
        <v>0</v>
      </c>
      <c r="O644" s="75">
        <f t="shared" si="394"/>
        <v>0</v>
      </c>
      <c r="P644" s="75">
        <f t="shared" si="395"/>
        <v>0</v>
      </c>
      <c r="Q644" s="75">
        <f t="shared" si="396"/>
        <v>0</v>
      </c>
      <c r="R644" s="75">
        <f t="shared" si="397"/>
        <v>0</v>
      </c>
      <c r="S644" s="75">
        <f t="shared" si="398"/>
        <v>0</v>
      </c>
      <c r="T644" s="75">
        <f t="shared" si="399"/>
        <v>0</v>
      </c>
      <c r="U644" s="75">
        <f t="shared" si="400"/>
        <v>0</v>
      </c>
      <c r="V644" s="75">
        <f t="shared" si="401"/>
        <v>0</v>
      </c>
      <c r="W644" s="75">
        <f t="shared" si="402"/>
        <v>0</v>
      </c>
      <c r="X644" s="75">
        <f t="shared" si="403"/>
        <v>0</v>
      </c>
      <c r="Y644" s="23">
        <f t="shared" si="404"/>
        <v>0</v>
      </c>
    </row>
    <row r="645" spans="1:25">
      <c r="A645" s="25">
        <f t="shared" si="386"/>
        <v>622</v>
      </c>
      <c r="C645" s="106">
        <v>39201</v>
      </c>
      <c r="E645" s="115" t="s">
        <v>300</v>
      </c>
      <c r="G645" s="24">
        <v>6.6</v>
      </c>
      <c r="H645" s="75" t="str">
        <f t="shared" si="388"/>
        <v>P, S, T &amp; D Plant - Commodity</v>
      </c>
      <c r="I645" s="23">
        <f>'Dep. Res. Class'!L$109</f>
        <v>180.31636327856521</v>
      </c>
      <c r="J645" s="75">
        <f t="shared" si="389"/>
        <v>68.502778496963856</v>
      </c>
      <c r="K645" s="75">
        <f t="shared" si="390"/>
        <v>45.209980005515966</v>
      </c>
      <c r="L645" s="75">
        <f t="shared" si="391"/>
        <v>0.97401554880207641</v>
      </c>
      <c r="M645" s="75">
        <f t="shared" si="392"/>
        <v>32.113076177288704</v>
      </c>
      <c r="N645" s="75">
        <f t="shared" si="393"/>
        <v>33.516513049994579</v>
      </c>
      <c r="O645" s="75">
        <f t="shared" si="394"/>
        <v>0</v>
      </c>
      <c r="P645" s="75">
        <f t="shared" si="395"/>
        <v>0</v>
      </c>
      <c r="Q645" s="75">
        <f t="shared" si="396"/>
        <v>0</v>
      </c>
      <c r="R645" s="75">
        <f t="shared" si="397"/>
        <v>0</v>
      </c>
      <c r="S645" s="75">
        <f t="shared" si="398"/>
        <v>0</v>
      </c>
      <c r="T645" s="75">
        <f t="shared" si="399"/>
        <v>0</v>
      </c>
      <c r="U645" s="75">
        <f t="shared" si="400"/>
        <v>0</v>
      </c>
      <c r="V645" s="75">
        <f t="shared" si="401"/>
        <v>0</v>
      </c>
      <c r="W645" s="75">
        <f t="shared" si="402"/>
        <v>0</v>
      </c>
      <c r="X645" s="75">
        <f t="shared" si="403"/>
        <v>0</v>
      </c>
      <c r="Y645" s="23">
        <f t="shared" si="404"/>
        <v>0</v>
      </c>
    </row>
    <row r="646" spans="1:25">
      <c r="A646" s="25">
        <f t="shared" si="386"/>
        <v>623</v>
      </c>
      <c r="C646" s="106">
        <v>39202</v>
      </c>
      <c r="E646" s="115" t="s">
        <v>186</v>
      </c>
      <c r="G646" s="24">
        <v>6.6</v>
      </c>
      <c r="H646" s="75" t="str">
        <f t="shared" si="388"/>
        <v>P, S, T &amp; D Plant - Commodity</v>
      </c>
      <c r="I646" s="23">
        <f>'Dep. Res. Class'!L$110</f>
        <v>0</v>
      </c>
      <c r="J646" s="75">
        <f t="shared" si="389"/>
        <v>0</v>
      </c>
      <c r="K646" s="75">
        <f t="shared" si="390"/>
        <v>0</v>
      </c>
      <c r="L646" s="75">
        <f t="shared" si="391"/>
        <v>0</v>
      </c>
      <c r="M646" s="75">
        <f t="shared" si="392"/>
        <v>0</v>
      </c>
      <c r="N646" s="75">
        <f t="shared" si="393"/>
        <v>0</v>
      </c>
      <c r="O646" s="75">
        <f t="shared" si="394"/>
        <v>0</v>
      </c>
      <c r="P646" s="75">
        <f t="shared" si="395"/>
        <v>0</v>
      </c>
      <c r="Q646" s="75">
        <f t="shared" si="396"/>
        <v>0</v>
      </c>
      <c r="R646" s="75">
        <f t="shared" si="397"/>
        <v>0</v>
      </c>
      <c r="S646" s="75">
        <f t="shared" si="398"/>
        <v>0</v>
      </c>
      <c r="T646" s="75">
        <f t="shared" si="399"/>
        <v>0</v>
      </c>
      <c r="U646" s="75">
        <f t="shared" si="400"/>
        <v>0</v>
      </c>
      <c r="V646" s="75">
        <f t="shared" si="401"/>
        <v>0</v>
      </c>
      <c r="W646" s="75">
        <f t="shared" si="402"/>
        <v>0</v>
      </c>
      <c r="X646" s="75">
        <f t="shared" si="403"/>
        <v>0</v>
      </c>
      <c r="Y646" s="23">
        <f t="shared" si="404"/>
        <v>0</v>
      </c>
    </row>
    <row r="647" spans="1:25">
      <c r="A647" s="25">
        <f t="shared" si="386"/>
        <v>624</v>
      </c>
      <c r="C647" s="106">
        <v>39400</v>
      </c>
      <c r="E647" s="115" t="s">
        <v>301</v>
      </c>
      <c r="G647" s="24">
        <v>6.6</v>
      </c>
      <c r="H647" s="75" t="str">
        <f t="shared" si="388"/>
        <v>P, S, T &amp; D Plant - Commodity</v>
      </c>
      <c r="I647" s="23">
        <f>'Dep. Res. Class'!L$111</f>
        <v>69680.083316298114</v>
      </c>
      <c r="J647" s="75">
        <f t="shared" si="389"/>
        <v>26471.692453625321</v>
      </c>
      <c r="K647" s="75">
        <f t="shared" si="390"/>
        <v>17470.600650068696</v>
      </c>
      <c r="L647" s="75">
        <f t="shared" si="391"/>
        <v>376.39115695256697</v>
      </c>
      <c r="M647" s="75">
        <f t="shared" si="392"/>
        <v>12409.532794975688</v>
      </c>
      <c r="N647" s="75">
        <f t="shared" si="393"/>
        <v>12951.866260675833</v>
      </c>
      <c r="O647" s="75">
        <f t="shared" si="394"/>
        <v>0</v>
      </c>
      <c r="P647" s="75">
        <f t="shared" si="395"/>
        <v>0</v>
      </c>
      <c r="Q647" s="75">
        <f t="shared" si="396"/>
        <v>0</v>
      </c>
      <c r="R647" s="75">
        <f t="shared" si="397"/>
        <v>0</v>
      </c>
      <c r="S647" s="75">
        <f t="shared" si="398"/>
        <v>0</v>
      </c>
      <c r="T647" s="75">
        <f t="shared" si="399"/>
        <v>0</v>
      </c>
      <c r="U647" s="75">
        <f t="shared" si="400"/>
        <v>0</v>
      </c>
      <c r="V647" s="75">
        <f t="shared" si="401"/>
        <v>0</v>
      </c>
      <c r="W647" s="75">
        <f t="shared" si="402"/>
        <v>0</v>
      </c>
      <c r="X647" s="75">
        <f t="shared" si="403"/>
        <v>0</v>
      </c>
      <c r="Y647" s="23">
        <f t="shared" si="404"/>
        <v>0</v>
      </c>
    </row>
    <row r="648" spans="1:25">
      <c r="A648" s="25">
        <f t="shared" si="386"/>
        <v>625</v>
      </c>
      <c r="C648" s="106">
        <v>39600</v>
      </c>
      <c r="E648" s="115" t="s">
        <v>302</v>
      </c>
      <c r="G648" s="24">
        <v>6.6</v>
      </c>
      <c r="H648" s="75" t="str">
        <f t="shared" si="388"/>
        <v>P, S, T &amp; D Plant - Commodity</v>
      </c>
      <c r="I648" s="23">
        <f>'Dep. Res. Class'!L$112</f>
        <v>0</v>
      </c>
      <c r="J648" s="75">
        <f t="shared" si="389"/>
        <v>0</v>
      </c>
      <c r="K648" s="75">
        <f t="shared" si="390"/>
        <v>0</v>
      </c>
      <c r="L648" s="75">
        <f t="shared" si="391"/>
        <v>0</v>
      </c>
      <c r="M648" s="75">
        <f t="shared" si="392"/>
        <v>0</v>
      </c>
      <c r="N648" s="75">
        <f t="shared" si="393"/>
        <v>0</v>
      </c>
      <c r="O648" s="75">
        <f t="shared" si="394"/>
        <v>0</v>
      </c>
      <c r="P648" s="75">
        <f t="shared" si="395"/>
        <v>0</v>
      </c>
      <c r="Q648" s="75">
        <f t="shared" si="396"/>
        <v>0</v>
      </c>
      <c r="R648" s="75">
        <f t="shared" si="397"/>
        <v>0</v>
      </c>
      <c r="S648" s="75">
        <f t="shared" si="398"/>
        <v>0</v>
      </c>
      <c r="T648" s="75">
        <f t="shared" si="399"/>
        <v>0</v>
      </c>
      <c r="U648" s="75">
        <f t="shared" si="400"/>
        <v>0</v>
      </c>
      <c r="V648" s="75">
        <f t="shared" si="401"/>
        <v>0</v>
      </c>
      <c r="W648" s="75">
        <f t="shared" si="402"/>
        <v>0</v>
      </c>
      <c r="X648" s="75">
        <f t="shared" si="403"/>
        <v>0</v>
      </c>
      <c r="Y648" s="23">
        <f t="shared" si="404"/>
        <v>0</v>
      </c>
    </row>
    <row r="649" spans="1:25">
      <c r="A649" s="25">
        <f t="shared" si="386"/>
        <v>626</v>
      </c>
      <c r="C649" s="106">
        <v>39603</v>
      </c>
      <c r="E649" s="115" t="s">
        <v>303</v>
      </c>
      <c r="G649" s="24">
        <v>6.6</v>
      </c>
      <c r="H649" s="75" t="str">
        <f t="shared" si="388"/>
        <v>P, S, T &amp; D Plant - Commodity</v>
      </c>
      <c r="I649" s="23">
        <f>'Dep. Res. Class'!L$113</f>
        <v>0</v>
      </c>
      <c r="J649" s="75">
        <f t="shared" si="389"/>
        <v>0</v>
      </c>
      <c r="K649" s="75">
        <f t="shared" si="390"/>
        <v>0</v>
      </c>
      <c r="L649" s="75">
        <f t="shared" si="391"/>
        <v>0</v>
      </c>
      <c r="M649" s="75">
        <f t="shared" si="392"/>
        <v>0</v>
      </c>
      <c r="N649" s="75">
        <f t="shared" si="393"/>
        <v>0</v>
      </c>
      <c r="O649" s="75">
        <f t="shared" si="394"/>
        <v>0</v>
      </c>
      <c r="P649" s="75">
        <f t="shared" si="395"/>
        <v>0</v>
      </c>
      <c r="Q649" s="75">
        <f t="shared" si="396"/>
        <v>0</v>
      </c>
      <c r="R649" s="75">
        <f t="shared" si="397"/>
        <v>0</v>
      </c>
      <c r="S649" s="75">
        <f t="shared" si="398"/>
        <v>0</v>
      </c>
      <c r="T649" s="75">
        <f t="shared" si="399"/>
        <v>0</v>
      </c>
      <c r="U649" s="75">
        <f t="shared" si="400"/>
        <v>0</v>
      </c>
      <c r="V649" s="75">
        <f t="shared" si="401"/>
        <v>0</v>
      </c>
      <c r="W649" s="75">
        <f t="shared" si="402"/>
        <v>0</v>
      </c>
      <c r="X649" s="75">
        <f t="shared" si="403"/>
        <v>0</v>
      </c>
      <c r="Y649" s="23">
        <f t="shared" si="404"/>
        <v>0</v>
      </c>
    </row>
    <row r="650" spans="1:25">
      <c r="A650" s="25">
        <f t="shared" si="386"/>
        <v>627</v>
      </c>
      <c r="C650" s="106">
        <v>39604</v>
      </c>
      <c r="E650" s="115" t="s">
        <v>304</v>
      </c>
      <c r="G650" s="24">
        <v>6.6</v>
      </c>
      <c r="H650" s="75" t="str">
        <f t="shared" si="388"/>
        <v>P, S, T &amp; D Plant - Commodity</v>
      </c>
      <c r="I650" s="23">
        <f>'Dep. Res. Class'!L$114</f>
        <v>0</v>
      </c>
      <c r="J650" s="75">
        <f t="shared" si="389"/>
        <v>0</v>
      </c>
      <c r="K650" s="75">
        <f t="shared" si="390"/>
        <v>0</v>
      </c>
      <c r="L650" s="75">
        <f t="shared" si="391"/>
        <v>0</v>
      </c>
      <c r="M650" s="75">
        <f t="shared" si="392"/>
        <v>0</v>
      </c>
      <c r="N650" s="75">
        <f t="shared" si="393"/>
        <v>0</v>
      </c>
      <c r="O650" s="75">
        <f t="shared" si="394"/>
        <v>0</v>
      </c>
      <c r="P650" s="75">
        <f t="shared" si="395"/>
        <v>0</v>
      </c>
      <c r="Q650" s="75">
        <f t="shared" si="396"/>
        <v>0</v>
      </c>
      <c r="R650" s="75">
        <f t="shared" si="397"/>
        <v>0</v>
      </c>
      <c r="S650" s="75">
        <f t="shared" si="398"/>
        <v>0</v>
      </c>
      <c r="T650" s="75">
        <f t="shared" si="399"/>
        <v>0</v>
      </c>
      <c r="U650" s="75">
        <f t="shared" si="400"/>
        <v>0</v>
      </c>
      <c r="V650" s="75">
        <f t="shared" si="401"/>
        <v>0</v>
      </c>
      <c r="W650" s="75">
        <f t="shared" si="402"/>
        <v>0</v>
      </c>
      <c r="X650" s="75">
        <f t="shared" si="403"/>
        <v>0</v>
      </c>
      <c r="Y650" s="23">
        <f t="shared" si="404"/>
        <v>0</v>
      </c>
    </row>
    <row r="651" spans="1:25">
      <c r="A651" s="25">
        <f t="shared" si="386"/>
        <v>628</v>
      </c>
      <c r="C651" s="106">
        <v>39605</v>
      </c>
      <c r="E651" s="113" t="s">
        <v>305</v>
      </c>
      <c r="G651" s="24">
        <v>6.6</v>
      </c>
      <c r="H651" s="75" t="str">
        <f t="shared" si="388"/>
        <v>P, S, T &amp; D Plant - Commodity</v>
      </c>
      <c r="I651" s="23">
        <f>'Dep. Res. Class'!L$115</f>
        <v>0</v>
      </c>
      <c r="J651" s="75">
        <f t="shared" si="389"/>
        <v>0</v>
      </c>
      <c r="K651" s="75">
        <f t="shared" si="390"/>
        <v>0</v>
      </c>
      <c r="L651" s="75">
        <f t="shared" si="391"/>
        <v>0</v>
      </c>
      <c r="M651" s="75">
        <f t="shared" si="392"/>
        <v>0</v>
      </c>
      <c r="N651" s="75">
        <f t="shared" si="393"/>
        <v>0</v>
      </c>
      <c r="O651" s="75">
        <f t="shared" si="394"/>
        <v>0</v>
      </c>
      <c r="P651" s="75">
        <f t="shared" si="395"/>
        <v>0</v>
      </c>
      <c r="Q651" s="75">
        <f t="shared" si="396"/>
        <v>0</v>
      </c>
      <c r="R651" s="75">
        <f t="shared" si="397"/>
        <v>0</v>
      </c>
      <c r="S651" s="75">
        <f t="shared" si="398"/>
        <v>0</v>
      </c>
      <c r="T651" s="75">
        <f t="shared" si="399"/>
        <v>0</v>
      </c>
      <c r="U651" s="75">
        <f t="shared" si="400"/>
        <v>0</v>
      </c>
      <c r="V651" s="75">
        <f t="shared" si="401"/>
        <v>0</v>
      </c>
      <c r="W651" s="75">
        <f t="shared" si="402"/>
        <v>0</v>
      </c>
      <c r="X651" s="75">
        <f t="shared" si="403"/>
        <v>0</v>
      </c>
      <c r="Y651" s="23">
        <f t="shared" si="404"/>
        <v>0</v>
      </c>
    </row>
    <row r="652" spans="1:25">
      <c r="A652" s="25">
        <f t="shared" si="386"/>
        <v>629</v>
      </c>
      <c r="C652" s="106">
        <v>39700</v>
      </c>
      <c r="E652" s="115" t="s">
        <v>306</v>
      </c>
      <c r="G652" s="24">
        <v>6.6</v>
      </c>
      <c r="H652" s="75" t="str">
        <f t="shared" si="388"/>
        <v>P, S, T &amp; D Plant - Commodity</v>
      </c>
      <c r="I652" s="23">
        <f>'Dep. Res. Class'!L$116</f>
        <v>7636.1032049962105</v>
      </c>
      <c r="J652" s="75">
        <f t="shared" si="389"/>
        <v>2900.9806815130746</v>
      </c>
      <c r="K652" s="75">
        <f t="shared" si="390"/>
        <v>1914.5687442941762</v>
      </c>
      <c r="L652" s="75">
        <f t="shared" si="391"/>
        <v>41.247966178385212</v>
      </c>
      <c r="M652" s="75">
        <f t="shared" si="392"/>
        <v>1359.9362778898262</v>
      </c>
      <c r="N652" s="75">
        <f t="shared" si="393"/>
        <v>1419.3695351207475</v>
      </c>
      <c r="O652" s="75">
        <f t="shared" si="394"/>
        <v>0</v>
      </c>
      <c r="P652" s="75">
        <f t="shared" si="395"/>
        <v>0</v>
      </c>
      <c r="Q652" s="75">
        <f t="shared" si="396"/>
        <v>0</v>
      </c>
      <c r="R652" s="75">
        <f t="shared" si="397"/>
        <v>0</v>
      </c>
      <c r="S652" s="75">
        <f t="shared" si="398"/>
        <v>0</v>
      </c>
      <c r="T652" s="75">
        <f t="shared" si="399"/>
        <v>0</v>
      </c>
      <c r="U652" s="75">
        <f t="shared" si="400"/>
        <v>0</v>
      </c>
      <c r="V652" s="75">
        <f t="shared" si="401"/>
        <v>0</v>
      </c>
      <c r="W652" s="75">
        <f t="shared" si="402"/>
        <v>0</v>
      </c>
      <c r="X652" s="75">
        <f t="shared" si="403"/>
        <v>0</v>
      </c>
      <c r="Y652" s="23">
        <f t="shared" si="404"/>
        <v>0</v>
      </c>
    </row>
    <row r="653" spans="1:25">
      <c r="A653" s="25">
        <f t="shared" si="386"/>
        <v>630</v>
      </c>
      <c r="C653" s="106">
        <v>39701</v>
      </c>
      <c r="E653" s="115" t="s">
        <v>307</v>
      </c>
      <c r="G653" s="24">
        <v>6.6</v>
      </c>
      <c r="H653" s="75" t="str">
        <f t="shared" si="388"/>
        <v>P, S, T &amp; D Plant - Commodity</v>
      </c>
      <c r="I653" s="23">
        <f>'Dep. Res. Class'!L$117</f>
        <v>0</v>
      </c>
      <c r="J653" s="75">
        <f t="shared" si="389"/>
        <v>0</v>
      </c>
      <c r="K653" s="75">
        <f t="shared" si="390"/>
        <v>0</v>
      </c>
      <c r="L653" s="75">
        <f t="shared" si="391"/>
        <v>0</v>
      </c>
      <c r="M653" s="75">
        <f t="shared" si="392"/>
        <v>0</v>
      </c>
      <c r="N653" s="75">
        <f t="shared" si="393"/>
        <v>0</v>
      </c>
      <c r="O653" s="75">
        <f t="shared" si="394"/>
        <v>0</v>
      </c>
      <c r="P653" s="75">
        <f t="shared" si="395"/>
        <v>0</v>
      </c>
      <c r="Q653" s="75">
        <f t="shared" si="396"/>
        <v>0</v>
      </c>
      <c r="R653" s="75">
        <f t="shared" si="397"/>
        <v>0</v>
      </c>
      <c r="S653" s="75">
        <f t="shared" si="398"/>
        <v>0</v>
      </c>
      <c r="T653" s="75">
        <f t="shared" si="399"/>
        <v>0</v>
      </c>
      <c r="U653" s="75">
        <f t="shared" si="400"/>
        <v>0</v>
      </c>
      <c r="V653" s="75">
        <f t="shared" si="401"/>
        <v>0</v>
      </c>
      <c r="W653" s="75">
        <f t="shared" si="402"/>
        <v>0</v>
      </c>
      <c r="X653" s="75">
        <f t="shared" si="403"/>
        <v>0</v>
      </c>
      <c r="Y653" s="23">
        <f t="shared" si="404"/>
        <v>0</v>
      </c>
    </row>
    <row r="654" spans="1:25">
      <c r="A654" s="25">
        <f t="shared" si="386"/>
        <v>631</v>
      </c>
      <c r="C654" s="106">
        <v>39702</v>
      </c>
      <c r="E654" s="115" t="s">
        <v>308</v>
      </c>
      <c r="G654" s="24">
        <v>6.6</v>
      </c>
      <c r="H654" s="75" t="str">
        <f t="shared" si="388"/>
        <v>P, S, T &amp; D Plant - Commodity</v>
      </c>
      <c r="I654" s="23">
        <f>'Dep. Res. Class'!L$118</f>
        <v>0</v>
      </c>
      <c r="J654" s="75">
        <f t="shared" si="389"/>
        <v>0</v>
      </c>
      <c r="K654" s="75">
        <f t="shared" si="390"/>
        <v>0</v>
      </c>
      <c r="L654" s="75">
        <f t="shared" si="391"/>
        <v>0</v>
      </c>
      <c r="M654" s="75">
        <f t="shared" si="392"/>
        <v>0</v>
      </c>
      <c r="N654" s="75">
        <f t="shared" si="393"/>
        <v>0</v>
      </c>
      <c r="O654" s="75">
        <f t="shared" si="394"/>
        <v>0</v>
      </c>
      <c r="P654" s="75">
        <f t="shared" si="395"/>
        <v>0</v>
      </c>
      <c r="Q654" s="75">
        <f t="shared" si="396"/>
        <v>0</v>
      </c>
      <c r="R654" s="75">
        <f t="shared" si="397"/>
        <v>0</v>
      </c>
      <c r="S654" s="75">
        <f t="shared" si="398"/>
        <v>0</v>
      </c>
      <c r="T654" s="75">
        <f t="shared" si="399"/>
        <v>0</v>
      </c>
      <c r="U654" s="75">
        <f t="shared" si="400"/>
        <v>0</v>
      </c>
      <c r="V654" s="75">
        <f t="shared" si="401"/>
        <v>0</v>
      </c>
      <c r="W654" s="75">
        <f t="shared" si="402"/>
        <v>0</v>
      </c>
      <c r="X654" s="75">
        <f t="shared" si="403"/>
        <v>0</v>
      </c>
      <c r="Y654" s="23">
        <f t="shared" si="404"/>
        <v>0</v>
      </c>
    </row>
    <row r="655" spans="1:25">
      <c r="A655" s="25">
        <f t="shared" si="386"/>
        <v>632</v>
      </c>
      <c r="C655" s="106">
        <v>39705</v>
      </c>
      <c r="E655" s="115" t="s">
        <v>309</v>
      </c>
      <c r="G655" s="24">
        <v>6.6</v>
      </c>
      <c r="H655" s="75" t="str">
        <f t="shared" si="388"/>
        <v>P, S, T &amp; D Plant - Commodity</v>
      </c>
      <c r="I655" s="23">
        <f>'Dep. Res. Class'!L$119</f>
        <v>0</v>
      </c>
      <c r="J655" s="75">
        <f t="shared" si="389"/>
        <v>0</v>
      </c>
      <c r="K655" s="75">
        <f t="shared" si="390"/>
        <v>0</v>
      </c>
      <c r="L655" s="75">
        <f t="shared" si="391"/>
        <v>0</v>
      </c>
      <c r="M655" s="75">
        <f t="shared" si="392"/>
        <v>0</v>
      </c>
      <c r="N655" s="75">
        <f t="shared" si="393"/>
        <v>0</v>
      </c>
      <c r="O655" s="75">
        <f t="shared" si="394"/>
        <v>0</v>
      </c>
      <c r="P655" s="75">
        <f t="shared" si="395"/>
        <v>0</v>
      </c>
      <c r="Q655" s="75">
        <f t="shared" si="396"/>
        <v>0</v>
      </c>
      <c r="R655" s="75">
        <f t="shared" si="397"/>
        <v>0</v>
      </c>
      <c r="S655" s="75">
        <f t="shared" si="398"/>
        <v>0</v>
      </c>
      <c r="T655" s="75">
        <f t="shared" si="399"/>
        <v>0</v>
      </c>
      <c r="U655" s="75">
        <f t="shared" si="400"/>
        <v>0</v>
      </c>
      <c r="V655" s="75">
        <f t="shared" si="401"/>
        <v>0</v>
      </c>
      <c r="W655" s="75">
        <f t="shared" si="402"/>
        <v>0</v>
      </c>
      <c r="X655" s="75">
        <f t="shared" si="403"/>
        <v>0</v>
      </c>
      <c r="Y655" s="23">
        <f t="shared" si="404"/>
        <v>0</v>
      </c>
    </row>
    <row r="656" spans="1:25">
      <c r="A656" s="25">
        <f t="shared" si="386"/>
        <v>633</v>
      </c>
      <c r="C656" s="106">
        <v>39800</v>
      </c>
      <c r="E656" s="115" t="s">
        <v>310</v>
      </c>
      <c r="G656" s="24">
        <v>6.6</v>
      </c>
      <c r="H656" s="75" t="str">
        <f t="shared" si="388"/>
        <v>P, S, T &amp; D Plant - Commodity</v>
      </c>
      <c r="I656" s="23">
        <f>'Dep. Res. Class'!L$120</f>
        <v>32259.171425521061</v>
      </c>
      <c r="J656" s="75">
        <f t="shared" si="389"/>
        <v>12255.365150882822</v>
      </c>
      <c r="K656" s="75">
        <f t="shared" si="390"/>
        <v>8088.2093484174011</v>
      </c>
      <c r="L656" s="75">
        <f t="shared" si="391"/>
        <v>174.25448244754094</v>
      </c>
      <c r="M656" s="75">
        <f t="shared" si="392"/>
        <v>5745.1315597108569</v>
      </c>
      <c r="N656" s="75">
        <f t="shared" si="393"/>
        <v>5996.2108840624369</v>
      </c>
      <c r="O656" s="75">
        <f t="shared" si="394"/>
        <v>0</v>
      </c>
      <c r="P656" s="75">
        <f t="shared" si="395"/>
        <v>0</v>
      </c>
      <c r="Q656" s="75">
        <f t="shared" si="396"/>
        <v>0</v>
      </c>
      <c r="R656" s="75">
        <f t="shared" si="397"/>
        <v>0</v>
      </c>
      <c r="S656" s="75">
        <f t="shared" si="398"/>
        <v>0</v>
      </c>
      <c r="T656" s="75">
        <f t="shared" si="399"/>
        <v>0</v>
      </c>
      <c r="U656" s="75">
        <f t="shared" si="400"/>
        <v>0</v>
      </c>
      <c r="V656" s="75">
        <f t="shared" si="401"/>
        <v>0</v>
      </c>
      <c r="W656" s="75">
        <f t="shared" si="402"/>
        <v>0</v>
      </c>
      <c r="X656" s="75">
        <f t="shared" si="403"/>
        <v>0</v>
      </c>
      <c r="Y656" s="23">
        <f t="shared" si="404"/>
        <v>0</v>
      </c>
    </row>
    <row r="657" spans="1:25">
      <c r="A657" s="25">
        <f t="shared" si="386"/>
        <v>634</v>
      </c>
      <c r="C657" s="106">
        <v>39900</v>
      </c>
      <c r="E657" s="115" t="s">
        <v>311</v>
      </c>
      <c r="G657" s="24">
        <v>6.6</v>
      </c>
      <c r="H657" s="75" t="str">
        <f t="shared" si="388"/>
        <v>P, S, T &amp; D Plant - Commodity</v>
      </c>
      <c r="I657" s="23">
        <f>'Dep. Res. Class'!L$121</f>
        <v>0</v>
      </c>
      <c r="J657" s="75">
        <f t="shared" si="389"/>
        <v>0</v>
      </c>
      <c r="K657" s="75">
        <f t="shared" si="390"/>
        <v>0</v>
      </c>
      <c r="L657" s="75">
        <f t="shared" si="391"/>
        <v>0</v>
      </c>
      <c r="M657" s="75">
        <f t="shared" si="392"/>
        <v>0</v>
      </c>
      <c r="N657" s="75">
        <f t="shared" si="393"/>
        <v>0</v>
      </c>
      <c r="O657" s="75">
        <f t="shared" si="394"/>
        <v>0</v>
      </c>
      <c r="P657" s="75">
        <f t="shared" si="395"/>
        <v>0</v>
      </c>
      <c r="Q657" s="75">
        <f t="shared" si="396"/>
        <v>0</v>
      </c>
      <c r="R657" s="75">
        <f t="shared" si="397"/>
        <v>0</v>
      </c>
      <c r="S657" s="75">
        <f t="shared" si="398"/>
        <v>0</v>
      </c>
      <c r="T657" s="75">
        <f t="shared" si="399"/>
        <v>0</v>
      </c>
      <c r="U657" s="75">
        <f t="shared" si="400"/>
        <v>0</v>
      </c>
      <c r="V657" s="75">
        <f t="shared" si="401"/>
        <v>0</v>
      </c>
      <c r="W657" s="75">
        <f t="shared" si="402"/>
        <v>0</v>
      </c>
      <c r="X657" s="75">
        <f t="shared" si="403"/>
        <v>0</v>
      </c>
      <c r="Y657" s="23">
        <f t="shared" si="404"/>
        <v>0</v>
      </c>
    </row>
    <row r="658" spans="1:25">
      <c r="A658" s="25">
        <f t="shared" si="386"/>
        <v>635</v>
      </c>
      <c r="C658" s="106">
        <v>39901</v>
      </c>
      <c r="E658" s="115" t="s">
        <v>312</v>
      </c>
      <c r="G658" s="24">
        <v>6.6</v>
      </c>
      <c r="H658" s="75" t="str">
        <f t="shared" si="388"/>
        <v>P, S, T &amp; D Plant - Commodity</v>
      </c>
      <c r="I658" s="23">
        <f>'Dep. Res. Class'!L$122</f>
        <v>449.75096831656975</v>
      </c>
      <c r="J658" s="75">
        <f t="shared" si="389"/>
        <v>170.86186966730699</v>
      </c>
      <c r="K658" s="75">
        <f t="shared" si="390"/>
        <v>112.76421016567076</v>
      </c>
      <c r="L658" s="75">
        <f t="shared" si="391"/>
        <v>2.4294214250116428</v>
      </c>
      <c r="M658" s="75">
        <f t="shared" si="392"/>
        <v>80.097484464274544</v>
      </c>
      <c r="N658" s="75">
        <f t="shared" si="393"/>
        <v>83.597982594305776</v>
      </c>
      <c r="O658" s="75">
        <f t="shared" si="394"/>
        <v>0</v>
      </c>
      <c r="P658" s="75">
        <f t="shared" si="395"/>
        <v>0</v>
      </c>
      <c r="Q658" s="75">
        <f t="shared" si="396"/>
        <v>0</v>
      </c>
      <c r="R658" s="75">
        <f t="shared" si="397"/>
        <v>0</v>
      </c>
      <c r="S658" s="75">
        <f t="shared" si="398"/>
        <v>0</v>
      </c>
      <c r="T658" s="75">
        <f t="shared" si="399"/>
        <v>0</v>
      </c>
      <c r="U658" s="75">
        <f t="shared" si="400"/>
        <v>0</v>
      </c>
      <c r="V658" s="75">
        <f t="shared" si="401"/>
        <v>0</v>
      </c>
      <c r="W658" s="75">
        <f t="shared" si="402"/>
        <v>0</v>
      </c>
      <c r="X658" s="75">
        <f t="shared" si="403"/>
        <v>0</v>
      </c>
      <c r="Y658" s="23">
        <f t="shared" si="404"/>
        <v>0</v>
      </c>
    </row>
    <row r="659" spans="1:25">
      <c r="A659" s="25">
        <f t="shared" si="386"/>
        <v>636</v>
      </c>
      <c r="C659" s="106">
        <v>39902</v>
      </c>
      <c r="E659" s="115" t="s">
        <v>313</v>
      </c>
      <c r="G659" s="24">
        <v>6.6</v>
      </c>
      <c r="H659" s="75" t="str">
        <f t="shared" si="388"/>
        <v>P, S, T &amp; D Plant - Commodity</v>
      </c>
      <c r="I659" s="23">
        <f>'Dep. Res. Class'!L$123</f>
        <v>0</v>
      </c>
      <c r="J659" s="75">
        <f t="shared" si="389"/>
        <v>0</v>
      </c>
      <c r="K659" s="75">
        <f t="shared" si="390"/>
        <v>0</v>
      </c>
      <c r="L659" s="75">
        <f t="shared" si="391"/>
        <v>0</v>
      </c>
      <c r="M659" s="75">
        <f t="shared" si="392"/>
        <v>0</v>
      </c>
      <c r="N659" s="75">
        <f t="shared" si="393"/>
        <v>0</v>
      </c>
      <c r="O659" s="75">
        <f t="shared" si="394"/>
        <v>0</v>
      </c>
      <c r="P659" s="75">
        <f t="shared" si="395"/>
        <v>0</v>
      </c>
      <c r="Q659" s="75">
        <f t="shared" si="396"/>
        <v>0</v>
      </c>
      <c r="R659" s="75">
        <f t="shared" si="397"/>
        <v>0</v>
      </c>
      <c r="S659" s="75">
        <f t="shared" si="398"/>
        <v>0</v>
      </c>
      <c r="T659" s="75">
        <f t="shared" si="399"/>
        <v>0</v>
      </c>
      <c r="U659" s="75">
        <f t="shared" si="400"/>
        <v>0</v>
      </c>
      <c r="V659" s="75">
        <f t="shared" si="401"/>
        <v>0</v>
      </c>
      <c r="W659" s="75">
        <f t="shared" si="402"/>
        <v>0</v>
      </c>
      <c r="X659" s="75">
        <f t="shared" si="403"/>
        <v>0</v>
      </c>
      <c r="Y659" s="23">
        <f t="shared" si="404"/>
        <v>0</v>
      </c>
    </row>
    <row r="660" spans="1:25">
      <c r="A660" s="25">
        <f t="shared" si="386"/>
        <v>637</v>
      </c>
      <c r="C660" s="106">
        <v>39903</v>
      </c>
      <c r="E660" s="115" t="s">
        <v>314</v>
      </c>
      <c r="G660" s="24">
        <v>6.6</v>
      </c>
      <c r="H660" s="75" t="str">
        <f t="shared" si="388"/>
        <v>P, S, T &amp; D Plant - Commodity</v>
      </c>
      <c r="I660" s="23">
        <f>'Dep. Res. Class'!L$124</f>
        <v>0</v>
      </c>
      <c r="J660" s="75">
        <f t="shared" si="389"/>
        <v>0</v>
      </c>
      <c r="K660" s="75">
        <f t="shared" si="390"/>
        <v>0</v>
      </c>
      <c r="L660" s="75">
        <f t="shared" si="391"/>
        <v>0</v>
      </c>
      <c r="M660" s="75">
        <f t="shared" si="392"/>
        <v>0</v>
      </c>
      <c r="N660" s="75">
        <f t="shared" si="393"/>
        <v>0</v>
      </c>
      <c r="O660" s="75">
        <f t="shared" si="394"/>
        <v>0</v>
      </c>
      <c r="P660" s="75">
        <f t="shared" si="395"/>
        <v>0</v>
      </c>
      <c r="Q660" s="75">
        <f t="shared" si="396"/>
        <v>0</v>
      </c>
      <c r="R660" s="75">
        <f t="shared" si="397"/>
        <v>0</v>
      </c>
      <c r="S660" s="75">
        <f t="shared" si="398"/>
        <v>0</v>
      </c>
      <c r="T660" s="75">
        <f t="shared" si="399"/>
        <v>0</v>
      </c>
      <c r="U660" s="75">
        <f t="shared" si="400"/>
        <v>0</v>
      </c>
      <c r="V660" s="75">
        <f t="shared" si="401"/>
        <v>0</v>
      </c>
      <c r="W660" s="75">
        <f t="shared" si="402"/>
        <v>0</v>
      </c>
      <c r="X660" s="75">
        <f t="shared" si="403"/>
        <v>0</v>
      </c>
      <c r="Y660" s="23">
        <f t="shared" si="404"/>
        <v>0</v>
      </c>
    </row>
    <row r="661" spans="1:25">
      <c r="A661" s="25">
        <f t="shared" si="386"/>
        <v>638</v>
      </c>
      <c r="C661" s="106">
        <v>39904</v>
      </c>
      <c r="E661" s="115" t="s">
        <v>315</v>
      </c>
      <c r="G661" s="24">
        <v>6.6</v>
      </c>
      <c r="H661" s="75" t="str">
        <f t="shared" si="388"/>
        <v>P, S, T &amp; D Plant - Commodity</v>
      </c>
      <c r="I661" s="23">
        <f>'Dep. Res. Class'!L$125</f>
        <v>0</v>
      </c>
      <c r="J661" s="75">
        <f t="shared" si="389"/>
        <v>0</v>
      </c>
      <c r="K661" s="75">
        <f t="shared" si="390"/>
        <v>0</v>
      </c>
      <c r="L661" s="75">
        <f t="shared" si="391"/>
        <v>0</v>
      </c>
      <c r="M661" s="75">
        <f t="shared" si="392"/>
        <v>0</v>
      </c>
      <c r="N661" s="75">
        <f t="shared" si="393"/>
        <v>0</v>
      </c>
      <c r="O661" s="75">
        <f t="shared" si="394"/>
        <v>0</v>
      </c>
      <c r="P661" s="75">
        <f t="shared" si="395"/>
        <v>0</v>
      </c>
      <c r="Q661" s="75">
        <f t="shared" si="396"/>
        <v>0</v>
      </c>
      <c r="R661" s="75">
        <f t="shared" si="397"/>
        <v>0</v>
      </c>
      <c r="S661" s="75">
        <f t="shared" si="398"/>
        <v>0</v>
      </c>
      <c r="T661" s="75">
        <f t="shared" si="399"/>
        <v>0</v>
      </c>
      <c r="U661" s="75">
        <f t="shared" si="400"/>
        <v>0</v>
      </c>
      <c r="V661" s="75">
        <f t="shared" si="401"/>
        <v>0</v>
      </c>
      <c r="W661" s="75">
        <f t="shared" si="402"/>
        <v>0</v>
      </c>
      <c r="X661" s="75">
        <f t="shared" si="403"/>
        <v>0</v>
      </c>
      <c r="Y661" s="23">
        <f t="shared" si="404"/>
        <v>0</v>
      </c>
    </row>
    <row r="662" spans="1:25">
      <c r="A662" s="25">
        <f t="shared" si="386"/>
        <v>639</v>
      </c>
      <c r="C662" s="106">
        <v>39905</v>
      </c>
      <c r="E662" s="115" t="s">
        <v>316</v>
      </c>
      <c r="G662" s="24">
        <v>6.6</v>
      </c>
      <c r="H662" s="75" t="str">
        <f t="shared" si="388"/>
        <v>P, S, T &amp; D Plant - Commodity</v>
      </c>
      <c r="I662" s="23">
        <f>'Dep. Res. Class'!L$126</f>
        <v>0</v>
      </c>
      <c r="J662" s="75">
        <f t="shared" si="389"/>
        <v>0</v>
      </c>
      <c r="K662" s="75">
        <f t="shared" si="390"/>
        <v>0</v>
      </c>
      <c r="L662" s="75">
        <f t="shared" si="391"/>
        <v>0</v>
      </c>
      <c r="M662" s="75">
        <f t="shared" si="392"/>
        <v>0</v>
      </c>
      <c r="N662" s="75">
        <f t="shared" si="393"/>
        <v>0</v>
      </c>
      <c r="O662" s="75">
        <f t="shared" si="394"/>
        <v>0</v>
      </c>
      <c r="P662" s="75">
        <f t="shared" si="395"/>
        <v>0</v>
      </c>
      <c r="Q662" s="75">
        <f t="shared" si="396"/>
        <v>0</v>
      </c>
      <c r="R662" s="75">
        <f t="shared" si="397"/>
        <v>0</v>
      </c>
      <c r="S662" s="75">
        <f t="shared" si="398"/>
        <v>0</v>
      </c>
      <c r="T662" s="75">
        <f t="shared" si="399"/>
        <v>0</v>
      </c>
      <c r="U662" s="75">
        <f t="shared" si="400"/>
        <v>0</v>
      </c>
      <c r="V662" s="75">
        <f t="shared" si="401"/>
        <v>0</v>
      </c>
      <c r="W662" s="75">
        <f t="shared" si="402"/>
        <v>0</v>
      </c>
      <c r="X662" s="75">
        <f t="shared" si="403"/>
        <v>0</v>
      </c>
      <c r="Y662" s="23">
        <f t="shared" si="404"/>
        <v>0</v>
      </c>
    </row>
    <row r="663" spans="1:25">
      <c r="A663" s="25">
        <f t="shared" si="386"/>
        <v>640</v>
      </c>
      <c r="C663" s="106">
        <v>39906</v>
      </c>
      <c r="E663" s="115" t="s">
        <v>317</v>
      </c>
      <c r="G663" s="24">
        <v>6.6</v>
      </c>
      <c r="H663" s="75" t="str">
        <f t="shared" si="388"/>
        <v>P, S, T &amp; D Plant - Commodity</v>
      </c>
      <c r="I663" s="23">
        <f>'Dep. Res. Class'!L$127</f>
        <v>11038.121491347734</v>
      </c>
      <c r="J663" s="75">
        <f t="shared" si="389"/>
        <v>4193.4185993770834</v>
      </c>
      <c r="K663" s="75">
        <f t="shared" si="390"/>
        <v>2767.5427945013844</v>
      </c>
      <c r="L663" s="75">
        <f t="shared" si="391"/>
        <v>59.624660605702779</v>
      </c>
      <c r="M663" s="75">
        <f t="shared" si="392"/>
        <v>1965.811809093613</v>
      </c>
      <c r="N663" s="75">
        <f t="shared" si="393"/>
        <v>2051.7236277699499</v>
      </c>
      <c r="O663" s="75">
        <f t="shared" si="394"/>
        <v>0</v>
      </c>
      <c r="P663" s="75">
        <f t="shared" si="395"/>
        <v>0</v>
      </c>
      <c r="Q663" s="75">
        <f t="shared" si="396"/>
        <v>0</v>
      </c>
      <c r="R663" s="75">
        <f t="shared" si="397"/>
        <v>0</v>
      </c>
      <c r="S663" s="75">
        <f t="shared" si="398"/>
        <v>0</v>
      </c>
      <c r="T663" s="75">
        <f t="shared" si="399"/>
        <v>0</v>
      </c>
      <c r="U663" s="75">
        <f t="shared" si="400"/>
        <v>0</v>
      </c>
      <c r="V663" s="75">
        <f t="shared" si="401"/>
        <v>0</v>
      </c>
      <c r="W663" s="75">
        <f t="shared" si="402"/>
        <v>0</v>
      </c>
      <c r="X663" s="75">
        <f t="shared" si="403"/>
        <v>0</v>
      </c>
      <c r="Y663" s="23">
        <f t="shared" si="404"/>
        <v>0</v>
      </c>
    </row>
    <row r="664" spans="1:25">
      <c r="A664" s="25">
        <f t="shared" si="386"/>
        <v>641</v>
      </c>
      <c r="C664" s="106">
        <v>39907</v>
      </c>
      <c r="E664" s="115" t="s">
        <v>318</v>
      </c>
      <c r="G664" s="24">
        <v>6.6</v>
      </c>
      <c r="H664" s="75" t="str">
        <f t="shared" si="388"/>
        <v>P, S, T &amp; D Plant - Commodity</v>
      </c>
      <c r="I664" s="23">
        <f>'Dep. Res. Class'!L$128</f>
        <v>0</v>
      </c>
      <c r="J664" s="75">
        <f t="shared" si="389"/>
        <v>0</v>
      </c>
      <c r="K664" s="75">
        <f t="shared" si="390"/>
        <v>0</v>
      </c>
      <c r="L664" s="75">
        <f t="shared" si="391"/>
        <v>0</v>
      </c>
      <c r="M664" s="75">
        <f t="shared" si="392"/>
        <v>0</v>
      </c>
      <c r="N664" s="75">
        <f t="shared" si="393"/>
        <v>0</v>
      </c>
      <c r="O664" s="75">
        <f t="shared" si="394"/>
        <v>0</v>
      </c>
      <c r="P664" s="75">
        <f t="shared" si="395"/>
        <v>0</v>
      </c>
      <c r="Q664" s="75">
        <f t="shared" si="396"/>
        <v>0</v>
      </c>
      <c r="R664" s="75">
        <f t="shared" si="397"/>
        <v>0</v>
      </c>
      <c r="S664" s="75">
        <f t="shared" si="398"/>
        <v>0</v>
      </c>
      <c r="T664" s="75">
        <f t="shared" si="399"/>
        <v>0</v>
      </c>
      <c r="U664" s="75">
        <f t="shared" si="400"/>
        <v>0</v>
      </c>
      <c r="V664" s="75">
        <f t="shared" si="401"/>
        <v>0</v>
      </c>
      <c r="W664" s="75">
        <f t="shared" si="402"/>
        <v>0</v>
      </c>
      <c r="X664" s="75">
        <f t="shared" si="403"/>
        <v>0</v>
      </c>
      <c r="Y664" s="23">
        <f t="shared" si="404"/>
        <v>0</v>
      </c>
    </row>
    <row r="665" spans="1:25">
      <c r="A665" s="25">
        <f t="shared" si="386"/>
        <v>642</v>
      </c>
      <c r="C665" s="106">
        <v>39908</v>
      </c>
      <c r="E665" s="115" t="s">
        <v>319</v>
      </c>
      <c r="G665" s="24">
        <v>6.6</v>
      </c>
      <c r="H665" s="75" t="str">
        <f t="shared" si="388"/>
        <v>P, S, T &amp; D Plant - Commodity</v>
      </c>
      <c r="I665" s="23">
        <f>'Dep. Res. Class'!L$129</f>
        <v>0</v>
      </c>
      <c r="J665" s="75">
        <f t="shared" si="389"/>
        <v>0</v>
      </c>
      <c r="K665" s="75">
        <f t="shared" si="390"/>
        <v>0</v>
      </c>
      <c r="L665" s="75">
        <f t="shared" si="391"/>
        <v>0</v>
      </c>
      <c r="M665" s="75">
        <f t="shared" si="392"/>
        <v>0</v>
      </c>
      <c r="N665" s="75">
        <f t="shared" si="393"/>
        <v>0</v>
      </c>
      <c r="O665" s="75">
        <f t="shared" si="394"/>
        <v>0</v>
      </c>
      <c r="P665" s="75">
        <f t="shared" si="395"/>
        <v>0</v>
      </c>
      <c r="Q665" s="75">
        <f t="shared" si="396"/>
        <v>0</v>
      </c>
      <c r="R665" s="75">
        <f t="shared" si="397"/>
        <v>0</v>
      </c>
      <c r="S665" s="75">
        <f t="shared" si="398"/>
        <v>0</v>
      </c>
      <c r="T665" s="75">
        <f t="shared" si="399"/>
        <v>0</v>
      </c>
      <c r="U665" s="75">
        <f t="shared" si="400"/>
        <v>0</v>
      </c>
      <c r="V665" s="75">
        <f t="shared" si="401"/>
        <v>0</v>
      </c>
      <c r="W665" s="75">
        <f t="shared" si="402"/>
        <v>0</v>
      </c>
      <c r="X665" s="75">
        <f t="shared" si="403"/>
        <v>0</v>
      </c>
      <c r="Y665" s="23">
        <f t="shared" si="404"/>
        <v>0</v>
      </c>
    </row>
    <row r="666" spans="1:25">
      <c r="A666" s="25">
        <f t="shared" si="386"/>
        <v>643</v>
      </c>
      <c r="C666" s="106">
        <v>39909</v>
      </c>
      <c r="E666" s="115" t="s">
        <v>320</v>
      </c>
      <c r="G666" s="24">
        <v>6.6</v>
      </c>
      <c r="H666" s="75" t="str">
        <f t="shared" si="388"/>
        <v>P, S, T &amp; D Plant - Commodity</v>
      </c>
      <c r="I666" s="23">
        <f>'Dep. Res. Class'!L$130</f>
        <v>0</v>
      </c>
      <c r="J666" s="75">
        <f t="shared" si="389"/>
        <v>0</v>
      </c>
      <c r="K666" s="75">
        <f t="shared" si="390"/>
        <v>0</v>
      </c>
      <c r="L666" s="75">
        <f t="shared" si="391"/>
        <v>0</v>
      </c>
      <c r="M666" s="75">
        <f t="shared" si="392"/>
        <v>0</v>
      </c>
      <c r="N666" s="75">
        <f t="shared" si="393"/>
        <v>0</v>
      </c>
      <c r="O666" s="75">
        <f t="shared" si="394"/>
        <v>0</v>
      </c>
      <c r="P666" s="75">
        <f t="shared" si="395"/>
        <v>0</v>
      </c>
      <c r="Q666" s="75">
        <f t="shared" si="396"/>
        <v>0</v>
      </c>
      <c r="R666" s="75">
        <f t="shared" si="397"/>
        <v>0</v>
      </c>
      <c r="S666" s="75">
        <f t="shared" si="398"/>
        <v>0</v>
      </c>
      <c r="T666" s="75">
        <f t="shared" si="399"/>
        <v>0</v>
      </c>
      <c r="U666" s="75">
        <f t="shared" si="400"/>
        <v>0</v>
      </c>
      <c r="V666" s="75">
        <f t="shared" si="401"/>
        <v>0</v>
      </c>
      <c r="W666" s="75">
        <f t="shared" si="402"/>
        <v>0</v>
      </c>
      <c r="X666" s="75">
        <f t="shared" si="403"/>
        <v>0</v>
      </c>
      <c r="Y666" s="23">
        <f t="shared" si="404"/>
        <v>0</v>
      </c>
    </row>
    <row r="667" spans="1:25">
      <c r="A667" s="25">
        <f t="shared" si="386"/>
        <v>644</v>
      </c>
      <c r="C667" s="117"/>
      <c r="E667" s="115" t="s">
        <v>321</v>
      </c>
      <c r="G667" s="24">
        <v>6.6</v>
      </c>
      <c r="H667" s="75" t="str">
        <f t="shared" si="388"/>
        <v>P, S, T &amp; D Plant - Commodity</v>
      </c>
      <c r="I667" s="23">
        <f>'Dep. Res. Class'!L$131</f>
        <v>0</v>
      </c>
      <c r="J667" s="75">
        <f t="shared" si="389"/>
        <v>0</v>
      </c>
      <c r="K667" s="75">
        <f t="shared" si="390"/>
        <v>0</v>
      </c>
      <c r="L667" s="75">
        <f t="shared" si="391"/>
        <v>0</v>
      </c>
      <c r="M667" s="75">
        <f t="shared" si="392"/>
        <v>0</v>
      </c>
      <c r="N667" s="75">
        <f t="shared" si="393"/>
        <v>0</v>
      </c>
      <c r="O667" s="75">
        <f t="shared" si="394"/>
        <v>0</v>
      </c>
      <c r="P667" s="75">
        <f t="shared" si="395"/>
        <v>0</v>
      </c>
      <c r="Q667" s="75">
        <f t="shared" si="396"/>
        <v>0</v>
      </c>
      <c r="R667" s="75">
        <f t="shared" si="397"/>
        <v>0</v>
      </c>
      <c r="S667" s="75">
        <f t="shared" si="398"/>
        <v>0</v>
      </c>
      <c r="T667" s="75">
        <f t="shared" si="399"/>
        <v>0</v>
      </c>
      <c r="U667" s="75">
        <f t="shared" si="400"/>
        <v>0</v>
      </c>
      <c r="V667" s="75">
        <f t="shared" si="401"/>
        <v>0</v>
      </c>
      <c r="W667" s="75">
        <f t="shared" si="402"/>
        <v>0</v>
      </c>
      <c r="X667" s="75">
        <f t="shared" si="403"/>
        <v>0</v>
      </c>
      <c r="Y667" s="23">
        <f t="shared" si="404"/>
        <v>0</v>
      </c>
    </row>
    <row r="668" spans="1:25">
      <c r="A668" s="25">
        <f t="shared" si="386"/>
        <v>645</v>
      </c>
      <c r="C668" s="117" t="s">
        <v>640</v>
      </c>
      <c r="E668" s="115" t="s">
        <v>639</v>
      </c>
      <c r="G668" s="24">
        <v>6.6</v>
      </c>
      <c r="H668" s="75" t="str">
        <f t="shared" si="388"/>
        <v>P, S, T &amp; D Plant - Commodity</v>
      </c>
      <c r="I668" s="23">
        <f>'Dep. Res. Class'!L$132</f>
        <v>-34479.963944500181</v>
      </c>
      <c r="J668" s="75">
        <f t="shared" si="389"/>
        <v>-13099.051521045021</v>
      </c>
      <c r="K668" s="75">
        <f t="shared" si="390"/>
        <v>-8645.019521126671</v>
      </c>
      <c r="L668" s="75">
        <f t="shared" si="391"/>
        <v>-186.25054539390433</v>
      </c>
      <c r="M668" s="75">
        <f t="shared" si="392"/>
        <v>-6140.6390890289522</v>
      </c>
      <c r="N668" s="75">
        <f t="shared" si="393"/>
        <v>-6409.0032679056294</v>
      </c>
      <c r="O668" s="75">
        <f t="shared" si="394"/>
        <v>0</v>
      </c>
      <c r="P668" s="75">
        <f t="shared" si="395"/>
        <v>0</v>
      </c>
      <c r="Q668" s="75">
        <f t="shared" si="396"/>
        <v>0</v>
      </c>
      <c r="R668" s="75">
        <f t="shared" si="397"/>
        <v>0</v>
      </c>
      <c r="S668" s="75">
        <f t="shared" si="398"/>
        <v>0</v>
      </c>
      <c r="T668" s="75">
        <f t="shared" si="399"/>
        <v>0</v>
      </c>
      <c r="U668" s="75">
        <f t="shared" si="400"/>
        <v>0</v>
      </c>
      <c r="V668" s="75">
        <f t="shared" si="401"/>
        <v>0</v>
      </c>
      <c r="W668" s="75">
        <f t="shared" si="402"/>
        <v>0</v>
      </c>
      <c r="X668" s="75">
        <f t="shared" si="403"/>
        <v>0</v>
      </c>
      <c r="Y668" s="23">
        <f t="shared" ref="Y668" si="405">SUM(J668:X668)-I668</f>
        <v>0</v>
      </c>
    </row>
    <row r="669" spans="1:25">
      <c r="A669" s="25">
        <f t="shared" si="386"/>
        <v>646</v>
      </c>
      <c r="C669" s="117"/>
      <c r="E669" s="118" t="s">
        <v>449</v>
      </c>
      <c r="G669" s="24">
        <v>6.6</v>
      </c>
      <c r="H669" s="75" t="str">
        <f t="shared" si="388"/>
        <v>P, S, T &amp; D Plant - Commodity</v>
      </c>
      <c r="I669" s="23">
        <f>'Dep. Res. Class'!L$133</f>
        <v>0</v>
      </c>
      <c r="J669" s="75">
        <f t="shared" si="389"/>
        <v>0</v>
      </c>
      <c r="K669" s="75">
        <f t="shared" si="390"/>
        <v>0</v>
      </c>
      <c r="L669" s="75">
        <f t="shared" si="391"/>
        <v>0</v>
      </c>
      <c r="M669" s="75">
        <f t="shared" si="392"/>
        <v>0</v>
      </c>
      <c r="N669" s="75">
        <f t="shared" si="393"/>
        <v>0</v>
      </c>
      <c r="O669" s="75">
        <f t="shared" si="394"/>
        <v>0</v>
      </c>
      <c r="P669" s="75">
        <f t="shared" si="395"/>
        <v>0</v>
      </c>
      <c r="Q669" s="75">
        <f t="shared" si="396"/>
        <v>0</v>
      </c>
      <c r="R669" s="75">
        <f t="shared" si="397"/>
        <v>0</v>
      </c>
      <c r="S669" s="75">
        <f t="shared" si="398"/>
        <v>0</v>
      </c>
      <c r="T669" s="75">
        <f t="shared" si="399"/>
        <v>0</v>
      </c>
      <c r="U669" s="75">
        <f t="shared" si="400"/>
        <v>0</v>
      </c>
      <c r="V669" s="75">
        <f t="shared" si="401"/>
        <v>0</v>
      </c>
      <c r="W669" s="75">
        <f t="shared" si="402"/>
        <v>0</v>
      </c>
      <c r="X669" s="75">
        <f t="shared" si="403"/>
        <v>0</v>
      </c>
      <c r="Y669" s="23">
        <f t="shared" si="404"/>
        <v>0</v>
      </c>
    </row>
    <row r="670" spans="1:25">
      <c r="A670" s="25">
        <f t="shared" si="386"/>
        <v>647</v>
      </c>
      <c r="G670" s="24"/>
      <c r="I670" s="23"/>
      <c r="J670" s="94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</row>
    <row r="671" spans="1:25">
      <c r="A671" s="25">
        <f t="shared" si="386"/>
        <v>648</v>
      </c>
      <c r="D671" s="106" t="s">
        <v>149</v>
      </c>
      <c r="G671" s="24"/>
      <c r="I671" s="23">
        <f>'Dep. Res. Class'!L$135</f>
        <v>196060.85200137988</v>
      </c>
      <c r="J671" s="75">
        <f>SUM(J634:J669)</f>
        <v>74484.161461419018</v>
      </c>
      <c r="K671" s="75">
        <f t="shared" ref="K671:X671" si="406">SUM(K634:K669)</f>
        <v>49157.530895591721</v>
      </c>
      <c r="L671" s="75">
        <f t="shared" si="406"/>
        <v>1059.0626102286055</v>
      </c>
      <c r="M671" s="75">
        <f t="shared" si="406"/>
        <v>34917.058891531437</v>
      </c>
      <c r="N671" s="75">
        <f t="shared" si="406"/>
        <v>36443.038142609068</v>
      </c>
      <c r="O671" s="75">
        <f t="shared" si="406"/>
        <v>0</v>
      </c>
      <c r="P671" s="75">
        <f t="shared" si="406"/>
        <v>0</v>
      </c>
      <c r="Q671" s="75">
        <f t="shared" si="406"/>
        <v>0</v>
      </c>
      <c r="R671" s="75">
        <f t="shared" si="406"/>
        <v>0</v>
      </c>
      <c r="S671" s="75">
        <f t="shared" si="406"/>
        <v>0</v>
      </c>
      <c r="T671" s="75">
        <f t="shared" si="406"/>
        <v>0</v>
      </c>
      <c r="U671" s="75">
        <f t="shared" si="406"/>
        <v>0</v>
      </c>
      <c r="V671" s="75">
        <f t="shared" si="406"/>
        <v>0</v>
      </c>
      <c r="W671" s="75">
        <f t="shared" si="406"/>
        <v>0</v>
      </c>
      <c r="X671" s="75">
        <f t="shared" si="406"/>
        <v>0</v>
      </c>
      <c r="Y671" s="23">
        <f>SUM(J671:X671)-I671</f>
        <v>0</v>
      </c>
    </row>
    <row r="672" spans="1:25">
      <c r="A672" s="25">
        <f t="shared" si="386"/>
        <v>649</v>
      </c>
      <c r="G672" s="24"/>
      <c r="I672" s="23"/>
      <c r="J672" s="94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</row>
    <row r="673" spans="1:25">
      <c r="A673" s="25">
        <f t="shared" si="386"/>
        <v>650</v>
      </c>
      <c r="D673" s="106" t="s">
        <v>354</v>
      </c>
      <c r="G673" s="24"/>
      <c r="I673" s="23">
        <f>'Dep. Res. Class'!L$137</f>
        <v>3721829.0673508011</v>
      </c>
      <c r="J673" s="23">
        <f>J671+J630+J602+J588+J566+J554</f>
        <v>1413935.0836974254</v>
      </c>
      <c r="K673" s="23">
        <f t="shared" ref="K673:X673" si="407">K671+K630+K602+K588+K566+K554</f>
        <v>933158.89173592255</v>
      </c>
      <c r="L673" s="23">
        <f t="shared" si="407"/>
        <v>20104.217474610869</v>
      </c>
      <c r="M673" s="23">
        <f t="shared" si="407"/>
        <v>662831.58214566391</v>
      </c>
      <c r="N673" s="23">
        <f t="shared" si="407"/>
        <v>691799.29229717841</v>
      </c>
      <c r="O673" s="23">
        <f t="shared" si="407"/>
        <v>0</v>
      </c>
      <c r="P673" s="23">
        <f t="shared" si="407"/>
        <v>0</v>
      </c>
      <c r="Q673" s="23">
        <f t="shared" si="407"/>
        <v>0</v>
      </c>
      <c r="R673" s="23">
        <f t="shared" si="407"/>
        <v>0</v>
      </c>
      <c r="S673" s="23">
        <f t="shared" si="407"/>
        <v>0</v>
      </c>
      <c r="T673" s="23">
        <f t="shared" si="407"/>
        <v>0</v>
      </c>
      <c r="U673" s="23">
        <f t="shared" si="407"/>
        <v>0</v>
      </c>
      <c r="V673" s="23">
        <f t="shared" si="407"/>
        <v>0</v>
      </c>
      <c r="W673" s="23">
        <f t="shared" si="407"/>
        <v>0</v>
      </c>
      <c r="X673" s="23">
        <f t="shared" si="407"/>
        <v>0</v>
      </c>
      <c r="Y673" s="23">
        <f>SUM(J673:X673)-I673</f>
        <v>0</v>
      </c>
    </row>
    <row r="674" spans="1:25">
      <c r="A674" s="25">
        <f t="shared" si="386"/>
        <v>651</v>
      </c>
      <c r="G674" s="24"/>
      <c r="I674" s="23"/>
      <c r="J674" s="94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</row>
    <row r="675" spans="1:25">
      <c r="A675" s="25">
        <f t="shared" si="386"/>
        <v>652</v>
      </c>
      <c r="D675" s="106" t="s">
        <v>347</v>
      </c>
      <c r="G675" s="24"/>
      <c r="I675" s="23"/>
      <c r="J675" s="94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>
      <c r="A676" s="25">
        <f t="shared" si="386"/>
        <v>653</v>
      </c>
      <c r="G676" s="24"/>
      <c r="I676" s="23"/>
      <c r="J676" s="94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</row>
    <row r="677" spans="1:25">
      <c r="A677" s="25">
        <f t="shared" si="386"/>
        <v>654</v>
      </c>
      <c r="D677" s="106" t="s">
        <v>322</v>
      </c>
      <c r="G677" s="24"/>
      <c r="I677" s="23"/>
      <c r="J677" s="94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</row>
    <row r="678" spans="1:25">
      <c r="A678" s="25">
        <f t="shared" si="386"/>
        <v>655</v>
      </c>
      <c r="G678" s="24"/>
      <c r="I678" s="23"/>
      <c r="J678" s="94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</row>
    <row r="679" spans="1:25">
      <c r="A679" s="25">
        <f t="shared" si="386"/>
        <v>656</v>
      </c>
      <c r="C679" s="106">
        <v>30100</v>
      </c>
      <c r="E679" s="115" t="s">
        <v>323</v>
      </c>
      <c r="G679" s="24">
        <v>99</v>
      </c>
      <c r="H679" s="75" t="str">
        <f>VLOOKUP($G679,alloc,3)</f>
        <v>-</v>
      </c>
      <c r="I679" s="23">
        <f>'Dep. Res. Class'!L$143</f>
        <v>0</v>
      </c>
      <c r="J679" s="75">
        <f>$I679*VLOOKUP($G679,alloc,6)</f>
        <v>0</v>
      </c>
      <c r="K679" s="75">
        <f>$I679*VLOOKUP($G679,alloc,7)</f>
        <v>0</v>
      </c>
      <c r="L679" s="75">
        <f>$I679*VLOOKUP($G679,alloc,8)</f>
        <v>0</v>
      </c>
      <c r="M679" s="75">
        <f>$I679*VLOOKUP($G679,alloc,9)</f>
        <v>0</v>
      </c>
      <c r="N679" s="75">
        <f>$I679*VLOOKUP($G679,alloc,10)</f>
        <v>0</v>
      </c>
      <c r="O679" s="75">
        <f>$I679*VLOOKUP($G679,alloc,11)</f>
        <v>0</v>
      </c>
      <c r="P679" s="75">
        <f>$I679*VLOOKUP($G679,alloc,12)</f>
        <v>0</v>
      </c>
      <c r="Q679" s="75">
        <f>$I679*VLOOKUP($G679,alloc,13)</f>
        <v>0</v>
      </c>
      <c r="R679" s="75">
        <f>$I679*VLOOKUP($G679,alloc,14)</f>
        <v>0</v>
      </c>
      <c r="S679" s="75">
        <f>$I679*VLOOKUP($G679,alloc,15)</f>
        <v>0</v>
      </c>
      <c r="T679" s="75">
        <f>$I679*VLOOKUP($G679,alloc,16)</f>
        <v>0</v>
      </c>
      <c r="U679" s="75">
        <f>$I679*VLOOKUP($G679,alloc,17)</f>
        <v>0</v>
      </c>
      <c r="V679" s="75">
        <f>$I679*VLOOKUP($G679,alloc,18)</f>
        <v>0</v>
      </c>
      <c r="W679" s="75">
        <f>$I679*VLOOKUP($G679,alloc,19)</f>
        <v>0</v>
      </c>
      <c r="X679" s="75">
        <f>$I679*VLOOKUP($G679,alloc,20)</f>
        <v>0</v>
      </c>
      <c r="Y679" s="23">
        <f>SUM(J679:X679)-I679</f>
        <v>0</v>
      </c>
    </row>
    <row r="680" spans="1:25">
      <c r="A680" s="25">
        <f t="shared" si="386"/>
        <v>657</v>
      </c>
      <c r="C680" s="106">
        <v>30200</v>
      </c>
      <c r="E680" s="115" t="s">
        <v>185</v>
      </c>
      <c r="G680" s="24">
        <v>99</v>
      </c>
      <c r="H680" s="75" t="str">
        <f>VLOOKUP($G680,alloc,3)</f>
        <v>-</v>
      </c>
      <c r="I680" s="23">
        <f>'Dep. Res. Class'!L$144</f>
        <v>0</v>
      </c>
      <c r="J680" s="75">
        <f>$I680*VLOOKUP($G680,alloc,6)</f>
        <v>0</v>
      </c>
      <c r="K680" s="75">
        <f>$I680*VLOOKUP($G680,alloc,7)</f>
        <v>0</v>
      </c>
      <c r="L680" s="75">
        <f>$I680*VLOOKUP($G680,alloc,8)</f>
        <v>0</v>
      </c>
      <c r="M680" s="75">
        <f>$I680*VLOOKUP($G680,alloc,9)</f>
        <v>0</v>
      </c>
      <c r="N680" s="75">
        <f>$I680*VLOOKUP($G680,alloc,10)</f>
        <v>0</v>
      </c>
      <c r="O680" s="75">
        <f>$I680*VLOOKUP($G680,alloc,11)</f>
        <v>0</v>
      </c>
      <c r="P680" s="75">
        <f>$I680*VLOOKUP($G680,alloc,12)</f>
        <v>0</v>
      </c>
      <c r="Q680" s="75">
        <f>$I680*VLOOKUP($G680,alloc,13)</f>
        <v>0</v>
      </c>
      <c r="R680" s="75">
        <f>$I680*VLOOKUP($G680,alloc,14)</f>
        <v>0</v>
      </c>
      <c r="S680" s="75">
        <f>$I680*VLOOKUP($G680,alloc,15)</f>
        <v>0</v>
      </c>
      <c r="T680" s="75">
        <f>$I680*VLOOKUP($G680,alloc,16)</f>
        <v>0</v>
      </c>
      <c r="U680" s="75">
        <f>$I680*VLOOKUP($G680,alloc,17)</f>
        <v>0</v>
      </c>
      <c r="V680" s="75">
        <f>$I680*VLOOKUP($G680,alloc,18)</f>
        <v>0</v>
      </c>
      <c r="W680" s="75">
        <f>$I680*VLOOKUP($G680,alloc,19)</f>
        <v>0</v>
      </c>
      <c r="X680" s="75">
        <f>$I680*VLOOKUP($G680,alloc,20)</f>
        <v>0</v>
      </c>
      <c r="Y680" s="23">
        <f>SUM(J680:X680)-I680</f>
        <v>0</v>
      </c>
    </row>
    <row r="681" spans="1:25">
      <c r="A681" s="25">
        <f t="shared" ref="A681:A744" si="408">A680+1</f>
        <v>658</v>
      </c>
      <c r="C681" s="106">
        <v>30300</v>
      </c>
      <c r="E681" s="115" t="s">
        <v>324</v>
      </c>
      <c r="G681" s="24">
        <v>99</v>
      </c>
      <c r="H681" s="75" t="str">
        <f>VLOOKUP($G681,alloc,3)</f>
        <v>-</v>
      </c>
      <c r="I681" s="23">
        <f>'Dep. Res. Class'!L$145</f>
        <v>0</v>
      </c>
      <c r="J681" s="75">
        <f>$I681*VLOOKUP($G681,alloc,6)</f>
        <v>0</v>
      </c>
      <c r="K681" s="75">
        <f>$I681*VLOOKUP($G681,alloc,7)</f>
        <v>0</v>
      </c>
      <c r="L681" s="75">
        <f>$I681*VLOOKUP($G681,alloc,8)</f>
        <v>0</v>
      </c>
      <c r="M681" s="75">
        <f>$I681*VLOOKUP($G681,alloc,9)</f>
        <v>0</v>
      </c>
      <c r="N681" s="75">
        <f>$I681*VLOOKUP($G681,alloc,10)</f>
        <v>0</v>
      </c>
      <c r="O681" s="75">
        <f>$I681*VLOOKUP($G681,alloc,11)</f>
        <v>0</v>
      </c>
      <c r="P681" s="75">
        <f>$I681*VLOOKUP($G681,alloc,12)</f>
        <v>0</v>
      </c>
      <c r="Q681" s="75">
        <f>$I681*VLOOKUP($G681,alloc,13)</f>
        <v>0</v>
      </c>
      <c r="R681" s="75">
        <f>$I681*VLOOKUP($G681,alloc,14)</f>
        <v>0</v>
      </c>
      <c r="S681" s="75">
        <f>$I681*VLOOKUP($G681,alloc,15)</f>
        <v>0</v>
      </c>
      <c r="T681" s="75">
        <f>$I681*VLOOKUP($G681,alloc,16)</f>
        <v>0</v>
      </c>
      <c r="U681" s="75">
        <f>$I681*VLOOKUP($G681,alloc,17)</f>
        <v>0</v>
      </c>
      <c r="V681" s="75">
        <f>$I681*VLOOKUP($G681,alloc,18)</f>
        <v>0</v>
      </c>
      <c r="W681" s="75">
        <f>$I681*VLOOKUP($G681,alloc,19)</f>
        <v>0</v>
      </c>
      <c r="X681" s="75">
        <f>$I681*VLOOKUP($G681,alloc,20)</f>
        <v>0</v>
      </c>
      <c r="Y681" s="23">
        <f>SUM(J681:X681)-I681</f>
        <v>0</v>
      </c>
    </row>
    <row r="682" spans="1:25">
      <c r="A682" s="25">
        <f t="shared" si="408"/>
        <v>659</v>
      </c>
      <c r="G682" s="24"/>
      <c r="I682" s="23"/>
      <c r="J682" s="94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</row>
    <row r="683" spans="1:25">
      <c r="A683" s="25">
        <f t="shared" si="408"/>
        <v>660</v>
      </c>
      <c r="D683" s="106" t="s">
        <v>325</v>
      </c>
      <c r="G683" s="24"/>
      <c r="I683" s="23"/>
      <c r="J683" s="94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>
      <c r="A684" s="25">
        <f t="shared" si="408"/>
        <v>661</v>
      </c>
      <c r="G684" s="24"/>
      <c r="I684" s="23"/>
      <c r="J684" s="94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</row>
    <row r="685" spans="1:25">
      <c r="A685" s="25">
        <f t="shared" si="408"/>
        <v>662</v>
      </c>
      <c r="D685" s="106" t="s">
        <v>148</v>
      </c>
      <c r="G685" s="24"/>
      <c r="I685" s="23"/>
      <c r="J685" s="94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>
      <c r="A686" s="25">
        <f t="shared" si="408"/>
        <v>663</v>
      </c>
      <c r="G686" s="24"/>
      <c r="I686" s="23"/>
      <c r="J686" s="94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</row>
    <row r="687" spans="1:25">
      <c r="A687" s="25">
        <f t="shared" si="408"/>
        <v>664</v>
      </c>
      <c r="C687" s="119">
        <v>37400</v>
      </c>
      <c r="E687" s="115" t="s">
        <v>115</v>
      </c>
      <c r="G687" s="24">
        <v>6.6</v>
      </c>
      <c r="H687" s="75" t="str">
        <f t="shared" ref="H687:H721" si="409">VLOOKUP($G687,alloc,3)</f>
        <v>P, S, T &amp; D Plant - Commodity</v>
      </c>
      <c r="I687" s="23">
        <f>'Dep. Res. Class'!L$151</f>
        <v>0</v>
      </c>
      <c r="J687" s="75">
        <f t="shared" ref="J687:J721" si="410">$I687*VLOOKUP($G687,alloc,6)</f>
        <v>0</v>
      </c>
      <c r="K687" s="75">
        <f t="shared" ref="K687:K721" si="411">$I687*VLOOKUP($G687,alloc,7)</f>
        <v>0</v>
      </c>
      <c r="L687" s="75">
        <f t="shared" ref="L687:L721" si="412">$I687*VLOOKUP($G687,alloc,8)</f>
        <v>0</v>
      </c>
      <c r="M687" s="75">
        <f t="shared" ref="M687:M721" si="413">$I687*VLOOKUP($G687,alloc,9)</f>
        <v>0</v>
      </c>
      <c r="N687" s="75">
        <f t="shared" ref="N687:N721" si="414">$I687*VLOOKUP($G687,alloc,10)</f>
        <v>0</v>
      </c>
      <c r="O687" s="75">
        <f t="shared" ref="O687:O721" si="415">$I687*VLOOKUP($G687,alloc,11)</f>
        <v>0</v>
      </c>
      <c r="P687" s="75">
        <f t="shared" ref="P687:P721" si="416">$I687*VLOOKUP($G687,alloc,12)</f>
        <v>0</v>
      </c>
      <c r="Q687" s="75">
        <f t="shared" ref="Q687:Q721" si="417">$I687*VLOOKUP($G687,alloc,13)</f>
        <v>0</v>
      </c>
      <c r="R687" s="75">
        <f t="shared" ref="R687:R721" si="418">$I687*VLOOKUP($G687,alloc,14)</f>
        <v>0</v>
      </c>
      <c r="S687" s="75">
        <f t="shared" ref="S687:S721" si="419">$I687*VLOOKUP($G687,alloc,15)</f>
        <v>0</v>
      </c>
      <c r="T687" s="75">
        <f t="shared" ref="T687:T721" si="420">$I687*VLOOKUP($G687,alloc,16)</f>
        <v>0</v>
      </c>
      <c r="U687" s="75">
        <f t="shared" ref="U687:U721" si="421">$I687*VLOOKUP($G687,alloc,17)</f>
        <v>0</v>
      </c>
      <c r="V687" s="75">
        <f t="shared" ref="V687:V721" si="422">$I687*VLOOKUP($G687,alloc,18)</f>
        <v>0</v>
      </c>
      <c r="W687" s="75">
        <f t="shared" ref="W687:W721" si="423">$I687*VLOOKUP($G687,alloc,19)</f>
        <v>0</v>
      </c>
      <c r="X687" s="75">
        <f t="shared" ref="X687:X721" si="424">$I687*VLOOKUP($G687,alloc,20)</f>
        <v>0</v>
      </c>
      <c r="Y687" s="23">
        <f t="shared" ref="Y687:Y721" si="425">SUM(J687:X687)-I687</f>
        <v>0</v>
      </c>
    </row>
    <row r="688" spans="1:25">
      <c r="A688" s="25">
        <f t="shared" si="408"/>
        <v>665</v>
      </c>
      <c r="C688" s="119">
        <v>39001</v>
      </c>
      <c r="E688" s="115" t="s">
        <v>291</v>
      </c>
      <c r="G688" s="24">
        <v>6.6</v>
      </c>
      <c r="H688" s="75" t="str">
        <f t="shared" si="409"/>
        <v>P, S, T &amp; D Plant - Commodity</v>
      </c>
      <c r="I688" s="23">
        <f>'Dep. Res. Class'!L$152</f>
        <v>1250.2554862853308</v>
      </c>
      <c r="J688" s="75">
        <f t="shared" si="410"/>
        <v>474.97616458305572</v>
      </c>
      <c r="K688" s="75">
        <f t="shared" si="411"/>
        <v>313.47141495652403</v>
      </c>
      <c r="L688" s="75">
        <f t="shared" si="412"/>
        <v>6.7535095621672481</v>
      </c>
      <c r="M688" s="75">
        <f t="shared" si="413"/>
        <v>222.66170935428724</v>
      </c>
      <c r="N688" s="75">
        <f t="shared" si="414"/>
        <v>232.39268782929642</v>
      </c>
      <c r="O688" s="75">
        <f t="shared" si="415"/>
        <v>0</v>
      </c>
      <c r="P688" s="75">
        <f t="shared" si="416"/>
        <v>0</v>
      </c>
      <c r="Q688" s="75">
        <f t="shared" si="417"/>
        <v>0</v>
      </c>
      <c r="R688" s="75">
        <f t="shared" si="418"/>
        <v>0</v>
      </c>
      <c r="S688" s="75">
        <f t="shared" si="419"/>
        <v>0</v>
      </c>
      <c r="T688" s="75">
        <f t="shared" si="420"/>
        <v>0</v>
      </c>
      <c r="U688" s="75">
        <f t="shared" si="421"/>
        <v>0</v>
      </c>
      <c r="V688" s="75">
        <f t="shared" si="422"/>
        <v>0</v>
      </c>
      <c r="W688" s="75">
        <f t="shared" si="423"/>
        <v>0</v>
      </c>
      <c r="X688" s="75">
        <f t="shared" si="424"/>
        <v>0</v>
      </c>
      <c r="Y688" s="23">
        <f t="shared" si="425"/>
        <v>0</v>
      </c>
    </row>
    <row r="689" spans="1:25">
      <c r="A689" s="25">
        <f t="shared" si="408"/>
        <v>666</v>
      </c>
      <c r="C689" s="119">
        <v>36602</v>
      </c>
      <c r="E689" s="115" t="s">
        <v>139</v>
      </c>
      <c r="G689" s="24">
        <v>6.6</v>
      </c>
      <c r="H689" s="75" t="str">
        <f t="shared" si="409"/>
        <v>P, S, T &amp; D Plant - Commodity</v>
      </c>
      <c r="I689" s="23">
        <f>'Dep. Res. Class'!L$153</f>
        <v>0</v>
      </c>
      <c r="J689" s="75">
        <f t="shared" si="410"/>
        <v>0</v>
      </c>
      <c r="K689" s="75">
        <f t="shared" si="411"/>
        <v>0</v>
      </c>
      <c r="L689" s="75">
        <f t="shared" si="412"/>
        <v>0</v>
      </c>
      <c r="M689" s="75">
        <f t="shared" si="413"/>
        <v>0</v>
      </c>
      <c r="N689" s="75">
        <f t="shared" si="414"/>
        <v>0</v>
      </c>
      <c r="O689" s="75">
        <f t="shared" si="415"/>
        <v>0</v>
      </c>
      <c r="P689" s="75">
        <f t="shared" si="416"/>
        <v>0</v>
      </c>
      <c r="Q689" s="75">
        <f t="shared" si="417"/>
        <v>0</v>
      </c>
      <c r="R689" s="75">
        <f t="shared" si="418"/>
        <v>0</v>
      </c>
      <c r="S689" s="75">
        <f t="shared" si="419"/>
        <v>0</v>
      </c>
      <c r="T689" s="75">
        <f t="shared" si="420"/>
        <v>0</v>
      </c>
      <c r="U689" s="75">
        <f t="shared" si="421"/>
        <v>0</v>
      </c>
      <c r="V689" s="75">
        <f t="shared" si="422"/>
        <v>0</v>
      </c>
      <c r="W689" s="75">
        <f t="shared" si="423"/>
        <v>0</v>
      </c>
      <c r="X689" s="75">
        <f t="shared" si="424"/>
        <v>0</v>
      </c>
      <c r="Y689" s="23">
        <f t="shared" si="425"/>
        <v>0</v>
      </c>
    </row>
    <row r="690" spans="1:25">
      <c r="A690" s="25">
        <f t="shared" si="408"/>
        <v>667</v>
      </c>
      <c r="C690" s="119">
        <v>38900</v>
      </c>
      <c r="E690" s="115" t="s">
        <v>115</v>
      </c>
      <c r="G690" s="24">
        <v>6.6</v>
      </c>
      <c r="H690" s="75" t="str">
        <f t="shared" si="409"/>
        <v>P, S, T &amp; D Plant - Commodity</v>
      </c>
      <c r="I690" s="23">
        <f>'Dep. Res. Class'!L$154</f>
        <v>0</v>
      </c>
      <c r="J690" s="75">
        <f t="shared" si="410"/>
        <v>0</v>
      </c>
      <c r="K690" s="75">
        <f t="shared" si="411"/>
        <v>0</v>
      </c>
      <c r="L690" s="75">
        <f t="shared" si="412"/>
        <v>0</v>
      </c>
      <c r="M690" s="75">
        <f t="shared" si="413"/>
        <v>0</v>
      </c>
      <c r="N690" s="75">
        <f t="shared" si="414"/>
        <v>0</v>
      </c>
      <c r="O690" s="75">
        <f t="shared" si="415"/>
        <v>0</v>
      </c>
      <c r="P690" s="75">
        <f t="shared" si="416"/>
        <v>0</v>
      </c>
      <c r="Q690" s="75">
        <f t="shared" si="417"/>
        <v>0</v>
      </c>
      <c r="R690" s="75">
        <f t="shared" si="418"/>
        <v>0</v>
      </c>
      <c r="S690" s="75">
        <f t="shared" si="419"/>
        <v>0</v>
      </c>
      <c r="T690" s="75">
        <f t="shared" si="420"/>
        <v>0</v>
      </c>
      <c r="U690" s="75">
        <f t="shared" si="421"/>
        <v>0</v>
      </c>
      <c r="V690" s="75">
        <f t="shared" si="422"/>
        <v>0</v>
      </c>
      <c r="W690" s="75">
        <f t="shared" si="423"/>
        <v>0</v>
      </c>
      <c r="X690" s="75">
        <f t="shared" si="424"/>
        <v>0</v>
      </c>
      <c r="Y690" s="23">
        <f t="shared" si="425"/>
        <v>0</v>
      </c>
    </row>
    <row r="691" spans="1:25">
      <c r="A691" s="25">
        <f t="shared" si="408"/>
        <v>668</v>
      </c>
      <c r="C691" s="119">
        <v>39004</v>
      </c>
      <c r="E691" s="115" t="s">
        <v>293</v>
      </c>
      <c r="G691" s="24">
        <v>6.6</v>
      </c>
      <c r="H691" s="75" t="str">
        <f t="shared" si="409"/>
        <v>P, S, T &amp; D Plant - Commodity</v>
      </c>
      <c r="I691" s="23">
        <f>'Dep. Res. Class'!L$155</f>
        <v>159.65433136312714</v>
      </c>
      <c r="J691" s="75">
        <f t="shared" si="410"/>
        <v>60.653204726369154</v>
      </c>
      <c r="K691" s="75">
        <f t="shared" si="411"/>
        <v>40.029473739830145</v>
      </c>
      <c r="L691" s="75">
        <f t="shared" si="412"/>
        <v>0.86240537660494354</v>
      </c>
      <c r="M691" s="75">
        <f t="shared" si="413"/>
        <v>28.433313604365804</v>
      </c>
      <c r="N691" s="75">
        <f t="shared" si="414"/>
        <v>29.675933915957074</v>
      </c>
      <c r="O691" s="75">
        <f t="shared" si="415"/>
        <v>0</v>
      </c>
      <c r="P691" s="75">
        <f t="shared" si="416"/>
        <v>0</v>
      </c>
      <c r="Q691" s="75">
        <f t="shared" si="417"/>
        <v>0</v>
      </c>
      <c r="R691" s="75">
        <f t="shared" si="418"/>
        <v>0</v>
      </c>
      <c r="S691" s="75">
        <f t="shared" si="419"/>
        <v>0</v>
      </c>
      <c r="T691" s="75">
        <f t="shared" si="420"/>
        <v>0</v>
      </c>
      <c r="U691" s="75">
        <f t="shared" si="421"/>
        <v>0</v>
      </c>
      <c r="V691" s="75">
        <f t="shared" si="422"/>
        <v>0</v>
      </c>
      <c r="W691" s="75">
        <f t="shared" si="423"/>
        <v>0</v>
      </c>
      <c r="X691" s="75">
        <f t="shared" si="424"/>
        <v>0</v>
      </c>
      <c r="Y691" s="23">
        <f t="shared" si="425"/>
        <v>0</v>
      </c>
    </row>
    <row r="692" spans="1:25">
      <c r="A692" s="25">
        <f t="shared" si="408"/>
        <v>669</v>
      </c>
      <c r="C692" s="119">
        <v>39009</v>
      </c>
      <c r="E692" s="115" t="s">
        <v>294</v>
      </c>
      <c r="G692" s="24">
        <v>6.6</v>
      </c>
      <c r="H692" s="75" t="str">
        <f t="shared" si="409"/>
        <v>P, S, T &amp; D Plant - Commodity</v>
      </c>
      <c r="I692" s="23">
        <f>'Dep. Res. Class'!L$156</f>
        <v>404.14567140024297</v>
      </c>
      <c r="J692" s="75">
        <f t="shared" si="410"/>
        <v>153.53626761908305</v>
      </c>
      <c r="K692" s="75">
        <f t="shared" si="411"/>
        <v>101.32978167430019</v>
      </c>
      <c r="L692" s="75">
        <f t="shared" si="412"/>
        <v>2.1830751284439036</v>
      </c>
      <c r="M692" s="75">
        <f t="shared" si="413"/>
        <v>71.975501814816553</v>
      </c>
      <c r="N692" s="75">
        <f t="shared" si="414"/>
        <v>75.121045163599248</v>
      </c>
      <c r="O692" s="75">
        <f t="shared" si="415"/>
        <v>0</v>
      </c>
      <c r="P692" s="75">
        <f t="shared" si="416"/>
        <v>0</v>
      </c>
      <c r="Q692" s="75">
        <f t="shared" si="417"/>
        <v>0</v>
      </c>
      <c r="R692" s="75">
        <f t="shared" si="418"/>
        <v>0</v>
      </c>
      <c r="S692" s="75">
        <f t="shared" si="419"/>
        <v>0</v>
      </c>
      <c r="T692" s="75">
        <f t="shared" si="420"/>
        <v>0</v>
      </c>
      <c r="U692" s="75">
        <f t="shared" si="421"/>
        <v>0</v>
      </c>
      <c r="V692" s="75">
        <f t="shared" si="422"/>
        <v>0</v>
      </c>
      <c r="W692" s="75">
        <f t="shared" si="423"/>
        <v>0</v>
      </c>
      <c r="X692" s="75">
        <f t="shared" si="424"/>
        <v>0</v>
      </c>
      <c r="Y692" s="23">
        <f t="shared" si="425"/>
        <v>0</v>
      </c>
    </row>
    <row r="693" spans="1:25">
      <c r="A693" s="25">
        <f t="shared" si="408"/>
        <v>670</v>
      </c>
      <c r="C693" s="119">
        <v>39100</v>
      </c>
      <c r="E693" s="115" t="s">
        <v>295</v>
      </c>
      <c r="G693" s="24">
        <v>6.6</v>
      </c>
      <c r="H693" s="75" t="str">
        <f t="shared" si="409"/>
        <v>P, S, T &amp; D Plant - Commodity</v>
      </c>
      <c r="I693" s="23">
        <f>'Dep. Res. Class'!L$157</f>
        <v>88.733362791931683</v>
      </c>
      <c r="J693" s="75">
        <f t="shared" si="410"/>
        <v>33.710095889833198</v>
      </c>
      <c r="K693" s="75">
        <f t="shared" si="411"/>
        <v>22.247751034374936</v>
      </c>
      <c r="L693" s="75">
        <f t="shared" si="412"/>
        <v>0.47931132530283804</v>
      </c>
      <c r="M693" s="75">
        <f t="shared" si="413"/>
        <v>15.802787872347393</v>
      </c>
      <c r="N693" s="75">
        <f t="shared" si="414"/>
        <v>16.493416670073309</v>
      </c>
      <c r="O693" s="75">
        <f t="shared" si="415"/>
        <v>0</v>
      </c>
      <c r="P693" s="75">
        <f t="shared" si="416"/>
        <v>0</v>
      </c>
      <c r="Q693" s="75">
        <f t="shared" si="417"/>
        <v>0</v>
      </c>
      <c r="R693" s="75">
        <f t="shared" si="418"/>
        <v>0</v>
      </c>
      <c r="S693" s="75">
        <f t="shared" si="419"/>
        <v>0</v>
      </c>
      <c r="T693" s="75">
        <f t="shared" si="420"/>
        <v>0</v>
      </c>
      <c r="U693" s="75">
        <f t="shared" si="421"/>
        <v>0</v>
      </c>
      <c r="V693" s="75">
        <f t="shared" si="422"/>
        <v>0</v>
      </c>
      <c r="W693" s="75">
        <f t="shared" si="423"/>
        <v>0</v>
      </c>
      <c r="X693" s="75">
        <f t="shared" si="424"/>
        <v>0</v>
      </c>
      <c r="Y693" s="23">
        <f t="shared" si="425"/>
        <v>0</v>
      </c>
    </row>
    <row r="694" spans="1:25">
      <c r="A694" s="25">
        <f t="shared" si="408"/>
        <v>671</v>
      </c>
      <c r="C694" s="119">
        <v>39102</v>
      </c>
      <c r="E694" s="115" t="s">
        <v>296</v>
      </c>
      <c r="G694" s="24">
        <v>6.6</v>
      </c>
      <c r="H694" s="75" t="str">
        <f t="shared" si="409"/>
        <v>P, S, T &amp; D Plant - Commodity</v>
      </c>
      <c r="I694" s="23">
        <f>'Dep. Res. Class'!L$158</f>
        <v>0</v>
      </c>
      <c r="J694" s="75">
        <f t="shared" si="410"/>
        <v>0</v>
      </c>
      <c r="K694" s="75">
        <f t="shared" si="411"/>
        <v>0</v>
      </c>
      <c r="L694" s="75">
        <f t="shared" si="412"/>
        <v>0</v>
      </c>
      <c r="M694" s="75">
        <f t="shared" si="413"/>
        <v>0</v>
      </c>
      <c r="N694" s="75">
        <f t="shared" si="414"/>
        <v>0</v>
      </c>
      <c r="O694" s="75">
        <f t="shared" si="415"/>
        <v>0</v>
      </c>
      <c r="P694" s="75">
        <f t="shared" si="416"/>
        <v>0</v>
      </c>
      <c r="Q694" s="75">
        <f t="shared" si="417"/>
        <v>0</v>
      </c>
      <c r="R694" s="75">
        <f t="shared" si="418"/>
        <v>0</v>
      </c>
      <c r="S694" s="75">
        <f t="shared" si="419"/>
        <v>0</v>
      </c>
      <c r="T694" s="75">
        <f t="shared" si="420"/>
        <v>0</v>
      </c>
      <c r="U694" s="75">
        <f t="shared" si="421"/>
        <v>0</v>
      </c>
      <c r="V694" s="75">
        <f t="shared" si="422"/>
        <v>0</v>
      </c>
      <c r="W694" s="75">
        <f t="shared" si="423"/>
        <v>0</v>
      </c>
      <c r="X694" s="75">
        <f t="shared" si="424"/>
        <v>0</v>
      </c>
      <c r="Y694" s="23">
        <f t="shared" si="425"/>
        <v>0</v>
      </c>
    </row>
    <row r="695" spans="1:25">
      <c r="A695" s="25">
        <f t="shared" si="408"/>
        <v>672</v>
      </c>
      <c r="C695" s="119">
        <v>39103</v>
      </c>
      <c r="E695" s="115" t="s">
        <v>297</v>
      </c>
      <c r="G695" s="24">
        <v>6.6</v>
      </c>
      <c r="H695" s="75" t="str">
        <f t="shared" si="409"/>
        <v>P, S, T &amp; D Plant - Commodity</v>
      </c>
      <c r="I695" s="23">
        <f>'Dep. Res. Class'!L$159</f>
        <v>0</v>
      </c>
      <c r="J695" s="75">
        <f t="shared" si="410"/>
        <v>0</v>
      </c>
      <c r="K695" s="75">
        <f t="shared" si="411"/>
        <v>0</v>
      </c>
      <c r="L695" s="75">
        <f t="shared" si="412"/>
        <v>0</v>
      </c>
      <c r="M695" s="75">
        <f t="shared" si="413"/>
        <v>0</v>
      </c>
      <c r="N695" s="75">
        <f t="shared" si="414"/>
        <v>0</v>
      </c>
      <c r="O695" s="75">
        <f t="shared" si="415"/>
        <v>0</v>
      </c>
      <c r="P695" s="75">
        <f t="shared" si="416"/>
        <v>0</v>
      </c>
      <c r="Q695" s="75">
        <f t="shared" si="417"/>
        <v>0</v>
      </c>
      <c r="R695" s="75">
        <f t="shared" si="418"/>
        <v>0</v>
      </c>
      <c r="S695" s="75">
        <f t="shared" si="419"/>
        <v>0</v>
      </c>
      <c r="T695" s="75">
        <f t="shared" si="420"/>
        <v>0</v>
      </c>
      <c r="U695" s="75">
        <f t="shared" si="421"/>
        <v>0</v>
      </c>
      <c r="V695" s="75">
        <f t="shared" si="422"/>
        <v>0</v>
      </c>
      <c r="W695" s="75">
        <f t="shared" si="423"/>
        <v>0</v>
      </c>
      <c r="X695" s="75">
        <f t="shared" si="424"/>
        <v>0</v>
      </c>
      <c r="Y695" s="23">
        <f t="shared" si="425"/>
        <v>0</v>
      </c>
    </row>
    <row r="696" spans="1:25">
      <c r="A696" s="25">
        <f t="shared" si="408"/>
        <v>673</v>
      </c>
      <c r="C696" s="119">
        <v>39200</v>
      </c>
      <c r="E696" s="115" t="s">
        <v>298</v>
      </c>
      <c r="G696" s="24">
        <v>6.6</v>
      </c>
      <c r="H696" s="75" t="str">
        <f t="shared" si="409"/>
        <v>P, S, T &amp; D Plant - Commodity</v>
      </c>
      <c r="I696" s="23">
        <f>'Dep. Res. Class'!L$160</f>
        <v>-20.627247034571685</v>
      </c>
      <c r="J696" s="75">
        <f t="shared" si="410"/>
        <v>-7.8363588801338109</v>
      </c>
      <c r="K696" s="75">
        <f t="shared" si="411"/>
        <v>-5.1717847955991942</v>
      </c>
      <c r="L696" s="75">
        <f t="shared" si="412"/>
        <v>-0.11142227458090409</v>
      </c>
      <c r="M696" s="75">
        <f t="shared" si="413"/>
        <v>-3.6735676302744911</v>
      </c>
      <c r="N696" s="75">
        <f t="shared" si="414"/>
        <v>-3.8341134539832824</v>
      </c>
      <c r="O696" s="75">
        <f t="shared" si="415"/>
        <v>0</v>
      </c>
      <c r="P696" s="75">
        <f t="shared" si="416"/>
        <v>0</v>
      </c>
      <c r="Q696" s="75">
        <f t="shared" si="417"/>
        <v>0</v>
      </c>
      <c r="R696" s="75">
        <f t="shared" si="418"/>
        <v>0</v>
      </c>
      <c r="S696" s="75">
        <f t="shared" si="419"/>
        <v>0</v>
      </c>
      <c r="T696" s="75">
        <f t="shared" si="420"/>
        <v>0</v>
      </c>
      <c r="U696" s="75">
        <f t="shared" si="421"/>
        <v>0</v>
      </c>
      <c r="V696" s="75">
        <f t="shared" si="422"/>
        <v>0</v>
      </c>
      <c r="W696" s="75">
        <f t="shared" si="423"/>
        <v>0</v>
      </c>
      <c r="X696" s="75">
        <f t="shared" si="424"/>
        <v>0</v>
      </c>
      <c r="Y696" s="23">
        <f t="shared" si="425"/>
        <v>0</v>
      </c>
    </row>
    <row r="697" spans="1:25">
      <c r="A697" s="25">
        <f t="shared" si="408"/>
        <v>674</v>
      </c>
      <c r="C697" s="119">
        <v>39201</v>
      </c>
      <c r="E697" s="115" t="s">
        <v>299</v>
      </c>
      <c r="G697" s="24">
        <v>6.6</v>
      </c>
      <c r="H697" s="75" t="str">
        <f t="shared" si="409"/>
        <v>P, S, T &amp; D Plant - Commodity</v>
      </c>
      <c r="I697" s="23">
        <f>'Dep. Res. Class'!L$161</f>
        <v>0</v>
      </c>
      <c r="J697" s="75">
        <f t="shared" si="410"/>
        <v>0</v>
      </c>
      <c r="K697" s="75">
        <f t="shared" si="411"/>
        <v>0</v>
      </c>
      <c r="L697" s="75">
        <f t="shared" si="412"/>
        <v>0</v>
      </c>
      <c r="M697" s="75">
        <f t="shared" si="413"/>
        <v>0</v>
      </c>
      <c r="N697" s="75">
        <f t="shared" si="414"/>
        <v>0</v>
      </c>
      <c r="O697" s="75">
        <f t="shared" si="415"/>
        <v>0</v>
      </c>
      <c r="P697" s="75">
        <f t="shared" si="416"/>
        <v>0</v>
      </c>
      <c r="Q697" s="75">
        <f t="shared" si="417"/>
        <v>0</v>
      </c>
      <c r="R697" s="75">
        <f t="shared" si="418"/>
        <v>0</v>
      </c>
      <c r="S697" s="75">
        <f t="shared" si="419"/>
        <v>0</v>
      </c>
      <c r="T697" s="75">
        <f t="shared" si="420"/>
        <v>0</v>
      </c>
      <c r="U697" s="75">
        <f t="shared" si="421"/>
        <v>0</v>
      </c>
      <c r="V697" s="75">
        <f t="shared" si="422"/>
        <v>0</v>
      </c>
      <c r="W697" s="75">
        <f t="shared" si="423"/>
        <v>0</v>
      </c>
      <c r="X697" s="75">
        <f t="shared" si="424"/>
        <v>0</v>
      </c>
      <c r="Y697" s="23">
        <f t="shared" si="425"/>
        <v>0</v>
      </c>
    </row>
    <row r="698" spans="1:25">
      <c r="A698" s="25">
        <f t="shared" si="408"/>
        <v>675</v>
      </c>
      <c r="C698" s="119">
        <v>39202</v>
      </c>
      <c r="E698" s="115" t="s">
        <v>300</v>
      </c>
      <c r="G698" s="24">
        <v>6.6</v>
      </c>
      <c r="H698" s="75" t="str">
        <f t="shared" si="409"/>
        <v>P, S, T &amp; D Plant - Commodity</v>
      </c>
      <c r="I698" s="23">
        <f>'Dep. Res. Class'!L$162</f>
        <v>0</v>
      </c>
      <c r="J698" s="75">
        <f t="shared" si="410"/>
        <v>0</v>
      </c>
      <c r="K698" s="75">
        <f t="shared" si="411"/>
        <v>0</v>
      </c>
      <c r="L698" s="75">
        <f t="shared" si="412"/>
        <v>0</v>
      </c>
      <c r="M698" s="75">
        <f t="shared" si="413"/>
        <v>0</v>
      </c>
      <c r="N698" s="75">
        <f t="shared" si="414"/>
        <v>0</v>
      </c>
      <c r="O698" s="75">
        <f t="shared" si="415"/>
        <v>0</v>
      </c>
      <c r="P698" s="75">
        <f t="shared" si="416"/>
        <v>0</v>
      </c>
      <c r="Q698" s="75">
        <f t="shared" si="417"/>
        <v>0</v>
      </c>
      <c r="R698" s="75">
        <f t="shared" si="418"/>
        <v>0</v>
      </c>
      <c r="S698" s="75">
        <f t="shared" si="419"/>
        <v>0</v>
      </c>
      <c r="T698" s="75">
        <f t="shared" si="420"/>
        <v>0</v>
      </c>
      <c r="U698" s="75">
        <f t="shared" si="421"/>
        <v>0</v>
      </c>
      <c r="V698" s="75">
        <f t="shared" si="422"/>
        <v>0</v>
      </c>
      <c r="W698" s="75">
        <f t="shared" si="423"/>
        <v>0</v>
      </c>
      <c r="X698" s="75">
        <f t="shared" si="424"/>
        <v>0</v>
      </c>
      <c r="Y698" s="23">
        <f t="shared" si="425"/>
        <v>0</v>
      </c>
    </row>
    <row r="699" spans="1:25">
      <c r="A699" s="25">
        <f t="shared" si="408"/>
        <v>676</v>
      </c>
      <c r="C699" s="119">
        <v>39300</v>
      </c>
      <c r="E699" s="115" t="s">
        <v>186</v>
      </c>
      <c r="G699" s="24">
        <v>6.6</v>
      </c>
      <c r="H699" s="75" t="str">
        <f t="shared" si="409"/>
        <v>P, S, T &amp; D Plant - Commodity</v>
      </c>
      <c r="I699" s="23">
        <f>'Dep. Res. Class'!L$163</f>
        <v>0</v>
      </c>
      <c r="J699" s="75">
        <f t="shared" si="410"/>
        <v>0</v>
      </c>
      <c r="K699" s="75">
        <f t="shared" si="411"/>
        <v>0</v>
      </c>
      <c r="L699" s="75">
        <f t="shared" si="412"/>
        <v>0</v>
      </c>
      <c r="M699" s="75">
        <f t="shared" si="413"/>
        <v>0</v>
      </c>
      <c r="N699" s="75">
        <f t="shared" si="414"/>
        <v>0</v>
      </c>
      <c r="O699" s="75">
        <f t="shared" si="415"/>
        <v>0</v>
      </c>
      <c r="P699" s="75">
        <f t="shared" si="416"/>
        <v>0</v>
      </c>
      <c r="Q699" s="75">
        <f t="shared" si="417"/>
        <v>0</v>
      </c>
      <c r="R699" s="75">
        <f t="shared" si="418"/>
        <v>0</v>
      </c>
      <c r="S699" s="75">
        <f t="shared" si="419"/>
        <v>0</v>
      </c>
      <c r="T699" s="75">
        <f t="shared" si="420"/>
        <v>0</v>
      </c>
      <c r="U699" s="75">
        <f t="shared" si="421"/>
        <v>0</v>
      </c>
      <c r="V699" s="75">
        <f t="shared" si="422"/>
        <v>0</v>
      </c>
      <c r="W699" s="75">
        <f t="shared" si="423"/>
        <v>0</v>
      </c>
      <c r="X699" s="75">
        <f t="shared" si="424"/>
        <v>0</v>
      </c>
      <c r="Y699" s="23">
        <f t="shared" si="425"/>
        <v>0</v>
      </c>
    </row>
    <row r="700" spans="1:25">
      <c r="A700" s="25">
        <f t="shared" si="408"/>
        <v>677</v>
      </c>
      <c r="C700" s="119">
        <v>39400</v>
      </c>
      <c r="E700" s="115" t="s">
        <v>301</v>
      </c>
      <c r="G700" s="24">
        <v>6.6</v>
      </c>
      <c r="H700" s="75" t="str">
        <f t="shared" si="409"/>
        <v>P, S, T &amp; D Plant - Commodity</v>
      </c>
      <c r="I700" s="23">
        <f>'Dep. Res. Class'!L$164</f>
        <v>560.53046203683107</v>
      </c>
      <c r="J700" s="75">
        <f t="shared" si="410"/>
        <v>212.94736308756472</v>
      </c>
      <c r="K700" s="75">
        <f t="shared" si="411"/>
        <v>140.53949691752791</v>
      </c>
      <c r="L700" s="75">
        <f t="shared" si="412"/>
        <v>3.0278194151333917</v>
      </c>
      <c r="M700" s="75">
        <f t="shared" si="413"/>
        <v>99.826533209697615</v>
      </c>
      <c r="N700" s="75">
        <f t="shared" si="414"/>
        <v>104.18924940690735</v>
      </c>
      <c r="O700" s="75">
        <f t="shared" si="415"/>
        <v>0</v>
      </c>
      <c r="P700" s="75">
        <f t="shared" si="416"/>
        <v>0</v>
      </c>
      <c r="Q700" s="75">
        <f t="shared" si="417"/>
        <v>0</v>
      </c>
      <c r="R700" s="75">
        <f t="shared" si="418"/>
        <v>0</v>
      </c>
      <c r="S700" s="75">
        <f t="shared" si="419"/>
        <v>0</v>
      </c>
      <c r="T700" s="75">
        <f t="shared" si="420"/>
        <v>0</v>
      </c>
      <c r="U700" s="75">
        <f t="shared" si="421"/>
        <v>0</v>
      </c>
      <c r="V700" s="75">
        <f t="shared" si="422"/>
        <v>0</v>
      </c>
      <c r="W700" s="75">
        <f t="shared" si="423"/>
        <v>0</v>
      </c>
      <c r="X700" s="75">
        <f t="shared" si="424"/>
        <v>0</v>
      </c>
      <c r="Y700" s="23">
        <f t="shared" si="425"/>
        <v>0</v>
      </c>
    </row>
    <row r="701" spans="1:25">
      <c r="A701" s="25">
        <f t="shared" si="408"/>
        <v>678</v>
      </c>
      <c r="C701" s="119">
        <v>39600</v>
      </c>
      <c r="E701" s="115" t="s">
        <v>302</v>
      </c>
      <c r="G701" s="24">
        <v>6.6</v>
      </c>
      <c r="H701" s="75" t="str">
        <f t="shared" si="409"/>
        <v>P, S, T &amp; D Plant - Commodity</v>
      </c>
      <c r="I701" s="23">
        <f>'Dep. Res. Class'!L$165</f>
        <v>31.166374151478838</v>
      </c>
      <c r="J701" s="75">
        <f t="shared" si="410"/>
        <v>11.840207878161255</v>
      </c>
      <c r="K701" s="75">
        <f t="shared" si="411"/>
        <v>7.8142167832878213</v>
      </c>
      <c r="L701" s="75">
        <f t="shared" si="412"/>
        <v>0.16835151547742028</v>
      </c>
      <c r="M701" s="75">
        <f t="shared" si="413"/>
        <v>5.5505120505904504</v>
      </c>
      <c r="N701" s="75">
        <f t="shared" si="414"/>
        <v>5.7930859239618879</v>
      </c>
      <c r="O701" s="75">
        <f t="shared" si="415"/>
        <v>0</v>
      </c>
      <c r="P701" s="75">
        <f t="shared" si="416"/>
        <v>0</v>
      </c>
      <c r="Q701" s="75">
        <f t="shared" si="417"/>
        <v>0</v>
      </c>
      <c r="R701" s="75">
        <f t="shared" si="418"/>
        <v>0</v>
      </c>
      <c r="S701" s="75">
        <f t="shared" si="419"/>
        <v>0</v>
      </c>
      <c r="T701" s="75">
        <f t="shared" si="420"/>
        <v>0</v>
      </c>
      <c r="U701" s="75">
        <f t="shared" si="421"/>
        <v>0</v>
      </c>
      <c r="V701" s="75">
        <f t="shared" si="422"/>
        <v>0</v>
      </c>
      <c r="W701" s="75">
        <f t="shared" si="423"/>
        <v>0</v>
      </c>
      <c r="X701" s="75">
        <f t="shared" si="424"/>
        <v>0</v>
      </c>
      <c r="Y701" s="23">
        <f t="shared" si="425"/>
        <v>0</v>
      </c>
    </row>
    <row r="702" spans="1:25">
      <c r="A702" s="25">
        <f t="shared" si="408"/>
        <v>679</v>
      </c>
      <c r="C702" s="119">
        <v>39603</v>
      </c>
      <c r="E702" s="115" t="s">
        <v>303</v>
      </c>
      <c r="G702" s="24">
        <v>6.6</v>
      </c>
      <c r="H702" s="75" t="str">
        <f t="shared" si="409"/>
        <v>P, S, T &amp; D Plant - Commodity</v>
      </c>
      <c r="I702" s="23">
        <f>'Dep. Res. Class'!L$166</f>
        <v>0</v>
      </c>
      <c r="J702" s="75">
        <f t="shared" si="410"/>
        <v>0</v>
      </c>
      <c r="K702" s="75">
        <f t="shared" si="411"/>
        <v>0</v>
      </c>
      <c r="L702" s="75">
        <f t="shared" si="412"/>
        <v>0</v>
      </c>
      <c r="M702" s="75">
        <f t="shared" si="413"/>
        <v>0</v>
      </c>
      <c r="N702" s="75">
        <f t="shared" si="414"/>
        <v>0</v>
      </c>
      <c r="O702" s="75">
        <f t="shared" si="415"/>
        <v>0</v>
      </c>
      <c r="P702" s="75">
        <f t="shared" si="416"/>
        <v>0</v>
      </c>
      <c r="Q702" s="75">
        <f t="shared" si="417"/>
        <v>0</v>
      </c>
      <c r="R702" s="75">
        <f t="shared" si="418"/>
        <v>0</v>
      </c>
      <c r="S702" s="75">
        <f t="shared" si="419"/>
        <v>0</v>
      </c>
      <c r="T702" s="75">
        <f t="shared" si="420"/>
        <v>0</v>
      </c>
      <c r="U702" s="75">
        <f t="shared" si="421"/>
        <v>0</v>
      </c>
      <c r="V702" s="75">
        <f t="shared" si="422"/>
        <v>0</v>
      </c>
      <c r="W702" s="75">
        <f t="shared" si="423"/>
        <v>0</v>
      </c>
      <c r="X702" s="75">
        <f t="shared" si="424"/>
        <v>0</v>
      </c>
      <c r="Y702" s="23">
        <f t="shared" si="425"/>
        <v>0</v>
      </c>
    </row>
    <row r="703" spans="1:25">
      <c r="A703" s="25">
        <f t="shared" si="408"/>
        <v>680</v>
      </c>
      <c r="C703" s="119">
        <v>39604</v>
      </c>
      <c r="E703" s="115" t="s">
        <v>304</v>
      </c>
      <c r="G703" s="24">
        <v>6.6</v>
      </c>
      <c r="H703" s="75" t="str">
        <f t="shared" si="409"/>
        <v>P, S, T &amp; D Plant - Commodity</v>
      </c>
      <c r="I703" s="23">
        <f>'Dep. Res. Class'!L$167</f>
        <v>0</v>
      </c>
      <c r="J703" s="75">
        <f t="shared" si="410"/>
        <v>0</v>
      </c>
      <c r="K703" s="75">
        <f t="shared" si="411"/>
        <v>0</v>
      </c>
      <c r="L703" s="75">
        <f t="shared" si="412"/>
        <v>0</v>
      </c>
      <c r="M703" s="75">
        <f t="shared" si="413"/>
        <v>0</v>
      </c>
      <c r="N703" s="75">
        <f t="shared" si="414"/>
        <v>0</v>
      </c>
      <c r="O703" s="75">
        <f t="shared" si="415"/>
        <v>0</v>
      </c>
      <c r="P703" s="75">
        <f t="shared" si="416"/>
        <v>0</v>
      </c>
      <c r="Q703" s="75">
        <f t="shared" si="417"/>
        <v>0</v>
      </c>
      <c r="R703" s="75">
        <f t="shared" si="418"/>
        <v>0</v>
      </c>
      <c r="S703" s="75">
        <f t="shared" si="419"/>
        <v>0</v>
      </c>
      <c r="T703" s="75">
        <f t="shared" si="420"/>
        <v>0</v>
      </c>
      <c r="U703" s="75">
        <f t="shared" si="421"/>
        <v>0</v>
      </c>
      <c r="V703" s="75">
        <f t="shared" si="422"/>
        <v>0</v>
      </c>
      <c r="W703" s="75">
        <f t="shared" si="423"/>
        <v>0</v>
      </c>
      <c r="X703" s="75">
        <f t="shared" si="424"/>
        <v>0</v>
      </c>
      <c r="Y703" s="23">
        <f t="shared" si="425"/>
        <v>0</v>
      </c>
    </row>
    <row r="704" spans="1:25">
      <c r="A704" s="25">
        <f t="shared" si="408"/>
        <v>681</v>
      </c>
      <c r="C704" s="119">
        <v>39605</v>
      </c>
      <c r="E704" s="113" t="s">
        <v>305</v>
      </c>
      <c r="G704" s="24">
        <v>6.6</v>
      </c>
      <c r="H704" s="75" t="str">
        <f t="shared" si="409"/>
        <v>P, S, T &amp; D Plant - Commodity</v>
      </c>
      <c r="I704" s="23">
        <f>'Dep. Res. Class'!L$168</f>
        <v>0</v>
      </c>
      <c r="J704" s="75">
        <f t="shared" si="410"/>
        <v>0</v>
      </c>
      <c r="K704" s="75">
        <f t="shared" si="411"/>
        <v>0</v>
      </c>
      <c r="L704" s="75">
        <f t="shared" si="412"/>
        <v>0</v>
      </c>
      <c r="M704" s="75">
        <f t="shared" si="413"/>
        <v>0</v>
      </c>
      <c r="N704" s="75">
        <f t="shared" si="414"/>
        <v>0</v>
      </c>
      <c r="O704" s="75">
        <f t="shared" si="415"/>
        <v>0</v>
      </c>
      <c r="P704" s="75">
        <f t="shared" si="416"/>
        <v>0</v>
      </c>
      <c r="Q704" s="75">
        <f t="shared" si="417"/>
        <v>0</v>
      </c>
      <c r="R704" s="75">
        <f t="shared" si="418"/>
        <v>0</v>
      </c>
      <c r="S704" s="75">
        <f t="shared" si="419"/>
        <v>0</v>
      </c>
      <c r="T704" s="75">
        <f t="shared" si="420"/>
        <v>0</v>
      </c>
      <c r="U704" s="75">
        <f t="shared" si="421"/>
        <v>0</v>
      </c>
      <c r="V704" s="75">
        <f t="shared" si="422"/>
        <v>0</v>
      </c>
      <c r="W704" s="75">
        <f t="shared" si="423"/>
        <v>0</v>
      </c>
      <c r="X704" s="75">
        <f t="shared" si="424"/>
        <v>0</v>
      </c>
      <c r="Y704" s="23">
        <f t="shared" si="425"/>
        <v>0</v>
      </c>
    </row>
    <row r="705" spans="1:25">
      <c r="A705" s="25">
        <f t="shared" si="408"/>
        <v>682</v>
      </c>
      <c r="C705" s="119">
        <v>39700</v>
      </c>
      <c r="E705" s="115" t="s">
        <v>306</v>
      </c>
      <c r="G705" s="24">
        <v>6.6</v>
      </c>
      <c r="H705" s="75" t="str">
        <f t="shared" si="409"/>
        <v>P, S, T &amp; D Plant - Commodity</v>
      </c>
      <c r="I705" s="23">
        <f>'Dep. Res. Class'!L$169</f>
        <v>-229.64859173553808</v>
      </c>
      <c r="J705" s="75">
        <f t="shared" si="410"/>
        <v>-87.244254075244612</v>
      </c>
      <c r="K705" s="75">
        <f t="shared" si="411"/>
        <v>-57.578846710761979</v>
      </c>
      <c r="L705" s="75">
        <f t="shared" si="412"/>
        <v>-1.2404936248927989</v>
      </c>
      <c r="M705" s="75">
        <f t="shared" si="413"/>
        <v>-40.89879912350176</v>
      </c>
      <c r="N705" s="75">
        <f t="shared" si="414"/>
        <v>-42.686198201136911</v>
      </c>
      <c r="O705" s="75">
        <f t="shared" si="415"/>
        <v>0</v>
      </c>
      <c r="P705" s="75">
        <f t="shared" si="416"/>
        <v>0</v>
      </c>
      <c r="Q705" s="75">
        <f t="shared" si="417"/>
        <v>0</v>
      </c>
      <c r="R705" s="75">
        <f t="shared" si="418"/>
        <v>0</v>
      </c>
      <c r="S705" s="75">
        <f t="shared" si="419"/>
        <v>0</v>
      </c>
      <c r="T705" s="75">
        <f t="shared" si="420"/>
        <v>0</v>
      </c>
      <c r="U705" s="75">
        <f t="shared" si="421"/>
        <v>0</v>
      </c>
      <c r="V705" s="75">
        <f t="shared" si="422"/>
        <v>0</v>
      </c>
      <c r="W705" s="75">
        <f t="shared" si="423"/>
        <v>0</v>
      </c>
      <c r="X705" s="75">
        <f t="shared" si="424"/>
        <v>0</v>
      </c>
      <c r="Y705" s="23">
        <f t="shared" si="425"/>
        <v>0</v>
      </c>
    </row>
    <row r="706" spans="1:25">
      <c r="A706" s="25">
        <f t="shared" si="408"/>
        <v>683</v>
      </c>
      <c r="C706" s="119">
        <v>39701</v>
      </c>
      <c r="E706" s="115" t="s">
        <v>307</v>
      </c>
      <c r="G706" s="24">
        <v>6.6</v>
      </c>
      <c r="H706" s="75" t="str">
        <f t="shared" si="409"/>
        <v>P, S, T &amp; D Plant - Commodity</v>
      </c>
      <c r="I706" s="23">
        <f>'Dep. Res. Class'!L$170</f>
        <v>0</v>
      </c>
      <c r="J706" s="75">
        <f t="shared" si="410"/>
        <v>0</v>
      </c>
      <c r="K706" s="75">
        <f t="shared" si="411"/>
        <v>0</v>
      </c>
      <c r="L706" s="75">
        <f t="shared" si="412"/>
        <v>0</v>
      </c>
      <c r="M706" s="75">
        <f t="shared" si="413"/>
        <v>0</v>
      </c>
      <c r="N706" s="75">
        <f t="shared" si="414"/>
        <v>0</v>
      </c>
      <c r="O706" s="75">
        <f t="shared" si="415"/>
        <v>0</v>
      </c>
      <c r="P706" s="75">
        <f t="shared" si="416"/>
        <v>0</v>
      </c>
      <c r="Q706" s="75">
        <f t="shared" si="417"/>
        <v>0</v>
      </c>
      <c r="R706" s="75">
        <f t="shared" si="418"/>
        <v>0</v>
      </c>
      <c r="S706" s="75">
        <f t="shared" si="419"/>
        <v>0</v>
      </c>
      <c r="T706" s="75">
        <f t="shared" si="420"/>
        <v>0</v>
      </c>
      <c r="U706" s="75">
        <f t="shared" si="421"/>
        <v>0</v>
      </c>
      <c r="V706" s="75">
        <f t="shared" si="422"/>
        <v>0</v>
      </c>
      <c r="W706" s="75">
        <f t="shared" si="423"/>
        <v>0</v>
      </c>
      <c r="X706" s="75">
        <f t="shared" si="424"/>
        <v>0</v>
      </c>
      <c r="Y706" s="23">
        <f t="shared" si="425"/>
        <v>0</v>
      </c>
    </row>
    <row r="707" spans="1:25">
      <c r="A707" s="25">
        <f t="shared" si="408"/>
        <v>684</v>
      </c>
      <c r="C707" s="119">
        <v>39702</v>
      </c>
      <c r="E707" s="115" t="s">
        <v>308</v>
      </c>
      <c r="G707" s="24">
        <v>6.6</v>
      </c>
      <c r="H707" s="75" t="str">
        <f t="shared" si="409"/>
        <v>P, S, T &amp; D Plant - Commodity</v>
      </c>
      <c r="I707" s="23">
        <f>'Dep. Res. Class'!L$171</f>
        <v>0</v>
      </c>
      <c r="J707" s="75">
        <f t="shared" si="410"/>
        <v>0</v>
      </c>
      <c r="K707" s="75">
        <f t="shared" si="411"/>
        <v>0</v>
      </c>
      <c r="L707" s="75">
        <f t="shared" si="412"/>
        <v>0</v>
      </c>
      <c r="M707" s="75">
        <f t="shared" si="413"/>
        <v>0</v>
      </c>
      <c r="N707" s="75">
        <f t="shared" si="414"/>
        <v>0</v>
      </c>
      <c r="O707" s="75">
        <f t="shared" si="415"/>
        <v>0</v>
      </c>
      <c r="P707" s="75">
        <f t="shared" si="416"/>
        <v>0</v>
      </c>
      <c r="Q707" s="75">
        <f t="shared" si="417"/>
        <v>0</v>
      </c>
      <c r="R707" s="75">
        <f t="shared" si="418"/>
        <v>0</v>
      </c>
      <c r="S707" s="75">
        <f t="shared" si="419"/>
        <v>0</v>
      </c>
      <c r="T707" s="75">
        <f t="shared" si="420"/>
        <v>0</v>
      </c>
      <c r="U707" s="75">
        <f t="shared" si="421"/>
        <v>0</v>
      </c>
      <c r="V707" s="75">
        <f t="shared" si="422"/>
        <v>0</v>
      </c>
      <c r="W707" s="75">
        <f t="shared" si="423"/>
        <v>0</v>
      </c>
      <c r="X707" s="75">
        <f t="shared" si="424"/>
        <v>0</v>
      </c>
      <c r="Y707" s="23">
        <f t="shared" si="425"/>
        <v>0</v>
      </c>
    </row>
    <row r="708" spans="1:25">
      <c r="A708" s="25">
        <f t="shared" si="408"/>
        <v>685</v>
      </c>
      <c r="C708" s="119">
        <v>39705</v>
      </c>
      <c r="E708" s="115" t="s">
        <v>309</v>
      </c>
      <c r="G708" s="24">
        <v>6.6</v>
      </c>
      <c r="H708" s="75" t="str">
        <f t="shared" si="409"/>
        <v>P, S, T &amp; D Plant - Commodity</v>
      </c>
      <c r="I708" s="23">
        <f>'Dep. Res. Class'!L$172</f>
        <v>0</v>
      </c>
      <c r="J708" s="75">
        <f t="shared" si="410"/>
        <v>0</v>
      </c>
      <c r="K708" s="75">
        <f t="shared" si="411"/>
        <v>0</v>
      </c>
      <c r="L708" s="75">
        <f t="shared" si="412"/>
        <v>0</v>
      </c>
      <c r="M708" s="75">
        <f t="shared" si="413"/>
        <v>0</v>
      </c>
      <c r="N708" s="75">
        <f t="shared" si="414"/>
        <v>0</v>
      </c>
      <c r="O708" s="75">
        <f t="shared" si="415"/>
        <v>0</v>
      </c>
      <c r="P708" s="75">
        <f t="shared" si="416"/>
        <v>0</v>
      </c>
      <c r="Q708" s="75">
        <f t="shared" si="417"/>
        <v>0</v>
      </c>
      <c r="R708" s="75">
        <f t="shared" si="418"/>
        <v>0</v>
      </c>
      <c r="S708" s="75">
        <f t="shared" si="419"/>
        <v>0</v>
      </c>
      <c r="T708" s="75">
        <f t="shared" si="420"/>
        <v>0</v>
      </c>
      <c r="U708" s="75">
        <f t="shared" si="421"/>
        <v>0</v>
      </c>
      <c r="V708" s="75">
        <f t="shared" si="422"/>
        <v>0</v>
      </c>
      <c r="W708" s="75">
        <f t="shared" si="423"/>
        <v>0</v>
      </c>
      <c r="X708" s="75">
        <f t="shared" si="424"/>
        <v>0</v>
      </c>
      <c r="Y708" s="23">
        <f t="shared" si="425"/>
        <v>0</v>
      </c>
    </row>
    <row r="709" spans="1:25">
      <c r="A709" s="25">
        <f t="shared" si="408"/>
        <v>686</v>
      </c>
      <c r="C709" s="119">
        <v>39800</v>
      </c>
      <c r="E709" s="115" t="s">
        <v>310</v>
      </c>
      <c r="G709" s="24">
        <v>6.6</v>
      </c>
      <c r="H709" s="75" t="str">
        <f t="shared" si="409"/>
        <v>P, S, T &amp; D Plant - Commodity</v>
      </c>
      <c r="I709" s="23">
        <f>'Dep. Res. Class'!L$173</f>
        <v>-1321.6309637118879</v>
      </c>
      <c r="J709" s="75">
        <f t="shared" si="410"/>
        <v>-502.09194282617045</v>
      </c>
      <c r="K709" s="75">
        <f t="shared" si="411"/>
        <v>-331.36709479759145</v>
      </c>
      <c r="L709" s="75">
        <f t="shared" si="412"/>
        <v>-7.1390587355899493</v>
      </c>
      <c r="M709" s="75">
        <f t="shared" si="413"/>
        <v>-235.37317991699157</v>
      </c>
      <c r="N709" s="75">
        <f t="shared" si="414"/>
        <v>-245.65968743554441</v>
      </c>
      <c r="O709" s="75">
        <f t="shared" si="415"/>
        <v>0</v>
      </c>
      <c r="P709" s="75">
        <f t="shared" si="416"/>
        <v>0</v>
      </c>
      <c r="Q709" s="75">
        <f t="shared" si="417"/>
        <v>0</v>
      </c>
      <c r="R709" s="75">
        <f t="shared" si="418"/>
        <v>0</v>
      </c>
      <c r="S709" s="75">
        <f t="shared" si="419"/>
        <v>0</v>
      </c>
      <c r="T709" s="75">
        <f t="shared" si="420"/>
        <v>0</v>
      </c>
      <c r="U709" s="75">
        <f t="shared" si="421"/>
        <v>0</v>
      </c>
      <c r="V709" s="75">
        <f t="shared" si="422"/>
        <v>0</v>
      </c>
      <c r="W709" s="75">
        <f t="shared" si="423"/>
        <v>0</v>
      </c>
      <c r="X709" s="75">
        <f t="shared" si="424"/>
        <v>0</v>
      </c>
      <c r="Y709" s="23">
        <f t="shared" si="425"/>
        <v>0</v>
      </c>
    </row>
    <row r="710" spans="1:25">
      <c r="A710" s="25">
        <f t="shared" si="408"/>
        <v>687</v>
      </c>
      <c r="C710" s="119">
        <v>39900</v>
      </c>
      <c r="E710" s="115" t="s">
        <v>311</v>
      </c>
      <c r="G710" s="24">
        <v>6.6</v>
      </c>
      <c r="H710" s="75" t="str">
        <f t="shared" si="409"/>
        <v>P, S, T &amp; D Plant - Commodity</v>
      </c>
      <c r="I710" s="23">
        <f>'Dep. Res. Class'!L$174</f>
        <v>0</v>
      </c>
      <c r="J710" s="75">
        <f t="shared" si="410"/>
        <v>0</v>
      </c>
      <c r="K710" s="75">
        <f t="shared" si="411"/>
        <v>0</v>
      </c>
      <c r="L710" s="75">
        <f t="shared" si="412"/>
        <v>0</v>
      </c>
      <c r="M710" s="75">
        <f t="shared" si="413"/>
        <v>0</v>
      </c>
      <c r="N710" s="75">
        <f t="shared" si="414"/>
        <v>0</v>
      </c>
      <c r="O710" s="75">
        <f t="shared" si="415"/>
        <v>0</v>
      </c>
      <c r="P710" s="75">
        <f t="shared" si="416"/>
        <v>0</v>
      </c>
      <c r="Q710" s="75">
        <f t="shared" si="417"/>
        <v>0</v>
      </c>
      <c r="R710" s="75">
        <f t="shared" si="418"/>
        <v>0</v>
      </c>
      <c r="S710" s="75">
        <f t="shared" si="419"/>
        <v>0</v>
      </c>
      <c r="T710" s="75">
        <f t="shared" si="420"/>
        <v>0</v>
      </c>
      <c r="U710" s="75">
        <f t="shared" si="421"/>
        <v>0</v>
      </c>
      <c r="V710" s="75">
        <f t="shared" si="422"/>
        <v>0</v>
      </c>
      <c r="W710" s="75">
        <f t="shared" si="423"/>
        <v>0</v>
      </c>
      <c r="X710" s="75">
        <f t="shared" si="424"/>
        <v>0</v>
      </c>
      <c r="Y710" s="23">
        <f t="shared" si="425"/>
        <v>0</v>
      </c>
    </row>
    <row r="711" spans="1:25">
      <c r="A711" s="25">
        <f t="shared" si="408"/>
        <v>688</v>
      </c>
      <c r="C711" s="119">
        <v>39901</v>
      </c>
      <c r="E711" s="115" t="s">
        <v>312</v>
      </c>
      <c r="G711" s="24">
        <v>6.6</v>
      </c>
      <c r="H711" s="75" t="str">
        <f t="shared" si="409"/>
        <v>P, S, T &amp; D Plant - Commodity</v>
      </c>
      <c r="I711" s="23">
        <f>'Dep. Res. Class'!L$175</f>
        <v>0</v>
      </c>
      <c r="J711" s="75">
        <f t="shared" si="410"/>
        <v>0</v>
      </c>
      <c r="K711" s="75">
        <f t="shared" si="411"/>
        <v>0</v>
      </c>
      <c r="L711" s="75">
        <f t="shared" si="412"/>
        <v>0</v>
      </c>
      <c r="M711" s="75">
        <f t="shared" si="413"/>
        <v>0</v>
      </c>
      <c r="N711" s="75">
        <f t="shared" si="414"/>
        <v>0</v>
      </c>
      <c r="O711" s="75">
        <f t="shared" si="415"/>
        <v>0</v>
      </c>
      <c r="P711" s="75">
        <f t="shared" si="416"/>
        <v>0</v>
      </c>
      <c r="Q711" s="75">
        <f t="shared" si="417"/>
        <v>0</v>
      </c>
      <c r="R711" s="75">
        <f t="shared" si="418"/>
        <v>0</v>
      </c>
      <c r="S711" s="75">
        <f t="shared" si="419"/>
        <v>0</v>
      </c>
      <c r="T711" s="75">
        <f t="shared" si="420"/>
        <v>0</v>
      </c>
      <c r="U711" s="75">
        <f t="shared" si="421"/>
        <v>0</v>
      </c>
      <c r="V711" s="75">
        <f t="shared" si="422"/>
        <v>0</v>
      </c>
      <c r="W711" s="75">
        <f t="shared" si="423"/>
        <v>0</v>
      </c>
      <c r="X711" s="75">
        <f t="shared" si="424"/>
        <v>0</v>
      </c>
      <c r="Y711" s="23">
        <f t="shared" si="425"/>
        <v>0</v>
      </c>
    </row>
    <row r="712" spans="1:25">
      <c r="A712" s="25">
        <f t="shared" si="408"/>
        <v>689</v>
      </c>
      <c r="C712" s="119">
        <v>39902</v>
      </c>
      <c r="E712" s="115" t="s">
        <v>313</v>
      </c>
      <c r="G712" s="24">
        <v>6.6</v>
      </c>
      <c r="H712" s="75" t="str">
        <f t="shared" si="409"/>
        <v>P, S, T &amp; D Plant - Commodity</v>
      </c>
      <c r="I712" s="23">
        <f>'Dep. Res. Class'!L$176</f>
        <v>0</v>
      </c>
      <c r="J712" s="75">
        <f t="shared" si="410"/>
        <v>0</v>
      </c>
      <c r="K712" s="75">
        <f t="shared" si="411"/>
        <v>0</v>
      </c>
      <c r="L712" s="75">
        <f t="shared" si="412"/>
        <v>0</v>
      </c>
      <c r="M712" s="75">
        <f t="shared" si="413"/>
        <v>0</v>
      </c>
      <c r="N712" s="75">
        <f t="shared" si="414"/>
        <v>0</v>
      </c>
      <c r="O712" s="75">
        <f t="shared" si="415"/>
        <v>0</v>
      </c>
      <c r="P712" s="75">
        <f t="shared" si="416"/>
        <v>0</v>
      </c>
      <c r="Q712" s="75">
        <f t="shared" si="417"/>
        <v>0</v>
      </c>
      <c r="R712" s="75">
        <f t="shared" si="418"/>
        <v>0</v>
      </c>
      <c r="S712" s="75">
        <f t="shared" si="419"/>
        <v>0</v>
      </c>
      <c r="T712" s="75">
        <f t="shared" si="420"/>
        <v>0</v>
      </c>
      <c r="U712" s="75">
        <f t="shared" si="421"/>
        <v>0</v>
      </c>
      <c r="V712" s="75">
        <f t="shared" si="422"/>
        <v>0</v>
      </c>
      <c r="W712" s="75">
        <f t="shared" si="423"/>
        <v>0</v>
      </c>
      <c r="X712" s="75">
        <f t="shared" si="424"/>
        <v>0</v>
      </c>
      <c r="Y712" s="23">
        <f t="shared" si="425"/>
        <v>0</v>
      </c>
    </row>
    <row r="713" spans="1:25">
      <c r="A713" s="25">
        <f t="shared" si="408"/>
        <v>690</v>
      </c>
      <c r="C713" s="119">
        <v>39903</v>
      </c>
      <c r="E713" s="115" t="s">
        <v>314</v>
      </c>
      <c r="G713" s="24">
        <v>6.6</v>
      </c>
      <c r="H713" s="75" t="str">
        <f t="shared" si="409"/>
        <v>P, S, T &amp; D Plant - Commodity</v>
      </c>
      <c r="I713" s="23">
        <f>'Dep. Res. Class'!L$177</f>
        <v>203.26895325924346</v>
      </c>
      <c r="J713" s="75">
        <f t="shared" si="410"/>
        <v>77.222542797827728</v>
      </c>
      <c r="K713" s="75">
        <f t="shared" si="411"/>
        <v>50.964788472333709</v>
      </c>
      <c r="L713" s="75">
        <f t="shared" si="412"/>
        <v>1.0979986367480217</v>
      </c>
      <c r="M713" s="75">
        <f t="shared" si="413"/>
        <v>36.200771032674091</v>
      </c>
      <c r="N713" s="75">
        <f t="shared" si="414"/>
        <v>37.782852319659888</v>
      </c>
      <c r="O713" s="75">
        <f t="shared" si="415"/>
        <v>0</v>
      </c>
      <c r="P713" s="75">
        <f t="shared" si="416"/>
        <v>0</v>
      </c>
      <c r="Q713" s="75">
        <f t="shared" si="417"/>
        <v>0</v>
      </c>
      <c r="R713" s="75">
        <f t="shared" si="418"/>
        <v>0</v>
      </c>
      <c r="S713" s="75">
        <f t="shared" si="419"/>
        <v>0</v>
      </c>
      <c r="T713" s="75">
        <f t="shared" si="420"/>
        <v>0</v>
      </c>
      <c r="U713" s="75">
        <f t="shared" si="421"/>
        <v>0</v>
      </c>
      <c r="V713" s="75">
        <f t="shared" si="422"/>
        <v>0</v>
      </c>
      <c r="W713" s="75">
        <f t="shared" si="423"/>
        <v>0</v>
      </c>
      <c r="X713" s="75">
        <f t="shared" si="424"/>
        <v>0</v>
      </c>
      <c r="Y713" s="23">
        <f t="shared" si="425"/>
        <v>0</v>
      </c>
    </row>
    <row r="714" spans="1:25">
      <c r="A714" s="25">
        <f t="shared" si="408"/>
        <v>691</v>
      </c>
      <c r="C714" s="119">
        <v>39904</v>
      </c>
      <c r="E714" s="115" t="s">
        <v>315</v>
      </c>
      <c r="G714" s="24">
        <v>6.6</v>
      </c>
      <c r="H714" s="75" t="str">
        <f t="shared" si="409"/>
        <v>P, S, T &amp; D Plant - Commodity</v>
      </c>
      <c r="I714" s="23">
        <f>'Dep. Res. Class'!L$178</f>
        <v>0</v>
      </c>
      <c r="J714" s="75">
        <f t="shared" si="410"/>
        <v>0</v>
      </c>
      <c r="K714" s="75">
        <f t="shared" si="411"/>
        <v>0</v>
      </c>
      <c r="L714" s="75">
        <f t="shared" si="412"/>
        <v>0</v>
      </c>
      <c r="M714" s="75">
        <f t="shared" si="413"/>
        <v>0</v>
      </c>
      <c r="N714" s="75">
        <f t="shared" si="414"/>
        <v>0</v>
      </c>
      <c r="O714" s="75">
        <f t="shared" si="415"/>
        <v>0</v>
      </c>
      <c r="P714" s="75">
        <f t="shared" si="416"/>
        <v>0</v>
      </c>
      <c r="Q714" s="75">
        <f t="shared" si="417"/>
        <v>0</v>
      </c>
      <c r="R714" s="75">
        <f t="shared" si="418"/>
        <v>0</v>
      </c>
      <c r="S714" s="75">
        <f t="shared" si="419"/>
        <v>0</v>
      </c>
      <c r="T714" s="75">
        <f t="shared" si="420"/>
        <v>0</v>
      </c>
      <c r="U714" s="75">
        <f t="shared" si="421"/>
        <v>0</v>
      </c>
      <c r="V714" s="75">
        <f t="shared" si="422"/>
        <v>0</v>
      </c>
      <c r="W714" s="75">
        <f t="shared" si="423"/>
        <v>0</v>
      </c>
      <c r="X714" s="75">
        <f t="shared" si="424"/>
        <v>0</v>
      </c>
      <c r="Y714" s="23">
        <f t="shared" si="425"/>
        <v>0</v>
      </c>
    </row>
    <row r="715" spans="1:25">
      <c r="A715" s="25">
        <f t="shared" si="408"/>
        <v>692</v>
      </c>
      <c r="C715" s="119">
        <v>39905</v>
      </c>
      <c r="E715" s="115" t="s">
        <v>316</v>
      </c>
      <c r="G715" s="24">
        <v>6.6</v>
      </c>
      <c r="H715" s="75" t="str">
        <f t="shared" si="409"/>
        <v>P, S, T &amp; D Plant - Commodity</v>
      </c>
      <c r="I715" s="23">
        <f>'Dep. Res. Class'!L$179</f>
        <v>0</v>
      </c>
      <c r="J715" s="75">
        <f t="shared" si="410"/>
        <v>0</v>
      </c>
      <c r="K715" s="75">
        <f t="shared" si="411"/>
        <v>0</v>
      </c>
      <c r="L715" s="75">
        <f t="shared" si="412"/>
        <v>0</v>
      </c>
      <c r="M715" s="75">
        <f t="shared" si="413"/>
        <v>0</v>
      </c>
      <c r="N715" s="75">
        <f t="shared" si="414"/>
        <v>0</v>
      </c>
      <c r="O715" s="75">
        <f t="shared" si="415"/>
        <v>0</v>
      </c>
      <c r="P715" s="75">
        <f t="shared" si="416"/>
        <v>0</v>
      </c>
      <c r="Q715" s="75">
        <f t="shared" si="417"/>
        <v>0</v>
      </c>
      <c r="R715" s="75">
        <f t="shared" si="418"/>
        <v>0</v>
      </c>
      <c r="S715" s="75">
        <f t="shared" si="419"/>
        <v>0</v>
      </c>
      <c r="T715" s="75">
        <f t="shared" si="420"/>
        <v>0</v>
      </c>
      <c r="U715" s="75">
        <f t="shared" si="421"/>
        <v>0</v>
      </c>
      <c r="V715" s="75">
        <f t="shared" si="422"/>
        <v>0</v>
      </c>
      <c r="W715" s="75">
        <f t="shared" si="423"/>
        <v>0</v>
      </c>
      <c r="X715" s="75">
        <f t="shared" si="424"/>
        <v>0</v>
      </c>
      <c r="Y715" s="23">
        <f t="shared" si="425"/>
        <v>0</v>
      </c>
    </row>
    <row r="716" spans="1:25">
      <c r="A716" s="25">
        <f t="shared" si="408"/>
        <v>693</v>
      </c>
      <c r="C716" s="119">
        <v>39906</v>
      </c>
      <c r="E716" s="115" t="s">
        <v>317</v>
      </c>
      <c r="G716" s="24">
        <v>6.6</v>
      </c>
      <c r="H716" s="75" t="str">
        <f t="shared" si="409"/>
        <v>P, S, T &amp; D Plant - Commodity</v>
      </c>
      <c r="I716" s="23">
        <f>'Dep. Res. Class'!L$180</f>
        <v>0</v>
      </c>
      <c r="J716" s="75">
        <f t="shared" si="410"/>
        <v>0</v>
      </c>
      <c r="K716" s="75">
        <f t="shared" si="411"/>
        <v>0</v>
      </c>
      <c r="L716" s="75">
        <f t="shared" si="412"/>
        <v>0</v>
      </c>
      <c r="M716" s="75">
        <f t="shared" si="413"/>
        <v>0</v>
      </c>
      <c r="N716" s="75">
        <f t="shared" si="414"/>
        <v>0</v>
      </c>
      <c r="O716" s="75">
        <f t="shared" si="415"/>
        <v>0</v>
      </c>
      <c r="P716" s="75">
        <f t="shared" si="416"/>
        <v>0</v>
      </c>
      <c r="Q716" s="75">
        <f t="shared" si="417"/>
        <v>0</v>
      </c>
      <c r="R716" s="75">
        <f t="shared" si="418"/>
        <v>0</v>
      </c>
      <c r="S716" s="75">
        <f t="shared" si="419"/>
        <v>0</v>
      </c>
      <c r="T716" s="75">
        <f t="shared" si="420"/>
        <v>0</v>
      </c>
      <c r="U716" s="75">
        <f t="shared" si="421"/>
        <v>0</v>
      </c>
      <c r="V716" s="75">
        <f t="shared" si="422"/>
        <v>0</v>
      </c>
      <c r="W716" s="75">
        <f t="shared" si="423"/>
        <v>0</v>
      </c>
      <c r="X716" s="75">
        <f t="shared" si="424"/>
        <v>0</v>
      </c>
      <c r="Y716" s="23">
        <f t="shared" si="425"/>
        <v>0</v>
      </c>
    </row>
    <row r="717" spans="1:25">
      <c r="A717" s="25">
        <f t="shared" si="408"/>
        <v>694</v>
      </c>
      <c r="C717" s="119">
        <v>39907</v>
      </c>
      <c r="E717" s="115" t="s">
        <v>318</v>
      </c>
      <c r="G717" s="24">
        <v>6.6</v>
      </c>
      <c r="H717" s="75" t="str">
        <f t="shared" si="409"/>
        <v>P, S, T &amp; D Plant - Commodity</v>
      </c>
      <c r="I717" s="23">
        <f>'Dep. Res. Class'!L$181</f>
        <v>452.93277894553586</v>
      </c>
      <c r="J717" s="75">
        <f t="shared" si="410"/>
        <v>172.07064997305565</v>
      </c>
      <c r="K717" s="75">
        <f t="shared" si="411"/>
        <v>113.56197245580006</v>
      </c>
      <c r="L717" s="75">
        <f t="shared" si="412"/>
        <v>2.4466086229431414</v>
      </c>
      <c r="M717" s="75">
        <f t="shared" si="413"/>
        <v>80.664142560366713</v>
      </c>
      <c r="N717" s="75">
        <f t="shared" si="414"/>
        <v>84.189405333370246</v>
      </c>
      <c r="O717" s="75">
        <f t="shared" si="415"/>
        <v>0</v>
      </c>
      <c r="P717" s="75">
        <f t="shared" si="416"/>
        <v>0</v>
      </c>
      <c r="Q717" s="75">
        <f t="shared" si="417"/>
        <v>0</v>
      </c>
      <c r="R717" s="75">
        <f t="shared" si="418"/>
        <v>0</v>
      </c>
      <c r="S717" s="75">
        <f t="shared" si="419"/>
        <v>0</v>
      </c>
      <c r="T717" s="75">
        <f t="shared" si="420"/>
        <v>0</v>
      </c>
      <c r="U717" s="75">
        <f t="shared" si="421"/>
        <v>0</v>
      </c>
      <c r="V717" s="75">
        <f t="shared" si="422"/>
        <v>0</v>
      </c>
      <c r="W717" s="75">
        <f t="shared" si="423"/>
        <v>0</v>
      </c>
      <c r="X717" s="75">
        <f t="shared" si="424"/>
        <v>0</v>
      </c>
      <c r="Y717" s="23">
        <f t="shared" si="425"/>
        <v>0</v>
      </c>
    </row>
    <row r="718" spans="1:25">
      <c r="A718" s="25">
        <f t="shared" si="408"/>
        <v>695</v>
      </c>
      <c r="C718" s="119">
        <v>39908</v>
      </c>
      <c r="E718" s="115" t="s">
        <v>319</v>
      </c>
      <c r="G718" s="24">
        <v>6.6</v>
      </c>
      <c r="H718" s="75" t="str">
        <f t="shared" si="409"/>
        <v>P, S, T &amp; D Plant - Commodity</v>
      </c>
      <c r="I718" s="23">
        <f>'Dep. Res. Class'!L$182</f>
        <v>0</v>
      </c>
      <c r="J718" s="75">
        <f t="shared" si="410"/>
        <v>0</v>
      </c>
      <c r="K718" s="75">
        <f t="shared" si="411"/>
        <v>0</v>
      </c>
      <c r="L718" s="75">
        <f t="shared" si="412"/>
        <v>0</v>
      </c>
      <c r="M718" s="75">
        <f t="shared" si="413"/>
        <v>0</v>
      </c>
      <c r="N718" s="75">
        <f t="shared" si="414"/>
        <v>0</v>
      </c>
      <c r="O718" s="75">
        <f t="shared" si="415"/>
        <v>0</v>
      </c>
      <c r="P718" s="75">
        <f t="shared" si="416"/>
        <v>0</v>
      </c>
      <c r="Q718" s="75">
        <f t="shared" si="417"/>
        <v>0</v>
      </c>
      <c r="R718" s="75">
        <f t="shared" si="418"/>
        <v>0</v>
      </c>
      <c r="S718" s="75">
        <f t="shared" si="419"/>
        <v>0</v>
      </c>
      <c r="T718" s="75">
        <f t="shared" si="420"/>
        <v>0</v>
      </c>
      <c r="U718" s="75">
        <f t="shared" si="421"/>
        <v>0</v>
      </c>
      <c r="V718" s="75">
        <f t="shared" si="422"/>
        <v>0</v>
      </c>
      <c r="W718" s="75">
        <f t="shared" si="423"/>
        <v>0</v>
      </c>
      <c r="X718" s="75">
        <f t="shared" si="424"/>
        <v>0</v>
      </c>
      <c r="Y718" s="23">
        <f t="shared" si="425"/>
        <v>0</v>
      </c>
    </row>
    <row r="719" spans="1:25">
      <c r="A719" s="25">
        <f t="shared" si="408"/>
        <v>696</v>
      </c>
      <c r="C719" s="119">
        <v>39909</v>
      </c>
      <c r="E719" s="115" t="s">
        <v>320</v>
      </c>
      <c r="G719" s="24">
        <v>6.6</v>
      </c>
      <c r="H719" s="75" t="str">
        <f t="shared" si="409"/>
        <v>P, S, T &amp; D Plant - Commodity</v>
      </c>
      <c r="I719" s="23">
        <f>'Dep. Res. Class'!L$183</f>
        <v>0</v>
      </c>
      <c r="J719" s="75">
        <f t="shared" si="410"/>
        <v>0</v>
      </c>
      <c r="K719" s="75">
        <f t="shared" si="411"/>
        <v>0</v>
      </c>
      <c r="L719" s="75">
        <f t="shared" si="412"/>
        <v>0</v>
      </c>
      <c r="M719" s="75">
        <f t="shared" si="413"/>
        <v>0</v>
      </c>
      <c r="N719" s="75">
        <f t="shared" si="414"/>
        <v>0</v>
      </c>
      <c r="O719" s="75">
        <f t="shared" si="415"/>
        <v>0</v>
      </c>
      <c r="P719" s="75">
        <f t="shared" si="416"/>
        <v>0</v>
      </c>
      <c r="Q719" s="75">
        <f t="shared" si="417"/>
        <v>0</v>
      </c>
      <c r="R719" s="75">
        <f t="shared" si="418"/>
        <v>0</v>
      </c>
      <c r="S719" s="75">
        <f t="shared" si="419"/>
        <v>0</v>
      </c>
      <c r="T719" s="75">
        <f t="shared" si="420"/>
        <v>0</v>
      </c>
      <c r="U719" s="75">
        <f t="shared" si="421"/>
        <v>0</v>
      </c>
      <c r="V719" s="75">
        <f t="shared" si="422"/>
        <v>0</v>
      </c>
      <c r="W719" s="75">
        <f t="shared" si="423"/>
        <v>0</v>
      </c>
      <c r="X719" s="75">
        <f t="shared" si="424"/>
        <v>0</v>
      </c>
      <c r="Y719" s="23">
        <f t="shared" si="425"/>
        <v>0</v>
      </c>
    </row>
    <row r="720" spans="1:25">
      <c r="A720" s="25">
        <f t="shared" si="408"/>
        <v>697</v>
      </c>
      <c r="C720" s="119">
        <v>39924</v>
      </c>
      <c r="E720" s="115" t="s">
        <v>321</v>
      </c>
      <c r="G720" s="24">
        <v>6.6</v>
      </c>
      <c r="H720" s="75" t="str">
        <f t="shared" si="409"/>
        <v>P, S, T &amp; D Plant - Commodity</v>
      </c>
      <c r="I720" s="23">
        <f>'Dep. Res. Class'!L$184</f>
        <v>0</v>
      </c>
      <c r="J720" s="75">
        <f t="shared" si="410"/>
        <v>0</v>
      </c>
      <c r="K720" s="75">
        <f t="shared" si="411"/>
        <v>0</v>
      </c>
      <c r="L720" s="75">
        <f t="shared" si="412"/>
        <v>0</v>
      </c>
      <c r="M720" s="75">
        <f t="shared" si="413"/>
        <v>0</v>
      </c>
      <c r="N720" s="75">
        <f t="shared" si="414"/>
        <v>0</v>
      </c>
      <c r="O720" s="75">
        <f t="shared" si="415"/>
        <v>0</v>
      </c>
      <c r="P720" s="75">
        <f t="shared" si="416"/>
        <v>0</v>
      </c>
      <c r="Q720" s="75">
        <f t="shared" si="417"/>
        <v>0</v>
      </c>
      <c r="R720" s="75">
        <f t="shared" si="418"/>
        <v>0</v>
      </c>
      <c r="S720" s="75">
        <f t="shared" si="419"/>
        <v>0</v>
      </c>
      <c r="T720" s="75">
        <f t="shared" si="420"/>
        <v>0</v>
      </c>
      <c r="U720" s="75">
        <f t="shared" si="421"/>
        <v>0</v>
      </c>
      <c r="V720" s="75">
        <f t="shared" si="422"/>
        <v>0</v>
      </c>
      <c r="W720" s="75">
        <f t="shared" si="423"/>
        <v>0</v>
      </c>
      <c r="X720" s="75">
        <f t="shared" si="424"/>
        <v>0</v>
      </c>
      <c r="Y720" s="23">
        <f t="shared" si="425"/>
        <v>0</v>
      </c>
    </row>
    <row r="721" spans="1:25">
      <c r="A721" s="25">
        <f t="shared" si="408"/>
        <v>698</v>
      </c>
      <c r="E721" s="115" t="s">
        <v>355</v>
      </c>
      <c r="G721" s="24">
        <v>6.6</v>
      </c>
      <c r="H721" s="75" t="str">
        <f t="shared" si="409"/>
        <v>P, S, T &amp; D Plant - Commodity</v>
      </c>
      <c r="I721" s="23">
        <f>'Dep. Res. Class'!L$185</f>
        <v>546.54785673966069</v>
      </c>
      <c r="J721" s="75">
        <f t="shared" si="410"/>
        <v>207.63532542183836</v>
      </c>
      <c r="K721" s="75">
        <f t="shared" si="411"/>
        <v>137.03369581098332</v>
      </c>
      <c r="L721" s="75">
        <f t="shared" si="412"/>
        <v>2.9522895257513269</v>
      </c>
      <c r="M721" s="75">
        <f t="shared" si="413"/>
        <v>97.336329542649892</v>
      </c>
      <c r="N721" s="75">
        <f t="shared" si="414"/>
        <v>101.59021643843775</v>
      </c>
      <c r="O721" s="75">
        <f t="shared" si="415"/>
        <v>0</v>
      </c>
      <c r="P721" s="75">
        <f t="shared" si="416"/>
        <v>0</v>
      </c>
      <c r="Q721" s="75">
        <f t="shared" si="417"/>
        <v>0</v>
      </c>
      <c r="R721" s="75">
        <f t="shared" si="418"/>
        <v>0</v>
      </c>
      <c r="S721" s="75">
        <f t="shared" si="419"/>
        <v>0</v>
      </c>
      <c r="T721" s="75">
        <f t="shared" si="420"/>
        <v>0</v>
      </c>
      <c r="U721" s="75">
        <f t="shared" si="421"/>
        <v>0</v>
      </c>
      <c r="V721" s="75">
        <f t="shared" si="422"/>
        <v>0</v>
      </c>
      <c r="W721" s="75">
        <f t="shared" si="423"/>
        <v>0</v>
      </c>
      <c r="X721" s="75">
        <f t="shared" si="424"/>
        <v>0</v>
      </c>
      <c r="Y721" s="23">
        <f t="shared" si="425"/>
        <v>0</v>
      </c>
    </row>
    <row r="722" spans="1:25">
      <c r="A722" s="25">
        <f t="shared" si="408"/>
        <v>699</v>
      </c>
      <c r="G722" s="24"/>
      <c r="I722" s="23"/>
      <c r="J722" s="94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</row>
    <row r="723" spans="1:25">
      <c r="A723" s="25">
        <f t="shared" si="408"/>
        <v>700</v>
      </c>
      <c r="D723" s="106" t="s">
        <v>149</v>
      </c>
      <c r="G723" s="24"/>
      <c r="I723" s="23">
        <f>'Dep. Res. Class'!L$187</f>
        <v>2125.3284744913849</v>
      </c>
      <c r="J723" s="75">
        <f>SUM(J687:J721)</f>
        <v>807.41926619523974</v>
      </c>
      <c r="K723" s="75">
        <f t="shared" ref="K723:X723" si="426">SUM(K687:K721)</f>
        <v>532.87486554100951</v>
      </c>
      <c r="L723" s="75">
        <f t="shared" si="426"/>
        <v>11.480394473508582</v>
      </c>
      <c r="M723" s="75">
        <f t="shared" si="426"/>
        <v>378.50605437102786</v>
      </c>
      <c r="N723" s="75">
        <f t="shared" si="426"/>
        <v>395.04789391059865</v>
      </c>
      <c r="O723" s="75">
        <f t="shared" si="426"/>
        <v>0</v>
      </c>
      <c r="P723" s="75">
        <f t="shared" si="426"/>
        <v>0</v>
      </c>
      <c r="Q723" s="75">
        <f t="shared" si="426"/>
        <v>0</v>
      </c>
      <c r="R723" s="75">
        <f t="shared" si="426"/>
        <v>0</v>
      </c>
      <c r="S723" s="75">
        <f t="shared" si="426"/>
        <v>0</v>
      </c>
      <c r="T723" s="75">
        <f t="shared" si="426"/>
        <v>0</v>
      </c>
      <c r="U723" s="75">
        <f t="shared" si="426"/>
        <v>0</v>
      </c>
      <c r="V723" s="75">
        <f t="shared" si="426"/>
        <v>0</v>
      </c>
      <c r="W723" s="75">
        <f t="shared" si="426"/>
        <v>0</v>
      </c>
      <c r="X723" s="75">
        <f t="shared" si="426"/>
        <v>0</v>
      </c>
      <c r="Y723" s="23">
        <f>SUM(J723:X723)-I723</f>
        <v>0</v>
      </c>
    </row>
    <row r="724" spans="1:25">
      <c r="A724" s="25">
        <f t="shared" si="408"/>
        <v>701</v>
      </c>
      <c r="G724" s="24"/>
      <c r="I724" s="23"/>
      <c r="J724" s="94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</row>
    <row r="725" spans="1:25">
      <c r="A725" s="25">
        <f t="shared" si="408"/>
        <v>702</v>
      </c>
      <c r="D725" s="106" t="s">
        <v>350</v>
      </c>
      <c r="G725" s="24"/>
      <c r="I725" s="23"/>
      <c r="J725" s="94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</row>
    <row r="726" spans="1:25">
      <c r="A726" s="25">
        <f t="shared" si="408"/>
        <v>703</v>
      </c>
      <c r="G726" s="24"/>
      <c r="I726" s="23"/>
      <c r="J726" s="94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</row>
    <row r="727" spans="1:25">
      <c r="A727" s="25">
        <f t="shared" si="408"/>
        <v>704</v>
      </c>
      <c r="D727" s="106" t="s">
        <v>148</v>
      </c>
      <c r="G727" s="24"/>
      <c r="I727" s="23"/>
      <c r="J727" s="94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</row>
    <row r="728" spans="1:25">
      <c r="A728" s="25">
        <f t="shared" si="408"/>
        <v>705</v>
      </c>
      <c r="G728" s="24"/>
      <c r="I728" s="23"/>
      <c r="J728" s="94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</row>
    <row r="729" spans="1:25">
      <c r="A729" s="25">
        <f t="shared" si="408"/>
        <v>706</v>
      </c>
      <c r="C729" s="106">
        <v>37400</v>
      </c>
      <c r="E729" s="115" t="s">
        <v>115</v>
      </c>
      <c r="G729" s="24">
        <v>6.6</v>
      </c>
      <c r="H729" s="75" t="str">
        <f t="shared" ref="H729:H763" si="427">VLOOKUP($G729,alloc,3)</f>
        <v>P, S, T &amp; D Plant - Commodity</v>
      </c>
      <c r="I729" s="23">
        <f>'Dep. Res. Class'!L$193</f>
        <v>0</v>
      </c>
      <c r="J729" s="75">
        <f t="shared" ref="J729:J763" si="428">$I729*VLOOKUP($G729,alloc,6)</f>
        <v>0</v>
      </c>
      <c r="K729" s="75">
        <f t="shared" ref="K729:K763" si="429">$I729*VLOOKUP($G729,alloc,7)</f>
        <v>0</v>
      </c>
      <c r="L729" s="75">
        <f t="shared" ref="L729:L763" si="430">$I729*VLOOKUP($G729,alloc,8)</f>
        <v>0</v>
      </c>
      <c r="M729" s="75">
        <f t="shared" ref="M729:M763" si="431">$I729*VLOOKUP($G729,alloc,9)</f>
        <v>0</v>
      </c>
      <c r="N729" s="75">
        <f t="shared" ref="N729:N763" si="432">$I729*VLOOKUP($G729,alloc,10)</f>
        <v>0</v>
      </c>
      <c r="O729" s="75">
        <f t="shared" ref="O729:O763" si="433">$I729*VLOOKUP($G729,alloc,11)</f>
        <v>0</v>
      </c>
      <c r="P729" s="75">
        <f t="shared" ref="P729:P763" si="434">$I729*VLOOKUP($G729,alloc,12)</f>
        <v>0</v>
      </c>
      <c r="Q729" s="75">
        <f t="shared" ref="Q729:Q763" si="435">$I729*VLOOKUP($G729,alloc,13)</f>
        <v>0</v>
      </c>
      <c r="R729" s="75">
        <f t="shared" ref="R729:R763" si="436">$I729*VLOOKUP($G729,alloc,14)</f>
        <v>0</v>
      </c>
      <c r="S729" s="75">
        <f t="shared" ref="S729:S763" si="437">$I729*VLOOKUP($G729,alloc,15)</f>
        <v>0</v>
      </c>
      <c r="T729" s="75">
        <f t="shared" ref="T729:T763" si="438">$I729*VLOOKUP($G729,alloc,16)</f>
        <v>0</v>
      </c>
      <c r="U729" s="75">
        <f t="shared" ref="U729:U763" si="439">$I729*VLOOKUP($G729,alloc,17)</f>
        <v>0</v>
      </c>
      <c r="V729" s="75">
        <f t="shared" ref="V729:V763" si="440">$I729*VLOOKUP($G729,alloc,18)</f>
        <v>0</v>
      </c>
      <c r="W729" s="75">
        <f t="shared" ref="W729:W763" si="441">$I729*VLOOKUP($G729,alloc,19)</f>
        <v>0</v>
      </c>
      <c r="X729" s="75">
        <f t="shared" ref="X729:X763" si="442">$I729*VLOOKUP($G729,alloc,20)</f>
        <v>0</v>
      </c>
      <c r="Y729" s="23">
        <f t="shared" ref="Y729:Y763" si="443">SUM(J729:X729)-I729</f>
        <v>0</v>
      </c>
    </row>
    <row r="730" spans="1:25">
      <c r="A730" s="25">
        <f t="shared" si="408"/>
        <v>707</v>
      </c>
      <c r="C730" s="106">
        <v>39000</v>
      </c>
      <c r="E730" s="115" t="s">
        <v>139</v>
      </c>
      <c r="G730" s="24">
        <v>6.6</v>
      </c>
      <c r="H730" s="75" t="str">
        <f t="shared" si="427"/>
        <v>P, S, T &amp; D Plant - Commodity</v>
      </c>
      <c r="I730" s="23">
        <f>'Dep. Res. Class'!L$194</f>
        <v>3297.6133146026532</v>
      </c>
      <c r="J730" s="75">
        <f t="shared" si="428"/>
        <v>1252.7741262720847</v>
      </c>
      <c r="K730" s="75">
        <f t="shared" si="429"/>
        <v>826.79702112665348</v>
      </c>
      <c r="L730" s="75">
        <f t="shared" si="430"/>
        <v>17.812729715481954</v>
      </c>
      <c r="M730" s="75">
        <f t="shared" si="431"/>
        <v>587.2817399909527</v>
      </c>
      <c r="N730" s="75">
        <f t="shared" si="432"/>
        <v>612.94769749748014</v>
      </c>
      <c r="O730" s="75">
        <f t="shared" si="433"/>
        <v>0</v>
      </c>
      <c r="P730" s="75">
        <f t="shared" si="434"/>
        <v>0</v>
      </c>
      <c r="Q730" s="75">
        <f t="shared" si="435"/>
        <v>0</v>
      </c>
      <c r="R730" s="75">
        <f t="shared" si="436"/>
        <v>0</v>
      </c>
      <c r="S730" s="75">
        <f t="shared" si="437"/>
        <v>0</v>
      </c>
      <c r="T730" s="75">
        <f t="shared" si="438"/>
        <v>0</v>
      </c>
      <c r="U730" s="75">
        <f t="shared" si="439"/>
        <v>0</v>
      </c>
      <c r="V730" s="75">
        <f t="shared" si="440"/>
        <v>0</v>
      </c>
      <c r="W730" s="75">
        <f t="shared" si="441"/>
        <v>0</v>
      </c>
      <c r="X730" s="75">
        <f t="shared" si="442"/>
        <v>0</v>
      </c>
      <c r="Y730" s="23">
        <f t="shared" si="443"/>
        <v>0</v>
      </c>
    </row>
    <row r="731" spans="1:25">
      <c r="A731" s="25">
        <f t="shared" si="408"/>
        <v>708</v>
      </c>
      <c r="C731" s="106">
        <v>36602</v>
      </c>
      <c r="E731" s="115" t="s">
        <v>139</v>
      </c>
      <c r="G731" s="24">
        <v>6.6</v>
      </c>
      <c r="H731" s="75" t="str">
        <f t="shared" si="427"/>
        <v>P, S, T &amp; D Plant - Commodity</v>
      </c>
      <c r="I731" s="23">
        <f>'Dep. Res. Class'!L$195</f>
        <v>0</v>
      </c>
      <c r="J731" s="75">
        <f t="shared" si="428"/>
        <v>0</v>
      </c>
      <c r="K731" s="75">
        <f t="shared" si="429"/>
        <v>0</v>
      </c>
      <c r="L731" s="75">
        <f t="shared" si="430"/>
        <v>0</v>
      </c>
      <c r="M731" s="75">
        <f t="shared" si="431"/>
        <v>0</v>
      </c>
      <c r="N731" s="75">
        <f t="shared" si="432"/>
        <v>0</v>
      </c>
      <c r="O731" s="75">
        <f t="shared" si="433"/>
        <v>0</v>
      </c>
      <c r="P731" s="75">
        <f t="shared" si="434"/>
        <v>0</v>
      </c>
      <c r="Q731" s="75">
        <f t="shared" si="435"/>
        <v>0</v>
      </c>
      <c r="R731" s="75">
        <f t="shared" si="436"/>
        <v>0</v>
      </c>
      <c r="S731" s="75">
        <f t="shared" si="437"/>
        <v>0</v>
      </c>
      <c r="T731" s="75">
        <f t="shared" si="438"/>
        <v>0</v>
      </c>
      <c r="U731" s="75">
        <f t="shared" si="439"/>
        <v>0</v>
      </c>
      <c r="V731" s="75">
        <f t="shared" si="440"/>
        <v>0</v>
      </c>
      <c r="W731" s="75">
        <f t="shared" si="441"/>
        <v>0</v>
      </c>
      <c r="X731" s="75">
        <f t="shared" si="442"/>
        <v>0</v>
      </c>
      <c r="Y731" s="23">
        <f t="shared" si="443"/>
        <v>0</v>
      </c>
    </row>
    <row r="732" spans="1:25">
      <c r="A732" s="25">
        <f t="shared" si="408"/>
        <v>709</v>
      </c>
      <c r="C732" s="106">
        <v>37503</v>
      </c>
      <c r="E732" s="115" t="s">
        <v>278</v>
      </c>
      <c r="G732" s="24">
        <v>6.6</v>
      </c>
      <c r="H732" s="75" t="str">
        <f t="shared" si="427"/>
        <v>P, S, T &amp; D Plant - Commodity</v>
      </c>
      <c r="I732" s="23">
        <f>'Dep. Res. Class'!L$196</f>
        <v>0</v>
      </c>
      <c r="J732" s="75">
        <f t="shared" si="428"/>
        <v>0</v>
      </c>
      <c r="K732" s="75">
        <f t="shared" si="429"/>
        <v>0</v>
      </c>
      <c r="L732" s="75">
        <f t="shared" si="430"/>
        <v>0</v>
      </c>
      <c r="M732" s="75">
        <f t="shared" si="431"/>
        <v>0</v>
      </c>
      <c r="N732" s="75">
        <f t="shared" si="432"/>
        <v>0</v>
      </c>
      <c r="O732" s="75">
        <f t="shared" si="433"/>
        <v>0</v>
      </c>
      <c r="P732" s="75">
        <f t="shared" si="434"/>
        <v>0</v>
      </c>
      <c r="Q732" s="75">
        <f t="shared" si="435"/>
        <v>0</v>
      </c>
      <c r="R732" s="75">
        <f t="shared" si="436"/>
        <v>0</v>
      </c>
      <c r="S732" s="75">
        <f t="shared" si="437"/>
        <v>0</v>
      </c>
      <c r="T732" s="75">
        <f t="shared" si="438"/>
        <v>0</v>
      </c>
      <c r="U732" s="75">
        <f t="shared" si="439"/>
        <v>0</v>
      </c>
      <c r="V732" s="75">
        <f t="shared" si="440"/>
        <v>0</v>
      </c>
      <c r="W732" s="75">
        <f t="shared" si="441"/>
        <v>0</v>
      </c>
      <c r="X732" s="75">
        <f t="shared" si="442"/>
        <v>0</v>
      </c>
      <c r="Y732" s="23">
        <f t="shared" si="443"/>
        <v>0</v>
      </c>
    </row>
    <row r="733" spans="1:25">
      <c r="A733" s="25">
        <f t="shared" si="408"/>
        <v>710</v>
      </c>
      <c r="C733" s="106">
        <v>39004</v>
      </c>
      <c r="E733" s="115" t="s">
        <v>293</v>
      </c>
      <c r="G733" s="24">
        <v>6.6</v>
      </c>
      <c r="H733" s="75" t="str">
        <f t="shared" si="427"/>
        <v>P, S, T &amp; D Plant - Commodity</v>
      </c>
      <c r="I733" s="23">
        <f>'Dep. Res. Class'!L$197</f>
        <v>0</v>
      </c>
      <c r="J733" s="75">
        <f t="shared" si="428"/>
        <v>0</v>
      </c>
      <c r="K733" s="75">
        <f t="shared" si="429"/>
        <v>0</v>
      </c>
      <c r="L733" s="75">
        <f t="shared" si="430"/>
        <v>0</v>
      </c>
      <c r="M733" s="75">
        <f t="shared" si="431"/>
        <v>0</v>
      </c>
      <c r="N733" s="75">
        <f t="shared" si="432"/>
        <v>0</v>
      </c>
      <c r="O733" s="75">
        <f t="shared" si="433"/>
        <v>0</v>
      </c>
      <c r="P733" s="75">
        <f t="shared" si="434"/>
        <v>0</v>
      </c>
      <c r="Q733" s="75">
        <f t="shared" si="435"/>
        <v>0</v>
      </c>
      <c r="R733" s="75">
        <f t="shared" si="436"/>
        <v>0</v>
      </c>
      <c r="S733" s="75">
        <f t="shared" si="437"/>
        <v>0</v>
      </c>
      <c r="T733" s="75">
        <f t="shared" si="438"/>
        <v>0</v>
      </c>
      <c r="U733" s="75">
        <f t="shared" si="439"/>
        <v>0</v>
      </c>
      <c r="V733" s="75">
        <f t="shared" si="440"/>
        <v>0</v>
      </c>
      <c r="W733" s="75">
        <f t="shared" si="441"/>
        <v>0</v>
      </c>
      <c r="X733" s="75">
        <f t="shared" si="442"/>
        <v>0</v>
      </c>
      <c r="Y733" s="23">
        <f t="shared" si="443"/>
        <v>0</v>
      </c>
    </row>
    <row r="734" spans="1:25">
      <c r="A734" s="25">
        <f t="shared" si="408"/>
        <v>711</v>
      </c>
      <c r="C734" s="106">
        <v>39009</v>
      </c>
      <c r="E734" s="115" t="s">
        <v>294</v>
      </c>
      <c r="G734" s="24">
        <v>6.6</v>
      </c>
      <c r="H734" s="75" t="str">
        <f t="shared" si="427"/>
        <v>P, S, T &amp; D Plant - Commodity</v>
      </c>
      <c r="I734" s="23">
        <f>'Dep. Res. Class'!L$198</f>
        <v>10339.410860846589</v>
      </c>
      <c r="J734" s="75">
        <f t="shared" si="428"/>
        <v>3927.9761365610439</v>
      </c>
      <c r="K734" s="75">
        <f t="shared" si="429"/>
        <v>2592.357952370347</v>
      </c>
      <c r="L734" s="75">
        <f t="shared" si="430"/>
        <v>55.850432877018775</v>
      </c>
      <c r="M734" s="75">
        <f t="shared" si="431"/>
        <v>1841.3763596690849</v>
      </c>
      <c r="N734" s="75">
        <f t="shared" si="432"/>
        <v>1921.8499793690928</v>
      </c>
      <c r="O734" s="75">
        <f t="shared" si="433"/>
        <v>0</v>
      </c>
      <c r="P734" s="75">
        <f t="shared" si="434"/>
        <v>0</v>
      </c>
      <c r="Q734" s="75">
        <f t="shared" si="435"/>
        <v>0</v>
      </c>
      <c r="R734" s="75">
        <f t="shared" si="436"/>
        <v>0</v>
      </c>
      <c r="S734" s="75">
        <f t="shared" si="437"/>
        <v>0</v>
      </c>
      <c r="T734" s="75">
        <f t="shared" si="438"/>
        <v>0</v>
      </c>
      <c r="U734" s="75">
        <f t="shared" si="439"/>
        <v>0</v>
      </c>
      <c r="V734" s="75">
        <f t="shared" si="440"/>
        <v>0</v>
      </c>
      <c r="W734" s="75">
        <f t="shared" si="441"/>
        <v>0</v>
      </c>
      <c r="X734" s="75">
        <f t="shared" si="442"/>
        <v>0</v>
      </c>
      <c r="Y734" s="23">
        <f t="shared" si="443"/>
        <v>0</v>
      </c>
    </row>
    <row r="735" spans="1:25">
      <c r="A735" s="25">
        <f t="shared" si="408"/>
        <v>712</v>
      </c>
      <c r="C735" s="106">
        <v>39100</v>
      </c>
      <c r="E735" s="115" t="s">
        <v>295</v>
      </c>
      <c r="G735" s="24">
        <v>6.6</v>
      </c>
      <c r="H735" s="75" t="str">
        <f t="shared" si="427"/>
        <v>P, S, T &amp; D Plant - Commodity</v>
      </c>
      <c r="I735" s="23">
        <f>'Dep. Res. Class'!L$199</f>
        <v>4020.2626042374259</v>
      </c>
      <c r="J735" s="75">
        <f t="shared" si="428"/>
        <v>1527.310964298053</v>
      </c>
      <c r="K735" s="75">
        <f t="shared" si="429"/>
        <v>1007.9839047868792</v>
      </c>
      <c r="L735" s="75">
        <f t="shared" si="430"/>
        <v>21.716266985406005</v>
      </c>
      <c r="M735" s="75">
        <f t="shared" si="431"/>
        <v>715.98049625221347</v>
      </c>
      <c r="N735" s="75">
        <f t="shared" si="432"/>
        <v>747.27097191487383</v>
      </c>
      <c r="O735" s="75">
        <f t="shared" si="433"/>
        <v>0</v>
      </c>
      <c r="P735" s="75">
        <f t="shared" si="434"/>
        <v>0</v>
      </c>
      <c r="Q735" s="75">
        <f t="shared" si="435"/>
        <v>0</v>
      </c>
      <c r="R735" s="75">
        <f t="shared" si="436"/>
        <v>0</v>
      </c>
      <c r="S735" s="75">
        <f t="shared" si="437"/>
        <v>0</v>
      </c>
      <c r="T735" s="75">
        <f t="shared" si="438"/>
        <v>0</v>
      </c>
      <c r="U735" s="75">
        <f t="shared" si="439"/>
        <v>0</v>
      </c>
      <c r="V735" s="75">
        <f t="shared" si="440"/>
        <v>0</v>
      </c>
      <c r="W735" s="75">
        <f t="shared" si="441"/>
        <v>0</v>
      </c>
      <c r="X735" s="75">
        <f t="shared" si="442"/>
        <v>0</v>
      </c>
      <c r="Y735" s="23">
        <f t="shared" si="443"/>
        <v>0</v>
      </c>
    </row>
    <row r="736" spans="1:25">
      <c r="A736" s="25">
        <f t="shared" si="408"/>
        <v>713</v>
      </c>
      <c r="C736" s="106">
        <v>39102</v>
      </c>
      <c r="E736" s="115" t="s">
        <v>296</v>
      </c>
      <c r="G736" s="24">
        <v>6.6</v>
      </c>
      <c r="H736" s="75" t="str">
        <f t="shared" si="427"/>
        <v>P, S, T &amp; D Plant - Commodity</v>
      </c>
      <c r="I736" s="23">
        <f>'Dep. Res. Class'!L$200</f>
        <v>1.1972011574017912E-3</v>
      </c>
      <c r="J736" s="75">
        <f t="shared" si="428"/>
        <v>4.5482065083082037E-4</v>
      </c>
      <c r="K736" s="75">
        <f t="shared" si="429"/>
        <v>3.0016932132276221E-4</v>
      </c>
      <c r="L736" s="75">
        <f t="shared" si="430"/>
        <v>6.4669258027998618E-6</v>
      </c>
      <c r="M736" s="75">
        <f t="shared" si="431"/>
        <v>2.1321310649876057E-4</v>
      </c>
      <c r="N736" s="75">
        <f t="shared" si="432"/>
        <v>2.2253115294664809E-4</v>
      </c>
      <c r="O736" s="75">
        <f t="shared" si="433"/>
        <v>0</v>
      </c>
      <c r="P736" s="75">
        <f t="shared" si="434"/>
        <v>0</v>
      </c>
      <c r="Q736" s="75">
        <f t="shared" si="435"/>
        <v>0</v>
      </c>
      <c r="R736" s="75">
        <f t="shared" si="436"/>
        <v>0</v>
      </c>
      <c r="S736" s="75">
        <f t="shared" si="437"/>
        <v>0</v>
      </c>
      <c r="T736" s="75">
        <f t="shared" si="438"/>
        <v>0</v>
      </c>
      <c r="U736" s="75">
        <f t="shared" si="439"/>
        <v>0</v>
      </c>
      <c r="V736" s="75">
        <f t="shared" si="440"/>
        <v>0</v>
      </c>
      <c r="W736" s="75">
        <f t="shared" si="441"/>
        <v>0</v>
      </c>
      <c r="X736" s="75">
        <f t="shared" si="442"/>
        <v>0</v>
      </c>
      <c r="Y736" s="23">
        <f t="shared" si="443"/>
        <v>0</v>
      </c>
    </row>
    <row r="737" spans="1:25">
      <c r="A737" s="25">
        <f t="shared" si="408"/>
        <v>714</v>
      </c>
      <c r="C737" s="106">
        <v>39103</v>
      </c>
      <c r="E737" s="115" t="s">
        <v>297</v>
      </c>
      <c r="G737" s="24">
        <v>6.6</v>
      </c>
      <c r="H737" s="75" t="str">
        <f t="shared" si="427"/>
        <v>P, S, T &amp; D Plant - Commodity</v>
      </c>
      <c r="I737" s="23">
        <f>'Dep. Res. Class'!L$201</f>
        <v>4.2757184192921126E-4</v>
      </c>
      <c r="J737" s="75">
        <f t="shared" si="428"/>
        <v>1.6243594672529302E-4</v>
      </c>
      <c r="K737" s="75">
        <f t="shared" si="429"/>
        <v>1.0720332904384367E-4</v>
      </c>
      <c r="L737" s="75">
        <f t="shared" si="430"/>
        <v>2.3096163581428082E-6</v>
      </c>
      <c r="M737" s="75">
        <f t="shared" si="431"/>
        <v>7.6147538035271651E-5</v>
      </c>
      <c r="N737" s="75">
        <f t="shared" si="432"/>
        <v>7.9475411766660056E-5</v>
      </c>
      <c r="O737" s="75">
        <f t="shared" si="433"/>
        <v>0</v>
      </c>
      <c r="P737" s="75">
        <f t="shared" si="434"/>
        <v>0</v>
      </c>
      <c r="Q737" s="75">
        <f t="shared" si="435"/>
        <v>0</v>
      </c>
      <c r="R737" s="75">
        <f t="shared" si="436"/>
        <v>0</v>
      </c>
      <c r="S737" s="75">
        <f t="shared" si="437"/>
        <v>0</v>
      </c>
      <c r="T737" s="75">
        <f t="shared" si="438"/>
        <v>0</v>
      </c>
      <c r="U737" s="75">
        <f t="shared" si="439"/>
        <v>0</v>
      </c>
      <c r="V737" s="75">
        <f t="shared" si="440"/>
        <v>0</v>
      </c>
      <c r="W737" s="75">
        <f t="shared" si="441"/>
        <v>0</v>
      </c>
      <c r="X737" s="75">
        <f t="shared" si="442"/>
        <v>0</v>
      </c>
      <c r="Y737" s="23">
        <f t="shared" si="443"/>
        <v>0</v>
      </c>
    </row>
    <row r="738" spans="1:25">
      <c r="A738" s="25">
        <f t="shared" si="408"/>
        <v>715</v>
      </c>
      <c r="C738" s="106">
        <v>39200</v>
      </c>
      <c r="E738" s="115" t="s">
        <v>298</v>
      </c>
      <c r="G738" s="24">
        <v>6.6</v>
      </c>
      <c r="H738" s="75" t="str">
        <f t="shared" si="427"/>
        <v>P, S, T &amp; D Plant - Commodity</v>
      </c>
      <c r="I738" s="23">
        <f>'Dep. Res. Class'!L$202</f>
        <v>216.44558188428405</v>
      </c>
      <c r="J738" s="75">
        <f t="shared" si="428"/>
        <v>82.228387279304187</v>
      </c>
      <c r="K738" s="75">
        <f t="shared" si="429"/>
        <v>54.268510363385225</v>
      </c>
      <c r="L738" s="75">
        <f t="shared" si="430"/>
        <v>1.1691748790380951</v>
      </c>
      <c r="M738" s="75">
        <f t="shared" si="431"/>
        <v>38.5474359226601</v>
      </c>
      <c r="N738" s="75">
        <f t="shared" si="432"/>
        <v>40.232073439896418</v>
      </c>
      <c r="O738" s="75">
        <f t="shared" si="433"/>
        <v>0</v>
      </c>
      <c r="P738" s="75">
        <f t="shared" si="434"/>
        <v>0</v>
      </c>
      <c r="Q738" s="75">
        <f t="shared" si="435"/>
        <v>0</v>
      </c>
      <c r="R738" s="75">
        <f t="shared" si="436"/>
        <v>0</v>
      </c>
      <c r="S738" s="75">
        <f t="shared" si="437"/>
        <v>0</v>
      </c>
      <c r="T738" s="75">
        <f t="shared" si="438"/>
        <v>0</v>
      </c>
      <c r="U738" s="75">
        <f t="shared" si="439"/>
        <v>0</v>
      </c>
      <c r="V738" s="75">
        <f t="shared" si="440"/>
        <v>0</v>
      </c>
      <c r="W738" s="75">
        <f t="shared" si="441"/>
        <v>0</v>
      </c>
      <c r="X738" s="75">
        <f t="shared" si="442"/>
        <v>0</v>
      </c>
      <c r="Y738" s="23">
        <f t="shared" si="443"/>
        <v>0</v>
      </c>
    </row>
    <row r="739" spans="1:25">
      <c r="A739" s="25">
        <f t="shared" si="408"/>
        <v>716</v>
      </c>
      <c r="C739" s="106">
        <v>39201</v>
      </c>
      <c r="E739" s="115" t="s">
        <v>299</v>
      </c>
      <c r="G739" s="24">
        <v>6.6</v>
      </c>
      <c r="H739" s="75" t="str">
        <f t="shared" si="427"/>
        <v>P, S, T &amp; D Plant - Commodity</v>
      </c>
      <c r="I739" s="23">
        <f>'Dep. Res. Class'!L$203</f>
        <v>0</v>
      </c>
      <c r="J739" s="75">
        <f t="shared" si="428"/>
        <v>0</v>
      </c>
      <c r="K739" s="75">
        <f t="shared" si="429"/>
        <v>0</v>
      </c>
      <c r="L739" s="75">
        <f t="shared" si="430"/>
        <v>0</v>
      </c>
      <c r="M739" s="75">
        <f t="shared" si="431"/>
        <v>0</v>
      </c>
      <c r="N739" s="75">
        <f t="shared" si="432"/>
        <v>0</v>
      </c>
      <c r="O739" s="75">
        <f t="shared" si="433"/>
        <v>0</v>
      </c>
      <c r="P739" s="75">
        <f t="shared" si="434"/>
        <v>0</v>
      </c>
      <c r="Q739" s="75">
        <f t="shared" si="435"/>
        <v>0</v>
      </c>
      <c r="R739" s="75">
        <f t="shared" si="436"/>
        <v>0</v>
      </c>
      <c r="S739" s="75">
        <f t="shared" si="437"/>
        <v>0</v>
      </c>
      <c r="T739" s="75">
        <f t="shared" si="438"/>
        <v>0</v>
      </c>
      <c r="U739" s="75">
        <f t="shared" si="439"/>
        <v>0</v>
      </c>
      <c r="V739" s="75">
        <f t="shared" si="440"/>
        <v>0</v>
      </c>
      <c r="W739" s="75">
        <f t="shared" si="441"/>
        <v>0</v>
      </c>
      <c r="X739" s="75">
        <f t="shared" si="442"/>
        <v>0</v>
      </c>
      <c r="Y739" s="23">
        <f t="shared" si="443"/>
        <v>0</v>
      </c>
    </row>
    <row r="740" spans="1:25">
      <c r="A740" s="25">
        <f t="shared" si="408"/>
        <v>717</v>
      </c>
      <c r="C740" s="106">
        <v>39202</v>
      </c>
      <c r="E740" s="115" t="s">
        <v>300</v>
      </c>
      <c r="G740" s="24">
        <v>6.6</v>
      </c>
      <c r="H740" s="75" t="str">
        <f t="shared" si="427"/>
        <v>P, S, T &amp; D Plant - Commodity</v>
      </c>
      <c r="I740" s="23">
        <f>'Dep. Res. Class'!L$204</f>
        <v>0</v>
      </c>
      <c r="J740" s="75">
        <f t="shared" si="428"/>
        <v>0</v>
      </c>
      <c r="K740" s="75">
        <f t="shared" si="429"/>
        <v>0</v>
      </c>
      <c r="L740" s="75">
        <f t="shared" si="430"/>
        <v>0</v>
      </c>
      <c r="M740" s="75">
        <f t="shared" si="431"/>
        <v>0</v>
      </c>
      <c r="N740" s="75">
        <f t="shared" si="432"/>
        <v>0</v>
      </c>
      <c r="O740" s="75">
        <f t="shared" si="433"/>
        <v>0</v>
      </c>
      <c r="P740" s="75">
        <f t="shared" si="434"/>
        <v>0</v>
      </c>
      <c r="Q740" s="75">
        <f t="shared" si="435"/>
        <v>0</v>
      </c>
      <c r="R740" s="75">
        <f t="shared" si="436"/>
        <v>0</v>
      </c>
      <c r="S740" s="75">
        <f t="shared" si="437"/>
        <v>0</v>
      </c>
      <c r="T740" s="75">
        <f t="shared" si="438"/>
        <v>0</v>
      </c>
      <c r="U740" s="75">
        <f t="shared" si="439"/>
        <v>0</v>
      </c>
      <c r="V740" s="75">
        <f t="shared" si="440"/>
        <v>0</v>
      </c>
      <c r="W740" s="75">
        <f t="shared" si="441"/>
        <v>0</v>
      </c>
      <c r="X740" s="75">
        <f t="shared" si="442"/>
        <v>0</v>
      </c>
      <c r="Y740" s="23">
        <f t="shared" si="443"/>
        <v>0</v>
      </c>
    </row>
    <row r="741" spans="1:25">
      <c r="A741" s="25">
        <f t="shared" si="408"/>
        <v>718</v>
      </c>
      <c r="C741" s="106">
        <v>39300</v>
      </c>
      <c r="E741" s="115" t="s">
        <v>186</v>
      </c>
      <c r="G741" s="24">
        <v>6.6</v>
      </c>
      <c r="H741" s="75" t="str">
        <f t="shared" si="427"/>
        <v>P, S, T &amp; D Plant - Commodity</v>
      </c>
      <c r="I741" s="23">
        <f>'Dep. Res. Class'!L$205</f>
        <v>0</v>
      </c>
      <c r="J741" s="75">
        <f t="shared" si="428"/>
        <v>0</v>
      </c>
      <c r="K741" s="75">
        <f t="shared" si="429"/>
        <v>0</v>
      </c>
      <c r="L741" s="75">
        <f t="shared" si="430"/>
        <v>0</v>
      </c>
      <c r="M741" s="75">
        <f t="shared" si="431"/>
        <v>0</v>
      </c>
      <c r="N741" s="75">
        <f t="shared" si="432"/>
        <v>0</v>
      </c>
      <c r="O741" s="75">
        <f t="shared" si="433"/>
        <v>0</v>
      </c>
      <c r="P741" s="75">
        <f t="shared" si="434"/>
        <v>0</v>
      </c>
      <c r="Q741" s="75">
        <f t="shared" si="435"/>
        <v>0</v>
      </c>
      <c r="R741" s="75">
        <f t="shared" si="436"/>
        <v>0</v>
      </c>
      <c r="S741" s="75">
        <f t="shared" si="437"/>
        <v>0</v>
      </c>
      <c r="T741" s="75">
        <f t="shared" si="438"/>
        <v>0</v>
      </c>
      <c r="U741" s="75">
        <f t="shared" si="439"/>
        <v>0</v>
      </c>
      <c r="V741" s="75">
        <f t="shared" si="440"/>
        <v>0</v>
      </c>
      <c r="W741" s="75">
        <f t="shared" si="441"/>
        <v>0</v>
      </c>
      <c r="X741" s="75">
        <f t="shared" si="442"/>
        <v>0</v>
      </c>
      <c r="Y741" s="23">
        <f t="shared" si="443"/>
        <v>0</v>
      </c>
    </row>
    <row r="742" spans="1:25">
      <c r="A742" s="25">
        <f t="shared" si="408"/>
        <v>719</v>
      </c>
      <c r="C742" s="106">
        <v>39400</v>
      </c>
      <c r="E742" s="115" t="s">
        <v>301</v>
      </c>
      <c r="G742" s="24">
        <v>6.6</v>
      </c>
      <c r="H742" s="75" t="str">
        <f t="shared" si="427"/>
        <v>P, S, T &amp; D Plant - Commodity</v>
      </c>
      <c r="I742" s="23">
        <f>'Dep. Res. Class'!L$206</f>
        <v>26.384935192119368</v>
      </c>
      <c r="J742" s="75">
        <f t="shared" si="428"/>
        <v>10.023723517151014</v>
      </c>
      <c r="K742" s="75">
        <f t="shared" si="429"/>
        <v>6.6153862621981503</v>
      </c>
      <c r="L742" s="75">
        <f t="shared" si="430"/>
        <v>0.14252359943372001</v>
      </c>
      <c r="M742" s="75">
        <f t="shared" si="431"/>
        <v>4.6989713986654937</v>
      </c>
      <c r="N742" s="75">
        <f t="shared" si="432"/>
        <v>4.9043304146709872</v>
      </c>
      <c r="O742" s="75">
        <f t="shared" si="433"/>
        <v>0</v>
      </c>
      <c r="P742" s="75">
        <f t="shared" si="434"/>
        <v>0</v>
      </c>
      <c r="Q742" s="75">
        <f t="shared" si="435"/>
        <v>0</v>
      </c>
      <c r="R742" s="75">
        <f t="shared" si="436"/>
        <v>0</v>
      </c>
      <c r="S742" s="75">
        <f t="shared" si="437"/>
        <v>0</v>
      </c>
      <c r="T742" s="75">
        <f t="shared" si="438"/>
        <v>0</v>
      </c>
      <c r="U742" s="75">
        <f t="shared" si="439"/>
        <v>0</v>
      </c>
      <c r="V742" s="75">
        <f t="shared" si="440"/>
        <v>0</v>
      </c>
      <c r="W742" s="75">
        <f t="shared" si="441"/>
        <v>0</v>
      </c>
      <c r="X742" s="75">
        <f t="shared" si="442"/>
        <v>0</v>
      </c>
      <c r="Y742" s="23">
        <f t="shared" si="443"/>
        <v>0</v>
      </c>
    </row>
    <row r="743" spans="1:25">
      <c r="A743" s="25">
        <f t="shared" si="408"/>
        <v>720</v>
      </c>
      <c r="C743" s="106">
        <v>39600</v>
      </c>
      <c r="E743" s="115" t="s">
        <v>302</v>
      </c>
      <c r="G743" s="24">
        <v>6.6</v>
      </c>
      <c r="H743" s="75" t="str">
        <f t="shared" si="427"/>
        <v>P, S, T &amp; D Plant - Commodity</v>
      </c>
      <c r="I743" s="23">
        <f>'Dep. Res. Class'!L$207</f>
        <v>0</v>
      </c>
      <c r="J743" s="75">
        <f t="shared" si="428"/>
        <v>0</v>
      </c>
      <c r="K743" s="75">
        <f t="shared" si="429"/>
        <v>0</v>
      </c>
      <c r="L743" s="75">
        <f t="shared" si="430"/>
        <v>0</v>
      </c>
      <c r="M743" s="75">
        <f t="shared" si="431"/>
        <v>0</v>
      </c>
      <c r="N743" s="75">
        <f t="shared" si="432"/>
        <v>0</v>
      </c>
      <c r="O743" s="75">
        <f t="shared" si="433"/>
        <v>0</v>
      </c>
      <c r="P743" s="75">
        <f t="shared" si="434"/>
        <v>0</v>
      </c>
      <c r="Q743" s="75">
        <f t="shared" si="435"/>
        <v>0</v>
      </c>
      <c r="R743" s="75">
        <f t="shared" si="436"/>
        <v>0</v>
      </c>
      <c r="S743" s="75">
        <f t="shared" si="437"/>
        <v>0</v>
      </c>
      <c r="T743" s="75">
        <f t="shared" si="438"/>
        <v>0</v>
      </c>
      <c r="U743" s="75">
        <f t="shared" si="439"/>
        <v>0</v>
      </c>
      <c r="V743" s="75">
        <f t="shared" si="440"/>
        <v>0</v>
      </c>
      <c r="W743" s="75">
        <f t="shared" si="441"/>
        <v>0</v>
      </c>
      <c r="X743" s="75">
        <f t="shared" si="442"/>
        <v>0</v>
      </c>
      <c r="Y743" s="23">
        <f t="shared" si="443"/>
        <v>0</v>
      </c>
    </row>
    <row r="744" spans="1:25">
      <c r="A744" s="25">
        <f t="shared" si="408"/>
        <v>721</v>
      </c>
      <c r="C744" s="106">
        <v>39603</v>
      </c>
      <c r="E744" s="115" t="s">
        <v>303</v>
      </c>
      <c r="G744" s="24">
        <v>6.6</v>
      </c>
      <c r="H744" s="75" t="str">
        <f t="shared" si="427"/>
        <v>P, S, T &amp; D Plant - Commodity</v>
      </c>
      <c r="I744" s="23">
        <f>'Dep. Res. Class'!L$208</f>
        <v>0</v>
      </c>
      <c r="J744" s="75">
        <f t="shared" si="428"/>
        <v>0</v>
      </c>
      <c r="K744" s="75">
        <f t="shared" si="429"/>
        <v>0</v>
      </c>
      <c r="L744" s="75">
        <f t="shared" si="430"/>
        <v>0</v>
      </c>
      <c r="M744" s="75">
        <f t="shared" si="431"/>
        <v>0</v>
      </c>
      <c r="N744" s="75">
        <f t="shared" si="432"/>
        <v>0</v>
      </c>
      <c r="O744" s="75">
        <f t="shared" si="433"/>
        <v>0</v>
      </c>
      <c r="P744" s="75">
        <f t="shared" si="434"/>
        <v>0</v>
      </c>
      <c r="Q744" s="75">
        <f t="shared" si="435"/>
        <v>0</v>
      </c>
      <c r="R744" s="75">
        <f t="shared" si="436"/>
        <v>0</v>
      </c>
      <c r="S744" s="75">
        <f t="shared" si="437"/>
        <v>0</v>
      </c>
      <c r="T744" s="75">
        <f t="shared" si="438"/>
        <v>0</v>
      </c>
      <c r="U744" s="75">
        <f t="shared" si="439"/>
        <v>0</v>
      </c>
      <c r="V744" s="75">
        <f t="shared" si="440"/>
        <v>0</v>
      </c>
      <c r="W744" s="75">
        <f t="shared" si="441"/>
        <v>0</v>
      </c>
      <c r="X744" s="75">
        <f t="shared" si="442"/>
        <v>0</v>
      </c>
      <c r="Y744" s="23">
        <f t="shared" si="443"/>
        <v>0</v>
      </c>
    </row>
    <row r="745" spans="1:25">
      <c r="A745" s="25">
        <f t="shared" ref="A745:A805" si="444">A744+1</f>
        <v>722</v>
      </c>
      <c r="C745" s="106">
        <v>39604</v>
      </c>
      <c r="E745" s="115" t="s">
        <v>304</v>
      </c>
      <c r="G745" s="24">
        <v>6.6</v>
      </c>
      <c r="H745" s="75" t="str">
        <f t="shared" si="427"/>
        <v>P, S, T &amp; D Plant - Commodity</v>
      </c>
      <c r="I745" s="23">
        <f>'Dep. Res. Class'!L$209</f>
        <v>0</v>
      </c>
      <c r="J745" s="75">
        <f t="shared" si="428"/>
        <v>0</v>
      </c>
      <c r="K745" s="75">
        <f t="shared" si="429"/>
        <v>0</v>
      </c>
      <c r="L745" s="75">
        <f t="shared" si="430"/>
        <v>0</v>
      </c>
      <c r="M745" s="75">
        <f t="shared" si="431"/>
        <v>0</v>
      </c>
      <c r="N745" s="75">
        <f t="shared" si="432"/>
        <v>0</v>
      </c>
      <c r="O745" s="75">
        <f t="shared" si="433"/>
        <v>0</v>
      </c>
      <c r="P745" s="75">
        <f t="shared" si="434"/>
        <v>0</v>
      </c>
      <c r="Q745" s="75">
        <f t="shared" si="435"/>
        <v>0</v>
      </c>
      <c r="R745" s="75">
        <f t="shared" si="436"/>
        <v>0</v>
      </c>
      <c r="S745" s="75">
        <f t="shared" si="437"/>
        <v>0</v>
      </c>
      <c r="T745" s="75">
        <f t="shared" si="438"/>
        <v>0</v>
      </c>
      <c r="U745" s="75">
        <f t="shared" si="439"/>
        <v>0</v>
      </c>
      <c r="V745" s="75">
        <f t="shared" si="440"/>
        <v>0</v>
      </c>
      <c r="W745" s="75">
        <f t="shared" si="441"/>
        <v>0</v>
      </c>
      <c r="X745" s="75">
        <f t="shared" si="442"/>
        <v>0</v>
      </c>
      <c r="Y745" s="23">
        <f t="shared" si="443"/>
        <v>0</v>
      </c>
    </row>
    <row r="746" spans="1:25">
      <c r="A746" s="25">
        <f t="shared" si="444"/>
        <v>723</v>
      </c>
      <c r="C746" s="106">
        <v>39605</v>
      </c>
      <c r="E746" s="113" t="s">
        <v>305</v>
      </c>
      <c r="G746" s="24">
        <v>6.6</v>
      </c>
      <c r="H746" s="75" t="str">
        <f t="shared" si="427"/>
        <v>P, S, T &amp; D Plant - Commodity</v>
      </c>
      <c r="I746" s="23">
        <f>'Dep. Res. Class'!L$210</f>
        <v>0</v>
      </c>
      <c r="J746" s="75">
        <f t="shared" si="428"/>
        <v>0</v>
      </c>
      <c r="K746" s="75">
        <f t="shared" si="429"/>
        <v>0</v>
      </c>
      <c r="L746" s="75">
        <f t="shared" si="430"/>
        <v>0</v>
      </c>
      <c r="M746" s="75">
        <f t="shared" si="431"/>
        <v>0</v>
      </c>
      <c r="N746" s="75">
        <f t="shared" si="432"/>
        <v>0</v>
      </c>
      <c r="O746" s="75">
        <f t="shared" si="433"/>
        <v>0</v>
      </c>
      <c r="P746" s="75">
        <f t="shared" si="434"/>
        <v>0</v>
      </c>
      <c r="Q746" s="75">
        <f t="shared" si="435"/>
        <v>0</v>
      </c>
      <c r="R746" s="75">
        <f t="shared" si="436"/>
        <v>0</v>
      </c>
      <c r="S746" s="75">
        <f t="shared" si="437"/>
        <v>0</v>
      </c>
      <c r="T746" s="75">
        <f t="shared" si="438"/>
        <v>0</v>
      </c>
      <c r="U746" s="75">
        <f t="shared" si="439"/>
        <v>0</v>
      </c>
      <c r="V746" s="75">
        <f t="shared" si="440"/>
        <v>0</v>
      </c>
      <c r="W746" s="75">
        <f t="shared" si="441"/>
        <v>0</v>
      </c>
      <c r="X746" s="75">
        <f t="shared" si="442"/>
        <v>0</v>
      </c>
      <c r="Y746" s="23">
        <f t="shared" si="443"/>
        <v>0</v>
      </c>
    </row>
    <row r="747" spans="1:25">
      <c r="A747" s="25">
        <f t="shared" si="444"/>
        <v>724</v>
      </c>
      <c r="C747" s="106">
        <v>39700</v>
      </c>
      <c r="E747" s="115" t="s">
        <v>306</v>
      </c>
      <c r="G747" s="24">
        <v>6.6</v>
      </c>
      <c r="H747" s="75" t="str">
        <f t="shared" si="427"/>
        <v>P, S, T &amp; D Plant - Commodity</v>
      </c>
      <c r="I747" s="23">
        <f>'Dep. Res. Class'!L$211</f>
        <v>160.44888638713539</v>
      </c>
      <c r="J747" s="75">
        <f t="shared" si="428"/>
        <v>60.955058788993526</v>
      </c>
      <c r="K747" s="75">
        <f t="shared" si="429"/>
        <v>40.228689252474446</v>
      </c>
      <c r="L747" s="75">
        <f t="shared" si="430"/>
        <v>0.86669732733914984</v>
      </c>
      <c r="M747" s="75">
        <f t="shared" si="431"/>
        <v>28.574818266222845</v>
      </c>
      <c r="N747" s="75">
        <f t="shared" si="432"/>
        <v>29.823622752105408</v>
      </c>
      <c r="O747" s="75">
        <f t="shared" si="433"/>
        <v>0</v>
      </c>
      <c r="P747" s="75">
        <f t="shared" si="434"/>
        <v>0</v>
      </c>
      <c r="Q747" s="75">
        <f t="shared" si="435"/>
        <v>0</v>
      </c>
      <c r="R747" s="75">
        <f t="shared" si="436"/>
        <v>0</v>
      </c>
      <c r="S747" s="75">
        <f t="shared" si="437"/>
        <v>0</v>
      </c>
      <c r="T747" s="75">
        <f t="shared" si="438"/>
        <v>0</v>
      </c>
      <c r="U747" s="75">
        <f t="shared" si="439"/>
        <v>0</v>
      </c>
      <c r="V747" s="75">
        <f t="shared" si="440"/>
        <v>0</v>
      </c>
      <c r="W747" s="75">
        <f t="shared" si="441"/>
        <v>0</v>
      </c>
      <c r="X747" s="75">
        <f t="shared" si="442"/>
        <v>0</v>
      </c>
      <c r="Y747" s="23">
        <f t="shared" si="443"/>
        <v>0</v>
      </c>
    </row>
    <row r="748" spans="1:25">
      <c r="A748" s="25">
        <f t="shared" si="444"/>
        <v>725</v>
      </c>
      <c r="C748" s="106">
        <v>39701</v>
      </c>
      <c r="E748" s="115" t="s">
        <v>307</v>
      </c>
      <c r="G748" s="24">
        <v>6.6</v>
      </c>
      <c r="H748" s="75" t="str">
        <f t="shared" si="427"/>
        <v>P, S, T &amp; D Plant - Commodity</v>
      </c>
      <c r="I748" s="23">
        <f>'Dep. Res. Class'!L$212</f>
        <v>0</v>
      </c>
      <c r="J748" s="75">
        <f t="shared" si="428"/>
        <v>0</v>
      </c>
      <c r="K748" s="75">
        <f t="shared" si="429"/>
        <v>0</v>
      </c>
      <c r="L748" s="75">
        <f t="shared" si="430"/>
        <v>0</v>
      </c>
      <c r="M748" s="75">
        <f t="shared" si="431"/>
        <v>0</v>
      </c>
      <c r="N748" s="75">
        <f t="shared" si="432"/>
        <v>0</v>
      </c>
      <c r="O748" s="75">
        <f t="shared" si="433"/>
        <v>0</v>
      </c>
      <c r="P748" s="75">
        <f t="shared" si="434"/>
        <v>0</v>
      </c>
      <c r="Q748" s="75">
        <f t="shared" si="435"/>
        <v>0</v>
      </c>
      <c r="R748" s="75">
        <f t="shared" si="436"/>
        <v>0</v>
      </c>
      <c r="S748" s="75">
        <f t="shared" si="437"/>
        <v>0</v>
      </c>
      <c r="T748" s="75">
        <f t="shared" si="438"/>
        <v>0</v>
      </c>
      <c r="U748" s="75">
        <f t="shared" si="439"/>
        <v>0</v>
      </c>
      <c r="V748" s="75">
        <f t="shared" si="440"/>
        <v>0</v>
      </c>
      <c r="W748" s="75">
        <f t="shared" si="441"/>
        <v>0</v>
      </c>
      <c r="X748" s="75">
        <f t="shared" si="442"/>
        <v>0</v>
      </c>
      <c r="Y748" s="23">
        <f t="shared" si="443"/>
        <v>0</v>
      </c>
    </row>
    <row r="749" spans="1:25">
      <c r="A749" s="25">
        <f t="shared" si="444"/>
        <v>726</v>
      </c>
      <c r="C749" s="106">
        <v>39702</v>
      </c>
      <c r="E749" s="115" t="s">
        <v>308</v>
      </c>
      <c r="G749" s="24">
        <v>6.6</v>
      </c>
      <c r="H749" s="75" t="str">
        <f t="shared" si="427"/>
        <v>P, S, T &amp; D Plant - Commodity</v>
      </c>
      <c r="I749" s="23">
        <f>'Dep. Res. Class'!L$213</f>
        <v>0</v>
      </c>
      <c r="J749" s="75">
        <f t="shared" si="428"/>
        <v>0</v>
      </c>
      <c r="K749" s="75">
        <f t="shared" si="429"/>
        <v>0</v>
      </c>
      <c r="L749" s="75">
        <f t="shared" si="430"/>
        <v>0</v>
      </c>
      <c r="M749" s="75">
        <f t="shared" si="431"/>
        <v>0</v>
      </c>
      <c r="N749" s="75">
        <f t="shared" si="432"/>
        <v>0</v>
      </c>
      <c r="O749" s="75">
        <f t="shared" si="433"/>
        <v>0</v>
      </c>
      <c r="P749" s="75">
        <f t="shared" si="434"/>
        <v>0</v>
      </c>
      <c r="Q749" s="75">
        <f t="shared" si="435"/>
        <v>0</v>
      </c>
      <c r="R749" s="75">
        <f t="shared" si="436"/>
        <v>0</v>
      </c>
      <c r="S749" s="75">
        <f t="shared" si="437"/>
        <v>0</v>
      </c>
      <c r="T749" s="75">
        <f t="shared" si="438"/>
        <v>0</v>
      </c>
      <c r="U749" s="75">
        <f t="shared" si="439"/>
        <v>0</v>
      </c>
      <c r="V749" s="75">
        <f t="shared" si="440"/>
        <v>0</v>
      </c>
      <c r="W749" s="75">
        <f t="shared" si="441"/>
        <v>0</v>
      </c>
      <c r="X749" s="75">
        <f t="shared" si="442"/>
        <v>0</v>
      </c>
      <c r="Y749" s="23">
        <f t="shared" si="443"/>
        <v>0</v>
      </c>
    </row>
    <row r="750" spans="1:25">
      <c r="A750" s="25">
        <f t="shared" si="444"/>
        <v>727</v>
      </c>
      <c r="C750" s="106">
        <v>39705</v>
      </c>
      <c r="E750" s="115" t="s">
        <v>309</v>
      </c>
      <c r="G750" s="24">
        <v>6.6</v>
      </c>
      <c r="H750" s="75" t="str">
        <f t="shared" si="427"/>
        <v>P, S, T &amp; D Plant - Commodity</v>
      </c>
      <c r="I750" s="23">
        <f>'Dep. Res. Class'!L$214</f>
        <v>0</v>
      </c>
      <c r="J750" s="75">
        <f t="shared" si="428"/>
        <v>0</v>
      </c>
      <c r="K750" s="75">
        <f t="shared" si="429"/>
        <v>0</v>
      </c>
      <c r="L750" s="75">
        <f t="shared" si="430"/>
        <v>0</v>
      </c>
      <c r="M750" s="75">
        <f t="shared" si="431"/>
        <v>0</v>
      </c>
      <c r="N750" s="75">
        <f t="shared" si="432"/>
        <v>0</v>
      </c>
      <c r="O750" s="75">
        <f t="shared" si="433"/>
        <v>0</v>
      </c>
      <c r="P750" s="75">
        <f t="shared" si="434"/>
        <v>0</v>
      </c>
      <c r="Q750" s="75">
        <f t="shared" si="435"/>
        <v>0</v>
      </c>
      <c r="R750" s="75">
        <f t="shared" si="436"/>
        <v>0</v>
      </c>
      <c r="S750" s="75">
        <f t="shared" si="437"/>
        <v>0</v>
      </c>
      <c r="T750" s="75">
        <f t="shared" si="438"/>
        <v>0</v>
      </c>
      <c r="U750" s="75">
        <f t="shared" si="439"/>
        <v>0</v>
      </c>
      <c r="V750" s="75">
        <f t="shared" si="440"/>
        <v>0</v>
      </c>
      <c r="W750" s="75">
        <f t="shared" si="441"/>
        <v>0</v>
      </c>
      <c r="X750" s="75">
        <f t="shared" si="442"/>
        <v>0</v>
      </c>
      <c r="Y750" s="23">
        <f t="shared" si="443"/>
        <v>0</v>
      </c>
    </row>
    <row r="751" spans="1:25">
      <c r="A751" s="25">
        <f t="shared" si="444"/>
        <v>728</v>
      </c>
      <c r="C751" s="106">
        <v>39800</v>
      </c>
      <c r="E751" s="115" t="s">
        <v>310</v>
      </c>
      <c r="G751" s="24">
        <v>6.6</v>
      </c>
      <c r="H751" s="75" t="str">
        <f t="shared" si="427"/>
        <v>P, S, T &amp; D Plant - Commodity</v>
      </c>
      <c r="I751" s="23">
        <f>'Dep. Res. Class'!L$215</f>
        <v>52.704322833603683</v>
      </c>
      <c r="J751" s="75">
        <f t="shared" si="428"/>
        <v>20.022545304583605</v>
      </c>
      <c r="K751" s="75">
        <f t="shared" si="429"/>
        <v>13.214338056665586</v>
      </c>
      <c r="L751" s="75">
        <f t="shared" si="430"/>
        <v>0.28469313042715205</v>
      </c>
      <c r="M751" s="75">
        <f t="shared" si="431"/>
        <v>9.3862692395434095</v>
      </c>
      <c r="N751" s="75">
        <f t="shared" si="432"/>
        <v>9.796477102383923</v>
      </c>
      <c r="O751" s="75">
        <f t="shared" si="433"/>
        <v>0</v>
      </c>
      <c r="P751" s="75">
        <f t="shared" si="434"/>
        <v>0</v>
      </c>
      <c r="Q751" s="75">
        <f t="shared" si="435"/>
        <v>0</v>
      </c>
      <c r="R751" s="75">
        <f t="shared" si="436"/>
        <v>0</v>
      </c>
      <c r="S751" s="75">
        <f t="shared" si="437"/>
        <v>0</v>
      </c>
      <c r="T751" s="75">
        <f t="shared" si="438"/>
        <v>0</v>
      </c>
      <c r="U751" s="75">
        <f t="shared" si="439"/>
        <v>0</v>
      </c>
      <c r="V751" s="75">
        <f t="shared" si="440"/>
        <v>0</v>
      </c>
      <c r="W751" s="75">
        <f t="shared" si="441"/>
        <v>0</v>
      </c>
      <c r="X751" s="75">
        <f t="shared" si="442"/>
        <v>0</v>
      </c>
      <c r="Y751" s="23">
        <f t="shared" si="443"/>
        <v>0</v>
      </c>
    </row>
    <row r="752" spans="1:25">
      <c r="A752" s="25">
        <f t="shared" si="444"/>
        <v>729</v>
      </c>
      <c r="C752" s="106">
        <v>39900</v>
      </c>
      <c r="E752" s="115" t="s">
        <v>311</v>
      </c>
      <c r="G752" s="24">
        <v>6.6</v>
      </c>
      <c r="H752" s="75" t="str">
        <f t="shared" si="427"/>
        <v>P, S, T &amp; D Plant - Commodity</v>
      </c>
      <c r="I752" s="23">
        <f>'Dep. Res. Class'!L$216</f>
        <v>-5.7009578923894828E-5</v>
      </c>
      <c r="J752" s="75">
        <f t="shared" si="428"/>
        <v>-2.1658126230039068E-5</v>
      </c>
      <c r="K752" s="75">
        <f t="shared" si="429"/>
        <v>-1.429377720584582E-5</v>
      </c>
      <c r="L752" s="75">
        <f t="shared" si="430"/>
        <v>-3.0794884775237442E-7</v>
      </c>
      <c r="M752" s="75">
        <f t="shared" si="431"/>
        <v>-1.0153005071369552E-5</v>
      </c>
      <c r="N752" s="75">
        <f t="shared" si="432"/>
        <v>-1.0596721568888006E-5</v>
      </c>
      <c r="O752" s="75">
        <f t="shared" si="433"/>
        <v>0</v>
      </c>
      <c r="P752" s="75">
        <f t="shared" si="434"/>
        <v>0</v>
      </c>
      <c r="Q752" s="75">
        <f t="shared" si="435"/>
        <v>0</v>
      </c>
      <c r="R752" s="75">
        <f t="shared" si="436"/>
        <v>0</v>
      </c>
      <c r="S752" s="75">
        <f t="shared" si="437"/>
        <v>0</v>
      </c>
      <c r="T752" s="75">
        <f t="shared" si="438"/>
        <v>0</v>
      </c>
      <c r="U752" s="75">
        <f t="shared" si="439"/>
        <v>0</v>
      </c>
      <c r="V752" s="75">
        <f t="shared" si="440"/>
        <v>0</v>
      </c>
      <c r="W752" s="75">
        <f t="shared" si="441"/>
        <v>0</v>
      </c>
      <c r="X752" s="75">
        <f t="shared" si="442"/>
        <v>0</v>
      </c>
      <c r="Y752" s="23">
        <f t="shared" si="443"/>
        <v>0</v>
      </c>
    </row>
    <row r="753" spans="1:25">
      <c r="A753" s="25">
        <f t="shared" si="444"/>
        <v>730</v>
      </c>
      <c r="C753" s="106">
        <v>39901</v>
      </c>
      <c r="E753" s="115" t="s">
        <v>312</v>
      </c>
      <c r="G753" s="24">
        <v>6.6</v>
      </c>
      <c r="H753" s="75" t="str">
        <f t="shared" si="427"/>
        <v>P, S, T &amp; D Plant - Commodity</v>
      </c>
      <c r="I753" s="23">
        <f>'Dep. Res. Class'!L$217</f>
        <v>12397.856825689987</v>
      </c>
      <c r="J753" s="75">
        <f t="shared" si="428"/>
        <v>4709.9865177253732</v>
      </c>
      <c r="K753" s="75">
        <f t="shared" si="429"/>
        <v>3108.4636413988906</v>
      </c>
      <c r="L753" s="75">
        <f t="shared" si="430"/>
        <v>66.969547857332373</v>
      </c>
      <c r="M753" s="75">
        <f t="shared" si="431"/>
        <v>2207.9711094407853</v>
      </c>
      <c r="N753" s="75">
        <f t="shared" si="432"/>
        <v>2304.4660092676049</v>
      </c>
      <c r="O753" s="75">
        <f t="shared" si="433"/>
        <v>0</v>
      </c>
      <c r="P753" s="75">
        <f t="shared" si="434"/>
        <v>0</v>
      </c>
      <c r="Q753" s="75">
        <f t="shared" si="435"/>
        <v>0</v>
      </c>
      <c r="R753" s="75">
        <f t="shared" si="436"/>
        <v>0</v>
      </c>
      <c r="S753" s="75">
        <f t="shared" si="437"/>
        <v>0</v>
      </c>
      <c r="T753" s="75">
        <f t="shared" si="438"/>
        <v>0</v>
      </c>
      <c r="U753" s="75">
        <f t="shared" si="439"/>
        <v>0</v>
      </c>
      <c r="V753" s="75">
        <f t="shared" si="440"/>
        <v>0</v>
      </c>
      <c r="W753" s="75">
        <f t="shared" si="441"/>
        <v>0</v>
      </c>
      <c r="X753" s="75">
        <f t="shared" si="442"/>
        <v>0</v>
      </c>
      <c r="Y753" s="23">
        <f t="shared" si="443"/>
        <v>0</v>
      </c>
    </row>
    <row r="754" spans="1:25">
      <c r="A754" s="25">
        <f t="shared" si="444"/>
        <v>731</v>
      </c>
      <c r="C754" s="106">
        <v>39902</v>
      </c>
      <c r="E754" s="115" t="s">
        <v>313</v>
      </c>
      <c r="G754" s="24">
        <v>6.6</v>
      </c>
      <c r="H754" s="75" t="str">
        <f t="shared" si="427"/>
        <v>P, S, T &amp; D Plant - Commodity</v>
      </c>
      <c r="I754" s="23">
        <f>'Dep. Res. Class'!L$218</f>
        <v>14647.068420522302</v>
      </c>
      <c r="J754" s="75">
        <f t="shared" si="428"/>
        <v>5564.469388121177</v>
      </c>
      <c r="K754" s="75">
        <f t="shared" si="429"/>
        <v>3672.3992120905577</v>
      </c>
      <c r="L754" s="75">
        <f t="shared" si="430"/>
        <v>79.119122228062906</v>
      </c>
      <c r="M754" s="75">
        <f t="shared" si="431"/>
        <v>2608.5398763036496</v>
      </c>
      <c r="N754" s="75">
        <f t="shared" si="432"/>
        <v>2722.540821778854</v>
      </c>
      <c r="O754" s="75">
        <f t="shared" si="433"/>
        <v>0</v>
      </c>
      <c r="P754" s="75">
        <f t="shared" si="434"/>
        <v>0</v>
      </c>
      <c r="Q754" s="75">
        <f t="shared" si="435"/>
        <v>0</v>
      </c>
      <c r="R754" s="75">
        <f t="shared" si="436"/>
        <v>0</v>
      </c>
      <c r="S754" s="75">
        <f t="shared" si="437"/>
        <v>0</v>
      </c>
      <c r="T754" s="75">
        <f t="shared" si="438"/>
        <v>0</v>
      </c>
      <c r="U754" s="75">
        <f t="shared" si="439"/>
        <v>0</v>
      </c>
      <c r="V754" s="75">
        <f t="shared" si="440"/>
        <v>0</v>
      </c>
      <c r="W754" s="75">
        <f t="shared" si="441"/>
        <v>0</v>
      </c>
      <c r="X754" s="75">
        <f t="shared" si="442"/>
        <v>0</v>
      </c>
      <c r="Y754" s="23">
        <f t="shared" si="443"/>
        <v>0</v>
      </c>
    </row>
    <row r="755" spans="1:25">
      <c r="A755" s="25">
        <f t="shared" si="444"/>
        <v>732</v>
      </c>
      <c r="C755" s="106">
        <v>39903</v>
      </c>
      <c r="E755" s="115" t="s">
        <v>314</v>
      </c>
      <c r="G755" s="24">
        <v>6.6</v>
      </c>
      <c r="H755" s="75" t="str">
        <f t="shared" si="427"/>
        <v>P, S, T &amp; D Plant - Commodity</v>
      </c>
      <c r="I755" s="23">
        <f>'Dep. Res. Class'!L$219</f>
        <v>1993.841403113054</v>
      </c>
      <c r="J755" s="75">
        <f t="shared" si="428"/>
        <v>757.46689602720767</v>
      </c>
      <c r="K755" s="75">
        <f t="shared" si="429"/>
        <v>499.90765302677602</v>
      </c>
      <c r="L755" s="75">
        <f t="shared" si="430"/>
        <v>10.770140286587729</v>
      </c>
      <c r="M755" s="75">
        <f t="shared" si="431"/>
        <v>355.08913167623183</v>
      </c>
      <c r="N755" s="75">
        <f t="shared" si="432"/>
        <v>370.6075820962505</v>
      </c>
      <c r="O755" s="75">
        <f t="shared" si="433"/>
        <v>0</v>
      </c>
      <c r="P755" s="75">
        <f t="shared" si="434"/>
        <v>0</v>
      </c>
      <c r="Q755" s="75">
        <f t="shared" si="435"/>
        <v>0</v>
      </c>
      <c r="R755" s="75">
        <f t="shared" si="436"/>
        <v>0</v>
      </c>
      <c r="S755" s="75">
        <f t="shared" si="437"/>
        <v>0</v>
      </c>
      <c r="T755" s="75">
        <f t="shared" si="438"/>
        <v>0</v>
      </c>
      <c r="U755" s="75">
        <f t="shared" si="439"/>
        <v>0</v>
      </c>
      <c r="V755" s="75">
        <f t="shared" si="440"/>
        <v>0</v>
      </c>
      <c r="W755" s="75">
        <f t="shared" si="441"/>
        <v>0</v>
      </c>
      <c r="X755" s="75">
        <f t="shared" si="442"/>
        <v>0</v>
      </c>
      <c r="Y755" s="23">
        <f t="shared" si="443"/>
        <v>0</v>
      </c>
    </row>
    <row r="756" spans="1:25">
      <c r="A756" s="25">
        <f t="shared" si="444"/>
        <v>733</v>
      </c>
      <c r="C756" s="106">
        <v>39904</v>
      </c>
      <c r="E756" s="115" t="s">
        <v>315</v>
      </c>
      <c r="G756" s="24">
        <v>6.6</v>
      </c>
      <c r="H756" s="75" t="str">
        <f t="shared" si="427"/>
        <v>P, S, T &amp; D Plant - Commodity</v>
      </c>
      <c r="I756" s="23">
        <f>'Dep. Res. Class'!L$220</f>
        <v>0</v>
      </c>
      <c r="J756" s="75">
        <f t="shared" si="428"/>
        <v>0</v>
      </c>
      <c r="K756" s="75">
        <f t="shared" si="429"/>
        <v>0</v>
      </c>
      <c r="L756" s="75">
        <f t="shared" si="430"/>
        <v>0</v>
      </c>
      <c r="M756" s="75">
        <f t="shared" si="431"/>
        <v>0</v>
      </c>
      <c r="N756" s="75">
        <f t="shared" si="432"/>
        <v>0</v>
      </c>
      <c r="O756" s="75">
        <f t="shared" si="433"/>
        <v>0</v>
      </c>
      <c r="P756" s="75">
        <f t="shared" si="434"/>
        <v>0</v>
      </c>
      <c r="Q756" s="75">
        <f t="shared" si="435"/>
        <v>0</v>
      </c>
      <c r="R756" s="75">
        <f t="shared" si="436"/>
        <v>0</v>
      </c>
      <c r="S756" s="75">
        <f t="shared" si="437"/>
        <v>0</v>
      </c>
      <c r="T756" s="75">
        <f t="shared" si="438"/>
        <v>0</v>
      </c>
      <c r="U756" s="75">
        <f t="shared" si="439"/>
        <v>0</v>
      </c>
      <c r="V756" s="75">
        <f t="shared" si="440"/>
        <v>0</v>
      </c>
      <c r="W756" s="75">
        <f t="shared" si="441"/>
        <v>0</v>
      </c>
      <c r="X756" s="75">
        <f t="shared" si="442"/>
        <v>0</v>
      </c>
      <c r="Y756" s="23">
        <f t="shared" si="443"/>
        <v>0</v>
      </c>
    </row>
    <row r="757" spans="1:25">
      <c r="A757" s="25">
        <f t="shared" si="444"/>
        <v>734</v>
      </c>
      <c r="C757" s="106">
        <v>39905</v>
      </c>
      <c r="E757" s="115" t="s">
        <v>316</v>
      </c>
      <c r="G757" s="24">
        <v>6.6</v>
      </c>
      <c r="H757" s="75" t="str">
        <f t="shared" si="427"/>
        <v>P, S, T &amp; D Plant - Commodity</v>
      </c>
      <c r="I757" s="23">
        <f>'Dep. Res. Class'!L$221</f>
        <v>0</v>
      </c>
      <c r="J757" s="75">
        <f t="shared" si="428"/>
        <v>0</v>
      </c>
      <c r="K757" s="75">
        <f t="shared" si="429"/>
        <v>0</v>
      </c>
      <c r="L757" s="75">
        <f t="shared" si="430"/>
        <v>0</v>
      </c>
      <c r="M757" s="75">
        <f t="shared" si="431"/>
        <v>0</v>
      </c>
      <c r="N757" s="75">
        <f t="shared" si="432"/>
        <v>0</v>
      </c>
      <c r="O757" s="75">
        <f t="shared" si="433"/>
        <v>0</v>
      </c>
      <c r="P757" s="75">
        <f t="shared" si="434"/>
        <v>0</v>
      </c>
      <c r="Q757" s="75">
        <f t="shared" si="435"/>
        <v>0</v>
      </c>
      <c r="R757" s="75">
        <f t="shared" si="436"/>
        <v>0</v>
      </c>
      <c r="S757" s="75">
        <f t="shared" si="437"/>
        <v>0</v>
      </c>
      <c r="T757" s="75">
        <f t="shared" si="438"/>
        <v>0</v>
      </c>
      <c r="U757" s="75">
        <f t="shared" si="439"/>
        <v>0</v>
      </c>
      <c r="V757" s="75">
        <f t="shared" si="440"/>
        <v>0</v>
      </c>
      <c r="W757" s="75">
        <f t="shared" si="441"/>
        <v>0</v>
      </c>
      <c r="X757" s="75">
        <f t="shared" si="442"/>
        <v>0</v>
      </c>
      <c r="Y757" s="23">
        <f t="shared" si="443"/>
        <v>0</v>
      </c>
    </row>
    <row r="758" spans="1:25">
      <c r="A758" s="25">
        <f t="shared" si="444"/>
        <v>735</v>
      </c>
      <c r="C758" s="106">
        <v>39906</v>
      </c>
      <c r="E758" s="115" t="s">
        <v>317</v>
      </c>
      <c r="G758" s="24">
        <v>6.6</v>
      </c>
      <c r="H758" s="75" t="str">
        <f t="shared" si="427"/>
        <v>P, S, T &amp; D Plant - Commodity</v>
      </c>
      <c r="I758" s="23">
        <f>'Dep. Res. Class'!L$222</f>
        <v>1808.4658178363784</v>
      </c>
      <c r="J758" s="75">
        <f t="shared" si="428"/>
        <v>687.04210248068273</v>
      </c>
      <c r="K758" s="75">
        <f t="shared" si="429"/>
        <v>453.42919510156798</v>
      </c>
      <c r="L758" s="75">
        <f t="shared" si="430"/>
        <v>9.7687963201012948</v>
      </c>
      <c r="M758" s="75">
        <f t="shared" si="431"/>
        <v>322.07504364139947</v>
      </c>
      <c r="N758" s="75">
        <f t="shared" si="432"/>
        <v>336.1506802926267</v>
      </c>
      <c r="O758" s="75">
        <f t="shared" si="433"/>
        <v>0</v>
      </c>
      <c r="P758" s="75">
        <f t="shared" si="434"/>
        <v>0</v>
      </c>
      <c r="Q758" s="75">
        <f t="shared" si="435"/>
        <v>0</v>
      </c>
      <c r="R758" s="75">
        <f t="shared" si="436"/>
        <v>0</v>
      </c>
      <c r="S758" s="75">
        <f t="shared" si="437"/>
        <v>0</v>
      </c>
      <c r="T758" s="75">
        <f t="shared" si="438"/>
        <v>0</v>
      </c>
      <c r="U758" s="75">
        <f t="shared" si="439"/>
        <v>0</v>
      </c>
      <c r="V758" s="75">
        <f t="shared" si="440"/>
        <v>0</v>
      </c>
      <c r="W758" s="75">
        <f t="shared" si="441"/>
        <v>0</v>
      </c>
      <c r="X758" s="75">
        <f t="shared" si="442"/>
        <v>0</v>
      </c>
      <c r="Y758" s="23">
        <f t="shared" si="443"/>
        <v>0</v>
      </c>
    </row>
    <row r="759" spans="1:25">
      <c r="A759" s="25">
        <f t="shared" si="444"/>
        <v>736</v>
      </c>
      <c r="C759" s="106">
        <v>39907</v>
      </c>
      <c r="E759" s="115" t="s">
        <v>318</v>
      </c>
      <c r="G759" s="24">
        <v>6.6</v>
      </c>
      <c r="H759" s="75" t="str">
        <f t="shared" si="427"/>
        <v>P, S, T &amp; D Plant - Commodity</v>
      </c>
      <c r="I759" s="23">
        <f>'Dep. Res. Class'!L$223</f>
        <v>66.19365623555467</v>
      </c>
      <c r="J759" s="75">
        <f t="shared" si="428"/>
        <v>25.147187357606811</v>
      </c>
      <c r="K759" s="75">
        <f t="shared" si="429"/>
        <v>16.596463130072266</v>
      </c>
      <c r="L759" s="75">
        <f t="shared" si="430"/>
        <v>0.35755851123664473</v>
      </c>
      <c r="M759" s="75">
        <f t="shared" si="431"/>
        <v>11.788624651117923</v>
      </c>
      <c r="N759" s="75">
        <f t="shared" si="432"/>
        <v>12.303822585521019</v>
      </c>
      <c r="O759" s="75">
        <f t="shared" si="433"/>
        <v>0</v>
      </c>
      <c r="P759" s="75">
        <f t="shared" si="434"/>
        <v>0</v>
      </c>
      <c r="Q759" s="75">
        <f t="shared" si="435"/>
        <v>0</v>
      </c>
      <c r="R759" s="75">
        <f t="shared" si="436"/>
        <v>0</v>
      </c>
      <c r="S759" s="75">
        <f t="shared" si="437"/>
        <v>0</v>
      </c>
      <c r="T759" s="75">
        <f t="shared" si="438"/>
        <v>0</v>
      </c>
      <c r="U759" s="75">
        <f t="shared" si="439"/>
        <v>0</v>
      </c>
      <c r="V759" s="75">
        <f t="shared" si="440"/>
        <v>0</v>
      </c>
      <c r="W759" s="75">
        <f t="shared" si="441"/>
        <v>0</v>
      </c>
      <c r="X759" s="75">
        <f t="shared" si="442"/>
        <v>0</v>
      </c>
      <c r="Y759" s="23">
        <f t="shared" si="443"/>
        <v>0</v>
      </c>
    </row>
    <row r="760" spans="1:25">
      <c r="A760" s="25">
        <f t="shared" si="444"/>
        <v>737</v>
      </c>
      <c r="C760" s="106">
        <v>39908</v>
      </c>
      <c r="E760" s="115" t="s">
        <v>319</v>
      </c>
      <c r="G760" s="24">
        <v>6.6</v>
      </c>
      <c r="H760" s="75" t="str">
        <f t="shared" si="427"/>
        <v>P, S, T &amp; D Plant - Commodity</v>
      </c>
      <c r="I760" s="23">
        <f>'Dep. Res. Class'!L$224</f>
        <v>0</v>
      </c>
      <c r="J760" s="75">
        <f t="shared" si="428"/>
        <v>0</v>
      </c>
      <c r="K760" s="75">
        <f t="shared" si="429"/>
        <v>0</v>
      </c>
      <c r="L760" s="75">
        <f t="shared" si="430"/>
        <v>0</v>
      </c>
      <c r="M760" s="75">
        <f t="shared" si="431"/>
        <v>0</v>
      </c>
      <c r="N760" s="75">
        <f t="shared" si="432"/>
        <v>0</v>
      </c>
      <c r="O760" s="75">
        <f t="shared" si="433"/>
        <v>0</v>
      </c>
      <c r="P760" s="75">
        <f t="shared" si="434"/>
        <v>0</v>
      </c>
      <c r="Q760" s="75">
        <f t="shared" si="435"/>
        <v>0</v>
      </c>
      <c r="R760" s="75">
        <f t="shared" si="436"/>
        <v>0</v>
      </c>
      <c r="S760" s="75">
        <f t="shared" si="437"/>
        <v>0</v>
      </c>
      <c r="T760" s="75">
        <f t="shared" si="438"/>
        <v>0</v>
      </c>
      <c r="U760" s="75">
        <f t="shared" si="439"/>
        <v>0</v>
      </c>
      <c r="V760" s="75">
        <f t="shared" si="440"/>
        <v>0</v>
      </c>
      <c r="W760" s="75">
        <f t="shared" si="441"/>
        <v>0</v>
      </c>
      <c r="X760" s="75">
        <f t="shared" si="442"/>
        <v>0</v>
      </c>
      <c r="Y760" s="23">
        <f t="shared" si="443"/>
        <v>0</v>
      </c>
    </row>
    <row r="761" spans="1:25">
      <c r="A761" s="25">
        <f t="shared" si="444"/>
        <v>738</v>
      </c>
      <c r="C761" s="106">
        <v>39909</v>
      </c>
      <c r="E761" s="115" t="s">
        <v>320</v>
      </c>
      <c r="G761" s="24">
        <v>6.6</v>
      </c>
      <c r="H761" s="75" t="str">
        <f t="shared" si="427"/>
        <v>P, S, T &amp; D Plant - Commodity</v>
      </c>
      <c r="I761" s="23">
        <f>'Dep. Res. Class'!L$225</f>
        <v>102751.45800739781</v>
      </c>
      <c r="J761" s="75">
        <f t="shared" si="428"/>
        <v>39035.616292054932</v>
      </c>
      <c r="K761" s="75">
        <f t="shared" si="429"/>
        <v>25762.450382140563</v>
      </c>
      <c r="L761" s="75">
        <f t="shared" si="430"/>
        <v>555.03292070435248</v>
      </c>
      <c r="M761" s="75">
        <f t="shared" si="431"/>
        <v>18299.312044251335</v>
      </c>
      <c r="N761" s="75">
        <f t="shared" si="432"/>
        <v>19099.046368246622</v>
      </c>
      <c r="O761" s="75">
        <f t="shared" si="433"/>
        <v>0</v>
      </c>
      <c r="P761" s="75">
        <f t="shared" si="434"/>
        <v>0</v>
      </c>
      <c r="Q761" s="75">
        <f t="shared" si="435"/>
        <v>0</v>
      </c>
      <c r="R761" s="75">
        <f t="shared" si="436"/>
        <v>0</v>
      </c>
      <c r="S761" s="75">
        <f t="shared" si="437"/>
        <v>0</v>
      </c>
      <c r="T761" s="75">
        <f t="shared" si="438"/>
        <v>0</v>
      </c>
      <c r="U761" s="75">
        <f t="shared" si="439"/>
        <v>0</v>
      </c>
      <c r="V761" s="75">
        <f t="shared" si="440"/>
        <v>0</v>
      </c>
      <c r="W761" s="75">
        <f t="shared" si="441"/>
        <v>0</v>
      </c>
      <c r="X761" s="75">
        <f t="shared" si="442"/>
        <v>0</v>
      </c>
      <c r="Y761" s="23">
        <f t="shared" si="443"/>
        <v>0</v>
      </c>
    </row>
    <row r="762" spans="1:25">
      <c r="A762" s="25">
        <f t="shared" si="444"/>
        <v>739</v>
      </c>
      <c r="C762" s="106">
        <v>39924</v>
      </c>
      <c r="E762" s="115" t="s">
        <v>321</v>
      </c>
      <c r="G762" s="24">
        <v>6.6</v>
      </c>
      <c r="H762" s="75" t="str">
        <f t="shared" si="427"/>
        <v>P, S, T &amp; D Plant - Commodity</v>
      </c>
      <c r="I762" s="23">
        <f>'Dep. Res. Class'!L$226</f>
        <v>0</v>
      </c>
      <c r="J762" s="75">
        <f t="shared" si="428"/>
        <v>0</v>
      </c>
      <c r="K762" s="75">
        <f t="shared" si="429"/>
        <v>0</v>
      </c>
      <c r="L762" s="75">
        <f t="shared" si="430"/>
        <v>0</v>
      </c>
      <c r="M762" s="75">
        <f t="shared" si="431"/>
        <v>0</v>
      </c>
      <c r="N762" s="75">
        <f t="shared" si="432"/>
        <v>0</v>
      </c>
      <c r="O762" s="75">
        <f t="shared" si="433"/>
        <v>0</v>
      </c>
      <c r="P762" s="75">
        <f t="shared" si="434"/>
        <v>0</v>
      </c>
      <c r="Q762" s="75">
        <f t="shared" si="435"/>
        <v>0</v>
      </c>
      <c r="R762" s="75">
        <f t="shared" si="436"/>
        <v>0</v>
      </c>
      <c r="S762" s="75">
        <f t="shared" si="437"/>
        <v>0</v>
      </c>
      <c r="T762" s="75">
        <f t="shared" si="438"/>
        <v>0</v>
      </c>
      <c r="U762" s="75">
        <f t="shared" si="439"/>
        <v>0</v>
      </c>
      <c r="V762" s="75">
        <f t="shared" si="440"/>
        <v>0</v>
      </c>
      <c r="W762" s="75">
        <f t="shared" si="441"/>
        <v>0</v>
      </c>
      <c r="X762" s="75">
        <f t="shared" si="442"/>
        <v>0</v>
      </c>
      <c r="Y762" s="23">
        <f t="shared" si="443"/>
        <v>0</v>
      </c>
    </row>
    <row r="763" spans="1:25">
      <c r="A763" s="25">
        <f t="shared" si="444"/>
        <v>740</v>
      </c>
      <c r="C763" s="117"/>
      <c r="E763" s="115" t="s">
        <v>355</v>
      </c>
      <c r="G763" s="24">
        <v>6.6</v>
      </c>
      <c r="H763" s="75" t="str">
        <f t="shared" si="427"/>
        <v>P, S, T &amp; D Plant - Commodity</v>
      </c>
      <c r="I763" s="23">
        <f>'Dep. Res. Class'!L$227</f>
        <v>191.03299894902636</v>
      </c>
      <c r="J763" s="75">
        <f t="shared" si="428"/>
        <v>72.574063577354167</v>
      </c>
      <c r="K763" s="75">
        <f t="shared" si="429"/>
        <v>47.896917982628231</v>
      </c>
      <c r="L763" s="75">
        <f t="shared" si="430"/>
        <v>1.0319036382914952</v>
      </c>
      <c r="M763" s="75">
        <f t="shared" si="431"/>
        <v>34.021633622616676</v>
      </c>
      <c r="N763" s="75">
        <f t="shared" si="432"/>
        <v>35.508480128135773</v>
      </c>
      <c r="O763" s="75">
        <f t="shared" si="433"/>
        <v>0</v>
      </c>
      <c r="P763" s="75">
        <f t="shared" si="434"/>
        <v>0</v>
      </c>
      <c r="Q763" s="75">
        <f t="shared" si="435"/>
        <v>0</v>
      </c>
      <c r="R763" s="75">
        <f t="shared" si="436"/>
        <v>0</v>
      </c>
      <c r="S763" s="75">
        <f t="shared" si="437"/>
        <v>0</v>
      </c>
      <c r="T763" s="75">
        <f t="shared" si="438"/>
        <v>0</v>
      </c>
      <c r="U763" s="75">
        <f t="shared" si="439"/>
        <v>0</v>
      </c>
      <c r="V763" s="75">
        <f t="shared" si="440"/>
        <v>0</v>
      </c>
      <c r="W763" s="75">
        <f t="shared" si="441"/>
        <v>0</v>
      </c>
      <c r="X763" s="75">
        <f t="shared" si="442"/>
        <v>0</v>
      </c>
      <c r="Y763" s="23">
        <f t="shared" si="443"/>
        <v>0</v>
      </c>
    </row>
    <row r="764" spans="1:25">
      <c r="A764" s="25">
        <f t="shared" si="444"/>
        <v>741</v>
      </c>
      <c r="G764" s="24"/>
      <c r="I764" s="23"/>
      <c r="J764" s="94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</row>
    <row r="765" spans="1:25">
      <c r="A765" s="25">
        <f t="shared" si="444"/>
        <v>742</v>
      </c>
      <c r="D765" s="106" t="s">
        <v>149</v>
      </c>
      <c r="G765" s="24"/>
      <c r="I765" s="23">
        <f>'Dep. Res. Class'!L$229</f>
        <v>151969.18920349135</v>
      </c>
      <c r="J765" s="75">
        <f>SUM(J729:J763)</f>
        <v>57733.59398496402</v>
      </c>
      <c r="K765" s="75">
        <f t="shared" ref="K765:X765" si="445">SUM(K729:K763)</f>
        <v>38102.609660168535</v>
      </c>
      <c r="L765" s="75">
        <f t="shared" si="445"/>
        <v>820.89251652870303</v>
      </c>
      <c r="M765" s="75">
        <f t="shared" si="445"/>
        <v>27064.643833534115</v>
      </c>
      <c r="N765" s="75">
        <f t="shared" si="445"/>
        <v>28247.449208295966</v>
      </c>
      <c r="O765" s="75">
        <f t="shared" si="445"/>
        <v>0</v>
      </c>
      <c r="P765" s="75">
        <f t="shared" si="445"/>
        <v>0</v>
      </c>
      <c r="Q765" s="75">
        <f t="shared" si="445"/>
        <v>0</v>
      </c>
      <c r="R765" s="75">
        <f t="shared" si="445"/>
        <v>0</v>
      </c>
      <c r="S765" s="75">
        <f t="shared" si="445"/>
        <v>0</v>
      </c>
      <c r="T765" s="75">
        <f t="shared" si="445"/>
        <v>0</v>
      </c>
      <c r="U765" s="75">
        <f t="shared" si="445"/>
        <v>0</v>
      </c>
      <c r="V765" s="75">
        <f t="shared" si="445"/>
        <v>0</v>
      </c>
      <c r="W765" s="75">
        <f t="shared" si="445"/>
        <v>0</v>
      </c>
      <c r="X765" s="75">
        <f t="shared" si="445"/>
        <v>0</v>
      </c>
      <c r="Y765" s="23">
        <f>SUM(J765:X765)-I765</f>
        <v>0</v>
      </c>
    </row>
    <row r="766" spans="1:25">
      <c r="A766" s="25">
        <f t="shared" si="444"/>
        <v>743</v>
      </c>
      <c r="G766" s="24"/>
      <c r="H766" s="75"/>
      <c r="I766" s="23">
        <f>SUM(I631:I638)</f>
        <v>50634.870925943971</v>
      </c>
      <c r="J766" s="23">
        <f t="shared" ref="J766:O766" si="446">SUM(J631:J638)</f>
        <v>19236.353729604209</v>
      </c>
      <c r="K766" s="23">
        <f t="shared" si="446"/>
        <v>12695.47289286936</v>
      </c>
      <c r="L766" s="23">
        <f t="shared" si="446"/>
        <v>273.51456460589759</v>
      </c>
      <c r="M766" s="23">
        <f t="shared" si="446"/>
        <v>9017.7144087583347</v>
      </c>
      <c r="N766" s="23">
        <f t="shared" si="446"/>
        <v>9411.8153301061648</v>
      </c>
      <c r="O766" s="23">
        <f t="shared" si="446"/>
        <v>0</v>
      </c>
      <c r="P766" s="23">
        <f>SUM(P631:P638)</f>
        <v>0</v>
      </c>
      <c r="Q766" s="23">
        <f t="shared" ref="Q766:X766" si="447">SUM(Q631:Q638)</f>
        <v>0</v>
      </c>
      <c r="R766" s="23">
        <f t="shared" si="447"/>
        <v>0</v>
      </c>
      <c r="S766" s="23">
        <f t="shared" si="447"/>
        <v>0</v>
      </c>
      <c r="T766" s="23">
        <f t="shared" si="447"/>
        <v>0</v>
      </c>
      <c r="U766" s="23">
        <f t="shared" si="447"/>
        <v>0</v>
      </c>
      <c r="V766" s="23">
        <f t="shared" si="447"/>
        <v>0</v>
      </c>
      <c r="W766" s="23">
        <f t="shared" si="447"/>
        <v>0</v>
      </c>
      <c r="X766" s="23">
        <f t="shared" si="447"/>
        <v>0</v>
      </c>
      <c r="Y766" s="23">
        <f>SUM(J766:X766)-I766</f>
        <v>0</v>
      </c>
    </row>
    <row r="767" spans="1:25">
      <c r="A767" s="25">
        <f t="shared" si="444"/>
        <v>744</v>
      </c>
      <c r="D767" s="106" t="s">
        <v>352</v>
      </c>
      <c r="G767" s="24"/>
      <c r="H767" s="75"/>
      <c r="I767" s="23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23"/>
    </row>
    <row r="768" spans="1:25">
      <c r="A768" s="25">
        <f t="shared" si="444"/>
        <v>745</v>
      </c>
      <c r="G768" s="24"/>
      <c r="H768" s="75"/>
      <c r="I768" s="23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23"/>
    </row>
    <row r="769" spans="1:25">
      <c r="A769" s="25">
        <f t="shared" si="444"/>
        <v>746</v>
      </c>
      <c r="D769" s="106" t="s">
        <v>148</v>
      </c>
      <c r="G769" s="24"/>
      <c r="H769" s="75"/>
      <c r="I769" s="23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23"/>
    </row>
    <row r="770" spans="1:25">
      <c r="A770" s="25">
        <f t="shared" si="444"/>
        <v>747</v>
      </c>
      <c r="G770" s="24"/>
      <c r="H770" s="75"/>
      <c r="I770" s="23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23"/>
    </row>
    <row r="771" spans="1:25">
      <c r="A771" s="25">
        <f t="shared" si="444"/>
        <v>748</v>
      </c>
      <c r="C771" s="106">
        <v>37400</v>
      </c>
      <c r="E771" s="115" t="s">
        <v>115</v>
      </c>
      <c r="G771" s="24">
        <v>6.6</v>
      </c>
      <c r="H771" s="75" t="str">
        <f t="shared" ref="H771:H805" si="448">VLOOKUP($G771,alloc,3)</f>
        <v>P, S, T &amp; D Plant - Commodity</v>
      </c>
      <c r="I771" s="23">
        <f>'Dep. Res. Class'!L$235</f>
        <v>0</v>
      </c>
      <c r="J771" s="75">
        <f t="shared" ref="J771:J805" si="449">$I771*VLOOKUP($G771,alloc,6)</f>
        <v>0</v>
      </c>
      <c r="K771" s="75">
        <f t="shared" ref="K771:K805" si="450">$I771*VLOOKUP($G771,alloc,7)</f>
        <v>0</v>
      </c>
      <c r="L771" s="75">
        <f t="shared" ref="L771:L805" si="451">$I771*VLOOKUP($G771,alloc,8)</f>
        <v>0</v>
      </c>
      <c r="M771" s="75">
        <f t="shared" ref="M771:M805" si="452">$I771*VLOOKUP($G771,alloc,9)</f>
        <v>0</v>
      </c>
      <c r="N771" s="75">
        <f t="shared" ref="N771:N805" si="453">$I771*VLOOKUP($G771,alloc,10)</f>
        <v>0</v>
      </c>
      <c r="O771" s="75">
        <f t="shared" ref="O771:O805" si="454">$I771*VLOOKUP($G771,alloc,11)</f>
        <v>0</v>
      </c>
      <c r="P771" s="75">
        <f t="shared" ref="P771:P805" si="455">$I771*VLOOKUP($G771,alloc,12)</f>
        <v>0</v>
      </c>
      <c r="Q771" s="75">
        <f t="shared" ref="Q771:Q805" si="456">$I771*VLOOKUP($G771,alloc,13)</f>
        <v>0</v>
      </c>
      <c r="R771" s="75">
        <f t="shared" ref="R771:R805" si="457">$I771*VLOOKUP($G771,alloc,14)</f>
        <v>0</v>
      </c>
      <c r="S771" s="75">
        <f t="shared" ref="S771:S805" si="458">$I771*VLOOKUP($G771,alloc,15)</f>
        <v>0</v>
      </c>
      <c r="T771" s="75">
        <f t="shared" ref="T771:T805" si="459">$I771*VLOOKUP($G771,alloc,16)</f>
        <v>0</v>
      </c>
      <c r="U771" s="75">
        <f t="shared" ref="U771:U805" si="460">$I771*VLOOKUP($G771,alloc,17)</f>
        <v>0</v>
      </c>
      <c r="V771" s="75">
        <f t="shared" ref="V771:V805" si="461">$I771*VLOOKUP($G771,alloc,18)</f>
        <v>0</v>
      </c>
      <c r="W771" s="75">
        <f t="shared" ref="W771:W805" si="462">$I771*VLOOKUP($G771,alloc,19)</f>
        <v>0</v>
      </c>
      <c r="X771" s="75">
        <f t="shared" ref="X771:X805" si="463">$I771*VLOOKUP($G771,alloc,20)</f>
        <v>0</v>
      </c>
      <c r="Y771" s="23">
        <f t="shared" ref="Y771:Y805" si="464">SUM(J771:X771)-I771</f>
        <v>0</v>
      </c>
    </row>
    <row r="772" spans="1:25">
      <c r="A772" s="25">
        <f t="shared" si="444"/>
        <v>749</v>
      </c>
      <c r="C772" s="106">
        <v>39001</v>
      </c>
      <c r="E772" s="115" t="s">
        <v>291</v>
      </c>
      <c r="G772" s="24">
        <v>6.6</v>
      </c>
      <c r="H772" s="75" t="str">
        <f t="shared" si="448"/>
        <v>P, S, T &amp; D Plant - Commodity</v>
      </c>
      <c r="I772" s="23">
        <f>'Dep. Res. Class'!L$236</f>
        <v>0</v>
      </c>
      <c r="J772" s="75">
        <f t="shared" si="449"/>
        <v>0</v>
      </c>
      <c r="K772" s="75">
        <f t="shared" si="450"/>
        <v>0</v>
      </c>
      <c r="L772" s="75">
        <f t="shared" si="451"/>
        <v>0</v>
      </c>
      <c r="M772" s="75">
        <f t="shared" si="452"/>
        <v>0</v>
      </c>
      <c r="N772" s="75">
        <f t="shared" si="453"/>
        <v>0</v>
      </c>
      <c r="O772" s="75">
        <f t="shared" si="454"/>
        <v>0</v>
      </c>
      <c r="P772" s="75">
        <f t="shared" si="455"/>
        <v>0</v>
      </c>
      <c r="Q772" s="75">
        <f t="shared" si="456"/>
        <v>0</v>
      </c>
      <c r="R772" s="75">
        <f t="shared" si="457"/>
        <v>0</v>
      </c>
      <c r="S772" s="75">
        <f t="shared" si="458"/>
        <v>0</v>
      </c>
      <c r="T772" s="75">
        <f t="shared" si="459"/>
        <v>0</v>
      </c>
      <c r="U772" s="75">
        <f t="shared" si="460"/>
        <v>0</v>
      </c>
      <c r="V772" s="75">
        <f t="shared" si="461"/>
        <v>0</v>
      </c>
      <c r="W772" s="75">
        <f t="shared" si="462"/>
        <v>0</v>
      </c>
      <c r="X772" s="75">
        <f t="shared" si="463"/>
        <v>0</v>
      </c>
      <c r="Y772" s="23">
        <f t="shared" si="464"/>
        <v>0</v>
      </c>
    </row>
    <row r="773" spans="1:25">
      <c r="A773" s="25">
        <f t="shared" si="444"/>
        <v>750</v>
      </c>
      <c r="C773" s="106">
        <v>36602</v>
      </c>
      <c r="E773" s="115" t="s">
        <v>139</v>
      </c>
      <c r="G773" s="24">
        <v>6.6</v>
      </c>
      <c r="H773" s="75" t="str">
        <f t="shared" si="448"/>
        <v>P, S, T &amp; D Plant - Commodity</v>
      </c>
      <c r="I773" s="23">
        <f>'Dep. Res. Class'!L$237</f>
        <v>8763.0200575921554</v>
      </c>
      <c r="J773" s="75">
        <f t="shared" si="449"/>
        <v>3329.1000941623665</v>
      </c>
      <c r="K773" s="75">
        <f t="shared" si="450"/>
        <v>2197.115970998354</v>
      </c>
      <c r="L773" s="75">
        <f t="shared" si="451"/>
        <v>47.335236998836741</v>
      </c>
      <c r="M773" s="75">
        <f t="shared" si="452"/>
        <v>1560.6322439956705</v>
      </c>
      <c r="N773" s="75">
        <f t="shared" si="453"/>
        <v>1628.8365114369269</v>
      </c>
      <c r="O773" s="75">
        <f t="shared" si="454"/>
        <v>0</v>
      </c>
      <c r="P773" s="75">
        <f t="shared" si="455"/>
        <v>0</v>
      </c>
      <c r="Q773" s="75">
        <f t="shared" si="456"/>
        <v>0</v>
      </c>
      <c r="R773" s="75">
        <f t="shared" si="457"/>
        <v>0</v>
      </c>
      <c r="S773" s="75">
        <f t="shared" si="458"/>
        <v>0</v>
      </c>
      <c r="T773" s="75">
        <f t="shared" si="459"/>
        <v>0</v>
      </c>
      <c r="U773" s="75">
        <f t="shared" si="460"/>
        <v>0</v>
      </c>
      <c r="V773" s="75">
        <f t="shared" si="461"/>
        <v>0</v>
      </c>
      <c r="W773" s="75">
        <f t="shared" si="462"/>
        <v>0</v>
      </c>
      <c r="X773" s="75">
        <f t="shared" si="463"/>
        <v>0</v>
      </c>
      <c r="Y773" s="23">
        <f t="shared" si="464"/>
        <v>0</v>
      </c>
    </row>
    <row r="774" spans="1:25">
      <c r="A774" s="25">
        <f t="shared" si="444"/>
        <v>751</v>
      </c>
      <c r="C774" s="106">
        <v>37503</v>
      </c>
      <c r="E774" s="115" t="s">
        <v>278</v>
      </c>
      <c r="G774" s="24">
        <v>6.6</v>
      </c>
      <c r="H774" s="75" t="str">
        <f t="shared" si="448"/>
        <v>P, S, T &amp; D Plant - Commodity</v>
      </c>
      <c r="I774" s="23">
        <f>'Dep. Res. Class'!L$238</f>
        <v>0</v>
      </c>
      <c r="J774" s="75">
        <f t="shared" si="449"/>
        <v>0</v>
      </c>
      <c r="K774" s="75">
        <f t="shared" si="450"/>
        <v>0</v>
      </c>
      <c r="L774" s="75">
        <f t="shared" si="451"/>
        <v>0</v>
      </c>
      <c r="M774" s="75">
        <f t="shared" si="452"/>
        <v>0</v>
      </c>
      <c r="N774" s="75">
        <f t="shared" si="453"/>
        <v>0</v>
      </c>
      <c r="O774" s="75">
        <f t="shared" si="454"/>
        <v>0</v>
      </c>
      <c r="P774" s="75">
        <f t="shared" si="455"/>
        <v>0</v>
      </c>
      <c r="Q774" s="75">
        <f t="shared" si="456"/>
        <v>0</v>
      </c>
      <c r="R774" s="75">
        <f t="shared" si="457"/>
        <v>0</v>
      </c>
      <c r="S774" s="75">
        <f t="shared" si="458"/>
        <v>0</v>
      </c>
      <c r="T774" s="75">
        <f t="shared" si="459"/>
        <v>0</v>
      </c>
      <c r="U774" s="75">
        <f t="shared" si="460"/>
        <v>0</v>
      </c>
      <c r="V774" s="75">
        <f t="shared" si="461"/>
        <v>0</v>
      </c>
      <c r="W774" s="75">
        <f t="shared" si="462"/>
        <v>0</v>
      </c>
      <c r="X774" s="75">
        <f t="shared" si="463"/>
        <v>0</v>
      </c>
      <c r="Y774" s="23">
        <f t="shared" si="464"/>
        <v>0</v>
      </c>
    </row>
    <row r="775" spans="1:25">
      <c r="A775" s="25">
        <f t="shared" si="444"/>
        <v>752</v>
      </c>
      <c r="C775" s="106">
        <v>39004</v>
      </c>
      <c r="E775" s="115" t="s">
        <v>293</v>
      </c>
      <c r="G775" s="24">
        <v>6.6</v>
      </c>
      <c r="H775" s="75" t="str">
        <f t="shared" si="448"/>
        <v>P, S, T &amp; D Plant - Commodity</v>
      </c>
      <c r="I775" s="23">
        <f>'Dep. Res. Class'!L$239</f>
        <v>0</v>
      </c>
      <c r="J775" s="75">
        <f t="shared" si="449"/>
        <v>0</v>
      </c>
      <c r="K775" s="75">
        <f t="shared" si="450"/>
        <v>0</v>
      </c>
      <c r="L775" s="75">
        <f t="shared" si="451"/>
        <v>0</v>
      </c>
      <c r="M775" s="75">
        <f t="shared" si="452"/>
        <v>0</v>
      </c>
      <c r="N775" s="75">
        <f t="shared" si="453"/>
        <v>0</v>
      </c>
      <c r="O775" s="75">
        <f t="shared" si="454"/>
        <v>0</v>
      </c>
      <c r="P775" s="75">
        <f t="shared" si="455"/>
        <v>0</v>
      </c>
      <c r="Q775" s="75">
        <f t="shared" si="456"/>
        <v>0</v>
      </c>
      <c r="R775" s="75">
        <f t="shared" si="457"/>
        <v>0</v>
      </c>
      <c r="S775" s="75">
        <f t="shared" si="458"/>
        <v>0</v>
      </c>
      <c r="T775" s="75">
        <f t="shared" si="459"/>
        <v>0</v>
      </c>
      <c r="U775" s="75">
        <f t="shared" si="460"/>
        <v>0</v>
      </c>
      <c r="V775" s="75">
        <f t="shared" si="461"/>
        <v>0</v>
      </c>
      <c r="W775" s="75">
        <f t="shared" si="462"/>
        <v>0</v>
      </c>
      <c r="X775" s="75">
        <f t="shared" si="463"/>
        <v>0</v>
      </c>
      <c r="Y775" s="23">
        <f t="shared" si="464"/>
        <v>0</v>
      </c>
    </row>
    <row r="776" spans="1:25">
      <c r="A776" s="25">
        <f t="shared" si="444"/>
        <v>753</v>
      </c>
      <c r="C776" s="106">
        <v>39009</v>
      </c>
      <c r="E776" s="115" t="s">
        <v>294</v>
      </c>
      <c r="G776" s="24">
        <v>6.6</v>
      </c>
      <c r="H776" s="75" t="str">
        <f t="shared" si="448"/>
        <v>P, S, T &amp; D Plant - Commodity</v>
      </c>
      <c r="I776" s="23">
        <f>'Dep. Res. Class'!L$240</f>
        <v>2851.4093557092588</v>
      </c>
      <c r="J776" s="75">
        <f t="shared" si="449"/>
        <v>1083.2597771316146</v>
      </c>
      <c r="K776" s="75">
        <f t="shared" si="450"/>
        <v>714.92213804248217</v>
      </c>
      <c r="L776" s="75">
        <f t="shared" si="451"/>
        <v>15.402468184043492</v>
      </c>
      <c r="M776" s="75">
        <f t="shared" si="452"/>
        <v>507.81595295966162</v>
      </c>
      <c r="N776" s="75">
        <f t="shared" si="453"/>
        <v>530.00901939145672</v>
      </c>
      <c r="O776" s="75">
        <f t="shared" si="454"/>
        <v>0</v>
      </c>
      <c r="P776" s="75">
        <f t="shared" si="455"/>
        <v>0</v>
      </c>
      <c r="Q776" s="75">
        <f t="shared" si="456"/>
        <v>0</v>
      </c>
      <c r="R776" s="75">
        <f t="shared" si="457"/>
        <v>0</v>
      </c>
      <c r="S776" s="75">
        <f t="shared" si="458"/>
        <v>0</v>
      </c>
      <c r="T776" s="75">
        <f t="shared" si="459"/>
        <v>0</v>
      </c>
      <c r="U776" s="75">
        <f t="shared" si="460"/>
        <v>0</v>
      </c>
      <c r="V776" s="75">
        <f t="shared" si="461"/>
        <v>0</v>
      </c>
      <c r="W776" s="75">
        <f t="shared" si="462"/>
        <v>0</v>
      </c>
      <c r="X776" s="75">
        <f t="shared" si="463"/>
        <v>0</v>
      </c>
      <c r="Y776" s="23">
        <f t="shared" si="464"/>
        <v>0</v>
      </c>
    </row>
    <row r="777" spans="1:25">
      <c r="A777" s="25">
        <f t="shared" si="444"/>
        <v>754</v>
      </c>
      <c r="C777" s="106">
        <v>39100</v>
      </c>
      <c r="E777" s="115" t="s">
        <v>295</v>
      </c>
      <c r="G777" s="24">
        <v>6.6</v>
      </c>
      <c r="H777" s="75" t="str">
        <f t="shared" si="448"/>
        <v>P, S, T &amp; D Plant - Commodity</v>
      </c>
      <c r="I777" s="23">
        <f>'Dep. Res. Class'!L$241</f>
        <v>2062.7043779589007</v>
      </c>
      <c r="J777" s="75">
        <f t="shared" si="449"/>
        <v>783.62816628984831</v>
      </c>
      <c r="K777" s="75">
        <f t="shared" si="450"/>
        <v>517.17338343135089</v>
      </c>
      <c r="L777" s="75">
        <f t="shared" si="451"/>
        <v>11.142117665773227</v>
      </c>
      <c r="M777" s="75">
        <f t="shared" si="452"/>
        <v>367.35314319915204</v>
      </c>
      <c r="N777" s="75">
        <f t="shared" si="453"/>
        <v>383.4075673727761</v>
      </c>
      <c r="O777" s="75">
        <f t="shared" si="454"/>
        <v>0</v>
      </c>
      <c r="P777" s="75">
        <f t="shared" si="455"/>
        <v>0</v>
      </c>
      <c r="Q777" s="75">
        <f t="shared" si="456"/>
        <v>0</v>
      </c>
      <c r="R777" s="75">
        <f t="shared" si="457"/>
        <v>0</v>
      </c>
      <c r="S777" s="75">
        <f t="shared" si="458"/>
        <v>0</v>
      </c>
      <c r="T777" s="75">
        <f t="shared" si="459"/>
        <v>0</v>
      </c>
      <c r="U777" s="75">
        <f t="shared" si="460"/>
        <v>0</v>
      </c>
      <c r="V777" s="75">
        <f t="shared" si="461"/>
        <v>0</v>
      </c>
      <c r="W777" s="75">
        <f t="shared" si="462"/>
        <v>0</v>
      </c>
      <c r="X777" s="75">
        <f t="shared" si="463"/>
        <v>0</v>
      </c>
      <c r="Y777" s="23">
        <f t="shared" si="464"/>
        <v>0</v>
      </c>
    </row>
    <row r="778" spans="1:25">
      <c r="A778" s="25">
        <f t="shared" si="444"/>
        <v>755</v>
      </c>
      <c r="C778" s="106">
        <v>39102</v>
      </c>
      <c r="E778" s="115" t="s">
        <v>296</v>
      </c>
      <c r="G778" s="24">
        <v>6.6</v>
      </c>
      <c r="H778" s="75" t="str">
        <f t="shared" si="448"/>
        <v>P, S, T &amp; D Plant - Commodity</v>
      </c>
      <c r="I778" s="23">
        <f>'Dep. Res. Class'!L$242</f>
        <v>0</v>
      </c>
      <c r="J778" s="75">
        <f t="shared" si="449"/>
        <v>0</v>
      </c>
      <c r="K778" s="75">
        <f t="shared" si="450"/>
        <v>0</v>
      </c>
      <c r="L778" s="75">
        <f t="shared" si="451"/>
        <v>0</v>
      </c>
      <c r="M778" s="75">
        <f t="shared" si="452"/>
        <v>0</v>
      </c>
      <c r="N778" s="75">
        <f t="shared" si="453"/>
        <v>0</v>
      </c>
      <c r="O778" s="75">
        <f t="shared" si="454"/>
        <v>0</v>
      </c>
      <c r="P778" s="75">
        <f t="shared" si="455"/>
        <v>0</v>
      </c>
      <c r="Q778" s="75">
        <f t="shared" si="456"/>
        <v>0</v>
      </c>
      <c r="R778" s="75">
        <f t="shared" si="457"/>
        <v>0</v>
      </c>
      <c r="S778" s="75">
        <f t="shared" si="458"/>
        <v>0</v>
      </c>
      <c r="T778" s="75">
        <f t="shared" si="459"/>
        <v>0</v>
      </c>
      <c r="U778" s="75">
        <f t="shared" si="460"/>
        <v>0</v>
      </c>
      <c r="V778" s="75">
        <f t="shared" si="461"/>
        <v>0</v>
      </c>
      <c r="W778" s="75">
        <f t="shared" si="462"/>
        <v>0</v>
      </c>
      <c r="X778" s="75">
        <f t="shared" si="463"/>
        <v>0</v>
      </c>
      <c r="Y778" s="23">
        <f t="shared" si="464"/>
        <v>0</v>
      </c>
    </row>
    <row r="779" spans="1:25">
      <c r="A779" s="25">
        <f t="shared" si="444"/>
        <v>756</v>
      </c>
      <c r="C779" s="106">
        <v>39103</v>
      </c>
      <c r="E779" s="115" t="s">
        <v>297</v>
      </c>
      <c r="G779" s="24">
        <v>6.6</v>
      </c>
      <c r="H779" s="75" t="str">
        <f t="shared" si="448"/>
        <v>P, S, T &amp; D Plant - Commodity</v>
      </c>
      <c r="I779" s="23">
        <f>'Dep. Res. Class'!L$243</f>
        <v>0</v>
      </c>
      <c r="J779" s="75">
        <f t="shared" si="449"/>
        <v>0</v>
      </c>
      <c r="K779" s="75">
        <f t="shared" si="450"/>
        <v>0</v>
      </c>
      <c r="L779" s="75">
        <f t="shared" si="451"/>
        <v>0</v>
      </c>
      <c r="M779" s="75">
        <f t="shared" si="452"/>
        <v>0</v>
      </c>
      <c r="N779" s="75">
        <f t="shared" si="453"/>
        <v>0</v>
      </c>
      <c r="O779" s="75">
        <f t="shared" si="454"/>
        <v>0</v>
      </c>
      <c r="P779" s="75">
        <f t="shared" si="455"/>
        <v>0</v>
      </c>
      <c r="Q779" s="75">
        <f t="shared" si="456"/>
        <v>0</v>
      </c>
      <c r="R779" s="75">
        <f t="shared" si="457"/>
        <v>0</v>
      </c>
      <c r="S779" s="75">
        <f t="shared" si="458"/>
        <v>0</v>
      </c>
      <c r="T779" s="75">
        <f t="shared" si="459"/>
        <v>0</v>
      </c>
      <c r="U779" s="75">
        <f t="shared" si="460"/>
        <v>0</v>
      </c>
      <c r="V779" s="75">
        <f t="shared" si="461"/>
        <v>0</v>
      </c>
      <c r="W779" s="75">
        <f t="shared" si="462"/>
        <v>0</v>
      </c>
      <c r="X779" s="75">
        <f t="shared" si="463"/>
        <v>0</v>
      </c>
      <c r="Y779" s="23">
        <f t="shared" si="464"/>
        <v>0</v>
      </c>
    </row>
    <row r="780" spans="1:25">
      <c r="A780" s="25">
        <f t="shared" si="444"/>
        <v>757</v>
      </c>
      <c r="C780" s="106">
        <v>39200</v>
      </c>
      <c r="E780" s="115" t="s">
        <v>298</v>
      </c>
      <c r="G780" s="24">
        <v>6.6</v>
      </c>
      <c r="H780" s="75" t="str">
        <f t="shared" si="448"/>
        <v>P, S, T &amp; D Plant - Commodity</v>
      </c>
      <c r="I780" s="23">
        <f>'Dep. Res. Class'!L$244</f>
        <v>46.874519802117902</v>
      </c>
      <c r="J780" s="75">
        <f t="shared" si="449"/>
        <v>17.807783990160669</v>
      </c>
      <c r="K780" s="75">
        <f t="shared" si="450"/>
        <v>11.752655524379847</v>
      </c>
      <c r="L780" s="75">
        <f t="shared" si="451"/>
        <v>0.25320226240011467</v>
      </c>
      <c r="M780" s="75">
        <f t="shared" si="452"/>
        <v>8.3480223192709992</v>
      </c>
      <c r="N780" s="75">
        <f t="shared" si="453"/>
        <v>8.7128557059062679</v>
      </c>
      <c r="O780" s="75">
        <f t="shared" si="454"/>
        <v>0</v>
      </c>
      <c r="P780" s="75">
        <f t="shared" si="455"/>
        <v>0</v>
      </c>
      <c r="Q780" s="75">
        <f t="shared" si="456"/>
        <v>0</v>
      </c>
      <c r="R780" s="75">
        <f t="shared" si="457"/>
        <v>0</v>
      </c>
      <c r="S780" s="75">
        <f t="shared" si="458"/>
        <v>0</v>
      </c>
      <c r="T780" s="75">
        <f t="shared" si="459"/>
        <v>0</v>
      </c>
      <c r="U780" s="75">
        <f t="shared" si="460"/>
        <v>0</v>
      </c>
      <c r="V780" s="75">
        <f t="shared" si="461"/>
        <v>0</v>
      </c>
      <c r="W780" s="75">
        <f t="shared" si="462"/>
        <v>0</v>
      </c>
      <c r="X780" s="75">
        <f t="shared" si="463"/>
        <v>0</v>
      </c>
      <c r="Y780" s="23">
        <f t="shared" si="464"/>
        <v>0</v>
      </c>
    </row>
    <row r="781" spans="1:25">
      <c r="A781" s="25">
        <f t="shared" si="444"/>
        <v>758</v>
      </c>
      <c r="C781" s="106">
        <v>39201</v>
      </c>
      <c r="E781" s="115" t="s">
        <v>299</v>
      </c>
      <c r="G781" s="24">
        <v>6.6</v>
      </c>
      <c r="H781" s="75" t="str">
        <f t="shared" si="448"/>
        <v>P, S, T &amp; D Plant - Commodity</v>
      </c>
      <c r="I781" s="23">
        <f>'Dep. Res. Class'!L$245</f>
        <v>0</v>
      </c>
      <c r="J781" s="75">
        <f t="shared" si="449"/>
        <v>0</v>
      </c>
      <c r="K781" s="75">
        <f t="shared" si="450"/>
        <v>0</v>
      </c>
      <c r="L781" s="75">
        <f t="shared" si="451"/>
        <v>0</v>
      </c>
      <c r="M781" s="75">
        <f t="shared" si="452"/>
        <v>0</v>
      </c>
      <c r="N781" s="75">
        <f t="shared" si="453"/>
        <v>0</v>
      </c>
      <c r="O781" s="75">
        <f t="shared" si="454"/>
        <v>0</v>
      </c>
      <c r="P781" s="75">
        <f t="shared" si="455"/>
        <v>0</v>
      </c>
      <c r="Q781" s="75">
        <f t="shared" si="456"/>
        <v>0</v>
      </c>
      <c r="R781" s="75">
        <f t="shared" si="457"/>
        <v>0</v>
      </c>
      <c r="S781" s="75">
        <f t="shared" si="458"/>
        <v>0</v>
      </c>
      <c r="T781" s="75">
        <f t="shared" si="459"/>
        <v>0</v>
      </c>
      <c r="U781" s="75">
        <f t="shared" si="460"/>
        <v>0</v>
      </c>
      <c r="V781" s="75">
        <f t="shared" si="461"/>
        <v>0</v>
      </c>
      <c r="W781" s="75">
        <f t="shared" si="462"/>
        <v>0</v>
      </c>
      <c r="X781" s="75">
        <f t="shared" si="463"/>
        <v>0</v>
      </c>
      <c r="Y781" s="23">
        <f t="shared" si="464"/>
        <v>0</v>
      </c>
    </row>
    <row r="782" spans="1:25">
      <c r="A782" s="25">
        <f t="shared" si="444"/>
        <v>759</v>
      </c>
      <c r="C782" s="106">
        <v>39202</v>
      </c>
      <c r="E782" s="115" t="s">
        <v>300</v>
      </c>
      <c r="G782" s="24">
        <v>6.6</v>
      </c>
      <c r="H782" s="75" t="str">
        <f t="shared" si="448"/>
        <v>P, S, T &amp; D Plant - Commodity</v>
      </c>
      <c r="I782" s="23">
        <f>'Dep. Res. Class'!L$246</f>
        <v>0</v>
      </c>
      <c r="J782" s="75">
        <f t="shared" si="449"/>
        <v>0</v>
      </c>
      <c r="K782" s="75">
        <f t="shared" si="450"/>
        <v>0</v>
      </c>
      <c r="L782" s="75">
        <f t="shared" si="451"/>
        <v>0</v>
      </c>
      <c r="M782" s="75">
        <f t="shared" si="452"/>
        <v>0</v>
      </c>
      <c r="N782" s="75">
        <f t="shared" si="453"/>
        <v>0</v>
      </c>
      <c r="O782" s="75">
        <f t="shared" si="454"/>
        <v>0</v>
      </c>
      <c r="P782" s="75">
        <f t="shared" si="455"/>
        <v>0</v>
      </c>
      <c r="Q782" s="75">
        <f t="shared" si="456"/>
        <v>0</v>
      </c>
      <c r="R782" s="75">
        <f t="shared" si="457"/>
        <v>0</v>
      </c>
      <c r="S782" s="75">
        <f t="shared" si="458"/>
        <v>0</v>
      </c>
      <c r="T782" s="75">
        <f t="shared" si="459"/>
        <v>0</v>
      </c>
      <c r="U782" s="75">
        <f t="shared" si="460"/>
        <v>0</v>
      </c>
      <c r="V782" s="75">
        <f t="shared" si="461"/>
        <v>0</v>
      </c>
      <c r="W782" s="75">
        <f t="shared" si="462"/>
        <v>0</v>
      </c>
      <c r="X782" s="75">
        <f t="shared" si="463"/>
        <v>0</v>
      </c>
      <c r="Y782" s="23">
        <f t="shared" si="464"/>
        <v>0</v>
      </c>
    </row>
    <row r="783" spans="1:25">
      <c r="A783" s="25">
        <f t="shared" si="444"/>
        <v>760</v>
      </c>
      <c r="C783" s="106">
        <v>39300</v>
      </c>
      <c r="E783" s="115" t="s">
        <v>186</v>
      </c>
      <c r="G783" s="24">
        <v>6.6</v>
      </c>
      <c r="H783" s="75" t="str">
        <f t="shared" si="448"/>
        <v>P, S, T &amp; D Plant - Commodity</v>
      </c>
      <c r="I783" s="23">
        <f>'Dep. Res. Class'!L$247</f>
        <v>0</v>
      </c>
      <c r="J783" s="75">
        <f t="shared" si="449"/>
        <v>0</v>
      </c>
      <c r="K783" s="75">
        <f t="shared" si="450"/>
        <v>0</v>
      </c>
      <c r="L783" s="75">
        <f t="shared" si="451"/>
        <v>0</v>
      </c>
      <c r="M783" s="75">
        <f t="shared" si="452"/>
        <v>0</v>
      </c>
      <c r="N783" s="75">
        <f t="shared" si="453"/>
        <v>0</v>
      </c>
      <c r="O783" s="75">
        <f t="shared" si="454"/>
        <v>0</v>
      </c>
      <c r="P783" s="75">
        <f t="shared" si="455"/>
        <v>0</v>
      </c>
      <c r="Q783" s="75">
        <f t="shared" si="456"/>
        <v>0</v>
      </c>
      <c r="R783" s="75">
        <f t="shared" si="457"/>
        <v>0</v>
      </c>
      <c r="S783" s="75">
        <f t="shared" si="458"/>
        <v>0</v>
      </c>
      <c r="T783" s="75">
        <f t="shared" si="459"/>
        <v>0</v>
      </c>
      <c r="U783" s="75">
        <f t="shared" si="460"/>
        <v>0</v>
      </c>
      <c r="V783" s="75">
        <f t="shared" si="461"/>
        <v>0</v>
      </c>
      <c r="W783" s="75">
        <f t="shared" si="462"/>
        <v>0</v>
      </c>
      <c r="X783" s="75">
        <f t="shared" si="463"/>
        <v>0</v>
      </c>
      <c r="Y783" s="23">
        <f t="shared" si="464"/>
        <v>0</v>
      </c>
    </row>
    <row r="784" spans="1:25">
      <c r="A784" s="25">
        <f t="shared" si="444"/>
        <v>761</v>
      </c>
      <c r="C784" s="106">
        <v>39400</v>
      </c>
      <c r="E784" s="115" t="s">
        <v>301</v>
      </c>
      <c r="G784" s="24">
        <v>6.6</v>
      </c>
      <c r="H784" s="75" t="str">
        <f t="shared" si="448"/>
        <v>P, S, T &amp; D Plant - Commodity</v>
      </c>
      <c r="I784" s="23">
        <f>'Dep. Res. Class'!L$248</f>
        <v>220.94497844677858</v>
      </c>
      <c r="J784" s="75">
        <f t="shared" si="449"/>
        <v>83.937722807630038</v>
      </c>
      <c r="K784" s="75">
        <f t="shared" si="450"/>
        <v>55.396625554534083</v>
      </c>
      <c r="L784" s="75">
        <f t="shared" si="451"/>
        <v>1.1934792856510763</v>
      </c>
      <c r="M784" s="75">
        <f t="shared" si="452"/>
        <v>39.348746807241334</v>
      </c>
      <c r="N784" s="75">
        <f t="shared" si="453"/>
        <v>41.068403991722022</v>
      </c>
      <c r="O784" s="75">
        <f t="shared" si="454"/>
        <v>0</v>
      </c>
      <c r="P784" s="75">
        <f t="shared" si="455"/>
        <v>0</v>
      </c>
      <c r="Q784" s="75">
        <f t="shared" si="456"/>
        <v>0</v>
      </c>
      <c r="R784" s="75">
        <f t="shared" si="457"/>
        <v>0</v>
      </c>
      <c r="S784" s="75">
        <f t="shared" si="458"/>
        <v>0</v>
      </c>
      <c r="T784" s="75">
        <f t="shared" si="459"/>
        <v>0</v>
      </c>
      <c r="U784" s="75">
        <f t="shared" si="460"/>
        <v>0</v>
      </c>
      <c r="V784" s="75">
        <f t="shared" si="461"/>
        <v>0</v>
      </c>
      <c r="W784" s="75">
        <f t="shared" si="462"/>
        <v>0</v>
      </c>
      <c r="X784" s="75">
        <f t="shared" si="463"/>
        <v>0</v>
      </c>
      <c r="Y784" s="23">
        <f t="shared" si="464"/>
        <v>0</v>
      </c>
    </row>
    <row r="785" spans="1:25">
      <c r="A785" s="25">
        <f t="shared" si="444"/>
        <v>762</v>
      </c>
      <c r="C785" s="106">
        <v>39500</v>
      </c>
      <c r="E785" s="115" t="s">
        <v>439</v>
      </c>
      <c r="G785" s="24">
        <v>6.6</v>
      </c>
      <c r="H785" s="75" t="str">
        <f t="shared" si="448"/>
        <v>P, S, T &amp; D Plant - Commodity</v>
      </c>
      <c r="I785" s="23">
        <f>'Dep. Res. Class'!L$249</f>
        <v>7.7783647701446149E-2</v>
      </c>
      <c r="J785" s="75">
        <f t="shared" si="449"/>
        <v>2.955026317243523E-2</v>
      </c>
      <c r="K785" s="75">
        <f t="shared" si="450"/>
        <v>1.9502374013088294E-2</v>
      </c>
      <c r="L785" s="75">
        <f t="shared" si="451"/>
        <v>4.2016420987100496E-4</v>
      </c>
      <c r="M785" s="75">
        <f t="shared" si="452"/>
        <v>1.3852720621505889E-2</v>
      </c>
      <c r="N785" s="75">
        <f t="shared" si="453"/>
        <v>1.4458125684545724E-2</v>
      </c>
      <c r="O785" s="75">
        <f t="shared" si="454"/>
        <v>0</v>
      </c>
      <c r="P785" s="75">
        <f t="shared" si="455"/>
        <v>0</v>
      </c>
      <c r="Q785" s="75">
        <f t="shared" si="456"/>
        <v>0</v>
      </c>
      <c r="R785" s="75">
        <f t="shared" si="457"/>
        <v>0</v>
      </c>
      <c r="S785" s="75">
        <f t="shared" si="458"/>
        <v>0</v>
      </c>
      <c r="T785" s="75">
        <f t="shared" si="459"/>
        <v>0</v>
      </c>
      <c r="U785" s="75">
        <f t="shared" si="460"/>
        <v>0</v>
      </c>
      <c r="V785" s="75">
        <f t="shared" si="461"/>
        <v>0</v>
      </c>
      <c r="W785" s="75">
        <f t="shared" si="462"/>
        <v>0</v>
      </c>
      <c r="X785" s="75">
        <f t="shared" si="463"/>
        <v>0</v>
      </c>
      <c r="Y785" s="23">
        <f t="shared" si="464"/>
        <v>0</v>
      </c>
    </row>
    <row r="786" spans="1:25">
      <c r="A786" s="25">
        <f t="shared" si="444"/>
        <v>763</v>
      </c>
      <c r="C786" s="106">
        <v>39603</v>
      </c>
      <c r="E786" s="115" t="s">
        <v>303</v>
      </c>
      <c r="G786" s="24">
        <v>6.6</v>
      </c>
      <c r="H786" s="75" t="str">
        <f t="shared" si="448"/>
        <v>P, S, T &amp; D Plant - Commodity</v>
      </c>
      <c r="I786" s="23">
        <f>'Dep. Res. Class'!L$250</f>
        <v>0</v>
      </c>
      <c r="J786" s="75">
        <f t="shared" si="449"/>
        <v>0</v>
      </c>
      <c r="K786" s="75">
        <f t="shared" si="450"/>
        <v>0</v>
      </c>
      <c r="L786" s="75">
        <f t="shared" si="451"/>
        <v>0</v>
      </c>
      <c r="M786" s="75">
        <f t="shared" si="452"/>
        <v>0</v>
      </c>
      <c r="N786" s="75">
        <f t="shared" si="453"/>
        <v>0</v>
      </c>
      <c r="O786" s="75">
        <f t="shared" si="454"/>
        <v>0</v>
      </c>
      <c r="P786" s="75">
        <f t="shared" si="455"/>
        <v>0</v>
      </c>
      <c r="Q786" s="75">
        <f t="shared" si="456"/>
        <v>0</v>
      </c>
      <c r="R786" s="75">
        <f t="shared" si="457"/>
        <v>0</v>
      </c>
      <c r="S786" s="75">
        <f t="shared" si="458"/>
        <v>0</v>
      </c>
      <c r="T786" s="75">
        <f t="shared" si="459"/>
        <v>0</v>
      </c>
      <c r="U786" s="75">
        <f t="shared" si="460"/>
        <v>0</v>
      </c>
      <c r="V786" s="75">
        <f t="shared" si="461"/>
        <v>0</v>
      </c>
      <c r="W786" s="75">
        <f t="shared" si="462"/>
        <v>0</v>
      </c>
      <c r="X786" s="75">
        <f t="shared" si="463"/>
        <v>0</v>
      </c>
      <c r="Y786" s="23">
        <f t="shared" si="464"/>
        <v>0</v>
      </c>
    </row>
    <row r="787" spans="1:25">
      <c r="A787" s="25">
        <f t="shared" si="444"/>
        <v>764</v>
      </c>
      <c r="C787" s="106">
        <v>39604</v>
      </c>
      <c r="E787" s="115" t="s">
        <v>304</v>
      </c>
      <c r="G787" s="24">
        <v>6.6</v>
      </c>
      <c r="H787" s="75" t="str">
        <f t="shared" si="448"/>
        <v>P, S, T &amp; D Plant - Commodity</v>
      </c>
      <c r="I787" s="23">
        <f>'Dep. Res. Class'!L$251</f>
        <v>0</v>
      </c>
      <c r="J787" s="75">
        <f t="shared" si="449"/>
        <v>0</v>
      </c>
      <c r="K787" s="75">
        <f t="shared" si="450"/>
        <v>0</v>
      </c>
      <c r="L787" s="75">
        <f t="shared" si="451"/>
        <v>0</v>
      </c>
      <c r="M787" s="75">
        <f t="shared" si="452"/>
        <v>0</v>
      </c>
      <c r="N787" s="75">
        <f t="shared" si="453"/>
        <v>0</v>
      </c>
      <c r="O787" s="75">
        <f t="shared" si="454"/>
        <v>0</v>
      </c>
      <c r="P787" s="75">
        <f t="shared" si="455"/>
        <v>0</v>
      </c>
      <c r="Q787" s="75">
        <f t="shared" si="456"/>
        <v>0</v>
      </c>
      <c r="R787" s="75">
        <f t="shared" si="457"/>
        <v>0</v>
      </c>
      <c r="S787" s="75">
        <f t="shared" si="458"/>
        <v>0</v>
      </c>
      <c r="T787" s="75">
        <f t="shared" si="459"/>
        <v>0</v>
      </c>
      <c r="U787" s="75">
        <f t="shared" si="460"/>
        <v>0</v>
      </c>
      <c r="V787" s="75">
        <f t="shared" si="461"/>
        <v>0</v>
      </c>
      <c r="W787" s="75">
        <f t="shared" si="462"/>
        <v>0</v>
      </c>
      <c r="X787" s="75">
        <f t="shared" si="463"/>
        <v>0</v>
      </c>
      <c r="Y787" s="23">
        <f t="shared" si="464"/>
        <v>0</v>
      </c>
    </row>
    <row r="788" spans="1:25">
      <c r="A788" s="25">
        <f t="shared" si="444"/>
        <v>765</v>
      </c>
      <c r="C788" s="106">
        <v>39605</v>
      </c>
      <c r="E788" s="113" t="s">
        <v>305</v>
      </c>
      <c r="G788" s="24">
        <v>6.6</v>
      </c>
      <c r="H788" s="75" t="str">
        <f t="shared" si="448"/>
        <v>P, S, T &amp; D Plant - Commodity</v>
      </c>
      <c r="I788" s="23">
        <f>'Dep. Res. Class'!L$252</f>
        <v>0</v>
      </c>
      <c r="J788" s="75">
        <f t="shared" si="449"/>
        <v>0</v>
      </c>
      <c r="K788" s="75">
        <f t="shared" si="450"/>
        <v>0</v>
      </c>
      <c r="L788" s="75">
        <f t="shared" si="451"/>
        <v>0</v>
      </c>
      <c r="M788" s="75">
        <f t="shared" si="452"/>
        <v>0</v>
      </c>
      <c r="N788" s="75">
        <f t="shared" si="453"/>
        <v>0</v>
      </c>
      <c r="O788" s="75">
        <f t="shared" si="454"/>
        <v>0</v>
      </c>
      <c r="P788" s="75">
        <f t="shared" si="455"/>
        <v>0</v>
      </c>
      <c r="Q788" s="75">
        <f t="shared" si="456"/>
        <v>0</v>
      </c>
      <c r="R788" s="75">
        <f t="shared" si="457"/>
        <v>0</v>
      </c>
      <c r="S788" s="75">
        <f t="shared" si="458"/>
        <v>0</v>
      </c>
      <c r="T788" s="75">
        <f t="shared" si="459"/>
        <v>0</v>
      </c>
      <c r="U788" s="75">
        <f t="shared" si="460"/>
        <v>0</v>
      </c>
      <c r="V788" s="75">
        <f t="shared" si="461"/>
        <v>0</v>
      </c>
      <c r="W788" s="75">
        <f t="shared" si="462"/>
        <v>0</v>
      </c>
      <c r="X788" s="75">
        <f t="shared" si="463"/>
        <v>0</v>
      </c>
      <c r="Y788" s="23">
        <f t="shared" si="464"/>
        <v>0</v>
      </c>
    </row>
    <row r="789" spans="1:25">
      <c r="A789" s="25">
        <f t="shared" si="444"/>
        <v>766</v>
      </c>
      <c r="C789" s="106">
        <v>39700</v>
      </c>
      <c r="E789" s="115" t="s">
        <v>306</v>
      </c>
      <c r="G789" s="24">
        <v>6.6</v>
      </c>
      <c r="H789" s="75" t="str">
        <f t="shared" si="448"/>
        <v>P, S, T &amp; D Plant - Commodity</v>
      </c>
      <c r="I789" s="23">
        <f>'Dep. Res. Class'!L$253</f>
        <v>2044.8376630200905</v>
      </c>
      <c r="J789" s="75">
        <f t="shared" si="449"/>
        <v>776.84054261738709</v>
      </c>
      <c r="K789" s="75">
        <f t="shared" si="450"/>
        <v>512.69373549224508</v>
      </c>
      <c r="L789" s="75">
        <f t="shared" si="451"/>
        <v>11.045606967354079</v>
      </c>
      <c r="M789" s="75">
        <f t="shared" si="452"/>
        <v>364.17120692095892</v>
      </c>
      <c r="N789" s="75">
        <f t="shared" si="453"/>
        <v>380.08657102214511</v>
      </c>
      <c r="O789" s="75">
        <f t="shared" si="454"/>
        <v>0</v>
      </c>
      <c r="P789" s="75">
        <f t="shared" si="455"/>
        <v>0</v>
      </c>
      <c r="Q789" s="75">
        <f t="shared" si="456"/>
        <v>0</v>
      </c>
      <c r="R789" s="75">
        <f t="shared" si="457"/>
        <v>0</v>
      </c>
      <c r="S789" s="75">
        <f t="shared" si="458"/>
        <v>0</v>
      </c>
      <c r="T789" s="75">
        <f t="shared" si="459"/>
        <v>0</v>
      </c>
      <c r="U789" s="75">
        <f t="shared" si="460"/>
        <v>0</v>
      </c>
      <c r="V789" s="75">
        <f t="shared" si="461"/>
        <v>0</v>
      </c>
      <c r="W789" s="75">
        <f t="shared" si="462"/>
        <v>0</v>
      </c>
      <c r="X789" s="75">
        <f t="shared" si="463"/>
        <v>0</v>
      </c>
      <c r="Y789" s="23">
        <f t="shared" si="464"/>
        <v>0</v>
      </c>
    </row>
    <row r="790" spans="1:25">
      <c r="A790" s="25">
        <f t="shared" si="444"/>
        <v>767</v>
      </c>
      <c r="C790" s="106">
        <v>39701</v>
      </c>
      <c r="E790" s="115" t="s">
        <v>307</v>
      </c>
      <c r="G790" s="24">
        <v>6.6</v>
      </c>
      <c r="H790" s="75" t="str">
        <f t="shared" si="448"/>
        <v>P, S, T &amp; D Plant - Commodity</v>
      </c>
      <c r="I790" s="23">
        <f>'Dep. Res. Class'!L$254</f>
        <v>0</v>
      </c>
      <c r="J790" s="75">
        <f t="shared" si="449"/>
        <v>0</v>
      </c>
      <c r="K790" s="75">
        <f t="shared" si="450"/>
        <v>0</v>
      </c>
      <c r="L790" s="75">
        <f t="shared" si="451"/>
        <v>0</v>
      </c>
      <c r="M790" s="75">
        <f t="shared" si="452"/>
        <v>0</v>
      </c>
      <c r="N790" s="75">
        <f t="shared" si="453"/>
        <v>0</v>
      </c>
      <c r="O790" s="75">
        <f t="shared" si="454"/>
        <v>0</v>
      </c>
      <c r="P790" s="75">
        <f t="shared" si="455"/>
        <v>0</v>
      </c>
      <c r="Q790" s="75">
        <f t="shared" si="456"/>
        <v>0</v>
      </c>
      <c r="R790" s="75">
        <f t="shared" si="457"/>
        <v>0</v>
      </c>
      <c r="S790" s="75">
        <f t="shared" si="458"/>
        <v>0</v>
      </c>
      <c r="T790" s="75">
        <f t="shared" si="459"/>
        <v>0</v>
      </c>
      <c r="U790" s="75">
        <f t="shared" si="460"/>
        <v>0</v>
      </c>
      <c r="V790" s="75">
        <f t="shared" si="461"/>
        <v>0</v>
      </c>
      <c r="W790" s="75">
        <f t="shared" si="462"/>
        <v>0</v>
      </c>
      <c r="X790" s="75">
        <f t="shared" si="463"/>
        <v>0</v>
      </c>
      <c r="Y790" s="23">
        <f t="shared" si="464"/>
        <v>0</v>
      </c>
    </row>
    <row r="791" spans="1:25">
      <c r="A791" s="25">
        <f t="shared" si="444"/>
        <v>768</v>
      </c>
      <c r="C791" s="106">
        <v>39702</v>
      </c>
      <c r="E791" s="115" t="s">
        <v>308</v>
      </c>
      <c r="G791" s="24">
        <v>6.6</v>
      </c>
      <c r="H791" s="75" t="str">
        <f t="shared" si="448"/>
        <v>P, S, T &amp; D Plant - Commodity</v>
      </c>
      <c r="I791" s="23">
        <f>'Dep. Res. Class'!L$255</f>
        <v>0</v>
      </c>
      <c r="J791" s="75">
        <f t="shared" si="449"/>
        <v>0</v>
      </c>
      <c r="K791" s="75">
        <f t="shared" si="450"/>
        <v>0</v>
      </c>
      <c r="L791" s="75">
        <f t="shared" si="451"/>
        <v>0</v>
      </c>
      <c r="M791" s="75">
        <f t="shared" si="452"/>
        <v>0</v>
      </c>
      <c r="N791" s="75">
        <f t="shared" si="453"/>
        <v>0</v>
      </c>
      <c r="O791" s="75">
        <f t="shared" si="454"/>
        <v>0</v>
      </c>
      <c r="P791" s="75">
        <f t="shared" si="455"/>
        <v>0</v>
      </c>
      <c r="Q791" s="75">
        <f t="shared" si="456"/>
        <v>0</v>
      </c>
      <c r="R791" s="75">
        <f t="shared" si="457"/>
        <v>0</v>
      </c>
      <c r="S791" s="75">
        <f t="shared" si="458"/>
        <v>0</v>
      </c>
      <c r="T791" s="75">
        <f t="shared" si="459"/>
        <v>0</v>
      </c>
      <c r="U791" s="75">
        <f t="shared" si="460"/>
        <v>0</v>
      </c>
      <c r="V791" s="75">
        <f t="shared" si="461"/>
        <v>0</v>
      </c>
      <c r="W791" s="75">
        <f t="shared" si="462"/>
        <v>0</v>
      </c>
      <c r="X791" s="75">
        <f t="shared" si="463"/>
        <v>0</v>
      </c>
      <c r="Y791" s="23">
        <f t="shared" si="464"/>
        <v>0</v>
      </c>
    </row>
    <row r="792" spans="1:25">
      <c r="A792" s="25">
        <f t="shared" si="444"/>
        <v>769</v>
      </c>
      <c r="C792" s="106">
        <v>39705</v>
      </c>
      <c r="E792" s="115" t="s">
        <v>309</v>
      </c>
      <c r="G792" s="24">
        <v>6.6</v>
      </c>
      <c r="H792" s="75" t="str">
        <f t="shared" si="448"/>
        <v>P, S, T &amp; D Plant - Commodity</v>
      </c>
      <c r="I792" s="23">
        <f>'Dep. Res. Class'!L$256</f>
        <v>0</v>
      </c>
      <c r="J792" s="75">
        <f t="shared" si="449"/>
        <v>0</v>
      </c>
      <c r="K792" s="75">
        <f t="shared" si="450"/>
        <v>0</v>
      </c>
      <c r="L792" s="75">
        <f t="shared" si="451"/>
        <v>0</v>
      </c>
      <c r="M792" s="75">
        <f t="shared" si="452"/>
        <v>0</v>
      </c>
      <c r="N792" s="75">
        <f t="shared" si="453"/>
        <v>0</v>
      </c>
      <c r="O792" s="75">
        <f t="shared" si="454"/>
        <v>0</v>
      </c>
      <c r="P792" s="75">
        <f t="shared" si="455"/>
        <v>0</v>
      </c>
      <c r="Q792" s="75">
        <f t="shared" si="456"/>
        <v>0</v>
      </c>
      <c r="R792" s="75">
        <f t="shared" si="457"/>
        <v>0</v>
      </c>
      <c r="S792" s="75">
        <f t="shared" si="458"/>
        <v>0</v>
      </c>
      <c r="T792" s="75">
        <f t="shared" si="459"/>
        <v>0</v>
      </c>
      <c r="U792" s="75">
        <f t="shared" si="460"/>
        <v>0</v>
      </c>
      <c r="V792" s="75">
        <f t="shared" si="461"/>
        <v>0</v>
      </c>
      <c r="W792" s="75">
        <f t="shared" si="462"/>
        <v>0</v>
      </c>
      <c r="X792" s="75">
        <f t="shared" si="463"/>
        <v>0</v>
      </c>
      <c r="Y792" s="23">
        <f t="shared" si="464"/>
        <v>0</v>
      </c>
    </row>
    <row r="793" spans="1:25">
      <c r="A793" s="25">
        <f t="shared" si="444"/>
        <v>770</v>
      </c>
      <c r="C793" s="106">
        <v>39800</v>
      </c>
      <c r="E793" s="115" t="s">
        <v>310</v>
      </c>
      <c r="G793" s="24">
        <v>6.6</v>
      </c>
      <c r="H793" s="75" t="str">
        <f t="shared" si="448"/>
        <v>P, S, T &amp; D Plant - Commodity</v>
      </c>
      <c r="I793" s="23">
        <f>'Dep. Res. Class'!L$257</f>
        <v>210.27475696368577</v>
      </c>
      <c r="J793" s="75">
        <f t="shared" si="449"/>
        <v>79.884070629426745</v>
      </c>
      <c r="K793" s="75">
        <f t="shared" si="450"/>
        <v>52.721324815688732</v>
      </c>
      <c r="L793" s="75">
        <f t="shared" si="451"/>
        <v>1.1358419118446927</v>
      </c>
      <c r="M793" s="75">
        <f t="shared" si="452"/>
        <v>37.44845540226359</v>
      </c>
      <c r="N793" s="75">
        <f t="shared" si="453"/>
        <v>39.085064204461993</v>
      </c>
      <c r="O793" s="75">
        <f t="shared" si="454"/>
        <v>0</v>
      </c>
      <c r="P793" s="75">
        <f t="shared" si="455"/>
        <v>0</v>
      </c>
      <c r="Q793" s="75">
        <f t="shared" si="456"/>
        <v>0</v>
      </c>
      <c r="R793" s="75">
        <f t="shared" si="457"/>
        <v>0</v>
      </c>
      <c r="S793" s="75">
        <f t="shared" si="458"/>
        <v>0</v>
      </c>
      <c r="T793" s="75">
        <f t="shared" si="459"/>
        <v>0</v>
      </c>
      <c r="U793" s="75">
        <f t="shared" si="460"/>
        <v>0</v>
      </c>
      <c r="V793" s="75">
        <f t="shared" si="461"/>
        <v>0</v>
      </c>
      <c r="W793" s="75">
        <f t="shared" si="462"/>
        <v>0</v>
      </c>
      <c r="X793" s="75">
        <f t="shared" si="463"/>
        <v>0</v>
      </c>
      <c r="Y793" s="23">
        <f t="shared" si="464"/>
        <v>0</v>
      </c>
    </row>
    <row r="794" spans="1:25">
      <c r="A794" s="25">
        <f t="shared" si="444"/>
        <v>771</v>
      </c>
      <c r="C794" s="106">
        <v>39900</v>
      </c>
      <c r="E794" s="115" t="s">
        <v>311</v>
      </c>
      <c r="G794" s="24">
        <v>6.6</v>
      </c>
      <c r="H794" s="75" t="str">
        <f t="shared" si="448"/>
        <v>P, S, T &amp; D Plant - Commodity</v>
      </c>
      <c r="I794" s="23">
        <f>'Dep. Res. Class'!L$258</f>
        <v>-173.20619761284973</v>
      </c>
      <c r="J794" s="75">
        <f t="shared" si="449"/>
        <v>-65.801603213593864</v>
      </c>
      <c r="K794" s="75">
        <f t="shared" si="450"/>
        <v>-43.427277416920035</v>
      </c>
      <c r="L794" s="75">
        <f t="shared" si="451"/>
        <v>-0.93560854132341142</v>
      </c>
      <c r="M794" s="75">
        <f t="shared" si="452"/>
        <v>-30.846805676349614</v>
      </c>
      <c r="N794" s="75">
        <f t="shared" si="453"/>
        <v>-32.194902764662785</v>
      </c>
      <c r="O794" s="75">
        <f t="shared" si="454"/>
        <v>0</v>
      </c>
      <c r="P794" s="75">
        <f t="shared" si="455"/>
        <v>0</v>
      </c>
      <c r="Q794" s="75">
        <f t="shared" si="456"/>
        <v>0</v>
      </c>
      <c r="R794" s="75">
        <f t="shared" si="457"/>
        <v>0</v>
      </c>
      <c r="S794" s="75">
        <f t="shared" si="458"/>
        <v>0</v>
      </c>
      <c r="T794" s="75">
        <f t="shared" si="459"/>
        <v>0</v>
      </c>
      <c r="U794" s="75">
        <f t="shared" si="460"/>
        <v>0</v>
      </c>
      <c r="V794" s="75">
        <f t="shared" si="461"/>
        <v>0</v>
      </c>
      <c r="W794" s="75">
        <f t="shared" si="462"/>
        <v>0</v>
      </c>
      <c r="X794" s="75">
        <f t="shared" si="463"/>
        <v>0</v>
      </c>
      <c r="Y794" s="23">
        <f t="shared" si="464"/>
        <v>0</v>
      </c>
    </row>
    <row r="795" spans="1:25">
      <c r="A795" s="25">
        <f t="shared" si="444"/>
        <v>772</v>
      </c>
      <c r="C795" s="106">
        <v>39901</v>
      </c>
      <c r="E795" s="115" t="s">
        <v>312</v>
      </c>
      <c r="G795" s="24">
        <v>6.6</v>
      </c>
      <c r="H795" s="75" t="str">
        <f t="shared" si="448"/>
        <v>P, S, T &amp; D Plant - Commodity</v>
      </c>
      <c r="I795" s="23">
        <f>'Dep. Res. Class'!L$259</f>
        <v>4332.2320779224383</v>
      </c>
      <c r="J795" s="75">
        <f t="shared" si="449"/>
        <v>1645.8291917350368</v>
      </c>
      <c r="K795" s="75">
        <f t="shared" si="450"/>
        <v>1086.202727589121</v>
      </c>
      <c r="L795" s="75">
        <f t="shared" si="451"/>
        <v>23.401433614744981</v>
      </c>
      <c r="M795" s="75">
        <f t="shared" si="452"/>
        <v>771.54006550749239</v>
      </c>
      <c r="N795" s="75">
        <f t="shared" si="453"/>
        <v>805.25865947604268</v>
      </c>
      <c r="O795" s="75">
        <f t="shared" si="454"/>
        <v>0</v>
      </c>
      <c r="P795" s="75">
        <f t="shared" si="455"/>
        <v>0</v>
      </c>
      <c r="Q795" s="75">
        <f t="shared" si="456"/>
        <v>0</v>
      </c>
      <c r="R795" s="75">
        <f t="shared" si="457"/>
        <v>0</v>
      </c>
      <c r="S795" s="75">
        <f t="shared" si="458"/>
        <v>0</v>
      </c>
      <c r="T795" s="75">
        <f t="shared" si="459"/>
        <v>0</v>
      </c>
      <c r="U795" s="75">
        <f t="shared" si="460"/>
        <v>0</v>
      </c>
      <c r="V795" s="75">
        <f t="shared" si="461"/>
        <v>0</v>
      </c>
      <c r="W795" s="75">
        <f t="shared" si="462"/>
        <v>0</v>
      </c>
      <c r="X795" s="75">
        <f t="shared" si="463"/>
        <v>0</v>
      </c>
      <c r="Y795" s="23">
        <f t="shared" si="464"/>
        <v>0</v>
      </c>
    </row>
    <row r="796" spans="1:25">
      <c r="A796" s="25">
        <f t="shared" si="444"/>
        <v>773</v>
      </c>
      <c r="C796" s="106">
        <v>39902</v>
      </c>
      <c r="E796" s="115" t="s">
        <v>313</v>
      </c>
      <c r="G796" s="24">
        <v>6.6</v>
      </c>
      <c r="H796" s="75" t="str">
        <f t="shared" si="448"/>
        <v>P, S, T &amp; D Plant - Commodity</v>
      </c>
      <c r="I796" s="23">
        <f>'Dep. Res. Class'!L$260</f>
        <v>2061.8905819885786</v>
      </c>
      <c r="J796" s="75">
        <f t="shared" si="449"/>
        <v>783.31900252853961</v>
      </c>
      <c r="K796" s="75">
        <f t="shared" si="450"/>
        <v>516.96934371538794</v>
      </c>
      <c r="L796" s="75">
        <f t="shared" si="451"/>
        <v>11.137721781150036</v>
      </c>
      <c r="M796" s="75">
        <f t="shared" si="452"/>
        <v>367.20821186007356</v>
      </c>
      <c r="N796" s="75">
        <f t="shared" si="453"/>
        <v>383.25630210342723</v>
      </c>
      <c r="O796" s="75">
        <f t="shared" si="454"/>
        <v>0</v>
      </c>
      <c r="P796" s="75">
        <f t="shared" si="455"/>
        <v>0</v>
      </c>
      <c r="Q796" s="75">
        <f t="shared" si="456"/>
        <v>0</v>
      </c>
      <c r="R796" s="75">
        <f t="shared" si="457"/>
        <v>0</v>
      </c>
      <c r="S796" s="75">
        <f t="shared" si="458"/>
        <v>0</v>
      </c>
      <c r="T796" s="75">
        <f t="shared" si="459"/>
        <v>0</v>
      </c>
      <c r="U796" s="75">
        <f t="shared" si="460"/>
        <v>0</v>
      </c>
      <c r="V796" s="75">
        <f t="shared" si="461"/>
        <v>0</v>
      </c>
      <c r="W796" s="75">
        <f t="shared" si="462"/>
        <v>0</v>
      </c>
      <c r="X796" s="75">
        <f t="shared" si="463"/>
        <v>0</v>
      </c>
      <c r="Y796" s="23">
        <f t="shared" si="464"/>
        <v>0</v>
      </c>
    </row>
    <row r="797" spans="1:25">
      <c r="A797" s="25">
        <f t="shared" si="444"/>
        <v>774</v>
      </c>
      <c r="C797" s="106">
        <v>39903</v>
      </c>
      <c r="E797" s="115" t="s">
        <v>314</v>
      </c>
      <c r="G797" s="24">
        <v>6.6</v>
      </c>
      <c r="H797" s="75" t="str">
        <f t="shared" si="448"/>
        <v>P, S, T &amp; D Plant - Commodity</v>
      </c>
      <c r="I797" s="23">
        <f>'Dep. Res. Class'!L$261</f>
        <v>368.95602172277273</v>
      </c>
      <c r="J797" s="75">
        <f t="shared" si="449"/>
        <v>140.16760415775616</v>
      </c>
      <c r="K797" s="75">
        <f t="shared" si="450"/>
        <v>92.506825568748226</v>
      </c>
      <c r="L797" s="75">
        <f t="shared" si="451"/>
        <v>1.9929910710707899</v>
      </c>
      <c r="M797" s="75">
        <f t="shared" si="452"/>
        <v>65.708472687798675</v>
      </c>
      <c r="N797" s="75">
        <f t="shared" si="453"/>
        <v>68.580128237398839</v>
      </c>
      <c r="O797" s="75">
        <f t="shared" si="454"/>
        <v>0</v>
      </c>
      <c r="P797" s="75">
        <f t="shared" si="455"/>
        <v>0</v>
      </c>
      <c r="Q797" s="75">
        <f t="shared" si="456"/>
        <v>0</v>
      </c>
      <c r="R797" s="75">
        <f t="shared" si="457"/>
        <v>0</v>
      </c>
      <c r="S797" s="75">
        <f t="shared" si="458"/>
        <v>0</v>
      </c>
      <c r="T797" s="75">
        <f t="shared" si="459"/>
        <v>0</v>
      </c>
      <c r="U797" s="75">
        <f t="shared" si="460"/>
        <v>0</v>
      </c>
      <c r="V797" s="75">
        <f t="shared" si="461"/>
        <v>0</v>
      </c>
      <c r="W797" s="75">
        <f t="shared" si="462"/>
        <v>0</v>
      </c>
      <c r="X797" s="75">
        <f t="shared" si="463"/>
        <v>0</v>
      </c>
      <c r="Y797" s="23">
        <f t="shared" si="464"/>
        <v>0</v>
      </c>
    </row>
    <row r="798" spans="1:25">
      <c r="A798" s="25">
        <f t="shared" si="444"/>
        <v>775</v>
      </c>
      <c r="C798" s="106">
        <v>39904</v>
      </c>
      <c r="E798" s="115" t="s">
        <v>315</v>
      </c>
      <c r="G798" s="24">
        <v>6.6</v>
      </c>
      <c r="H798" s="75" t="str">
        <f t="shared" si="448"/>
        <v>P, S, T &amp; D Plant - Commodity</v>
      </c>
      <c r="I798" s="23">
        <f>'Dep. Res. Class'!L$262</f>
        <v>0</v>
      </c>
      <c r="J798" s="75">
        <f t="shared" si="449"/>
        <v>0</v>
      </c>
      <c r="K798" s="75">
        <f t="shared" si="450"/>
        <v>0</v>
      </c>
      <c r="L798" s="75">
        <f t="shared" si="451"/>
        <v>0</v>
      </c>
      <c r="M798" s="75">
        <f t="shared" si="452"/>
        <v>0</v>
      </c>
      <c r="N798" s="75">
        <f t="shared" si="453"/>
        <v>0</v>
      </c>
      <c r="O798" s="75">
        <f t="shared" si="454"/>
        <v>0</v>
      </c>
      <c r="P798" s="75">
        <f t="shared" si="455"/>
        <v>0</v>
      </c>
      <c r="Q798" s="75">
        <f t="shared" si="456"/>
        <v>0</v>
      </c>
      <c r="R798" s="75">
        <f t="shared" si="457"/>
        <v>0</v>
      </c>
      <c r="S798" s="75">
        <f t="shared" si="458"/>
        <v>0</v>
      </c>
      <c r="T798" s="75">
        <f t="shared" si="459"/>
        <v>0</v>
      </c>
      <c r="U798" s="75">
        <f t="shared" si="460"/>
        <v>0</v>
      </c>
      <c r="V798" s="75">
        <f t="shared" si="461"/>
        <v>0</v>
      </c>
      <c r="W798" s="75">
        <f t="shared" si="462"/>
        <v>0</v>
      </c>
      <c r="X798" s="75">
        <f t="shared" si="463"/>
        <v>0</v>
      </c>
      <c r="Y798" s="23">
        <f t="shared" si="464"/>
        <v>0</v>
      </c>
    </row>
    <row r="799" spans="1:25">
      <c r="A799" s="25">
        <f t="shared" si="444"/>
        <v>776</v>
      </c>
      <c r="C799" s="106">
        <v>39905</v>
      </c>
      <c r="E799" s="115" t="s">
        <v>316</v>
      </c>
      <c r="G799" s="24">
        <v>6.6</v>
      </c>
      <c r="H799" s="75" t="str">
        <f t="shared" si="448"/>
        <v>P, S, T &amp; D Plant - Commodity</v>
      </c>
      <c r="I799" s="23">
        <f>'Dep. Res. Class'!L$263</f>
        <v>0</v>
      </c>
      <c r="J799" s="75">
        <f t="shared" si="449"/>
        <v>0</v>
      </c>
      <c r="K799" s="75">
        <f t="shared" si="450"/>
        <v>0</v>
      </c>
      <c r="L799" s="75">
        <f t="shared" si="451"/>
        <v>0</v>
      </c>
      <c r="M799" s="75">
        <f t="shared" si="452"/>
        <v>0</v>
      </c>
      <c r="N799" s="75">
        <f t="shared" si="453"/>
        <v>0</v>
      </c>
      <c r="O799" s="75">
        <f t="shared" si="454"/>
        <v>0</v>
      </c>
      <c r="P799" s="75">
        <f t="shared" si="455"/>
        <v>0</v>
      </c>
      <c r="Q799" s="75">
        <f t="shared" si="456"/>
        <v>0</v>
      </c>
      <c r="R799" s="75">
        <f t="shared" si="457"/>
        <v>0</v>
      </c>
      <c r="S799" s="75">
        <f t="shared" si="458"/>
        <v>0</v>
      </c>
      <c r="T799" s="75">
        <f t="shared" si="459"/>
        <v>0</v>
      </c>
      <c r="U799" s="75">
        <f t="shared" si="460"/>
        <v>0</v>
      </c>
      <c r="V799" s="75">
        <f t="shared" si="461"/>
        <v>0</v>
      </c>
      <c r="W799" s="75">
        <f t="shared" si="462"/>
        <v>0</v>
      </c>
      <c r="X799" s="75">
        <f t="shared" si="463"/>
        <v>0</v>
      </c>
      <c r="Y799" s="23">
        <f t="shared" si="464"/>
        <v>0</v>
      </c>
    </row>
    <row r="800" spans="1:25">
      <c r="A800" s="25">
        <f t="shared" si="444"/>
        <v>777</v>
      </c>
      <c r="C800" s="106">
        <v>39906</v>
      </c>
      <c r="E800" s="115" t="s">
        <v>317</v>
      </c>
      <c r="G800" s="24">
        <v>6.6</v>
      </c>
      <c r="H800" s="75" t="str">
        <f t="shared" si="448"/>
        <v>P, S, T &amp; D Plant - Commodity</v>
      </c>
      <c r="I800" s="23">
        <f>'Dep. Res. Class'!L$264</f>
        <v>712.96577968176871</v>
      </c>
      <c r="J800" s="75">
        <f t="shared" si="449"/>
        <v>270.85804079801517</v>
      </c>
      <c r="K800" s="75">
        <f t="shared" si="450"/>
        <v>178.75897704432867</v>
      </c>
      <c r="L800" s="75">
        <f t="shared" si="451"/>
        <v>3.851229819342683</v>
      </c>
      <c r="M800" s="75">
        <f t="shared" si="452"/>
        <v>126.97419124048149</v>
      </c>
      <c r="N800" s="75">
        <f t="shared" si="453"/>
        <v>132.52334077960063</v>
      </c>
      <c r="O800" s="75">
        <f t="shared" si="454"/>
        <v>0</v>
      </c>
      <c r="P800" s="75">
        <f t="shared" si="455"/>
        <v>0</v>
      </c>
      <c r="Q800" s="75">
        <f t="shared" si="456"/>
        <v>0</v>
      </c>
      <c r="R800" s="75">
        <f t="shared" si="457"/>
        <v>0</v>
      </c>
      <c r="S800" s="75">
        <f t="shared" si="458"/>
        <v>0</v>
      </c>
      <c r="T800" s="75">
        <f t="shared" si="459"/>
        <v>0</v>
      </c>
      <c r="U800" s="75">
        <f t="shared" si="460"/>
        <v>0</v>
      </c>
      <c r="V800" s="75">
        <f t="shared" si="461"/>
        <v>0</v>
      </c>
      <c r="W800" s="75">
        <f t="shared" si="462"/>
        <v>0</v>
      </c>
      <c r="X800" s="75">
        <f t="shared" si="463"/>
        <v>0</v>
      </c>
      <c r="Y800" s="23">
        <f t="shared" si="464"/>
        <v>0</v>
      </c>
    </row>
    <row r="801" spans="1:25">
      <c r="A801" s="25">
        <f t="shared" si="444"/>
        <v>778</v>
      </c>
      <c r="C801" s="106">
        <v>39907</v>
      </c>
      <c r="E801" s="115" t="s">
        <v>318</v>
      </c>
      <c r="G801" s="24">
        <v>6.6</v>
      </c>
      <c r="H801" s="75" t="str">
        <f t="shared" si="448"/>
        <v>P, S, T &amp; D Plant - Commodity</v>
      </c>
      <c r="I801" s="23">
        <f>'Dep. Res. Class'!L$265</f>
        <v>-80.7320757165961</v>
      </c>
      <c r="J801" s="75">
        <f t="shared" si="449"/>
        <v>-30.670380656859169</v>
      </c>
      <c r="K801" s="75">
        <f t="shared" si="450"/>
        <v>-20.241621240511044</v>
      </c>
      <c r="L801" s="75">
        <f t="shared" si="451"/>
        <v>-0.43609074409709248</v>
      </c>
      <c r="M801" s="75">
        <f t="shared" si="452"/>
        <v>-14.377814915402498</v>
      </c>
      <c r="N801" s="75">
        <f t="shared" si="453"/>
        <v>-15.00616815972629</v>
      </c>
      <c r="O801" s="75">
        <f t="shared" si="454"/>
        <v>0</v>
      </c>
      <c r="P801" s="75">
        <f t="shared" si="455"/>
        <v>0</v>
      </c>
      <c r="Q801" s="75">
        <f t="shared" si="456"/>
        <v>0</v>
      </c>
      <c r="R801" s="75">
        <f t="shared" si="457"/>
        <v>0</v>
      </c>
      <c r="S801" s="75">
        <f t="shared" si="458"/>
        <v>0</v>
      </c>
      <c r="T801" s="75">
        <f t="shared" si="459"/>
        <v>0</v>
      </c>
      <c r="U801" s="75">
        <f t="shared" si="460"/>
        <v>0</v>
      </c>
      <c r="V801" s="75">
        <f t="shared" si="461"/>
        <v>0</v>
      </c>
      <c r="W801" s="75">
        <f t="shared" si="462"/>
        <v>0</v>
      </c>
      <c r="X801" s="75">
        <f t="shared" si="463"/>
        <v>0</v>
      </c>
      <c r="Y801" s="23">
        <f t="shared" si="464"/>
        <v>0</v>
      </c>
    </row>
    <row r="802" spans="1:25">
      <c r="A802" s="25">
        <f t="shared" si="444"/>
        <v>779</v>
      </c>
      <c r="C802" s="106">
        <v>39908</v>
      </c>
      <c r="E802" s="115" t="s">
        <v>319</v>
      </c>
      <c r="G802" s="24">
        <v>6.6</v>
      </c>
      <c r="H802" s="75" t="str">
        <f t="shared" si="448"/>
        <v>P, S, T &amp; D Plant - Commodity</v>
      </c>
      <c r="I802" s="23">
        <f>'Dep. Res. Class'!L$266</f>
        <v>86613.606382043581</v>
      </c>
      <c r="J802" s="75">
        <f t="shared" si="449"/>
        <v>32904.793469277196</v>
      </c>
      <c r="K802" s="75">
        <f t="shared" si="450"/>
        <v>21716.273229670358</v>
      </c>
      <c r="L802" s="75">
        <f t="shared" si="451"/>
        <v>467.8610294707608</v>
      </c>
      <c r="M802" s="75">
        <f t="shared" si="452"/>
        <v>15425.274163495189</v>
      </c>
      <c r="N802" s="75">
        <f t="shared" si="453"/>
        <v>16099.404490130071</v>
      </c>
      <c r="O802" s="75">
        <f t="shared" si="454"/>
        <v>0</v>
      </c>
      <c r="P802" s="75">
        <f t="shared" si="455"/>
        <v>0</v>
      </c>
      <c r="Q802" s="75">
        <f t="shared" si="456"/>
        <v>0</v>
      </c>
      <c r="R802" s="75">
        <f t="shared" si="457"/>
        <v>0</v>
      </c>
      <c r="S802" s="75">
        <f t="shared" si="458"/>
        <v>0</v>
      </c>
      <c r="T802" s="75">
        <f t="shared" si="459"/>
        <v>0</v>
      </c>
      <c r="U802" s="75">
        <f t="shared" si="460"/>
        <v>0</v>
      </c>
      <c r="V802" s="75">
        <f t="shared" si="461"/>
        <v>0</v>
      </c>
      <c r="W802" s="75">
        <f t="shared" si="462"/>
        <v>0</v>
      </c>
      <c r="X802" s="75">
        <f t="shared" si="463"/>
        <v>0</v>
      </c>
      <c r="Y802" s="23">
        <f t="shared" si="464"/>
        <v>0</v>
      </c>
    </row>
    <row r="803" spans="1:25">
      <c r="A803" s="25">
        <f t="shared" si="444"/>
        <v>780</v>
      </c>
      <c r="C803" s="106">
        <v>39909</v>
      </c>
      <c r="E803" s="115" t="s">
        <v>320</v>
      </c>
      <c r="G803" s="24">
        <v>6.6</v>
      </c>
      <c r="H803" s="75" t="str">
        <f t="shared" si="448"/>
        <v>P, S, T &amp; D Plant - Commodity</v>
      </c>
      <c r="I803" s="23">
        <f>'Dep. Res. Class'!L$267</f>
        <v>123.95276699016279</v>
      </c>
      <c r="J803" s="75">
        <f t="shared" si="449"/>
        <v>47.09006319129918</v>
      </c>
      <c r="K803" s="75">
        <f t="shared" si="450"/>
        <v>31.078167368517427</v>
      </c>
      <c r="L803" s="75">
        <f t="shared" si="451"/>
        <v>0.66955610777788521</v>
      </c>
      <c r="M803" s="75">
        <f t="shared" si="452"/>
        <v>22.075116070256225</v>
      </c>
      <c r="N803" s="75">
        <f t="shared" si="453"/>
        <v>23.039864252312057</v>
      </c>
      <c r="O803" s="75">
        <f t="shared" si="454"/>
        <v>0</v>
      </c>
      <c r="P803" s="75">
        <f t="shared" si="455"/>
        <v>0</v>
      </c>
      <c r="Q803" s="75">
        <f t="shared" si="456"/>
        <v>0</v>
      </c>
      <c r="R803" s="75">
        <f t="shared" si="457"/>
        <v>0</v>
      </c>
      <c r="S803" s="75">
        <f t="shared" si="458"/>
        <v>0</v>
      </c>
      <c r="T803" s="75">
        <f t="shared" si="459"/>
        <v>0</v>
      </c>
      <c r="U803" s="75">
        <f t="shared" si="460"/>
        <v>0</v>
      </c>
      <c r="V803" s="75">
        <f t="shared" si="461"/>
        <v>0</v>
      </c>
      <c r="W803" s="75">
        <f t="shared" si="462"/>
        <v>0</v>
      </c>
      <c r="X803" s="75">
        <f t="shared" si="463"/>
        <v>0</v>
      </c>
      <c r="Y803" s="23">
        <f t="shared" si="464"/>
        <v>0</v>
      </c>
    </row>
    <row r="804" spans="1:25">
      <c r="A804" s="25">
        <f t="shared" si="444"/>
        <v>781</v>
      </c>
      <c r="C804" s="106">
        <v>39924</v>
      </c>
      <c r="E804" s="115" t="s">
        <v>321</v>
      </c>
      <c r="G804" s="24">
        <v>6.6</v>
      </c>
      <c r="H804" s="75" t="str">
        <f t="shared" si="448"/>
        <v>P, S, T &amp; D Plant - Commodity</v>
      </c>
      <c r="I804" s="23">
        <f>'Dep. Res. Class'!L$268</f>
        <v>0</v>
      </c>
      <c r="J804" s="75">
        <f t="shared" si="449"/>
        <v>0</v>
      </c>
      <c r="K804" s="75">
        <f t="shared" si="450"/>
        <v>0</v>
      </c>
      <c r="L804" s="75">
        <f t="shared" si="451"/>
        <v>0</v>
      </c>
      <c r="M804" s="75">
        <f t="shared" si="452"/>
        <v>0</v>
      </c>
      <c r="N804" s="75">
        <f t="shared" si="453"/>
        <v>0</v>
      </c>
      <c r="O804" s="75">
        <f t="shared" si="454"/>
        <v>0</v>
      </c>
      <c r="P804" s="75">
        <f t="shared" si="455"/>
        <v>0</v>
      </c>
      <c r="Q804" s="75">
        <f t="shared" si="456"/>
        <v>0</v>
      </c>
      <c r="R804" s="75">
        <f t="shared" si="457"/>
        <v>0</v>
      </c>
      <c r="S804" s="75">
        <f t="shared" si="458"/>
        <v>0</v>
      </c>
      <c r="T804" s="75">
        <f t="shared" si="459"/>
        <v>0</v>
      </c>
      <c r="U804" s="75">
        <f t="shared" si="460"/>
        <v>0</v>
      </c>
      <c r="V804" s="75">
        <f t="shared" si="461"/>
        <v>0</v>
      </c>
      <c r="W804" s="75">
        <f t="shared" si="462"/>
        <v>0</v>
      </c>
      <c r="X804" s="75">
        <f t="shared" si="463"/>
        <v>0</v>
      </c>
      <c r="Y804" s="23">
        <f t="shared" si="464"/>
        <v>0</v>
      </c>
    </row>
    <row r="805" spans="1:25">
      <c r="A805" s="25">
        <f t="shared" si="444"/>
        <v>782</v>
      </c>
      <c r="C805" s="117"/>
      <c r="E805" s="115" t="s">
        <v>355</v>
      </c>
      <c r="G805" s="24">
        <v>6.6</v>
      </c>
      <c r="H805" s="75" t="str">
        <f t="shared" si="448"/>
        <v>P, S, T &amp; D Plant - Commodity</v>
      </c>
      <c r="I805" s="23">
        <f>'Dep. Res. Class'!L$269</f>
        <v>0</v>
      </c>
      <c r="J805" s="75">
        <f t="shared" si="449"/>
        <v>0</v>
      </c>
      <c r="K805" s="75">
        <f t="shared" si="450"/>
        <v>0</v>
      </c>
      <c r="L805" s="75">
        <f t="shared" si="451"/>
        <v>0</v>
      </c>
      <c r="M805" s="75">
        <f t="shared" si="452"/>
        <v>0</v>
      </c>
      <c r="N805" s="75">
        <f t="shared" si="453"/>
        <v>0</v>
      </c>
      <c r="O805" s="75">
        <f t="shared" si="454"/>
        <v>0</v>
      </c>
      <c r="P805" s="75">
        <f t="shared" si="455"/>
        <v>0</v>
      </c>
      <c r="Q805" s="75">
        <f t="shared" si="456"/>
        <v>0</v>
      </c>
      <c r="R805" s="75">
        <f t="shared" si="457"/>
        <v>0</v>
      </c>
      <c r="S805" s="75">
        <f t="shared" si="458"/>
        <v>0</v>
      </c>
      <c r="T805" s="75">
        <f t="shared" si="459"/>
        <v>0</v>
      </c>
      <c r="U805" s="75">
        <f t="shared" si="460"/>
        <v>0</v>
      </c>
      <c r="V805" s="75">
        <f t="shared" si="461"/>
        <v>0</v>
      </c>
      <c r="W805" s="75">
        <f t="shared" si="462"/>
        <v>0</v>
      </c>
      <c r="X805" s="75">
        <f t="shared" si="463"/>
        <v>0</v>
      </c>
      <c r="Y805" s="23">
        <f t="shared" si="464"/>
        <v>0</v>
      </c>
    </row>
    <row r="806" spans="1:25">
      <c r="A806" s="25">
        <f>A805+1</f>
        <v>783</v>
      </c>
      <c r="E806" s="115"/>
      <c r="G806" s="24"/>
      <c r="H806" s="75"/>
      <c r="I806" s="23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23"/>
    </row>
    <row r="807" spans="1:25">
      <c r="A807" s="25">
        <f>A806+1</f>
        <v>784</v>
      </c>
      <c r="D807" s="106" t="s">
        <v>149</v>
      </c>
      <c r="G807" s="24"/>
      <c r="I807" s="23">
        <f>'Dep. Res. Class'!L$271</f>
        <v>110159.80883016055</v>
      </c>
      <c r="J807" s="75">
        <f>SUM(J771:J805)</f>
        <v>41850.073095708998</v>
      </c>
      <c r="K807" s="75">
        <f t="shared" ref="K807:X807" si="465">SUM(K771:K805)</f>
        <v>27619.915708532077</v>
      </c>
      <c r="L807" s="75">
        <f t="shared" si="465"/>
        <v>595.05063601953998</v>
      </c>
      <c r="M807" s="75">
        <f t="shared" si="465"/>
        <v>19618.687224594381</v>
      </c>
      <c r="N807" s="75">
        <f t="shared" si="465"/>
        <v>20476.082165305543</v>
      </c>
      <c r="O807" s="75">
        <f t="shared" si="465"/>
        <v>0</v>
      </c>
      <c r="P807" s="75">
        <f t="shared" si="465"/>
        <v>0</v>
      </c>
      <c r="Q807" s="75">
        <f t="shared" si="465"/>
        <v>0</v>
      </c>
      <c r="R807" s="75">
        <f t="shared" si="465"/>
        <v>0</v>
      </c>
      <c r="S807" s="75">
        <f t="shared" si="465"/>
        <v>0</v>
      </c>
      <c r="T807" s="75">
        <f t="shared" si="465"/>
        <v>0</v>
      </c>
      <c r="U807" s="75">
        <f t="shared" si="465"/>
        <v>0</v>
      </c>
      <c r="V807" s="75">
        <f t="shared" si="465"/>
        <v>0</v>
      </c>
      <c r="W807" s="75">
        <f t="shared" si="465"/>
        <v>0</v>
      </c>
      <c r="X807" s="75">
        <f t="shared" si="465"/>
        <v>0</v>
      </c>
      <c r="Y807" s="23">
        <f>SUM(J807:X807)-I807</f>
        <v>0</v>
      </c>
    </row>
    <row r="808" spans="1:25">
      <c r="A808" s="25">
        <f>A807+1</f>
        <v>785</v>
      </c>
      <c r="G808" s="24"/>
      <c r="H808" s="75"/>
      <c r="I808" s="23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23"/>
    </row>
    <row r="809" spans="1:25">
      <c r="A809" s="25">
        <f>A808+1</f>
        <v>786</v>
      </c>
      <c r="D809" s="106" t="s">
        <v>422</v>
      </c>
      <c r="G809" s="24"/>
      <c r="I809" s="23">
        <f>'Dep. Res. Class'!L$273</f>
        <v>3986083.3938589445</v>
      </c>
      <c r="J809" s="23">
        <f>J673+J683+J723+J765+J807</f>
        <v>1514326.1700442939</v>
      </c>
      <c r="K809" s="23">
        <f t="shared" ref="K809:X809" si="466">K673+K683+K723+K765+K807</f>
        <v>999414.29197016417</v>
      </c>
      <c r="L809" s="23">
        <f t="shared" si="466"/>
        <v>21531.641021632622</v>
      </c>
      <c r="M809" s="23">
        <f t="shared" si="466"/>
        <v>709893.41925816343</v>
      </c>
      <c r="N809" s="23">
        <f t="shared" si="466"/>
        <v>740917.87156469049</v>
      </c>
      <c r="O809" s="23">
        <f t="shared" si="466"/>
        <v>0</v>
      </c>
      <c r="P809" s="23">
        <f t="shared" si="466"/>
        <v>0</v>
      </c>
      <c r="Q809" s="23">
        <f t="shared" si="466"/>
        <v>0</v>
      </c>
      <c r="R809" s="23">
        <f t="shared" si="466"/>
        <v>0</v>
      </c>
      <c r="S809" s="23">
        <f t="shared" si="466"/>
        <v>0</v>
      </c>
      <c r="T809" s="23">
        <f t="shared" si="466"/>
        <v>0</v>
      </c>
      <c r="U809" s="23">
        <f t="shared" si="466"/>
        <v>0</v>
      </c>
      <c r="V809" s="23">
        <f t="shared" si="466"/>
        <v>0</v>
      </c>
      <c r="W809" s="23">
        <f t="shared" si="466"/>
        <v>0</v>
      </c>
      <c r="X809" s="23">
        <f t="shared" si="466"/>
        <v>0</v>
      </c>
      <c r="Y809" s="23">
        <f>SUM(J809:X809)-I809</f>
        <v>0</v>
      </c>
    </row>
    <row r="810" spans="1:25">
      <c r="G810" s="24"/>
      <c r="X810" s="23"/>
    </row>
    <row r="811" spans="1:25">
      <c r="F811" s="132" t="s">
        <v>124</v>
      </c>
      <c r="G811" s="24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</row>
    <row r="812" spans="1:25">
      <c r="N812" s="74"/>
      <c r="O812" s="74"/>
      <c r="Q812" s="26"/>
      <c r="R812" s="26"/>
      <c r="S812" s="26"/>
      <c r="T812" s="26"/>
      <c r="U812" s="26"/>
      <c r="V812" s="26"/>
    </row>
    <row r="813" spans="1:25">
      <c r="J813" s="23"/>
      <c r="K813" s="74"/>
      <c r="L813" s="74"/>
      <c r="M813" s="74"/>
      <c r="N813" s="26"/>
      <c r="O813" s="26"/>
      <c r="P813" s="74"/>
      <c r="Q813" s="74"/>
      <c r="R813" s="74"/>
      <c r="S813" s="74"/>
      <c r="T813" s="74"/>
      <c r="U813" s="74"/>
      <c r="V813" s="74"/>
      <c r="W813" s="74"/>
      <c r="X813" s="74"/>
      <c r="Y813" s="74"/>
    </row>
    <row r="814" spans="1:25">
      <c r="A814" s="74" t="s">
        <v>290</v>
      </c>
      <c r="C814" s="114" t="s">
        <v>288</v>
      </c>
      <c r="G814" s="73" t="s">
        <v>38</v>
      </c>
      <c r="H814" s="77" t="s">
        <v>38</v>
      </c>
      <c r="I814" s="26" t="s">
        <v>1</v>
      </c>
      <c r="J814" s="2" t="s">
        <v>56</v>
      </c>
      <c r="K814" s="2" t="s">
        <v>535</v>
      </c>
      <c r="L814" s="2" t="s">
        <v>535</v>
      </c>
      <c r="M814" s="40" t="s">
        <v>536</v>
      </c>
      <c r="N814" s="40" t="s">
        <v>536</v>
      </c>
      <c r="O814" s="26"/>
      <c r="P814" s="26"/>
      <c r="Q814" s="26"/>
      <c r="R814" s="26"/>
      <c r="S814" s="26"/>
      <c r="T814" s="74"/>
      <c r="U814" s="74"/>
      <c r="V814" s="74"/>
      <c r="W814" s="26"/>
      <c r="X814" s="26"/>
      <c r="Y814" s="26"/>
    </row>
    <row r="815" spans="1:25">
      <c r="A815" s="74" t="s">
        <v>289</v>
      </c>
      <c r="C815" s="114" t="s">
        <v>289</v>
      </c>
      <c r="G815" s="73" t="s">
        <v>39</v>
      </c>
      <c r="H815" s="77" t="s">
        <v>21</v>
      </c>
      <c r="I815" s="26" t="s">
        <v>2</v>
      </c>
      <c r="J815" s="2" t="s">
        <v>460</v>
      </c>
      <c r="K815" s="40" t="s">
        <v>537</v>
      </c>
      <c r="L815" s="40" t="s">
        <v>538</v>
      </c>
      <c r="M815" s="40" t="s">
        <v>537</v>
      </c>
      <c r="N815" s="40" t="s">
        <v>538</v>
      </c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</row>
    <row r="816" spans="1:25">
      <c r="A816" s="25">
        <f>+A809+1</f>
        <v>787</v>
      </c>
      <c r="D816" s="106" t="s">
        <v>322</v>
      </c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</row>
    <row r="817" spans="1:25">
      <c r="A817" s="25">
        <f t="shared" ref="A817:A881" si="467">A816+1</f>
        <v>788</v>
      </c>
      <c r="G817" s="24"/>
      <c r="H817" s="75"/>
      <c r="I817" s="23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23"/>
    </row>
    <row r="818" spans="1:25">
      <c r="A818" s="25">
        <f t="shared" si="467"/>
        <v>789</v>
      </c>
      <c r="C818" s="106">
        <v>30100</v>
      </c>
      <c r="E818" s="115" t="s">
        <v>323</v>
      </c>
      <c r="G818" s="24"/>
      <c r="H818" s="75"/>
      <c r="I818" s="23">
        <f>'Dep. Res. Class'!G$14</f>
        <v>8329.7199999999993</v>
      </c>
      <c r="J818" s="75">
        <f t="shared" ref="J818:X818" si="468">+J14+J282+J550</f>
        <v>6207.9981276304825</v>
      </c>
      <c r="K818" s="75">
        <f t="shared" si="468"/>
        <v>1725.2782948519946</v>
      </c>
      <c r="L818" s="75">
        <f t="shared" si="468"/>
        <v>2.1673326423518828</v>
      </c>
      <c r="M818" s="75">
        <f t="shared" si="468"/>
        <v>352.04803346441724</v>
      </c>
      <c r="N818" s="75">
        <f t="shared" si="468"/>
        <v>42.228211410753616</v>
      </c>
      <c r="O818" s="75">
        <f t="shared" si="468"/>
        <v>0</v>
      </c>
      <c r="P818" s="75">
        <f t="shared" si="468"/>
        <v>0</v>
      </c>
      <c r="Q818" s="75">
        <f t="shared" si="468"/>
        <v>0</v>
      </c>
      <c r="R818" s="75">
        <f t="shared" si="468"/>
        <v>0</v>
      </c>
      <c r="S818" s="75">
        <f t="shared" si="468"/>
        <v>0</v>
      </c>
      <c r="T818" s="75">
        <f t="shared" si="468"/>
        <v>0</v>
      </c>
      <c r="U818" s="75">
        <f t="shared" si="468"/>
        <v>0</v>
      </c>
      <c r="V818" s="75">
        <f t="shared" si="468"/>
        <v>0</v>
      </c>
      <c r="W818" s="75">
        <f t="shared" si="468"/>
        <v>0</v>
      </c>
      <c r="X818" s="75">
        <f t="shared" si="468"/>
        <v>0</v>
      </c>
      <c r="Y818" s="23">
        <f>SUM(J818:X818)-I818</f>
        <v>0</v>
      </c>
    </row>
    <row r="819" spans="1:25">
      <c r="A819" s="25">
        <f t="shared" si="467"/>
        <v>790</v>
      </c>
      <c r="C819" s="106">
        <v>30200</v>
      </c>
      <c r="E819" s="115" t="s">
        <v>185</v>
      </c>
      <c r="G819" s="24"/>
      <c r="H819" s="75"/>
      <c r="I819" s="23">
        <f>'Dep. Res. Class'!G$15</f>
        <v>119852.68999999996</v>
      </c>
      <c r="J819" s="75">
        <f t="shared" ref="J819:X819" si="469">+J15+J283+J551</f>
        <v>89324.163970874928</v>
      </c>
      <c r="K819" s="75">
        <f t="shared" si="469"/>
        <v>24824.273161237674</v>
      </c>
      <c r="L819" s="75">
        <f t="shared" si="469"/>
        <v>31.1847994063043</v>
      </c>
      <c r="M819" s="75">
        <f t="shared" si="469"/>
        <v>5065.4648439467846</v>
      </c>
      <c r="N819" s="75">
        <f t="shared" si="469"/>
        <v>607.60322453425977</v>
      </c>
      <c r="O819" s="75">
        <f t="shared" si="469"/>
        <v>0</v>
      </c>
      <c r="P819" s="75">
        <f t="shared" si="469"/>
        <v>0</v>
      </c>
      <c r="Q819" s="75">
        <f t="shared" si="469"/>
        <v>0</v>
      </c>
      <c r="R819" s="75">
        <f t="shared" si="469"/>
        <v>0</v>
      </c>
      <c r="S819" s="75">
        <f t="shared" si="469"/>
        <v>0</v>
      </c>
      <c r="T819" s="75">
        <f t="shared" si="469"/>
        <v>0</v>
      </c>
      <c r="U819" s="75">
        <f t="shared" si="469"/>
        <v>0</v>
      </c>
      <c r="V819" s="75">
        <f t="shared" si="469"/>
        <v>0</v>
      </c>
      <c r="W819" s="75">
        <f t="shared" si="469"/>
        <v>0</v>
      </c>
      <c r="X819" s="75">
        <f t="shared" si="469"/>
        <v>0</v>
      </c>
      <c r="Y819" s="23">
        <f>SUM(J819:X819)-I819</f>
        <v>0</v>
      </c>
    </row>
    <row r="820" spans="1:25">
      <c r="A820" s="25">
        <f t="shared" si="467"/>
        <v>791</v>
      </c>
      <c r="C820" s="106">
        <v>30300</v>
      </c>
      <c r="E820" s="115" t="s">
        <v>324</v>
      </c>
      <c r="G820" s="24"/>
      <c r="H820" s="75"/>
      <c r="I820" s="23">
        <f>'Dep. Res. Class'!G$16</f>
        <v>0</v>
      </c>
      <c r="J820" s="75">
        <f t="shared" ref="J820:X820" si="470">+J16+J284+J552</f>
        <v>0</v>
      </c>
      <c r="K820" s="75">
        <f t="shared" si="470"/>
        <v>0</v>
      </c>
      <c r="L820" s="75">
        <f t="shared" si="470"/>
        <v>0</v>
      </c>
      <c r="M820" s="75">
        <f t="shared" si="470"/>
        <v>0</v>
      </c>
      <c r="N820" s="75">
        <f t="shared" si="470"/>
        <v>0</v>
      </c>
      <c r="O820" s="75">
        <f t="shared" si="470"/>
        <v>0</v>
      </c>
      <c r="P820" s="75">
        <f t="shared" si="470"/>
        <v>0</v>
      </c>
      <c r="Q820" s="75">
        <f t="shared" si="470"/>
        <v>0</v>
      </c>
      <c r="R820" s="75">
        <f t="shared" si="470"/>
        <v>0</v>
      </c>
      <c r="S820" s="75">
        <f t="shared" si="470"/>
        <v>0</v>
      </c>
      <c r="T820" s="75">
        <f t="shared" si="470"/>
        <v>0</v>
      </c>
      <c r="U820" s="75">
        <f t="shared" si="470"/>
        <v>0</v>
      </c>
      <c r="V820" s="75">
        <f t="shared" si="470"/>
        <v>0</v>
      </c>
      <c r="W820" s="75">
        <f t="shared" si="470"/>
        <v>0</v>
      </c>
      <c r="X820" s="75">
        <f t="shared" si="470"/>
        <v>0</v>
      </c>
      <c r="Y820" s="23">
        <f>SUM(J820:X820)-I820</f>
        <v>0</v>
      </c>
    </row>
    <row r="821" spans="1:25">
      <c r="A821" s="25">
        <f t="shared" si="467"/>
        <v>792</v>
      </c>
      <c r="G821" s="24"/>
      <c r="H821" s="75"/>
      <c r="I821" s="23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23"/>
    </row>
    <row r="822" spans="1:25">
      <c r="A822" s="25">
        <f t="shared" si="467"/>
        <v>793</v>
      </c>
      <c r="D822" s="106" t="s">
        <v>325</v>
      </c>
      <c r="G822" s="24"/>
      <c r="I822" s="23">
        <f>'Dep. Res. Class'!G$18</f>
        <v>128182.40999999996</v>
      </c>
      <c r="J822" s="23">
        <f>SUM(J818:J820)</f>
        <v>95532.162098505418</v>
      </c>
      <c r="K822" s="23">
        <f t="shared" ref="K822:X822" si="471">SUM(K818:K820)</f>
        <v>26549.55145608967</v>
      </c>
      <c r="L822" s="23">
        <f t="shared" si="471"/>
        <v>33.352132048656181</v>
      </c>
      <c r="M822" s="23">
        <f t="shared" si="471"/>
        <v>5417.5128774112018</v>
      </c>
      <c r="N822" s="23">
        <f t="shared" si="471"/>
        <v>649.83143594501337</v>
      </c>
      <c r="O822" s="23">
        <f t="shared" si="471"/>
        <v>0</v>
      </c>
      <c r="P822" s="23">
        <f t="shared" si="471"/>
        <v>0</v>
      </c>
      <c r="Q822" s="23">
        <f t="shared" si="471"/>
        <v>0</v>
      </c>
      <c r="R822" s="23">
        <f t="shared" si="471"/>
        <v>0</v>
      </c>
      <c r="S822" s="23">
        <f t="shared" si="471"/>
        <v>0</v>
      </c>
      <c r="T822" s="23">
        <f t="shared" si="471"/>
        <v>0</v>
      </c>
      <c r="U822" s="23">
        <f t="shared" si="471"/>
        <v>0</v>
      </c>
      <c r="V822" s="23">
        <f t="shared" si="471"/>
        <v>0</v>
      </c>
      <c r="W822" s="23">
        <f t="shared" si="471"/>
        <v>0</v>
      </c>
      <c r="X822" s="23">
        <f t="shared" si="471"/>
        <v>0</v>
      </c>
      <c r="Y822" s="23">
        <f>SUM(J822:X822)-I822</f>
        <v>0</v>
      </c>
    </row>
    <row r="823" spans="1:25">
      <c r="A823" s="25">
        <f t="shared" si="467"/>
        <v>794</v>
      </c>
      <c r="G823" s="24"/>
      <c r="H823" s="75"/>
      <c r="I823" s="23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23"/>
    </row>
    <row r="824" spans="1:25">
      <c r="A824" s="25">
        <f t="shared" si="467"/>
        <v>795</v>
      </c>
      <c r="D824" s="106" t="s">
        <v>334</v>
      </c>
      <c r="G824" s="24"/>
      <c r="H824" s="75"/>
      <c r="I824" s="23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23"/>
    </row>
    <row r="825" spans="1:25">
      <c r="A825" s="25">
        <f t="shared" si="467"/>
        <v>796</v>
      </c>
      <c r="G825" s="24"/>
      <c r="H825" s="75"/>
      <c r="I825" s="23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23"/>
    </row>
    <row r="826" spans="1:25">
      <c r="A826" s="25">
        <f t="shared" si="467"/>
        <v>797</v>
      </c>
      <c r="C826" s="106">
        <v>32520</v>
      </c>
      <c r="E826" s="115" t="s">
        <v>326</v>
      </c>
      <c r="G826" s="24"/>
      <c r="H826" s="75"/>
      <c r="I826" s="23">
        <f>'Dep. Res. Class'!G$22</f>
        <v>0</v>
      </c>
      <c r="J826" s="75">
        <f t="shared" ref="J826:X826" si="472">+J22+J290+J558</f>
        <v>0</v>
      </c>
      <c r="K826" s="75">
        <f t="shared" si="472"/>
        <v>0</v>
      </c>
      <c r="L826" s="75">
        <f t="shared" si="472"/>
        <v>0</v>
      </c>
      <c r="M826" s="75">
        <f t="shared" si="472"/>
        <v>0</v>
      </c>
      <c r="N826" s="75">
        <f t="shared" si="472"/>
        <v>0</v>
      </c>
      <c r="O826" s="75">
        <f t="shared" si="472"/>
        <v>0</v>
      </c>
      <c r="P826" s="75">
        <f t="shared" si="472"/>
        <v>0</v>
      </c>
      <c r="Q826" s="75">
        <f t="shared" si="472"/>
        <v>0</v>
      </c>
      <c r="R826" s="75">
        <f t="shared" si="472"/>
        <v>0</v>
      </c>
      <c r="S826" s="75">
        <f t="shared" si="472"/>
        <v>0</v>
      </c>
      <c r="T826" s="75">
        <f t="shared" si="472"/>
        <v>0</v>
      </c>
      <c r="U826" s="75">
        <f t="shared" si="472"/>
        <v>0</v>
      </c>
      <c r="V826" s="75">
        <f t="shared" si="472"/>
        <v>0</v>
      </c>
      <c r="W826" s="75">
        <f t="shared" si="472"/>
        <v>0</v>
      </c>
      <c r="X826" s="75">
        <f t="shared" si="472"/>
        <v>0</v>
      </c>
      <c r="Y826" s="23">
        <f t="shared" ref="Y826:Y832" si="473">SUM(J826:X826)-I826</f>
        <v>0</v>
      </c>
    </row>
    <row r="827" spans="1:25">
      <c r="A827" s="25">
        <f t="shared" si="467"/>
        <v>798</v>
      </c>
      <c r="C827" s="106">
        <v>32540</v>
      </c>
      <c r="E827" s="115" t="s">
        <v>327</v>
      </c>
      <c r="G827" s="24"/>
      <c r="H827" s="75"/>
      <c r="I827" s="23">
        <f>'Dep. Res. Class'!G$23</f>
        <v>0</v>
      </c>
      <c r="J827" s="75">
        <f t="shared" ref="J827:X827" si="474">+J23+J291+J559</f>
        <v>0</v>
      </c>
      <c r="K827" s="75">
        <f t="shared" si="474"/>
        <v>0</v>
      </c>
      <c r="L827" s="75">
        <f t="shared" si="474"/>
        <v>0</v>
      </c>
      <c r="M827" s="75">
        <f t="shared" si="474"/>
        <v>0</v>
      </c>
      <c r="N827" s="75">
        <f t="shared" si="474"/>
        <v>0</v>
      </c>
      <c r="O827" s="75">
        <f t="shared" si="474"/>
        <v>0</v>
      </c>
      <c r="P827" s="75">
        <f t="shared" si="474"/>
        <v>0</v>
      </c>
      <c r="Q827" s="75">
        <f t="shared" si="474"/>
        <v>0</v>
      </c>
      <c r="R827" s="75">
        <f t="shared" si="474"/>
        <v>0</v>
      </c>
      <c r="S827" s="75">
        <f t="shared" si="474"/>
        <v>0</v>
      </c>
      <c r="T827" s="75">
        <f t="shared" si="474"/>
        <v>0</v>
      </c>
      <c r="U827" s="75">
        <f t="shared" si="474"/>
        <v>0</v>
      </c>
      <c r="V827" s="75">
        <f t="shared" si="474"/>
        <v>0</v>
      </c>
      <c r="W827" s="75">
        <f t="shared" si="474"/>
        <v>0</v>
      </c>
      <c r="X827" s="75">
        <f t="shared" si="474"/>
        <v>0</v>
      </c>
      <c r="Y827" s="23">
        <f t="shared" si="473"/>
        <v>0</v>
      </c>
    </row>
    <row r="828" spans="1:25">
      <c r="A828" s="25">
        <f t="shared" si="467"/>
        <v>799</v>
      </c>
      <c r="C828" s="106">
        <v>33100</v>
      </c>
      <c r="E828" s="115" t="s">
        <v>328</v>
      </c>
      <c r="G828" s="24"/>
      <c r="H828" s="75"/>
      <c r="I828" s="23">
        <f>'Dep. Res. Class'!G$24</f>
        <v>0</v>
      </c>
      <c r="J828" s="75">
        <f t="shared" ref="J828:X828" si="475">+J24+J292+J560</f>
        <v>0</v>
      </c>
      <c r="K828" s="75">
        <f t="shared" si="475"/>
        <v>0</v>
      </c>
      <c r="L828" s="75">
        <f t="shared" si="475"/>
        <v>0</v>
      </c>
      <c r="M828" s="75">
        <f t="shared" si="475"/>
        <v>0</v>
      </c>
      <c r="N828" s="75">
        <f t="shared" si="475"/>
        <v>0</v>
      </c>
      <c r="O828" s="75">
        <f t="shared" si="475"/>
        <v>0</v>
      </c>
      <c r="P828" s="75">
        <f t="shared" si="475"/>
        <v>0</v>
      </c>
      <c r="Q828" s="75">
        <f t="shared" si="475"/>
        <v>0</v>
      </c>
      <c r="R828" s="75">
        <f t="shared" si="475"/>
        <v>0</v>
      </c>
      <c r="S828" s="75">
        <f t="shared" si="475"/>
        <v>0</v>
      </c>
      <c r="T828" s="75">
        <f t="shared" si="475"/>
        <v>0</v>
      </c>
      <c r="U828" s="75">
        <f t="shared" si="475"/>
        <v>0</v>
      </c>
      <c r="V828" s="75">
        <f t="shared" si="475"/>
        <v>0</v>
      </c>
      <c r="W828" s="75">
        <f t="shared" si="475"/>
        <v>0</v>
      </c>
      <c r="X828" s="75">
        <f t="shared" si="475"/>
        <v>0</v>
      </c>
      <c r="Y828" s="23">
        <f t="shared" si="473"/>
        <v>0</v>
      </c>
    </row>
    <row r="829" spans="1:25">
      <c r="A829" s="25">
        <f t="shared" si="467"/>
        <v>800</v>
      </c>
      <c r="C829" s="106">
        <v>33201</v>
      </c>
      <c r="E829" s="115" t="s">
        <v>329</v>
      </c>
      <c r="G829" s="24"/>
      <c r="H829" s="75"/>
      <c r="I829" s="23">
        <f>'Dep. Res. Class'!G$25</f>
        <v>0</v>
      </c>
      <c r="J829" s="75">
        <f t="shared" ref="J829:X829" si="476">+J25+J293+J561</f>
        <v>0</v>
      </c>
      <c r="K829" s="75">
        <f t="shared" si="476"/>
        <v>0</v>
      </c>
      <c r="L829" s="75">
        <f t="shared" si="476"/>
        <v>0</v>
      </c>
      <c r="M829" s="75">
        <f t="shared" si="476"/>
        <v>0</v>
      </c>
      <c r="N829" s="75">
        <f t="shared" si="476"/>
        <v>0</v>
      </c>
      <c r="O829" s="75">
        <f t="shared" si="476"/>
        <v>0</v>
      </c>
      <c r="P829" s="75">
        <f t="shared" si="476"/>
        <v>0</v>
      </c>
      <c r="Q829" s="75">
        <f t="shared" si="476"/>
        <v>0</v>
      </c>
      <c r="R829" s="75">
        <f t="shared" si="476"/>
        <v>0</v>
      </c>
      <c r="S829" s="75">
        <f t="shared" si="476"/>
        <v>0</v>
      </c>
      <c r="T829" s="75">
        <f t="shared" si="476"/>
        <v>0</v>
      </c>
      <c r="U829" s="75">
        <f t="shared" si="476"/>
        <v>0</v>
      </c>
      <c r="V829" s="75">
        <f t="shared" si="476"/>
        <v>0</v>
      </c>
      <c r="W829" s="75">
        <f t="shared" si="476"/>
        <v>0</v>
      </c>
      <c r="X829" s="75">
        <f t="shared" si="476"/>
        <v>0</v>
      </c>
      <c r="Y829" s="23">
        <f t="shared" si="473"/>
        <v>0</v>
      </c>
    </row>
    <row r="830" spans="1:25">
      <c r="A830" s="25">
        <f t="shared" si="467"/>
        <v>801</v>
      </c>
      <c r="C830" s="106">
        <v>33202</v>
      </c>
      <c r="E830" s="115" t="s">
        <v>330</v>
      </c>
      <c r="G830" s="24"/>
      <c r="H830" s="75"/>
      <c r="I830" s="23">
        <f>'Dep. Res. Class'!G$26</f>
        <v>0</v>
      </c>
      <c r="J830" s="75">
        <f t="shared" ref="J830:X830" si="477">+J26+J294+J562</f>
        <v>0</v>
      </c>
      <c r="K830" s="75">
        <f t="shared" si="477"/>
        <v>0</v>
      </c>
      <c r="L830" s="75">
        <f t="shared" si="477"/>
        <v>0</v>
      </c>
      <c r="M830" s="75">
        <f t="shared" si="477"/>
        <v>0</v>
      </c>
      <c r="N830" s="75">
        <f t="shared" si="477"/>
        <v>0</v>
      </c>
      <c r="O830" s="75">
        <f t="shared" si="477"/>
        <v>0</v>
      </c>
      <c r="P830" s="75">
        <f t="shared" si="477"/>
        <v>0</v>
      </c>
      <c r="Q830" s="75">
        <f t="shared" si="477"/>
        <v>0</v>
      </c>
      <c r="R830" s="75">
        <f t="shared" si="477"/>
        <v>0</v>
      </c>
      <c r="S830" s="75">
        <f t="shared" si="477"/>
        <v>0</v>
      </c>
      <c r="T830" s="75">
        <f t="shared" si="477"/>
        <v>0</v>
      </c>
      <c r="U830" s="75">
        <f t="shared" si="477"/>
        <v>0</v>
      </c>
      <c r="V830" s="75">
        <f t="shared" si="477"/>
        <v>0</v>
      </c>
      <c r="W830" s="75">
        <f t="shared" si="477"/>
        <v>0</v>
      </c>
      <c r="X830" s="75">
        <f t="shared" si="477"/>
        <v>0</v>
      </c>
      <c r="Y830" s="23">
        <f t="shared" si="473"/>
        <v>0</v>
      </c>
    </row>
    <row r="831" spans="1:25">
      <c r="A831" s="25">
        <f t="shared" si="467"/>
        <v>802</v>
      </c>
      <c r="C831" s="106">
        <v>33400</v>
      </c>
      <c r="E831" s="115" t="s">
        <v>331</v>
      </c>
      <c r="G831" s="24"/>
      <c r="H831" s="75"/>
      <c r="I831" s="23">
        <f>'Dep. Res. Class'!G$27</f>
        <v>0</v>
      </c>
      <c r="J831" s="75">
        <f t="shared" ref="J831:X831" si="478">+J27+J295+J563</f>
        <v>0</v>
      </c>
      <c r="K831" s="75">
        <f t="shared" si="478"/>
        <v>0</v>
      </c>
      <c r="L831" s="75">
        <f t="shared" si="478"/>
        <v>0</v>
      </c>
      <c r="M831" s="75">
        <f t="shared" si="478"/>
        <v>0</v>
      </c>
      <c r="N831" s="75">
        <f t="shared" si="478"/>
        <v>0</v>
      </c>
      <c r="O831" s="75">
        <f t="shared" si="478"/>
        <v>0</v>
      </c>
      <c r="P831" s="75">
        <f t="shared" si="478"/>
        <v>0</v>
      </c>
      <c r="Q831" s="75">
        <f t="shared" si="478"/>
        <v>0</v>
      </c>
      <c r="R831" s="75">
        <f t="shared" si="478"/>
        <v>0</v>
      </c>
      <c r="S831" s="75">
        <f t="shared" si="478"/>
        <v>0</v>
      </c>
      <c r="T831" s="75">
        <f t="shared" si="478"/>
        <v>0</v>
      </c>
      <c r="U831" s="75">
        <f t="shared" si="478"/>
        <v>0</v>
      </c>
      <c r="V831" s="75">
        <f t="shared" si="478"/>
        <v>0</v>
      </c>
      <c r="W831" s="75">
        <f t="shared" si="478"/>
        <v>0</v>
      </c>
      <c r="X831" s="75">
        <f t="shared" si="478"/>
        <v>0</v>
      </c>
      <c r="Y831" s="23">
        <f t="shared" si="473"/>
        <v>0</v>
      </c>
    </row>
    <row r="832" spans="1:25">
      <c r="A832" s="25">
        <f t="shared" si="467"/>
        <v>803</v>
      </c>
      <c r="C832" s="106">
        <v>33600</v>
      </c>
      <c r="E832" s="115" t="s">
        <v>332</v>
      </c>
      <c r="G832" s="24"/>
      <c r="H832" s="75"/>
      <c r="I832" s="23">
        <f>'Dep. Res. Class'!G$28</f>
        <v>0</v>
      </c>
      <c r="J832" s="75">
        <f t="shared" ref="J832:X832" si="479">+J28+J296+J564</f>
        <v>0</v>
      </c>
      <c r="K832" s="75">
        <f t="shared" si="479"/>
        <v>0</v>
      </c>
      <c r="L832" s="75">
        <f t="shared" si="479"/>
        <v>0</v>
      </c>
      <c r="M832" s="75">
        <f t="shared" si="479"/>
        <v>0</v>
      </c>
      <c r="N832" s="75">
        <f t="shared" si="479"/>
        <v>0</v>
      </c>
      <c r="O832" s="75">
        <f t="shared" si="479"/>
        <v>0</v>
      </c>
      <c r="P832" s="75">
        <f t="shared" si="479"/>
        <v>0</v>
      </c>
      <c r="Q832" s="75">
        <f t="shared" si="479"/>
        <v>0</v>
      </c>
      <c r="R832" s="75">
        <f t="shared" si="479"/>
        <v>0</v>
      </c>
      <c r="S832" s="75">
        <f t="shared" si="479"/>
        <v>0</v>
      </c>
      <c r="T832" s="75">
        <f t="shared" si="479"/>
        <v>0</v>
      </c>
      <c r="U832" s="75">
        <f t="shared" si="479"/>
        <v>0</v>
      </c>
      <c r="V832" s="75">
        <f t="shared" si="479"/>
        <v>0</v>
      </c>
      <c r="W832" s="75">
        <f t="shared" si="479"/>
        <v>0</v>
      </c>
      <c r="X832" s="75">
        <f t="shared" si="479"/>
        <v>0</v>
      </c>
      <c r="Y832" s="23">
        <f t="shared" si="473"/>
        <v>0</v>
      </c>
    </row>
    <row r="833" spans="1:25">
      <c r="A833" s="25">
        <f t="shared" si="467"/>
        <v>804</v>
      </c>
      <c r="G833" s="24"/>
      <c r="I833" s="23"/>
      <c r="J833" s="94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</row>
    <row r="834" spans="1:25">
      <c r="A834" s="25">
        <f t="shared" si="467"/>
        <v>805</v>
      </c>
      <c r="D834" s="106" t="s">
        <v>333</v>
      </c>
      <c r="G834" s="24"/>
      <c r="H834" s="75"/>
      <c r="I834" s="23">
        <f>'Dep. Res. Class'!G$30</f>
        <v>0</v>
      </c>
      <c r="J834" s="23">
        <f t="shared" ref="J834:P834" si="480">SUM(J825:J832)</f>
        <v>0</v>
      </c>
      <c r="K834" s="23">
        <f t="shared" si="480"/>
        <v>0</v>
      </c>
      <c r="L834" s="23">
        <f t="shared" si="480"/>
        <v>0</v>
      </c>
      <c r="M834" s="23">
        <f t="shared" si="480"/>
        <v>0</v>
      </c>
      <c r="N834" s="23">
        <f t="shared" si="480"/>
        <v>0</v>
      </c>
      <c r="O834" s="23">
        <f t="shared" si="480"/>
        <v>0</v>
      </c>
      <c r="P834" s="23">
        <f t="shared" si="480"/>
        <v>0</v>
      </c>
      <c r="Q834" s="23">
        <f t="shared" ref="Q834:X834" si="481">SUM(Q825:Q832)</f>
        <v>0</v>
      </c>
      <c r="R834" s="23">
        <f t="shared" si="481"/>
        <v>0</v>
      </c>
      <c r="S834" s="23">
        <f t="shared" si="481"/>
        <v>0</v>
      </c>
      <c r="T834" s="23">
        <f t="shared" si="481"/>
        <v>0</v>
      </c>
      <c r="U834" s="23">
        <f t="shared" si="481"/>
        <v>0</v>
      </c>
      <c r="V834" s="23">
        <f t="shared" si="481"/>
        <v>0</v>
      </c>
      <c r="W834" s="23">
        <f t="shared" si="481"/>
        <v>0</v>
      </c>
      <c r="X834" s="23">
        <f t="shared" si="481"/>
        <v>0</v>
      </c>
      <c r="Y834" s="23">
        <f>SUM(J834:X834)-I834</f>
        <v>0</v>
      </c>
    </row>
    <row r="835" spans="1:25">
      <c r="A835" s="25">
        <f t="shared" si="467"/>
        <v>806</v>
      </c>
      <c r="G835" s="24"/>
      <c r="H835" s="75"/>
      <c r="I835" s="23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23"/>
    </row>
    <row r="836" spans="1:25">
      <c r="A836" s="25">
        <f t="shared" si="467"/>
        <v>807</v>
      </c>
      <c r="D836" s="106" t="s">
        <v>346</v>
      </c>
      <c r="G836" s="24"/>
      <c r="H836" s="75"/>
      <c r="I836" s="23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23"/>
    </row>
    <row r="837" spans="1:25">
      <c r="A837" s="25">
        <f t="shared" si="467"/>
        <v>808</v>
      </c>
      <c r="G837" s="24"/>
      <c r="H837" s="75"/>
      <c r="I837" s="23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23"/>
    </row>
    <row r="838" spans="1:25">
      <c r="A838" s="25">
        <f t="shared" si="467"/>
        <v>809</v>
      </c>
      <c r="C838" s="106">
        <v>35010</v>
      </c>
      <c r="E838" s="115" t="s">
        <v>274</v>
      </c>
      <c r="G838" s="24"/>
      <c r="H838" s="75"/>
      <c r="I838" s="23">
        <f>'Dep. Res. Class'!G$34</f>
        <v>0</v>
      </c>
      <c r="J838" s="75">
        <f t="shared" ref="J838:X838" si="482">+J34+J302+J570</f>
        <v>0</v>
      </c>
      <c r="K838" s="75">
        <f t="shared" si="482"/>
        <v>0</v>
      </c>
      <c r="L838" s="75">
        <f t="shared" si="482"/>
        <v>0</v>
      </c>
      <c r="M838" s="75">
        <f t="shared" si="482"/>
        <v>0</v>
      </c>
      <c r="N838" s="75">
        <f t="shared" si="482"/>
        <v>0</v>
      </c>
      <c r="O838" s="75">
        <f t="shared" si="482"/>
        <v>0</v>
      </c>
      <c r="P838" s="75">
        <f t="shared" si="482"/>
        <v>0</v>
      </c>
      <c r="Q838" s="75">
        <f t="shared" si="482"/>
        <v>0</v>
      </c>
      <c r="R838" s="75">
        <f t="shared" si="482"/>
        <v>0</v>
      </c>
      <c r="S838" s="75">
        <f t="shared" si="482"/>
        <v>0</v>
      </c>
      <c r="T838" s="75">
        <f t="shared" si="482"/>
        <v>0</v>
      </c>
      <c r="U838" s="75">
        <f t="shared" si="482"/>
        <v>0</v>
      </c>
      <c r="V838" s="75">
        <f t="shared" si="482"/>
        <v>0</v>
      </c>
      <c r="W838" s="75">
        <f t="shared" si="482"/>
        <v>0</v>
      </c>
      <c r="X838" s="75">
        <f t="shared" si="482"/>
        <v>0</v>
      </c>
      <c r="Y838" s="23">
        <f t="shared" ref="Y838:Y854" si="483">SUM(J838:X838)-I838</f>
        <v>0</v>
      </c>
    </row>
    <row r="839" spans="1:25">
      <c r="A839" s="25">
        <f t="shared" si="467"/>
        <v>810</v>
      </c>
      <c r="C839" s="106">
        <v>35020</v>
      </c>
      <c r="E839" s="115" t="s">
        <v>137</v>
      </c>
      <c r="G839" s="24"/>
      <c r="H839" s="75"/>
      <c r="I839" s="23">
        <f>'Dep. Res. Class'!G$35</f>
        <v>4200.4634300000025</v>
      </c>
      <c r="J839" s="75">
        <f t="shared" ref="J839:X839" si="484">+J35+J303+J571</f>
        <v>1931.9119329641026</v>
      </c>
      <c r="K839" s="75">
        <f t="shared" si="484"/>
        <v>1226.439619685651</v>
      </c>
      <c r="L839" s="75">
        <f t="shared" si="484"/>
        <v>11.344829217395974</v>
      </c>
      <c r="M839" s="75">
        <f t="shared" si="484"/>
        <v>640.38404348527706</v>
      </c>
      <c r="N839" s="75">
        <f t="shared" si="484"/>
        <v>390.38300464757555</v>
      </c>
      <c r="O839" s="75">
        <f t="shared" si="484"/>
        <v>0</v>
      </c>
      <c r="P839" s="75">
        <f t="shared" si="484"/>
        <v>0</v>
      </c>
      <c r="Q839" s="75">
        <f t="shared" si="484"/>
        <v>0</v>
      </c>
      <c r="R839" s="75">
        <f t="shared" si="484"/>
        <v>0</v>
      </c>
      <c r="S839" s="75">
        <f t="shared" si="484"/>
        <v>0</v>
      </c>
      <c r="T839" s="75">
        <f t="shared" si="484"/>
        <v>0</v>
      </c>
      <c r="U839" s="75">
        <f t="shared" si="484"/>
        <v>0</v>
      </c>
      <c r="V839" s="75">
        <f t="shared" si="484"/>
        <v>0</v>
      </c>
      <c r="W839" s="75">
        <f t="shared" si="484"/>
        <v>0</v>
      </c>
      <c r="X839" s="75">
        <f t="shared" si="484"/>
        <v>0</v>
      </c>
      <c r="Y839" s="23">
        <f t="shared" si="483"/>
        <v>0</v>
      </c>
    </row>
    <row r="840" spans="1:25">
      <c r="A840" s="25">
        <f t="shared" si="467"/>
        <v>811</v>
      </c>
      <c r="C840" s="106">
        <v>35100</v>
      </c>
      <c r="E840" s="115" t="s">
        <v>80</v>
      </c>
      <c r="G840" s="24"/>
      <c r="H840" s="75"/>
      <c r="I840" s="23">
        <f>'Dep. Res. Class'!G$36</f>
        <v>7862.8018949999951</v>
      </c>
      <c r="J840" s="75">
        <f t="shared" ref="J840:X840" si="485">+J36+J304+J572</f>
        <v>3616.3249747619493</v>
      </c>
      <c r="K840" s="75">
        <f t="shared" si="485"/>
        <v>2295.759010040329</v>
      </c>
      <c r="L840" s="75">
        <f t="shared" si="485"/>
        <v>21.236262654235826</v>
      </c>
      <c r="M840" s="75">
        <f t="shared" si="485"/>
        <v>1198.7279390845199</v>
      </c>
      <c r="N840" s="75">
        <f t="shared" si="485"/>
        <v>730.753708458961</v>
      </c>
      <c r="O840" s="75">
        <f t="shared" si="485"/>
        <v>0</v>
      </c>
      <c r="P840" s="75">
        <f t="shared" si="485"/>
        <v>0</v>
      </c>
      <c r="Q840" s="75">
        <f t="shared" si="485"/>
        <v>0</v>
      </c>
      <c r="R840" s="75">
        <f t="shared" si="485"/>
        <v>0</v>
      </c>
      <c r="S840" s="75">
        <f t="shared" si="485"/>
        <v>0</v>
      </c>
      <c r="T840" s="75">
        <f t="shared" si="485"/>
        <v>0</v>
      </c>
      <c r="U840" s="75">
        <f t="shared" si="485"/>
        <v>0</v>
      </c>
      <c r="V840" s="75">
        <f t="shared" si="485"/>
        <v>0</v>
      </c>
      <c r="W840" s="75">
        <f t="shared" si="485"/>
        <v>0</v>
      </c>
      <c r="X840" s="75">
        <f t="shared" si="485"/>
        <v>0</v>
      </c>
      <c r="Y840" s="23">
        <f t="shared" si="483"/>
        <v>0</v>
      </c>
    </row>
    <row r="841" spans="1:25">
      <c r="A841" s="25">
        <f t="shared" si="467"/>
        <v>812</v>
      </c>
      <c r="C841" s="106">
        <v>35102</v>
      </c>
      <c r="E841" s="115" t="s">
        <v>335</v>
      </c>
      <c r="G841" s="24"/>
      <c r="H841" s="75"/>
      <c r="I841" s="23">
        <f>'Dep. Res. Class'!G$37</f>
        <v>120439.61655499988</v>
      </c>
      <c r="J841" s="75">
        <f t="shared" ref="J841:X841" si="486">+J37+J305+J573</f>
        <v>55393.586041582326</v>
      </c>
      <c r="K841" s="75">
        <f t="shared" si="486"/>
        <v>35165.623980399614</v>
      </c>
      <c r="L841" s="75">
        <f t="shared" si="486"/>
        <v>325.28955521108531</v>
      </c>
      <c r="M841" s="75">
        <f t="shared" si="486"/>
        <v>18361.690306468663</v>
      </c>
      <c r="N841" s="75">
        <f t="shared" si="486"/>
        <v>11193.426671338193</v>
      </c>
      <c r="O841" s="75">
        <f t="shared" si="486"/>
        <v>0</v>
      </c>
      <c r="P841" s="75">
        <f t="shared" si="486"/>
        <v>0</v>
      </c>
      <c r="Q841" s="75">
        <f t="shared" si="486"/>
        <v>0</v>
      </c>
      <c r="R841" s="75">
        <f t="shared" si="486"/>
        <v>0</v>
      </c>
      <c r="S841" s="75">
        <f t="shared" si="486"/>
        <v>0</v>
      </c>
      <c r="T841" s="75">
        <f t="shared" si="486"/>
        <v>0</v>
      </c>
      <c r="U841" s="75">
        <f t="shared" si="486"/>
        <v>0</v>
      </c>
      <c r="V841" s="75">
        <f t="shared" si="486"/>
        <v>0</v>
      </c>
      <c r="W841" s="75">
        <f t="shared" si="486"/>
        <v>0</v>
      </c>
      <c r="X841" s="75">
        <f t="shared" si="486"/>
        <v>0</v>
      </c>
      <c r="Y841" s="23">
        <f t="shared" si="483"/>
        <v>0</v>
      </c>
    </row>
    <row r="842" spans="1:25">
      <c r="A842" s="25">
        <f t="shared" si="467"/>
        <v>813</v>
      </c>
      <c r="C842" s="106">
        <v>35103</v>
      </c>
      <c r="E842" s="115" t="s">
        <v>336</v>
      </c>
      <c r="G842" s="24"/>
      <c r="H842" s="75"/>
      <c r="I842" s="23">
        <f>'Dep. Res. Class'!G$38</f>
        <v>20863.842724999977</v>
      </c>
      <c r="J842" s="75">
        <f t="shared" ref="J842:X842" si="487">+J38+J306+J574</f>
        <v>9595.8713602974312</v>
      </c>
      <c r="K842" s="75">
        <f t="shared" si="487"/>
        <v>6091.7667212806082</v>
      </c>
      <c r="L842" s="75">
        <f t="shared" si="487"/>
        <v>56.350147186910284</v>
      </c>
      <c r="M842" s="75">
        <f t="shared" si="487"/>
        <v>3180.8090201314672</v>
      </c>
      <c r="N842" s="75">
        <f t="shared" si="487"/>
        <v>1939.045476103561</v>
      </c>
      <c r="O842" s="75">
        <f t="shared" si="487"/>
        <v>0</v>
      </c>
      <c r="P842" s="75">
        <f t="shared" si="487"/>
        <v>0</v>
      </c>
      <c r="Q842" s="75">
        <f t="shared" si="487"/>
        <v>0</v>
      </c>
      <c r="R842" s="75">
        <f t="shared" si="487"/>
        <v>0</v>
      </c>
      <c r="S842" s="75">
        <f t="shared" si="487"/>
        <v>0</v>
      </c>
      <c r="T842" s="75">
        <f t="shared" si="487"/>
        <v>0</v>
      </c>
      <c r="U842" s="75">
        <f t="shared" si="487"/>
        <v>0</v>
      </c>
      <c r="V842" s="75">
        <f t="shared" si="487"/>
        <v>0</v>
      </c>
      <c r="W842" s="75">
        <f t="shared" si="487"/>
        <v>0</v>
      </c>
      <c r="X842" s="75">
        <f t="shared" si="487"/>
        <v>0</v>
      </c>
      <c r="Y842" s="23">
        <f t="shared" si="483"/>
        <v>0</v>
      </c>
    </row>
    <row r="843" spans="1:25">
      <c r="A843" s="25">
        <f t="shared" si="467"/>
        <v>814</v>
      </c>
      <c r="C843" s="106">
        <v>35104</v>
      </c>
      <c r="E843" s="115" t="s">
        <v>337</v>
      </c>
      <c r="G843" s="24"/>
      <c r="H843" s="75"/>
      <c r="I843" s="23">
        <f>'Dep. Res. Class'!G$39</f>
        <v>106003.27364250003</v>
      </c>
      <c r="J843" s="75">
        <f t="shared" ref="J843:X843" si="488">+J39+J307+J575</f>
        <v>48753.903633724723</v>
      </c>
      <c r="K843" s="75">
        <f t="shared" si="488"/>
        <v>30950.54076248479</v>
      </c>
      <c r="L843" s="75">
        <f t="shared" si="488"/>
        <v>286.29913246478475</v>
      </c>
      <c r="M843" s="75">
        <f t="shared" si="488"/>
        <v>16160.789429336952</v>
      </c>
      <c r="N843" s="75">
        <f t="shared" si="488"/>
        <v>9851.740684488781</v>
      </c>
      <c r="O843" s="75">
        <f t="shared" si="488"/>
        <v>0</v>
      </c>
      <c r="P843" s="75">
        <f t="shared" si="488"/>
        <v>0</v>
      </c>
      <c r="Q843" s="75">
        <f t="shared" si="488"/>
        <v>0</v>
      </c>
      <c r="R843" s="75">
        <f t="shared" si="488"/>
        <v>0</v>
      </c>
      <c r="S843" s="75">
        <f t="shared" si="488"/>
        <v>0</v>
      </c>
      <c r="T843" s="75">
        <f t="shared" si="488"/>
        <v>0</v>
      </c>
      <c r="U843" s="75">
        <f t="shared" si="488"/>
        <v>0</v>
      </c>
      <c r="V843" s="75">
        <f t="shared" si="488"/>
        <v>0</v>
      </c>
      <c r="W843" s="75">
        <f t="shared" si="488"/>
        <v>0</v>
      </c>
      <c r="X843" s="75">
        <f t="shared" si="488"/>
        <v>0</v>
      </c>
      <c r="Y843" s="23">
        <f t="shared" si="483"/>
        <v>0</v>
      </c>
    </row>
    <row r="844" spans="1:25">
      <c r="A844" s="25">
        <f t="shared" si="467"/>
        <v>815</v>
      </c>
      <c r="C844" s="106">
        <v>35200</v>
      </c>
      <c r="E844" s="115" t="s">
        <v>338</v>
      </c>
      <c r="G844" s="24"/>
      <c r="H844" s="75"/>
      <c r="I844" s="23">
        <f>'Dep. Res. Class'!G$40</f>
        <v>2463748.5272673788</v>
      </c>
      <c r="J844" s="75">
        <f t="shared" ref="J844:X844" si="489">+J40+J308+J576</f>
        <v>1133147.6297725034</v>
      </c>
      <c r="K844" s="75">
        <f t="shared" si="489"/>
        <v>719358.43678631564</v>
      </c>
      <c r="L844" s="75">
        <f t="shared" si="489"/>
        <v>6654.219645583069</v>
      </c>
      <c r="M844" s="75">
        <f t="shared" si="489"/>
        <v>375612.18430185923</v>
      </c>
      <c r="N844" s="75">
        <f t="shared" si="489"/>
        <v>228976.05676111742</v>
      </c>
      <c r="O844" s="75">
        <f t="shared" si="489"/>
        <v>0</v>
      </c>
      <c r="P844" s="75">
        <f t="shared" si="489"/>
        <v>0</v>
      </c>
      <c r="Q844" s="75">
        <f t="shared" si="489"/>
        <v>0</v>
      </c>
      <c r="R844" s="75">
        <f t="shared" si="489"/>
        <v>0</v>
      </c>
      <c r="S844" s="75">
        <f t="shared" si="489"/>
        <v>0</v>
      </c>
      <c r="T844" s="75">
        <f t="shared" si="489"/>
        <v>0</v>
      </c>
      <c r="U844" s="75">
        <f t="shared" si="489"/>
        <v>0</v>
      </c>
      <c r="V844" s="75">
        <f t="shared" si="489"/>
        <v>0</v>
      </c>
      <c r="W844" s="75">
        <f t="shared" si="489"/>
        <v>0</v>
      </c>
      <c r="X844" s="75">
        <f t="shared" si="489"/>
        <v>0</v>
      </c>
      <c r="Y844" s="23">
        <f t="shared" si="483"/>
        <v>0</v>
      </c>
    </row>
    <row r="845" spans="1:25">
      <c r="A845" s="25">
        <f t="shared" si="467"/>
        <v>816</v>
      </c>
      <c r="C845" s="106">
        <v>35201</v>
      </c>
      <c r="E845" s="115" t="s">
        <v>339</v>
      </c>
      <c r="G845" s="24"/>
      <c r="H845" s="75"/>
      <c r="I845" s="23">
        <f>'Dep. Res. Class'!G$41</f>
        <v>1502528.0107999993</v>
      </c>
      <c r="J845" s="75">
        <f t="shared" ref="J845:X845" si="490">+J41+J309+J577</f>
        <v>691055.12809507619</v>
      </c>
      <c r="K845" s="75">
        <f t="shared" si="490"/>
        <v>438703.94608639361</v>
      </c>
      <c r="L845" s="75">
        <f t="shared" si="490"/>
        <v>4058.1054831084853</v>
      </c>
      <c r="M845" s="75">
        <f t="shared" si="490"/>
        <v>229068.76325453288</v>
      </c>
      <c r="N845" s="75">
        <f t="shared" si="490"/>
        <v>139642.06788088815</v>
      </c>
      <c r="O845" s="75">
        <f t="shared" si="490"/>
        <v>0</v>
      </c>
      <c r="P845" s="75">
        <f t="shared" si="490"/>
        <v>0</v>
      </c>
      <c r="Q845" s="75">
        <f t="shared" si="490"/>
        <v>0</v>
      </c>
      <c r="R845" s="75">
        <f t="shared" si="490"/>
        <v>0</v>
      </c>
      <c r="S845" s="75">
        <f t="shared" si="490"/>
        <v>0</v>
      </c>
      <c r="T845" s="75">
        <f t="shared" si="490"/>
        <v>0</v>
      </c>
      <c r="U845" s="75">
        <f t="shared" si="490"/>
        <v>0</v>
      </c>
      <c r="V845" s="75">
        <f t="shared" si="490"/>
        <v>0</v>
      </c>
      <c r="W845" s="75">
        <f t="shared" si="490"/>
        <v>0</v>
      </c>
      <c r="X845" s="75">
        <f t="shared" si="490"/>
        <v>0</v>
      </c>
      <c r="Y845" s="23">
        <f t="shared" si="483"/>
        <v>0</v>
      </c>
    </row>
    <row r="846" spans="1:25">
      <c r="A846" s="25">
        <f t="shared" si="467"/>
        <v>817</v>
      </c>
      <c r="C846" s="106">
        <v>35202</v>
      </c>
      <c r="E846" s="115" t="s">
        <v>340</v>
      </c>
      <c r="G846" s="24"/>
      <c r="H846" s="75"/>
      <c r="I846" s="23">
        <f>'Dep. Res. Class'!G$42</f>
        <v>474360.55413000035</v>
      </c>
      <c r="J846" s="75">
        <f t="shared" ref="J846:X846" si="491">+J42+J310+J578</f>
        <v>218171.83516134345</v>
      </c>
      <c r="K846" s="75">
        <f t="shared" si="491"/>
        <v>138502.47414273335</v>
      </c>
      <c r="L846" s="75">
        <f t="shared" si="491"/>
        <v>1281.1775566569256</v>
      </c>
      <c r="M846" s="75">
        <f t="shared" si="491"/>
        <v>72318.908326666744</v>
      </c>
      <c r="N846" s="75">
        <f t="shared" si="491"/>
        <v>44086.158942599897</v>
      </c>
      <c r="O846" s="75">
        <f t="shared" si="491"/>
        <v>0</v>
      </c>
      <c r="P846" s="75">
        <f t="shared" si="491"/>
        <v>0</v>
      </c>
      <c r="Q846" s="75">
        <f t="shared" si="491"/>
        <v>0</v>
      </c>
      <c r="R846" s="75">
        <f t="shared" si="491"/>
        <v>0</v>
      </c>
      <c r="S846" s="75">
        <f t="shared" si="491"/>
        <v>0</v>
      </c>
      <c r="T846" s="75">
        <f t="shared" si="491"/>
        <v>0</v>
      </c>
      <c r="U846" s="75">
        <f t="shared" si="491"/>
        <v>0</v>
      </c>
      <c r="V846" s="75">
        <f t="shared" si="491"/>
        <v>0</v>
      </c>
      <c r="W846" s="75">
        <f t="shared" si="491"/>
        <v>0</v>
      </c>
      <c r="X846" s="75">
        <f t="shared" si="491"/>
        <v>0</v>
      </c>
      <c r="Y846" s="23">
        <f t="shared" si="483"/>
        <v>0</v>
      </c>
    </row>
    <row r="847" spans="1:25">
      <c r="A847" s="25">
        <f t="shared" si="467"/>
        <v>818</v>
      </c>
      <c r="C847" s="106">
        <v>35203</v>
      </c>
      <c r="E847" s="115" t="s">
        <v>341</v>
      </c>
      <c r="G847" s="24"/>
      <c r="H847" s="75"/>
      <c r="I847" s="23">
        <f>'Dep. Res. Class'!G$43</f>
        <v>702998.74680000101</v>
      </c>
      <c r="J847" s="75">
        <f t="shared" ref="J847:X847" si="492">+J43+J311+J579</f>
        <v>323329.00653338886</v>
      </c>
      <c r="K847" s="75">
        <f t="shared" si="492"/>
        <v>205259.61719059225</v>
      </c>
      <c r="L847" s="75">
        <f t="shared" si="492"/>
        <v>1898.6954309680541</v>
      </c>
      <c r="M847" s="75">
        <f t="shared" si="492"/>
        <v>107176.07415067221</v>
      </c>
      <c r="N847" s="75">
        <f t="shared" si="492"/>
        <v>65335.353494379648</v>
      </c>
      <c r="O847" s="75">
        <f t="shared" si="492"/>
        <v>0</v>
      </c>
      <c r="P847" s="75">
        <f t="shared" si="492"/>
        <v>0</v>
      </c>
      <c r="Q847" s="75">
        <f t="shared" si="492"/>
        <v>0</v>
      </c>
      <c r="R847" s="75">
        <f t="shared" si="492"/>
        <v>0</v>
      </c>
      <c r="S847" s="75">
        <f t="shared" si="492"/>
        <v>0</v>
      </c>
      <c r="T847" s="75">
        <f t="shared" si="492"/>
        <v>0</v>
      </c>
      <c r="U847" s="75">
        <f t="shared" si="492"/>
        <v>0</v>
      </c>
      <c r="V847" s="75">
        <f t="shared" si="492"/>
        <v>0</v>
      </c>
      <c r="W847" s="75">
        <f t="shared" si="492"/>
        <v>0</v>
      </c>
      <c r="X847" s="75">
        <f t="shared" si="492"/>
        <v>0</v>
      </c>
      <c r="Y847" s="23">
        <f t="shared" si="483"/>
        <v>0</v>
      </c>
    </row>
    <row r="848" spans="1:25">
      <c r="A848" s="25">
        <f t="shared" si="467"/>
        <v>819</v>
      </c>
      <c r="C848" s="106">
        <v>35210</v>
      </c>
      <c r="E848" s="115" t="s">
        <v>342</v>
      </c>
      <c r="G848" s="24"/>
      <c r="H848" s="75"/>
      <c r="I848" s="23">
        <f>'Dep. Res. Class'!G$44</f>
        <v>167328.42063000021</v>
      </c>
      <c r="J848" s="75">
        <f t="shared" ref="J848:X848" si="493">+J44+J312+J580</f>
        <v>76959.07318948707</v>
      </c>
      <c r="K848" s="75">
        <f t="shared" si="493"/>
        <v>48856.086472358118</v>
      </c>
      <c r="L848" s="75">
        <f t="shared" si="493"/>
        <v>451.92926611527446</v>
      </c>
      <c r="M848" s="75">
        <f t="shared" si="493"/>
        <v>25510.149624858117</v>
      </c>
      <c r="N848" s="75">
        <f t="shared" si="493"/>
        <v>15551.182077181615</v>
      </c>
      <c r="O848" s="75">
        <f t="shared" si="493"/>
        <v>0</v>
      </c>
      <c r="P848" s="75">
        <f t="shared" si="493"/>
        <v>0</v>
      </c>
      <c r="Q848" s="75">
        <f t="shared" si="493"/>
        <v>0</v>
      </c>
      <c r="R848" s="75">
        <f t="shared" si="493"/>
        <v>0</v>
      </c>
      <c r="S848" s="75">
        <f t="shared" si="493"/>
        <v>0</v>
      </c>
      <c r="T848" s="75">
        <f t="shared" si="493"/>
        <v>0</v>
      </c>
      <c r="U848" s="75">
        <f t="shared" si="493"/>
        <v>0</v>
      </c>
      <c r="V848" s="75">
        <f t="shared" si="493"/>
        <v>0</v>
      </c>
      <c r="W848" s="75">
        <f t="shared" si="493"/>
        <v>0</v>
      </c>
      <c r="X848" s="75">
        <f t="shared" si="493"/>
        <v>0</v>
      </c>
      <c r="Y848" s="23">
        <f t="shared" si="483"/>
        <v>0</v>
      </c>
    </row>
    <row r="849" spans="1:25">
      <c r="A849" s="25">
        <f t="shared" si="467"/>
        <v>820</v>
      </c>
      <c r="C849" s="106">
        <v>35211</v>
      </c>
      <c r="E849" s="115" t="s">
        <v>343</v>
      </c>
      <c r="G849" s="24"/>
      <c r="H849" s="75"/>
      <c r="I849" s="23">
        <f>'Dep. Res. Class'!G$45</f>
        <v>44691.181942500029</v>
      </c>
      <c r="J849" s="75">
        <f t="shared" ref="J849:X849" si="494">+J45+J313+J581</f>
        <v>20554.738573925777</v>
      </c>
      <c r="K849" s="75">
        <f t="shared" si="494"/>
        <v>13048.80689911445</v>
      </c>
      <c r="L849" s="75">
        <f t="shared" si="494"/>
        <v>120.70425921104457</v>
      </c>
      <c r="M849" s="75">
        <f t="shared" si="494"/>
        <v>6813.4195851038166</v>
      </c>
      <c r="N849" s="75">
        <f t="shared" si="494"/>
        <v>4153.512625144941</v>
      </c>
      <c r="O849" s="75">
        <f t="shared" si="494"/>
        <v>0</v>
      </c>
      <c r="P849" s="75">
        <f t="shared" si="494"/>
        <v>0</v>
      </c>
      <c r="Q849" s="75">
        <f t="shared" si="494"/>
        <v>0</v>
      </c>
      <c r="R849" s="75">
        <f t="shared" si="494"/>
        <v>0</v>
      </c>
      <c r="S849" s="75">
        <f t="shared" si="494"/>
        <v>0</v>
      </c>
      <c r="T849" s="75">
        <f t="shared" si="494"/>
        <v>0</v>
      </c>
      <c r="U849" s="75">
        <f t="shared" si="494"/>
        <v>0</v>
      </c>
      <c r="V849" s="75">
        <f t="shared" si="494"/>
        <v>0</v>
      </c>
      <c r="W849" s="75">
        <f t="shared" si="494"/>
        <v>0</v>
      </c>
      <c r="X849" s="75">
        <f t="shared" si="494"/>
        <v>0</v>
      </c>
      <c r="Y849" s="23">
        <f t="shared" si="483"/>
        <v>0</v>
      </c>
    </row>
    <row r="850" spans="1:25">
      <c r="A850" s="25">
        <f t="shared" si="467"/>
        <v>821</v>
      </c>
      <c r="C850" s="106">
        <v>35301</v>
      </c>
      <c r="E850" s="113" t="s">
        <v>329</v>
      </c>
      <c r="G850" s="24"/>
      <c r="H850" s="75"/>
      <c r="I850" s="23">
        <f>'Dep. Res. Class'!G$46</f>
        <v>105565.90832749994</v>
      </c>
      <c r="J850" s="75">
        <f t="shared" ref="J850:X850" si="495">+J46+J314+J582</f>
        <v>48552.746955373819</v>
      </c>
      <c r="K850" s="75">
        <f t="shared" si="495"/>
        <v>30822.840055281536</v>
      </c>
      <c r="L850" s="75">
        <f t="shared" si="495"/>
        <v>285.11787356633778</v>
      </c>
      <c r="M850" s="75">
        <f t="shared" si="495"/>
        <v>16094.110651252704</v>
      </c>
      <c r="N850" s="75">
        <f t="shared" si="495"/>
        <v>9811.0927920255508</v>
      </c>
      <c r="O850" s="75">
        <f t="shared" si="495"/>
        <v>0</v>
      </c>
      <c r="P850" s="75">
        <f t="shared" si="495"/>
        <v>0</v>
      </c>
      <c r="Q850" s="75">
        <f t="shared" si="495"/>
        <v>0</v>
      </c>
      <c r="R850" s="75">
        <f t="shared" si="495"/>
        <v>0</v>
      </c>
      <c r="S850" s="75">
        <f t="shared" si="495"/>
        <v>0</v>
      </c>
      <c r="T850" s="75">
        <f t="shared" si="495"/>
        <v>0</v>
      </c>
      <c r="U850" s="75">
        <f t="shared" si="495"/>
        <v>0</v>
      </c>
      <c r="V850" s="75">
        <f t="shared" si="495"/>
        <v>0</v>
      </c>
      <c r="W850" s="75">
        <f t="shared" si="495"/>
        <v>0</v>
      </c>
      <c r="X850" s="75">
        <f t="shared" si="495"/>
        <v>0</v>
      </c>
      <c r="Y850" s="23">
        <f t="shared" si="483"/>
        <v>0</v>
      </c>
    </row>
    <row r="851" spans="1:25">
      <c r="A851" s="25">
        <f t="shared" si="467"/>
        <v>822</v>
      </c>
      <c r="C851" s="106">
        <v>35302</v>
      </c>
      <c r="E851" s="115" t="s">
        <v>330</v>
      </c>
      <c r="G851" s="24"/>
      <c r="H851" s="75"/>
      <c r="I851" s="23">
        <f>'Dep. Res. Class'!G$47</f>
        <v>153746.82267499983</v>
      </c>
      <c r="J851" s="75">
        <f t="shared" ref="J851:X851" si="496">+J47+J315+J583</f>
        <v>70712.512162294399</v>
      </c>
      <c r="K851" s="75">
        <f t="shared" si="496"/>
        <v>44890.569307826096</v>
      </c>
      <c r="L851" s="75">
        <f t="shared" si="496"/>
        <v>415.24738282631228</v>
      </c>
      <c r="M851" s="75">
        <f t="shared" si="496"/>
        <v>23439.559376816243</v>
      </c>
      <c r="N851" s="75">
        <f t="shared" si="496"/>
        <v>14288.934445236771</v>
      </c>
      <c r="O851" s="75">
        <f t="shared" si="496"/>
        <v>0</v>
      </c>
      <c r="P851" s="75">
        <f t="shared" si="496"/>
        <v>0</v>
      </c>
      <c r="Q851" s="75">
        <f t="shared" si="496"/>
        <v>0</v>
      </c>
      <c r="R851" s="75">
        <f t="shared" si="496"/>
        <v>0</v>
      </c>
      <c r="S851" s="75">
        <f t="shared" si="496"/>
        <v>0</v>
      </c>
      <c r="T851" s="75">
        <f t="shared" si="496"/>
        <v>0</v>
      </c>
      <c r="U851" s="75">
        <f t="shared" si="496"/>
        <v>0</v>
      </c>
      <c r="V851" s="75">
        <f t="shared" si="496"/>
        <v>0</v>
      </c>
      <c r="W851" s="75">
        <f t="shared" si="496"/>
        <v>0</v>
      </c>
      <c r="X851" s="75">
        <f t="shared" si="496"/>
        <v>0</v>
      </c>
      <c r="Y851" s="23">
        <f t="shared" si="483"/>
        <v>0</v>
      </c>
    </row>
    <row r="852" spans="1:25">
      <c r="A852" s="25">
        <f t="shared" si="467"/>
        <v>823</v>
      </c>
      <c r="C852" s="106">
        <v>35400</v>
      </c>
      <c r="E852" s="115" t="s">
        <v>116</v>
      </c>
      <c r="G852" s="24"/>
      <c r="H852" s="75"/>
      <c r="I852" s="23">
        <f>'Dep. Res. Class'!G$48</f>
        <v>682171.7404159999</v>
      </c>
      <c r="J852" s="75">
        <f t="shared" ref="J852:X852" si="497">+J48+J316+J584</f>
        <v>313750.07724815723</v>
      </c>
      <c r="K852" s="75">
        <f t="shared" si="497"/>
        <v>199178.60584161713</v>
      </c>
      <c r="L852" s="75">
        <f t="shared" si="497"/>
        <v>1842.4447732790507</v>
      </c>
      <c r="M852" s="75">
        <f t="shared" si="497"/>
        <v>104000.88103587813</v>
      </c>
      <c r="N852" s="75">
        <f t="shared" si="497"/>
        <v>63399.731517068307</v>
      </c>
      <c r="O852" s="75">
        <f t="shared" si="497"/>
        <v>0</v>
      </c>
      <c r="P852" s="75">
        <f t="shared" si="497"/>
        <v>0</v>
      </c>
      <c r="Q852" s="75">
        <f t="shared" si="497"/>
        <v>0</v>
      </c>
      <c r="R852" s="75">
        <f t="shared" si="497"/>
        <v>0</v>
      </c>
      <c r="S852" s="75">
        <f t="shared" si="497"/>
        <v>0</v>
      </c>
      <c r="T852" s="75">
        <f t="shared" si="497"/>
        <v>0</v>
      </c>
      <c r="U852" s="75">
        <f t="shared" si="497"/>
        <v>0</v>
      </c>
      <c r="V852" s="75">
        <f t="shared" si="497"/>
        <v>0</v>
      </c>
      <c r="W852" s="75">
        <f t="shared" si="497"/>
        <v>0</v>
      </c>
      <c r="X852" s="75">
        <f t="shared" si="497"/>
        <v>0</v>
      </c>
      <c r="Y852" s="23">
        <f t="shared" si="483"/>
        <v>0</v>
      </c>
    </row>
    <row r="853" spans="1:25">
      <c r="A853" s="25">
        <f t="shared" si="467"/>
        <v>824</v>
      </c>
      <c r="C853" s="106">
        <v>35500</v>
      </c>
      <c r="E853" s="115" t="s">
        <v>344</v>
      </c>
      <c r="G853" s="24"/>
      <c r="H853" s="75"/>
      <c r="I853" s="23">
        <f>'Dep. Res. Class'!G$49</f>
        <v>167059.7673825002</v>
      </c>
      <c r="J853" s="75">
        <f t="shared" ref="J853:X853" si="498">+J49+J317+J585</f>
        <v>76835.511962654826</v>
      </c>
      <c r="K853" s="75">
        <f t="shared" si="498"/>
        <v>48777.645844988772</v>
      </c>
      <c r="L853" s="75">
        <f t="shared" si="498"/>
        <v>451.20367350808289</v>
      </c>
      <c r="M853" s="75">
        <f t="shared" si="498"/>
        <v>25469.191941069992</v>
      </c>
      <c r="N853" s="75">
        <f t="shared" si="498"/>
        <v>15526.213960278528</v>
      </c>
      <c r="O853" s="75">
        <f t="shared" si="498"/>
        <v>0</v>
      </c>
      <c r="P853" s="75">
        <f t="shared" si="498"/>
        <v>0</v>
      </c>
      <c r="Q853" s="75">
        <f t="shared" si="498"/>
        <v>0</v>
      </c>
      <c r="R853" s="75">
        <f t="shared" si="498"/>
        <v>0</v>
      </c>
      <c r="S853" s="75">
        <f t="shared" si="498"/>
        <v>0</v>
      </c>
      <c r="T853" s="75">
        <f t="shared" si="498"/>
        <v>0</v>
      </c>
      <c r="U853" s="75">
        <f t="shared" si="498"/>
        <v>0</v>
      </c>
      <c r="V853" s="75">
        <f t="shared" si="498"/>
        <v>0</v>
      </c>
      <c r="W853" s="75">
        <f t="shared" si="498"/>
        <v>0</v>
      </c>
      <c r="X853" s="75">
        <f t="shared" si="498"/>
        <v>0</v>
      </c>
      <c r="Y853" s="23">
        <f t="shared" si="483"/>
        <v>0</v>
      </c>
    </row>
    <row r="854" spans="1:25">
      <c r="A854" s="25">
        <f t="shared" si="467"/>
        <v>825</v>
      </c>
      <c r="C854" s="106">
        <v>35600</v>
      </c>
      <c r="E854" s="115" t="s">
        <v>332</v>
      </c>
      <c r="G854" s="24"/>
      <c r="H854" s="75"/>
      <c r="I854" s="23">
        <f>'Dep. Res. Class'!G$50</f>
        <v>322627.56812500034</v>
      </c>
      <c r="J854" s="75">
        <f t="shared" ref="J854:X854" si="499">+J50+J318+J586</f>
        <v>148385.54344082857</v>
      </c>
      <c r="K854" s="75">
        <f t="shared" si="499"/>
        <v>94199.899260004197</v>
      </c>
      <c r="L854" s="75">
        <f t="shared" si="499"/>
        <v>871.36924822647768</v>
      </c>
      <c r="M854" s="75">
        <f t="shared" si="499"/>
        <v>49186.369565824149</v>
      </c>
      <c r="N854" s="75">
        <f t="shared" si="499"/>
        <v>29984.386610116955</v>
      </c>
      <c r="O854" s="75">
        <f t="shared" si="499"/>
        <v>0</v>
      </c>
      <c r="P854" s="75">
        <f t="shared" si="499"/>
        <v>0</v>
      </c>
      <c r="Q854" s="75">
        <f t="shared" si="499"/>
        <v>0</v>
      </c>
      <c r="R854" s="75">
        <f t="shared" si="499"/>
        <v>0</v>
      </c>
      <c r="S854" s="75">
        <f t="shared" si="499"/>
        <v>0</v>
      </c>
      <c r="T854" s="75">
        <f t="shared" si="499"/>
        <v>0</v>
      </c>
      <c r="U854" s="75">
        <f t="shared" si="499"/>
        <v>0</v>
      </c>
      <c r="V854" s="75">
        <f t="shared" si="499"/>
        <v>0</v>
      </c>
      <c r="W854" s="75">
        <f t="shared" si="499"/>
        <v>0</v>
      </c>
      <c r="X854" s="75">
        <f t="shared" si="499"/>
        <v>0</v>
      </c>
      <c r="Y854" s="23">
        <f t="shared" si="483"/>
        <v>0</v>
      </c>
    </row>
    <row r="855" spans="1:25">
      <c r="A855" s="25">
        <f t="shared" si="467"/>
        <v>826</v>
      </c>
      <c r="G855" s="24"/>
      <c r="H855" s="75"/>
      <c r="I855" s="23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23"/>
    </row>
    <row r="856" spans="1:25">
      <c r="A856" s="25">
        <f t="shared" si="467"/>
        <v>827</v>
      </c>
      <c r="D856" s="106" t="s">
        <v>345</v>
      </c>
      <c r="G856" s="24"/>
      <c r="H856" s="75"/>
      <c r="I856" s="23">
        <f>'Dep. Res. Class'!G$52</f>
        <v>7046197.2467433801</v>
      </c>
      <c r="J856" s="75">
        <f>SUM(J838:J854)</f>
        <v>3240745.401038364</v>
      </c>
      <c r="K856" s="75">
        <f t="shared" ref="K856:X856" si="500">SUM(K838:K854)</f>
        <v>2057329.057981116</v>
      </c>
      <c r="L856" s="75">
        <f t="shared" si="500"/>
        <v>19030.734519783528</v>
      </c>
      <c r="M856" s="75">
        <f t="shared" si="500"/>
        <v>1074232.0125530411</v>
      </c>
      <c r="N856" s="75">
        <f t="shared" si="500"/>
        <v>654860.04065107508</v>
      </c>
      <c r="O856" s="75">
        <f t="shared" si="500"/>
        <v>0</v>
      </c>
      <c r="P856" s="75">
        <f t="shared" si="500"/>
        <v>0</v>
      </c>
      <c r="Q856" s="75">
        <f t="shared" si="500"/>
        <v>0</v>
      </c>
      <c r="R856" s="75">
        <f t="shared" si="500"/>
        <v>0</v>
      </c>
      <c r="S856" s="75">
        <f t="shared" si="500"/>
        <v>0</v>
      </c>
      <c r="T856" s="75">
        <f t="shared" si="500"/>
        <v>0</v>
      </c>
      <c r="U856" s="75">
        <f t="shared" si="500"/>
        <v>0</v>
      </c>
      <c r="V856" s="75">
        <f t="shared" si="500"/>
        <v>0</v>
      </c>
      <c r="W856" s="75">
        <f t="shared" si="500"/>
        <v>0</v>
      </c>
      <c r="X856" s="75">
        <f t="shared" si="500"/>
        <v>0</v>
      </c>
      <c r="Y856" s="23">
        <f>SUM(J856:X856)-I856</f>
        <v>0</v>
      </c>
    </row>
    <row r="857" spans="1:25">
      <c r="A857" s="25">
        <f t="shared" si="467"/>
        <v>828</v>
      </c>
      <c r="G857" s="24"/>
      <c r="H857" s="75"/>
      <c r="I857" s="23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23"/>
    </row>
    <row r="858" spans="1:25">
      <c r="A858" s="25">
        <f t="shared" si="467"/>
        <v>829</v>
      </c>
      <c r="D858" s="106" t="s">
        <v>64</v>
      </c>
      <c r="G858" s="24"/>
      <c r="H858" s="75"/>
      <c r="I858" s="23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23"/>
    </row>
    <row r="859" spans="1:25">
      <c r="A859" s="25">
        <f t="shared" si="467"/>
        <v>830</v>
      </c>
      <c r="G859" s="24"/>
      <c r="H859" s="75"/>
      <c r="I859" s="23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23"/>
    </row>
    <row r="860" spans="1:25">
      <c r="A860" s="25">
        <f t="shared" si="467"/>
        <v>831</v>
      </c>
      <c r="C860" s="106">
        <v>36510</v>
      </c>
      <c r="E860" s="106" t="s">
        <v>115</v>
      </c>
      <c r="G860" s="24"/>
      <c r="H860" s="75"/>
      <c r="I860" s="23">
        <f>'Dep. Res. Class'!G$56</f>
        <v>0</v>
      </c>
      <c r="J860" s="75">
        <f t="shared" ref="J860:X860" si="501">+J56+J324+J592</f>
        <v>0</v>
      </c>
      <c r="K860" s="75">
        <f t="shared" si="501"/>
        <v>0</v>
      </c>
      <c r="L860" s="75">
        <f t="shared" si="501"/>
        <v>0</v>
      </c>
      <c r="M860" s="75">
        <f t="shared" si="501"/>
        <v>0</v>
      </c>
      <c r="N860" s="75">
        <f t="shared" si="501"/>
        <v>0</v>
      </c>
      <c r="O860" s="75">
        <f t="shared" si="501"/>
        <v>0</v>
      </c>
      <c r="P860" s="75">
        <f t="shared" si="501"/>
        <v>0</v>
      </c>
      <c r="Q860" s="75">
        <f t="shared" si="501"/>
        <v>0</v>
      </c>
      <c r="R860" s="75">
        <f t="shared" si="501"/>
        <v>0</v>
      </c>
      <c r="S860" s="75">
        <f t="shared" si="501"/>
        <v>0</v>
      </c>
      <c r="T860" s="75">
        <f t="shared" si="501"/>
        <v>0</v>
      </c>
      <c r="U860" s="75">
        <f t="shared" si="501"/>
        <v>0</v>
      </c>
      <c r="V860" s="75">
        <f t="shared" si="501"/>
        <v>0</v>
      </c>
      <c r="W860" s="75">
        <f t="shared" si="501"/>
        <v>0</v>
      </c>
      <c r="X860" s="75">
        <f t="shared" si="501"/>
        <v>0</v>
      </c>
      <c r="Y860" s="23">
        <f t="shared" ref="Y860:Y868" si="502">SUM(J860:X860)-I860</f>
        <v>0</v>
      </c>
    </row>
    <row r="861" spans="1:25">
      <c r="A861" s="25">
        <f t="shared" si="467"/>
        <v>832</v>
      </c>
      <c r="C861" s="106">
        <v>36520</v>
      </c>
      <c r="E861" s="106" t="s">
        <v>137</v>
      </c>
      <c r="G861" s="24"/>
      <c r="H861" s="75"/>
      <c r="I861" s="23">
        <f>'Dep. Res. Class'!G$57</f>
        <v>587413.51750000019</v>
      </c>
      <c r="J861" s="75">
        <f t="shared" ref="J861:X861" si="503">+J57+J325+J593</f>
        <v>317175.85684225115</v>
      </c>
      <c r="K861" s="75">
        <f t="shared" si="503"/>
        <v>195742.95254982592</v>
      </c>
      <c r="L861" s="75">
        <f t="shared" si="503"/>
        <v>0</v>
      </c>
      <c r="M861" s="75">
        <f t="shared" si="503"/>
        <v>74494.708107923114</v>
      </c>
      <c r="N861" s="75">
        <f t="shared" si="503"/>
        <v>0</v>
      </c>
      <c r="O861" s="75">
        <f t="shared" si="503"/>
        <v>0</v>
      </c>
      <c r="P861" s="75">
        <f t="shared" si="503"/>
        <v>0</v>
      </c>
      <c r="Q861" s="75">
        <f t="shared" si="503"/>
        <v>0</v>
      </c>
      <c r="R861" s="75">
        <f t="shared" si="503"/>
        <v>0</v>
      </c>
      <c r="S861" s="75">
        <f t="shared" si="503"/>
        <v>0</v>
      </c>
      <c r="T861" s="75">
        <f t="shared" si="503"/>
        <v>0</v>
      </c>
      <c r="U861" s="75">
        <f t="shared" si="503"/>
        <v>0</v>
      </c>
      <c r="V861" s="75">
        <f t="shared" si="503"/>
        <v>0</v>
      </c>
      <c r="W861" s="75">
        <f t="shared" si="503"/>
        <v>0</v>
      </c>
      <c r="X861" s="75">
        <f t="shared" si="503"/>
        <v>0</v>
      </c>
      <c r="Y861" s="23">
        <f t="shared" si="502"/>
        <v>0</v>
      </c>
    </row>
    <row r="862" spans="1:25">
      <c r="A862" s="25">
        <f t="shared" si="467"/>
        <v>833</v>
      </c>
      <c r="C862" s="106">
        <v>36602</v>
      </c>
      <c r="E862" s="115" t="s">
        <v>139</v>
      </c>
      <c r="G862" s="24"/>
      <c r="H862" s="75"/>
      <c r="I862" s="23">
        <f>'Dep. Res. Class'!G$58</f>
        <v>29121.515311666673</v>
      </c>
      <c r="J862" s="75">
        <f t="shared" ref="J862:X862" si="504">+J58+J326+J594</f>
        <v>15724.257778120693</v>
      </c>
      <c r="K862" s="75">
        <f t="shared" si="504"/>
        <v>9704.1202151610287</v>
      </c>
      <c r="L862" s="75">
        <f t="shared" si="504"/>
        <v>0</v>
      </c>
      <c r="M862" s="75">
        <f t="shared" si="504"/>
        <v>3693.137318384951</v>
      </c>
      <c r="N862" s="75">
        <f t="shared" si="504"/>
        <v>0</v>
      </c>
      <c r="O862" s="75">
        <f t="shared" si="504"/>
        <v>0</v>
      </c>
      <c r="P862" s="75">
        <f t="shared" si="504"/>
        <v>0</v>
      </c>
      <c r="Q862" s="75">
        <f t="shared" si="504"/>
        <v>0</v>
      </c>
      <c r="R862" s="75">
        <f t="shared" si="504"/>
        <v>0</v>
      </c>
      <c r="S862" s="75">
        <f t="shared" si="504"/>
        <v>0</v>
      </c>
      <c r="T862" s="75">
        <f t="shared" si="504"/>
        <v>0</v>
      </c>
      <c r="U862" s="75">
        <f t="shared" si="504"/>
        <v>0</v>
      </c>
      <c r="V862" s="75">
        <f t="shared" si="504"/>
        <v>0</v>
      </c>
      <c r="W862" s="75">
        <f t="shared" si="504"/>
        <v>0</v>
      </c>
      <c r="X862" s="75">
        <f t="shared" si="504"/>
        <v>0</v>
      </c>
      <c r="Y862" s="23">
        <f t="shared" si="502"/>
        <v>0</v>
      </c>
    </row>
    <row r="863" spans="1:25">
      <c r="A863" s="25">
        <f t="shared" si="467"/>
        <v>834</v>
      </c>
      <c r="C863" s="106">
        <v>36603</v>
      </c>
      <c r="E863" s="115" t="s">
        <v>270</v>
      </c>
      <c r="G863" s="24"/>
      <c r="H863" s="75"/>
      <c r="I863" s="23">
        <f>'Dep. Res. Class'!G$59</f>
        <v>62894.150000000016</v>
      </c>
      <c r="J863" s="75">
        <f t="shared" ref="J863:X863" si="505">+J59+J327+J595</f>
        <v>33959.902730047521</v>
      </c>
      <c r="K863" s="75">
        <f t="shared" si="505"/>
        <v>20958.126179164123</v>
      </c>
      <c r="L863" s="75">
        <f t="shared" si="505"/>
        <v>0</v>
      </c>
      <c r="M863" s="75">
        <f t="shared" si="505"/>
        <v>7976.1210907883678</v>
      </c>
      <c r="N863" s="75">
        <f t="shared" si="505"/>
        <v>0</v>
      </c>
      <c r="O863" s="75">
        <f t="shared" si="505"/>
        <v>0</v>
      </c>
      <c r="P863" s="75">
        <f t="shared" si="505"/>
        <v>0</v>
      </c>
      <c r="Q863" s="75">
        <f t="shared" si="505"/>
        <v>0</v>
      </c>
      <c r="R863" s="75">
        <f t="shared" si="505"/>
        <v>0</v>
      </c>
      <c r="S863" s="75">
        <f t="shared" si="505"/>
        <v>0</v>
      </c>
      <c r="T863" s="75">
        <f t="shared" si="505"/>
        <v>0</v>
      </c>
      <c r="U863" s="75">
        <f t="shared" si="505"/>
        <v>0</v>
      </c>
      <c r="V863" s="75">
        <f t="shared" si="505"/>
        <v>0</v>
      </c>
      <c r="W863" s="75">
        <f t="shared" si="505"/>
        <v>0</v>
      </c>
      <c r="X863" s="75">
        <f t="shared" si="505"/>
        <v>0</v>
      </c>
      <c r="Y863" s="23">
        <f t="shared" si="502"/>
        <v>0</v>
      </c>
    </row>
    <row r="864" spans="1:25">
      <c r="A864" s="25">
        <f t="shared" si="467"/>
        <v>835</v>
      </c>
      <c r="C864" s="106">
        <v>36700</v>
      </c>
      <c r="E864" s="115" t="s">
        <v>271</v>
      </c>
      <c r="G864" s="24"/>
      <c r="H864" s="75"/>
      <c r="I864" s="23">
        <f>'Dep. Res. Class'!G$60</f>
        <v>33163.498386250001</v>
      </c>
      <c r="J864" s="75">
        <f t="shared" ref="J864:X864" si="506">+J60+J328+J596</f>
        <v>17906.739806248082</v>
      </c>
      <c r="K864" s="75">
        <f t="shared" si="506"/>
        <v>11051.02435952363</v>
      </c>
      <c r="L864" s="75">
        <f t="shared" si="506"/>
        <v>0</v>
      </c>
      <c r="M864" s="75">
        <f t="shared" si="506"/>
        <v>4205.734220478289</v>
      </c>
      <c r="N864" s="75">
        <f t="shared" si="506"/>
        <v>0</v>
      </c>
      <c r="O864" s="75">
        <f t="shared" si="506"/>
        <v>0</v>
      </c>
      <c r="P864" s="75">
        <f t="shared" si="506"/>
        <v>0</v>
      </c>
      <c r="Q864" s="75">
        <f t="shared" si="506"/>
        <v>0</v>
      </c>
      <c r="R864" s="75">
        <f t="shared" si="506"/>
        <v>0</v>
      </c>
      <c r="S864" s="75">
        <f t="shared" si="506"/>
        <v>0</v>
      </c>
      <c r="T864" s="75">
        <f t="shared" si="506"/>
        <v>0</v>
      </c>
      <c r="U864" s="75">
        <f t="shared" si="506"/>
        <v>0</v>
      </c>
      <c r="V864" s="75">
        <f t="shared" si="506"/>
        <v>0</v>
      </c>
      <c r="W864" s="75">
        <f t="shared" si="506"/>
        <v>0</v>
      </c>
      <c r="X864" s="75">
        <f t="shared" si="506"/>
        <v>0</v>
      </c>
      <c r="Y864" s="23">
        <f t="shared" si="502"/>
        <v>0</v>
      </c>
    </row>
    <row r="865" spans="1:25">
      <c r="A865" s="25">
        <f t="shared" si="467"/>
        <v>836</v>
      </c>
      <c r="C865" s="106">
        <v>36701</v>
      </c>
      <c r="E865" s="115" t="s">
        <v>272</v>
      </c>
      <c r="G865" s="24"/>
      <c r="H865" s="75"/>
      <c r="I865" s="23">
        <f>'Dep. Res. Class'!G$61</f>
        <v>18044112.095870025</v>
      </c>
      <c r="J865" s="75">
        <f t="shared" ref="J865:X865" si="507">+J61+J329+J597</f>
        <v>9742977.5523768086</v>
      </c>
      <c r="K865" s="75">
        <f t="shared" si="507"/>
        <v>6012813.2440970344</v>
      </c>
      <c r="L865" s="75">
        <f t="shared" si="507"/>
        <v>0</v>
      </c>
      <c r="M865" s="75">
        <f t="shared" si="507"/>
        <v>2288321.2993961819</v>
      </c>
      <c r="N865" s="75">
        <f t="shared" si="507"/>
        <v>0</v>
      </c>
      <c r="O865" s="75">
        <f t="shared" si="507"/>
        <v>0</v>
      </c>
      <c r="P865" s="75">
        <f t="shared" si="507"/>
        <v>0</v>
      </c>
      <c r="Q865" s="75">
        <f t="shared" si="507"/>
        <v>0</v>
      </c>
      <c r="R865" s="75">
        <f t="shared" si="507"/>
        <v>0</v>
      </c>
      <c r="S865" s="75">
        <f t="shared" si="507"/>
        <v>0</v>
      </c>
      <c r="T865" s="75">
        <f t="shared" si="507"/>
        <v>0</v>
      </c>
      <c r="U865" s="75">
        <f t="shared" si="507"/>
        <v>0</v>
      </c>
      <c r="V865" s="75">
        <f t="shared" si="507"/>
        <v>0</v>
      </c>
      <c r="W865" s="75">
        <f t="shared" si="507"/>
        <v>0</v>
      </c>
      <c r="X865" s="75">
        <f t="shared" si="507"/>
        <v>0</v>
      </c>
      <c r="Y865" s="23">
        <f t="shared" si="502"/>
        <v>0</v>
      </c>
    </row>
    <row r="866" spans="1:25">
      <c r="A866" s="25">
        <f t="shared" si="467"/>
        <v>837</v>
      </c>
      <c r="C866" s="106">
        <v>36703</v>
      </c>
      <c r="E866" s="115" t="s">
        <v>627</v>
      </c>
      <c r="G866" s="24"/>
      <c r="H866" s="75"/>
      <c r="I866" s="23">
        <f>'Dep. Res. Class'!G$62</f>
        <v>11179.769124999995</v>
      </c>
      <c r="J866" s="75">
        <f t="shared" ref="J866:X866" si="508">+J62+J330+J598</f>
        <v>6036.5530344139843</v>
      </c>
      <c r="K866" s="75">
        <f t="shared" si="508"/>
        <v>3725.4182141848346</v>
      </c>
      <c r="L866" s="75">
        <f t="shared" si="508"/>
        <v>0</v>
      </c>
      <c r="M866" s="75">
        <f t="shared" si="508"/>
        <v>1417.7978764011764</v>
      </c>
      <c r="N866" s="75">
        <f t="shared" si="508"/>
        <v>0</v>
      </c>
      <c r="O866" s="75">
        <f t="shared" si="508"/>
        <v>0</v>
      </c>
      <c r="P866" s="75">
        <f t="shared" si="508"/>
        <v>0</v>
      </c>
      <c r="Q866" s="75">
        <f t="shared" si="508"/>
        <v>0</v>
      </c>
      <c r="R866" s="75">
        <f t="shared" si="508"/>
        <v>0</v>
      </c>
      <c r="S866" s="75">
        <f t="shared" si="508"/>
        <v>0</v>
      </c>
      <c r="T866" s="75">
        <f t="shared" si="508"/>
        <v>0</v>
      </c>
      <c r="U866" s="75">
        <f t="shared" si="508"/>
        <v>0</v>
      </c>
      <c r="V866" s="75">
        <f t="shared" si="508"/>
        <v>0</v>
      </c>
      <c r="W866" s="75">
        <f t="shared" si="508"/>
        <v>0</v>
      </c>
      <c r="X866" s="75">
        <f t="shared" si="508"/>
        <v>0</v>
      </c>
      <c r="Y866" s="23">
        <f t="shared" ref="Y866" si="509">SUM(J866:X866)-I866</f>
        <v>0</v>
      </c>
    </row>
    <row r="867" spans="1:25">
      <c r="A867" s="25">
        <f t="shared" si="467"/>
        <v>838</v>
      </c>
      <c r="C867" s="106">
        <v>36900</v>
      </c>
      <c r="E867" s="115" t="s">
        <v>273</v>
      </c>
      <c r="G867" s="24"/>
      <c r="H867" s="75"/>
      <c r="I867" s="23">
        <f>'Dep. Res. Class'!G$63</f>
        <v>620558.88785125001</v>
      </c>
      <c r="J867" s="75">
        <f t="shared" ref="J867:X867" si="510">+J63+J331+J599</f>
        <v>335072.80835649924</v>
      </c>
      <c r="K867" s="75">
        <f t="shared" si="510"/>
        <v>206787.93613059804</v>
      </c>
      <c r="L867" s="75">
        <f t="shared" si="510"/>
        <v>0</v>
      </c>
      <c r="M867" s="75">
        <f t="shared" si="510"/>
        <v>78698.14336415274</v>
      </c>
      <c r="N867" s="75">
        <f t="shared" si="510"/>
        <v>0</v>
      </c>
      <c r="O867" s="75">
        <f t="shared" si="510"/>
        <v>0</v>
      </c>
      <c r="P867" s="75">
        <f t="shared" si="510"/>
        <v>0</v>
      </c>
      <c r="Q867" s="75">
        <f t="shared" si="510"/>
        <v>0</v>
      </c>
      <c r="R867" s="75">
        <f t="shared" si="510"/>
        <v>0</v>
      </c>
      <c r="S867" s="75">
        <f t="shared" si="510"/>
        <v>0</v>
      </c>
      <c r="T867" s="75">
        <f t="shared" si="510"/>
        <v>0</v>
      </c>
      <c r="U867" s="75">
        <f t="shared" si="510"/>
        <v>0</v>
      </c>
      <c r="V867" s="75">
        <f t="shared" si="510"/>
        <v>0</v>
      </c>
      <c r="W867" s="75">
        <f t="shared" si="510"/>
        <v>0</v>
      </c>
      <c r="X867" s="75">
        <f t="shared" si="510"/>
        <v>0</v>
      </c>
      <c r="Y867" s="23">
        <f t="shared" si="502"/>
        <v>0</v>
      </c>
    </row>
    <row r="868" spans="1:25">
      <c r="A868" s="25">
        <f t="shared" si="467"/>
        <v>839</v>
      </c>
      <c r="C868" s="106">
        <v>36901</v>
      </c>
      <c r="E868" s="115" t="s">
        <v>273</v>
      </c>
      <c r="G868" s="24"/>
      <c r="H868" s="75"/>
      <c r="I868" s="23">
        <f>'Dep. Res. Class'!G$64</f>
        <v>2023746.6066137499</v>
      </c>
      <c r="J868" s="75">
        <f t="shared" ref="J868:X868" si="511">+J64+J332+J600</f>
        <v>1092728.6227871221</v>
      </c>
      <c r="K868" s="75">
        <f t="shared" si="511"/>
        <v>674370.13992662553</v>
      </c>
      <c r="L868" s="75">
        <f t="shared" si="511"/>
        <v>0</v>
      </c>
      <c r="M868" s="75">
        <f t="shared" si="511"/>
        <v>256647.84390000207</v>
      </c>
      <c r="N868" s="75">
        <f t="shared" si="511"/>
        <v>0</v>
      </c>
      <c r="O868" s="75">
        <f t="shared" si="511"/>
        <v>0</v>
      </c>
      <c r="P868" s="75">
        <f t="shared" si="511"/>
        <v>0</v>
      </c>
      <c r="Q868" s="75">
        <f t="shared" si="511"/>
        <v>0</v>
      </c>
      <c r="R868" s="75">
        <f t="shared" si="511"/>
        <v>0</v>
      </c>
      <c r="S868" s="75">
        <f t="shared" si="511"/>
        <v>0</v>
      </c>
      <c r="T868" s="75">
        <f t="shared" si="511"/>
        <v>0</v>
      </c>
      <c r="U868" s="75">
        <f t="shared" si="511"/>
        <v>0</v>
      </c>
      <c r="V868" s="75">
        <f t="shared" si="511"/>
        <v>0</v>
      </c>
      <c r="W868" s="75">
        <f t="shared" si="511"/>
        <v>0</v>
      </c>
      <c r="X868" s="75">
        <f t="shared" si="511"/>
        <v>0</v>
      </c>
      <c r="Y868" s="23">
        <f t="shared" si="502"/>
        <v>0</v>
      </c>
    </row>
    <row r="869" spans="1:25">
      <c r="A869" s="25">
        <f t="shared" si="467"/>
        <v>840</v>
      </c>
      <c r="G869" s="24"/>
      <c r="I869" s="23"/>
      <c r="J869" s="95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</row>
    <row r="870" spans="1:25">
      <c r="A870" s="25">
        <f t="shared" si="467"/>
        <v>841</v>
      </c>
      <c r="D870" s="106" t="s">
        <v>65</v>
      </c>
      <c r="G870" s="24"/>
      <c r="H870" s="75"/>
      <c r="I870" s="23">
        <f>'Dep. Res. Class'!G$66</f>
        <v>21412190.040657941</v>
      </c>
      <c r="J870" s="75">
        <f>SUM(J860:J868)</f>
        <v>11561582.293711511</v>
      </c>
      <c r="K870" s="75">
        <f t="shared" ref="K870:X870" si="512">SUM(K860:K868)</f>
        <v>7135152.9616721179</v>
      </c>
      <c r="L870" s="75">
        <f t="shared" si="512"/>
        <v>0</v>
      </c>
      <c r="M870" s="75">
        <f t="shared" si="512"/>
        <v>2715454.7852743128</v>
      </c>
      <c r="N870" s="75">
        <f t="shared" si="512"/>
        <v>0</v>
      </c>
      <c r="O870" s="75">
        <f t="shared" si="512"/>
        <v>0</v>
      </c>
      <c r="P870" s="75">
        <f t="shared" si="512"/>
        <v>0</v>
      </c>
      <c r="Q870" s="75">
        <f t="shared" si="512"/>
        <v>0</v>
      </c>
      <c r="R870" s="75">
        <f t="shared" si="512"/>
        <v>0</v>
      </c>
      <c r="S870" s="75">
        <f t="shared" si="512"/>
        <v>0</v>
      </c>
      <c r="T870" s="75">
        <f t="shared" si="512"/>
        <v>0</v>
      </c>
      <c r="U870" s="75">
        <f t="shared" si="512"/>
        <v>0</v>
      </c>
      <c r="V870" s="75">
        <f t="shared" si="512"/>
        <v>0</v>
      </c>
      <c r="W870" s="75">
        <f t="shared" si="512"/>
        <v>0</v>
      </c>
      <c r="X870" s="75">
        <f t="shared" si="512"/>
        <v>0</v>
      </c>
      <c r="Y870" s="23">
        <f>SUM(J870:X870)-I870</f>
        <v>0</v>
      </c>
    </row>
    <row r="871" spans="1:25">
      <c r="A871" s="25">
        <f t="shared" si="467"/>
        <v>842</v>
      </c>
      <c r="G871" s="24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</row>
    <row r="872" spans="1:25">
      <c r="A872" s="25">
        <f t="shared" si="467"/>
        <v>843</v>
      </c>
      <c r="D872" s="106" t="s">
        <v>24</v>
      </c>
      <c r="G872" s="24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</row>
    <row r="873" spans="1:25">
      <c r="A873" s="25">
        <f t="shared" si="467"/>
        <v>844</v>
      </c>
      <c r="G873" s="24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</row>
    <row r="874" spans="1:25">
      <c r="A874" s="25">
        <f t="shared" si="467"/>
        <v>845</v>
      </c>
      <c r="C874" s="106">
        <v>37400</v>
      </c>
      <c r="E874" s="115" t="s">
        <v>115</v>
      </c>
      <c r="G874" s="24"/>
      <c r="H874" s="75"/>
      <c r="I874" s="23">
        <f>'Dep. Res. Class'!G$70</f>
        <v>0</v>
      </c>
      <c r="J874" s="75">
        <f t="shared" ref="J874:X874" si="513">+J70+J338+J606</f>
        <v>0</v>
      </c>
      <c r="K874" s="75">
        <f t="shared" si="513"/>
        <v>0</v>
      </c>
      <c r="L874" s="75">
        <f t="shared" si="513"/>
        <v>0</v>
      </c>
      <c r="M874" s="75">
        <f t="shared" si="513"/>
        <v>0</v>
      </c>
      <c r="N874" s="75">
        <f t="shared" si="513"/>
        <v>0</v>
      </c>
      <c r="O874" s="75">
        <f t="shared" si="513"/>
        <v>0</v>
      </c>
      <c r="P874" s="75">
        <f t="shared" si="513"/>
        <v>0</v>
      </c>
      <c r="Q874" s="75">
        <f t="shared" si="513"/>
        <v>0</v>
      </c>
      <c r="R874" s="75">
        <f t="shared" si="513"/>
        <v>0</v>
      </c>
      <c r="S874" s="75">
        <f t="shared" si="513"/>
        <v>0</v>
      </c>
      <c r="T874" s="75">
        <f t="shared" si="513"/>
        <v>0</v>
      </c>
      <c r="U874" s="75">
        <f t="shared" si="513"/>
        <v>0</v>
      </c>
      <c r="V874" s="75">
        <f t="shared" si="513"/>
        <v>0</v>
      </c>
      <c r="W874" s="75">
        <f t="shared" si="513"/>
        <v>0</v>
      </c>
      <c r="X874" s="75">
        <f t="shared" si="513"/>
        <v>0</v>
      </c>
      <c r="Y874" s="23">
        <f t="shared" ref="Y874:Y896" si="514">SUM(J874:X874)-I874</f>
        <v>0</v>
      </c>
    </row>
    <row r="875" spans="1:25">
      <c r="A875" s="25">
        <f t="shared" si="467"/>
        <v>846</v>
      </c>
      <c r="C875" s="106">
        <v>37401</v>
      </c>
      <c r="E875" s="115" t="s">
        <v>274</v>
      </c>
      <c r="G875" s="24"/>
      <c r="H875" s="75"/>
      <c r="I875" s="23">
        <f>'Dep. Res. Class'!G$71</f>
        <v>0</v>
      </c>
      <c r="J875" s="75">
        <f t="shared" ref="J875:X875" si="515">+J71+J339+J607</f>
        <v>0</v>
      </c>
      <c r="K875" s="75">
        <f t="shared" si="515"/>
        <v>0</v>
      </c>
      <c r="L875" s="75">
        <f t="shared" si="515"/>
        <v>0</v>
      </c>
      <c r="M875" s="75">
        <f t="shared" si="515"/>
        <v>0</v>
      </c>
      <c r="N875" s="75">
        <f t="shared" si="515"/>
        <v>0</v>
      </c>
      <c r="O875" s="75">
        <f t="shared" si="515"/>
        <v>0</v>
      </c>
      <c r="P875" s="75">
        <f t="shared" si="515"/>
        <v>0</v>
      </c>
      <c r="Q875" s="75">
        <f t="shared" si="515"/>
        <v>0</v>
      </c>
      <c r="R875" s="75">
        <f t="shared" si="515"/>
        <v>0</v>
      </c>
      <c r="S875" s="75">
        <f t="shared" si="515"/>
        <v>0</v>
      </c>
      <c r="T875" s="75">
        <f t="shared" si="515"/>
        <v>0</v>
      </c>
      <c r="U875" s="75">
        <f t="shared" si="515"/>
        <v>0</v>
      </c>
      <c r="V875" s="75">
        <f t="shared" si="515"/>
        <v>0</v>
      </c>
      <c r="W875" s="75">
        <f t="shared" si="515"/>
        <v>0</v>
      </c>
      <c r="X875" s="75">
        <f t="shared" si="515"/>
        <v>0</v>
      </c>
      <c r="Y875" s="23">
        <f t="shared" si="514"/>
        <v>0</v>
      </c>
    </row>
    <row r="876" spans="1:25">
      <c r="A876" s="25">
        <f t="shared" si="467"/>
        <v>847</v>
      </c>
      <c r="C876" s="106">
        <v>37402</v>
      </c>
      <c r="E876" s="115" t="s">
        <v>275</v>
      </c>
      <c r="G876" s="24"/>
      <c r="H876" s="75"/>
      <c r="I876" s="23">
        <f>'Dep. Res. Class'!G$72</f>
        <v>644160.25478374911</v>
      </c>
      <c r="J876" s="75">
        <f t="shared" ref="J876:X876" si="516">+J72+J340+J608</f>
        <v>480381.48396678839</v>
      </c>
      <c r="K876" s="75">
        <f t="shared" si="516"/>
        <v>130021.05616270337</v>
      </c>
      <c r="L876" s="75">
        <f t="shared" si="516"/>
        <v>18.454614651211681</v>
      </c>
      <c r="M876" s="75">
        <f t="shared" si="516"/>
        <v>33589.514023579126</v>
      </c>
      <c r="N876" s="75">
        <f t="shared" si="516"/>
        <v>149.74601602697479</v>
      </c>
      <c r="O876" s="75">
        <f t="shared" si="516"/>
        <v>0</v>
      </c>
      <c r="P876" s="75">
        <f t="shared" si="516"/>
        <v>0</v>
      </c>
      <c r="Q876" s="75">
        <f t="shared" si="516"/>
        <v>0</v>
      </c>
      <c r="R876" s="75">
        <f t="shared" si="516"/>
        <v>0</v>
      </c>
      <c r="S876" s="75">
        <f t="shared" si="516"/>
        <v>0</v>
      </c>
      <c r="T876" s="75">
        <f t="shared" si="516"/>
        <v>0</v>
      </c>
      <c r="U876" s="75">
        <f t="shared" si="516"/>
        <v>0</v>
      </c>
      <c r="V876" s="75">
        <f t="shared" si="516"/>
        <v>0</v>
      </c>
      <c r="W876" s="75">
        <f t="shared" si="516"/>
        <v>0</v>
      </c>
      <c r="X876" s="75">
        <f t="shared" si="516"/>
        <v>0</v>
      </c>
      <c r="Y876" s="23">
        <f t="shared" si="514"/>
        <v>0</v>
      </c>
    </row>
    <row r="877" spans="1:25">
      <c r="A877" s="25">
        <f t="shared" si="467"/>
        <v>848</v>
      </c>
      <c r="C877" s="106">
        <v>37403</v>
      </c>
      <c r="E877" s="115" t="s">
        <v>276</v>
      </c>
      <c r="G877" s="24"/>
      <c r="H877" s="75"/>
      <c r="I877" s="23">
        <f>'Dep. Res. Class'!G$73</f>
        <v>0</v>
      </c>
      <c r="J877" s="75">
        <f t="shared" ref="J877:X877" si="517">+J73+J341+J609</f>
        <v>0</v>
      </c>
      <c r="K877" s="75">
        <f t="shared" si="517"/>
        <v>0</v>
      </c>
      <c r="L877" s="75">
        <f t="shared" si="517"/>
        <v>0</v>
      </c>
      <c r="M877" s="75">
        <f t="shared" si="517"/>
        <v>0</v>
      </c>
      <c r="N877" s="75">
        <f t="shared" si="517"/>
        <v>0</v>
      </c>
      <c r="O877" s="75">
        <f t="shared" si="517"/>
        <v>0</v>
      </c>
      <c r="P877" s="75">
        <f t="shared" si="517"/>
        <v>0</v>
      </c>
      <c r="Q877" s="75">
        <f t="shared" si="517"/>
        <v>0</v>
      </c>
      <c r="R877" s="75">
        <f t="shared" si="517"/>
        <v>0</v>
      </c>
      <c r="S877" s="75">
        <f t="shared" si="517"/>
        <v>0</v>
      </c>
      <c r="T877" s="75">
        <f t="shared" si="517"/>
        <v>0</v>
      </c>
      <c r="U877" s="75">
        <f t="shared" si="517"/>
        <v>0</v>
      </c>
      <c r="V877" s="75">
        <f t="shared" si="517"/>
        <v>0</v>
      </c>
      <c r="W877" s="75">
        <f t="shared" si="517"/>
        <v>0</v>
      </c>
      <c r="X877" s="75">
        <f t="shared" si="517"/>
        <v>0</v>
      </c>
      <c r="Y877" s="23">
        <f t="shared" si="514"/>
        <v>0</v>
      </c>
    </row>
    <row r="878" spans="1:25">
      <c r="A878" s="25">
        <f t="shared" si="467"/>
        <v>849</v>
      </c>
      <c r="C878" s="106">
        <v>37500</v>
      </c>
      <c r="E878" s="115" t="s">
        <v>139</v>
      </c>
      <c r="G878" s="24"/>
      <c r="H878" s="75"/>
      <c r="I878" s="23">
        <f>'Dep. Res. Class'!G$74</f>
        <v>136374.78571999999</v>
      </c>
      <c r="J878" s="75">
        <f t="shared" ref="J878:X878" si="518">+J74+J342+J610</f>
        <v>101701.27922875245</v>
      </c>
      <c r="K878" s="75">
        <f t="shared" si="518"/>
        <v>27526.680731380155</v>
      </c>
      <c r="L878" s="75">
        <f t="shared" si="518"/>
        <v>3.9070155289991635</v>
      </c>
      <c r="M878" s="75">
        <f t="shared" si="518"/>
        <v>7111.2161040459478</v>
      </c>
      <c r="N878" s="75">
        <f t="shared" si="518"/>
        <v>31.702640292450354</v>
      </c>
      <c r="O878" s="75">
        <f t="shared" si="518"/>
        <v>0</v>
      </c>
      <c r="P878" s="75">
        <f t="shared" si="518"/>
        <v>0</v>
      </c>
      <c r="Q878" s="75">
        <f t="shared" si="518"/>
        <v>0</v>
      </c>
      <c r="R878" s="75">
        <f t="shared" si="518"/>
        <v>0</v>
      </c>
      <c r="S878" s="75">
        <f t="shared" si="518"/>
        <v>0</v>
      </c>
      <c r="T878" s="75">
        <f t="shared" si="518"/>
        <v>0</v>
      </c>
      <c r="U878" s="75">
        <f t="shared" si="518"/>
        <v>0</v>
      </c>
      <c r="V878" s="75">
        <f t="shared" si="518"/>
        <v>0</v>
      </c>
      <c r="W878" s="75">
        <f t="shared" si="518"/>
        <v>0</v>
      </c>
      <c r="X878" s="75">
        <f t="shared" si="518"/>
        <v>0</v>
      </c>
      <c r="Y878" s="23">
        <f t="shared" si="514"/>
        <v>0</v>
      </c>
    </row>
    <row r="879" spans="1:25">
      <c r="A879" s="25">
        <f t="shared" si="467"/>
        <v>850</v>
      </c>
      <c r="C879" s="106">
        <v>37501</v>
      </c>
      <c r="E879" s="115" t="s">
        <v>277</v>
      </c>
      <c r="G879" s="24"/>
      <c r="H879" s="75"/>
      <c r="I879" s="23">
        <f>'Dep. Res. Class'!G$75</f>
        <v>81770.446339999951</v>
      </c>
      <c r="J879" s="75">
        <f t="shared" ref="J879:X879" si="519">+J75+J343+J611</f>
        <v>60980.180111582391</v>
      </c>
      <c r="K879" s="75">
        <f t="shared" si="519"/>
        <v>16505.022961392864</v>
      </c>
      <c r="L879" s="75">
        <f t="shared" si="519"/>
        <v>2.3426500872347082</v>
      </c>
      <c r="M879" s="75">
        <f t="shared" si="519"/>
        <v>4263.8916848010485</v>
      </c>
      <c r="N879" s="75">
        <f t="shared" si="519"/>
        <v>19.008932136418775</v>
      </c>
      <c r="O879" s="75">
        <f t="shared" si="519"/>
        <v>0</v>
      </c>
      <c r="P879" s="75">
        <f t="shared" si="519"/>
        <v>0</v>
      </c>
      <c r="Q879" s="75">
        <f t="shared" si="519"/>
        <v>0</v>
      </c>
      <c r="R879" s="75">
        <f t="shared" si="519"/>
        <v>0</v>
      </c>
      <c r="S879" s="75">
        <f t="shared" si="519"/>
        <v>0</v>
      </c>
      <c r="T879" s="75">
        <f t="shared" si="519"/>
        <v>0</v>
      </c>
      <c r="U879" s="75">
        <f t="shared" si="519"/>
        <v>0</v>
      </c>
      <c r="V879" s="75">
        <f t="shared" si="519"/>
        <v>0</v>
      </c>
      <c r="W879" s="75">
        <f t="shared" si="519"/>
        <v>0</v>
      </c>
      <c r="X879" s="75">
        <f t="shared" si="519"/>
        <v>0</v>
      </c>
      <c r="Y879" s="23">
        <f t="shared" si="514"/>
        <v>0</v>
      </c>
    </row>
    <row r="880" spans="1:25">
      <c r="A880" s="25">
        <f t="shared" si="467"/>
        <v>851</v>
      </c>
      <c r="C880" s="106">
        <v>37502</v>
      </c>
      <c r="E880" s="115" t="s">
        <v>275</v>
      </c>
      <c r="G880" s="24"/>
      <c r="H880" s="75"/>
      <c r="I880" s="23">
        <f>'Dep. Res. Class'!G$76</f>
        <v>40710.935420000038</v>
      </c>
      <c r="J880" s="75">
        <f t="shared" ref="J880:X880" si="520">+J76+J344+J612</f>
        <v>30360.115243839606</v>
      </c>
      <c r="K880" s="75">
        <f t="shared" si="520"/>
        <v>8217.3322265233837</v>
      </c>
      <c r="L880" s="75">
        <f t="shared" si="520"/>
        <v>1.1663318556011897</v>
      </c>
      <c r="M880" s="75">
        <f t="shared" si="520"/>
        <v>2122.857667867424</v>
      </c>
      <c r="N880" s="75">
        <f t="shared" si="520"/>
        <v>9.4639499140210823</v>
      </c>
      <c r="O880" s="75">
        <f t="shared" si="520"/>
        <v>0</v>
      </c>
      <c r="P880" s="75">
        <f t="shared" si="520"/>
        <v>0</v>
      </c>
      <c r="Q880" s="75">
        <f t="shared" si="520"/>
        <v>0</v>
      </c>
      <c r="R880" s="75">
        <f t="shared" si="520"/>
        <v>0</v>
      </c>
      <c r="S880" s="75">
        <f t="shared" si="520"/>
        <v>0</v>
      </c>
      <c r="T880" s="75">
        <f t="shared" si="520"/>
        <v>0</v>
      </c>
      <c r="U880" s="75">
        <f t="shared" si="520"/>
        <v>0</v>
      </c>
      <c r="V880" s="75">
        <f t="shared" si="520"/>
        <v>0</v>
      </c>
      <c r="W880" s="75">
        <f t="shared" si="520"/>
        <v>0</v>
      </c>
      <c r="X880" s="75">
        <f t="shared" si="520"/>
        <v>0</v>
      </c>
      <c r="Y880" s="23">
        <f t="shared" si="514"/>
        <v>0</v>
      </c>
    </row>
    <row r="881" spans="1:25">
      <c r="A881" s="25">
        <f t="shared" si="467"/>
        <v>852</v>
      </c>
      <c r="C881" s="106">
        <v>37503</v>
      </c>
      <c r="E881" s="115" t="s">
        <v>278</v>
      </c>
      <c r="G881" s="24"/>
      <c r="H881" s="75"/>
      <c r="I881" s="23">
        <f>'Dep. Res. Class'!G$77</f>
        <v>2204.3414399999965</v>
      </c>
      <c r="J881" s="75">
        <f t="shared" ref="J881:X881" si="521">+J77+J345+J613</f>
        <v>1643.8841177374052</v>
      </c>
      <c r="K881" s="75">
        <f t="shared" si="521"/>
        <v>444.93711004916315</v>
      </c>
      <c r="L881" s="75">
        <f t="shared" si="521"/>
        <v>6.3152408942948143E-2</v>
      </c>
      <c r="M881" s="75">
        <f t="shared" si="521"/>
        <v>114.94462311477656</v>
      </c>
      <c r="N881" s="75">
        <f t="shared" si="521"/>
        <v>0.51243668970849343</v>
      </c>
      <c r="O881" s="75">
        <f t="shared" si="521"/>
        <v>0</v>
      </c>
      <c r="P881" s="75">
        <f t="shared" si="521"/>
        <v>0</v>
      </c>
      <c r="Q881" s="75">
        <f t="shared" si="521"/>
        <v>0</v>
      </c>
      <c r="R881" s="75">
        <f t="shared" si="521"/>
        <v>0</v>
      </c>
      <c r="S881" s="75">
        <f t="shared" si="521"/>
        <v>0</v>
      </c>
      <c r="T881" s="75">
        <f t="shared" si="521"/>
        <v>0</v>
      </c>
      <c r="U881" s="75">
        <f t="shared" si="521"/>
        <v>0</v>
      </c>
      <c r="V881" s="75">
        <f t="shared" si="521"/>
        <v>0</v>
      </c>
      <c r="W881" s="75">
        <f t="shared" si="521"/>
        <v>0</v>
      </c>
      <c r="X881" s="75">
        <f t="shared" si="521"/>
        <v>0</v>
      </c>
      <c r="Y881" s="23">
        <f t="shared" si="514"/>
        <v>0</v>
      </c>
    </row>
    <row r="882" spans="1:25">
      <c r="A882" s="25">
        <f t="shared" ref="A882:A888" si="522">A881+1</f>
        <v>853</v>
      </c>
      <c r="C882" s="106">
        <v>37600</v>
      </c>
      <c r="E882" s="115" t="s">
        <v>271</v>
      </c>
      <c r="G882" s="24"/>
      <c r="H882" s="75"/>
      <c r="I882" s="23">
        <f>'Dep. Res. Class'!G$78</f>
        <v>1792334.3354300002</v>
      </c>
      <c r="J882" s="75">
        <f t="shared" ref="J882:X882" si="523">+J78+J346+J614</f>
        <v>1336630.4757618716</v>
      </c>
      <c r="K882" s="75">
        <f t="shared" si="523"/>
        <v>361775.19733427186</v>
      </c>
      <c r="L882" s="75">
        <f t="shared" si="523"/>
        <v>51.348774223272208</v>
      </c>
      <c r="M882" s="75">
        <f t="shared" si="523"/>
        <v>93460.654934507416</v>
      </c>
      <c r="N882" s="75">
        <f t="shared" si="523"/>
        <v>416.65862512598022</v>
      </c>
      <c r="O882" s="75">
        <f t="shared" si="523"/>
        <v>0</v>
      </c>
      <c r="P882" s="75">
        <f t="shared" si="523"/>
        <v>0</v>
      </c>
      <c r="Q882" s="75">
        <f t="shared" si="523"/>
        <v>0</v>
      </c>
      <c r="R882" s="75">
        <f t="shared" si="523"/>
        <v>0</v>
      </c>
      <c r="S882" s="75">
        <f t="shared" si="523"/>
        <v>0</v>
      </c>
      <c r="T882" s="75">
        <f t="shared" si="523"/>
        <v>0</v>
      </c>
      <c r="U882" s="75">
        <f t="shared" si="523"/>
        <v>0</v>
      </c>
      <c r="V882" s="75">
        <f t="shared" si="523"/>
        <v>0</v>
      </c>
      <c r="W882" s="75">
        <f t="shared" si="523"/>
        <v>0</v>
      </c>
      <c r="X882" s="75">
        <f t="shared" si="523"/>
        <v>0</v>
      </c>
      <c r="Y882" s="23">
        <f t="shared" si="514"/>
        <v>0</v>
      </c>
    </row>
    <row r="883" spans="1:25">
      <c r="A883" s="25">
        <f t="shared" si="522"/>
        <v>854</v>
      </c>
      <c r="C883" s="106">
        <v>37601</v>
      </c>
      <c r="E883" s="115" t="s">
        <v>272</v>
      </c>
      <c r="G883" s="24"/>
      <c r="H883" s="75"/>
      <c r="I883" s="23">
        <f>'Dep. Res. Class'!G$79</f>
        <v>30950942.27280936</v>
      </c>
      <c r="J883" s="75">
        <f t="shared" ref="J883:X883" si="524">+J79+J347+J615</f>
        <v>23081615.900338314</v>
      </c>
      <c r="K883" s="75">
        <f t="shared" si="524"/>
        <v>6247318.3864666158</v>
      </c>
      <c r="L883" s="75">
        <f t="shared" si="524"/>
        <v>886.71678902068845</v>
      </c>
      <c r="M883" s="75">
        <f t="shared" si="524"/>
        <v>1613926.19584164</v>
      </c>
      <c r="N883" s="75">
        <f t="shared" si="524"/>
        <v>7195.0733737678729</v>
      </c>
      <c r="O883" s="75">
        <f t="shared" si="524"/>
        <v>0</v>
      </c>
      <c r="P883" s="75">
        <f t="shared" si="524"/>
        <v>0</v>
      </c>
      <c r="Q883" s="75">
        <f t="shared" si="524"/>
        <v>0</v>
      </c>
      <c r="R883" s="75">
        <f t="shared" si="524"/>
        <v>0</v>
      </c>
      <c r="S883" s="75">
        <f t="shared" si="524"/>
        <v>0</v>
      </c>
      <c r="T883" s="75">
        <f t="shared" si="524"/>
        <v>0</v>
      </c>
      <c r="U883" s="75">
        <f t="shared" si="524"/>
        <v>0</v>
      </c>
      <c r="V883" s="75">
        <f t="shared" si="524"/>
        <v>0</v>
      </c>
      <c r="W883" s="75">
        <f t="shared" si="524"/>
        <v>0</v>
      </c>
      <c r="X883" s="75">
        <f t="shared" si="524"/>
        <v>0</v>
      </c>
      <c r="Y883" s="23">
        <f t="shared" si="514"/>
        <v>0</v>
      </c>
    </row>
    <row r="884" spans="1:25">
      <c r="A884" s="25">
        <f t="shared" si="522"/>
        <v>855</v>
      </c>
      <c r="C884" s="106">
        <v>37602</v>
      </c>
      <c r="E884" s="115" t="s">
        <v>279</v>
      </c>
      <c r="G884" s="24"/>
      <c r="H884" s="75"/>
      <c r="I884" s="23">
        <f>'Dep. Res. Class'!G$80</f>
        <v>28052270.449120466</v>
      </c>
      <c r="J884" s="75">
        <f t="shared" ref="J884:X884" si="525">+J80+J348+J616</f>
        <v>20919936.004915625</v>
      </c>
      <c r="K884" s="75">
        <f t="shared" si="525"/>
        <v>5662233.5893432284</v>
      </c>
      <c r="L884" s="75">
        <f t="shared" si="525"/>
        <v>803.67243614539041</v>
      </c>
      <c r="M884" s="75">
        <f t="shared" si="525"/>
        <v>1462775.9546578869</v>
      </c>
      <c r="N884" s="75">
        <f t="shared" si="525"/>
        <v>6521.2277675797395</v>
      </c>
      <c r="O884" s="75">
        <f t="shared" si="525"/>
        <v>0</v>
      </c>
      <c r="P884" s="75">
        <f t="shared" si="525"/>
        <v>0</v>
      </c>
      <c r="Q884" s="75">
        <f t="shared" si="525"/>
        <v>0</v>
      </c>
      <c r="R884" s="75">
        <f t="shared" si="525"/>
        <v>0</v>
      </c>
      <c r="S884" s="75">
        <f t="shared" si="525"/>
        <v>0</v>
      </c>
      <c r="T884" s="75">
        <f t="shared" si="525"/>
        <v>0</v>
      </c>
      <c r="U884" s="75">
        <f t="shared" si="525"/>
        <v>0</v>
      </c>
      <c r="V884" s="75">
        <f t="shared" si="525"/>
        <v>0</v>
      </c>
      <c r="W884" s="75">
        <f t="shared" si="525"/>
        <v>0</v>
      </c>
      <c r="X884" s="75">
        <f t="shared" si="525"/>
        <v>0</v>
      </c>
      <c r="Y884" s="23">
        <f t="shared" si="514"/>
        <v>0</v>
      </c>
    </row>
    <row r="885" spans="1:25">
      <c r="A885" s="25">
        <f t="shared" si="522"/>
        <v>856</v>
      </c>
      <c r="C885" s="106">
        <v>37603</v>
      </c>
      <c r="E885" s="115" t="s">
        <v>627</v>
      </c>
      <c r="G885" s="24"/>
      <c r="H885" s="75"/>
      <c r="I885" s="23">
        <f>'Dep. Res. Class'!G$81</f>
        <v>1851161.5227551018</v>
      </c>
      <c r="J885" s="75">
        <f t="shared" ref="J885:X885" si="526">+J81+J349+J617</f>
        <v>1380500.7570078196</v>
      </c>
      <c r="K885" s="75">
        <f t="shared" si="526"/>
        <v>373649.21931915614</v>
      </c>
      <c r="L885" s="75">
        <f t="shared" si="526"/>
        <v>53.034120478396026</v>
      </c>
      <c r="M885" s="75">
        <f t="shared" si="526"/>
        <v>96528.178301480075</v>
      </c>
      <c r="N885" s="75">
        <f t="shared" si="526"/>
        <v>430.33400616755631</v>
      </c>
      <c r="O885" s="75">
        <f t="shared" si="526"/>
        <v>0</v>
      </c>
      <c r="P885" s="75">
        <f t="shared" si="526"/>
        <v>0</v>
      </c>
      <c r="Q885" s="75">
        <f t="shared" si="526"/>
        <v>0</v>
      </c>
      <c r="R885" s="75">
        <f t="shared" si="526"/>
        <v>0</v>
      </c>
      <c r="S885" s="75">
        <f t="shared" si="526"/>
        <v>0</v>
      </c>
      <c r="T885" s="75">
        <f t="shared" si="526"/>
        <v>0</v>
      </c>
      <c r="U885" s="75">
        <f t="shared" si="526"/>
        <v>0</v>
      </c>
      <c r="V885" s="75">
        <f t="shared" si="526"/>
        <v>0</v>
      </c>
      <c r="W885" s="75">
        <f t="shared" si="526"/>
        <v>0</v>
      </c>
      <c r="X885" s="75">
        <f t="shared" si="526"/>
        <v>0</v>
      </c>
      <c r="Y885" s="23">
        <f t="shared" ref="Y885:Y886" si="527">SUM(J885:X885)-I885</f>
        <v>0</v>
      </c>
    </row>
    <row r="886" spans="1:25">
      <c r="A886" s="25">
        <f t="shared" si="522"/>
        <v>857</v>
      </c>
      <c r="C886" s="106">
        <v>37604</v>
      </c>
      <c r="E886" s="115" t="s">
        <v>628</v>
      </c>
      <c r="G886" s="24"/>
      <c r="H886" s="75"/>
      <c r="I886" s="23">
        <f>'Dep. Res. Class'!G$82</f>
        <v>5615082.7306249924</v>
      </c>
      <c r="J886" s="75">
        <f t="shared" ref="J886:X886" si="528">+J82+J350+J618</f>
        <v>4187439.0024877544</v>
      </c>
      <c r="K886" s="75">
        <f t="shared" si="528"/>
        <v>1133380.9896761056</v>
      </c>
      <c r="L886" s="75">
        <f t="shared" si="528"/>
        <v>160.86709364449274</v>
      </c>
      <c r="M886" s="75">
        <f t="shared" si="528"/>
        <v>292796.54980762926</v>
      </c>
      <c r="N886" s="75">
        <f t="shared" si="528"/>
        <v>1305.3215598581696</v>
      </c>
      <c r="O886" s="75">
        <f t="shared" si="528"/>
        <v>0</v>
      </c>
      <c r="P886" s="75">
        <f t="shared" si="528"/>
        <v>0</v>
      </c>
      <c r="Q886" s="75">
        <f t="shared" si="528"/>
        <v>0</v>
      </c>
      <c r="R886" s="75">
        <f t="shared" si="528"/>
        <v>0</v>
      </c>
      <c r="S886" s="75">
        <f t="shared" si="528"/>
        <v>0</v>
      </c>
      <c r="T886" s="75">
        <f t="shared" si="528"/>
        <v>0</v>
      </c>
      <c r="U886" s="75">
        <f t="shared" si="528"/>
        <v>0</v>
      </c>
      <c r="V886" s="75">
        <f t="shared" si="528"/>
        <v>0</v>
      </c>
      <c r="W886" s="75">
        <f t="shared" si="528"/>
        <v>0</v>
      </c>
      <c r="X886" s="75">
        <f t="shared" si="528"/>
        <v>0</v>
      </c>
      <c r="Y886" s="23">
        <f t="shared" si="527"/>
        <v>0</v>
      </c>
    </row>
    <row r="887" spans="1:25">
      <c r="A887" s="25">
        <f t="shared" si="522"/>
        <v>858</v>
      </c>
      <c r="C887" s="106">
        <v>37800</v>
      </c>
      <c r="E887" s="115" t="s">
        <v>280</v>
      </c>
      <c r="G887" s="24"/>
      <c r="H887" s="75"/>
      <c r="I887" s="23">
        <f>'Dep. Res. Class'!G$83</f>
        <v>5288176.6757347668</v>
      </c>
      <c r="J887" s="75">
        <f t="shared" ref="J887:X887" si="529">+J83+J351+J619</f>
        <v>3943649.3327593505</v>
      </c>
      <c r="K887" s="75">
        <f t="shared" si="529"/>
        <v>1067396.368291666</v>
      </c>
      <c r="L887" s="75">
        <f t="shared" si="529"/>
        <v>151.50152781620011</v>
      </c>
      <c r="M887" s="75">
        <f t="shared" si="529"/>
        <v>275750.14647308248</v>
      </c>
      <c r="N887" s="75">
        <f t="shared" si="529"/>
        <v>1229.3266828514522</v>
      </c>
      <c r="O887" s="75">
        <f t="shared" si="529"/>
        <v>0</v>
      </c>
      <c r="P887" s="75">
        <f t="shared" si="529"/>
        <v>0</v>
      </c>
      <c r="Q887" s="75">
        <f t="shared" si="529"/>
        <v>0</v>
      </c>
      <c r="R887" s="75">
        <f t="shared" si="529"/>
        <v>0</v>
      </c>
      <c r="S887" s="75">
        <f t="shared" si="529"/>
        <v>0</v>
      </c>
      <c r="T887" s="75">
        <f t="shared" si="529"/>
        <v>0</v>
      </c>
      <c r="U887" s="75">
        <f t="shared" si="529"/>
        <v>0</v>
      </c>
      <c r="V887" s="75">
        <f t="shared" si="529"/>
        <v>0</v>
      </c>
      <c r="W887" s="75">
        <f t="shared" si="529"/>
        <v>0</v>
      </c>
      <c r="X887" s="75">
        <f t="shared" si="529"/>
        <v>0</v>
      </c>
      <c r="Y887" s="23">
        <f t="shared" si="514"/>
        <v>0</v>
      </c>
    </row>
    <row r="888" spans="1:25">
      <c r="A888" s="25">
        <f t="shared" si="522"/>
        <v>859</v>
      </c>
      <c r="C888" s="106">
        <v>37900</v>
      </c>
      <c r="E888" s="115" t="s">
        <v>281</v>
      </c>
      <c r="G888" s="24"/>
      <c r="H888" s="75"/>
      <c r="I888" s="23">
        <f>'Dep. Res. Class'!G$84</f>
        <v>1456650.9353581395</v>
      </c>
      <c r="J888" s="75">
        <f t="shared" ref="J888:X888" si="530">+J84+J352+J620</f>
        <v>1086295.1148450873</v>
      </c>
      <c r="K888" s="75">
        <f t="shared" si="530"/>
        <v>294018.90549617488</v>
      </c>
      <c r="L888" s="75">
        <f t="shared" si="530"/>
        <v>41.731745312951738</v>
      </c>
      <c r="M888" s="75">
        <f t="shared" si="530"/>
        <v>75956.559966739253</v>
      </c>
      <c r="N888" s="75">
        <f t="shared" si="530"/>
        <v>338.62330482509412</v>
      </c>
      <c r="O888" s="75">
        <f t="shared" si="530"/>
        <v>0</v>
      </c>
      <c r="P888" s="75">
        <f t="shared" si="530"/>
        <v>0</v>
      </c>
      <c r="Q888" s="75">
        <f t="shared" si="530"/>
        <v>0</v>
      </c>
      <c r="R888" s="75">
        <f t="shared" si="530"/>
        <v>0</v>
      </c>
      <c r="S888" s="75">
        <f t="shared" si="530"/>
        <v>0</v>
      </c>
      <c r="T888" s="75">
        <f t="shared" si="530"/>
        <v>0</v>
      </c>
      <c r="U888" s="75">
        <f t="shared" si="530"/>
        <v>0</v>
      </c>
      <c r="V888" s="75">
        <f t="shared" si="530"/>
        <v>0</v>
      </c>
      <c r="W888" s="75">
        <f t="shared" si="530"/>
        <v>0</v>
      </c>
      <c r="X888" s="75">
        <f t="shared" si="530"/>
        <v>0</v>
      </c>
      <c r="Y888" s="23">
        <f t="shared" si="514"/>
        <v>0</v>
      </c>
    </row>
    <row r="889" spans="1:25">
      <c r="A889" s="25">
        <f t="shared" ref="A889:A948" si="531">A888+1</f>
        <v>860</v>
      </c>
      <c r="C889" s="106">
        <v>37905</v>
      </c>
      <c r="E889" s="115" t="s">
        <v>282</v>
      </c>
      <c r="G889" s="24"/>
      <c r="H889" s="75"/>
      <c r="I889" s="23">
        <f>'Dep. Res. Class'!G$85</f>
        <v>1068358.1371187491</v>
      </c>
      <c r="J889" s="75">
        <f t="shared" ref="J889:X889" si="532">+J85+J353+J621</f>
        <v>796726.37904272915</v>
      </c>
      <c r="K889" s="75">
        <f t="shared" si="532"/>
        <v>215643.62643707526</v>
      </c>
      <c r="L889" s="75">
        <f t="shared" si="532"/>
        <v>30.607504240744849</v>
      </c>
      <c r="M889" s="75">
        <f t="shared" si="532"/>
        <v>55709.166100293238</v>
      </c>
      <c r="N889" s="75">
        <f t="shared" si="532"/>
        <v>248.35803441061535</v>
      </c>
      <c r="O889" s="75">
        <f t="shared" si="532"/>
        <v>0</v>
      </c>
      <c r="P889" s="75">
        <f t="shared" si="532"/>
        <v>0</v>
      </c>
      <c r="Q889" s="75">
        <f t="shared" si="532"/>
        <v>0</v>
      </c>
      <c r="R889" s="75">
        <f t="shared" si="532"/>
        <v>0</v>
      </c>
      <c r="S889" s="75">
        <f t="shared" si="532"/>
        <v>0</v>
      </c>
      <c r="T889" s="75">
        <f t="shared" si="532"/>
        <v>0</v>
      </c>
      <c r="U889" s="75">
        <f t="shared" si="532"/>
        <v>0</v>
      </c>
      <c r="V889" s="75">
        <f t="shared" si="532"/>
        <v>0</v>
      </c>
      <c r="W889" s="75">
        <f t="shared" si="532"/>
        <v>0</v>
      </c>
      <c r="X889" s="75">
        <f t="shared" si="532"/>
        <v>0</v>
      </c>
      <c r="Y889" s="23">
        <f t="shared" si="514"/>
        <v>0</v>
      </c>
    </row>
    <row r="890" spans="1:25">
      <c r="A890" s="25">
        <f t="shared" si="531"/>
        <v>861</v>
      </c>
      <c r="C890" s="106">
        <v>38000</v>
      </c>
      <c r="E890" s="115" t="s">
        <v>52</v>
      </c>
      <c r="G890" s="24"/>
      <c r="H890" s="75"/>
      <c r="I890" s="23">
        <f>'Dep. Res. Class'!G$86</f>
        <v>38828840.863869593</v>
      </c>
      <c r="J890" s="75">
        <f t="shared" ref="J890:X890" si="533">+J86+J354+J622</f>
        <v>34466716.044283725</v>
      </c>
      <c r="K890" s="75">
        <f t="shared" si="533"/>
        <v>4319663.445180703</v>
      </c>
      <c r="L890" s="75">
        <f t="shared" si="533"/>
        <v>1879.4920573006875</v>
      </c>
      <c r="M890" s="75">
        <f t="shared" si="533"/>
        <v>25331.146797187361</v>
      </c>
      <c r="N890" s="75">
        <f t="shared" si="533"/>
        <v>15250.735550668436</v>
      </c>
      <c r="O890" s="75">
        <f t="shared" si="533"/>
        <v>0</v>
      </c>
      <c r="P890" s="75">
        <f t="shared" si="533"/>
        <v>0</v>
      </c>
      <c r="Q890" s="75">
        <f t="shared" si="533"/>
        <v>0</v>
      </c>
      <c r="R890" s="75">
        <f t="shared" si="533"/>
        <v>0</v>
      </c>
      <c r="S890" s="75">
        <f t="shared" si="533"/>
        <v>0</v>
      </c>
      <c r="T890" s="75">
        <f t="shared" si="533"/>
        <v>0</v>
      </c>
      <c r="U890" s="75">
        <f t="shared" si="533"/>
        <v>0</v>
      </c>
      <c r="V890" s="75">
        <f t="shared" si="533"/>
        <v>0</v>
      </c>
      <c r="W890" s="75">
        <f t="shared" si="533"/>
        <v>0</v>
      </c>
      <c r="X890" s="75">
        <f t="shared" si="533"/>
        <v>0</v>
      </c>
      <c r="Y890" s="23">
        <f t="shared" si="514"/>
        <v>0</v>
      </c>
    </row>
    <row r="891" spans="1:25">
      <c r="A891" s="25">
        <f t="shared" si="531"/>
        <v>862</v>
      </c>
      <c r="C891" s="106">
        <v>38100</v>
      </c>
      <c r="E891" s="115" t="s">
        <v>51</v>
      </c>
      <c r="G891" s="24"/>
      <c r="H891" s="75"/>
      <c r="I891" s="23">
        <f>'Dep. Res. Class'!G$87</f>
        <v>23998005.816628303</v>
      </c>
      <c r="J891" s="75">
        <f t="shared" ref="J891:X891" si="534">+J87+J355+J623</f>
        <v>16708690.826155826</v>
      </c>
      <c r="K891" s="75">
        <f t="shared" si="534"/>
        <v>6815221.0817393521</v>
      </c>
      <c r="L891" s="75">
        <f t="shared" si="534"/>
        <v>20985.08935147274</v>
      </c>
      <c r="M891" s="75">
        <f t="shared" si="534"/>
        <v>282829.80864398828</v>
      </c>
      <c r="N891" s="75">
        <f t="shared" si="534"/>
        <v>170279.01073766453</v>
      </c>
      <c r="O891" s="75">
        <f t="shared" si="534"/>
        <v>0</v>
      </c>
      <c r="P891" s="75">
        <f t="shared" si="534"/>
        <v>0</v>
      </c>
      <c r="Q891" s="75">
        <f t="shared" si="534"/>
        <v>0</v>
      </c>
      <c r="R891" s="75">
        <f t="shared" si="534"/>
        <v>0</v>
      </c>
      <c r="S891" s="75">
        <f t="shared" si="534"/>
        <v>0</v>
      </c>
      <c r="T891" s="75">
        <f t="shared" si="534"/>
        <v>0</v>
      </c>
      <c r="U891" s="75">
        <f t="shared" si="534"/>
        <v>0</v>
      </c>
      <c r="V891" s="75">
        <f t="shared" si="534"/>
        <v>0</v>
      </c>
      <c r="W891" s="75">
        <f t="shared" si="534"/>
        <v>0</v>
      </c>
      <c r="X891" s="75">
        <f t="shared" si="534"/>
        <v>0</v>
      </c>
      <c r="Y891" s="23">
        <f t="shared" si="514"/>
        <v>0</v>
      </c>
    </row>
    <row r="892" spans="1:25">
      <c r="A892" s="25">
        <f t="shared" si="531"/>
        <v>863</v>
      </c>
      <c r="C892" s="106">
        <v>38200</v>
      </c>
      <c r="E892" s="115" t="s">
        <v>283</v>
      </c>
      <c r="G892" s="24"/>
      <c r="H892" s="75"/>
      <c r="I892" s="23">
        <f>'Dep. Res. Class'!G$88</f>
        <v>22719273.667824067</v>
      </c>
      <c r="J892" s="75">
        <f t="shared" ref="J892:X892" si="535">+J88+J356+J624</f>
        <v>15818369.343316976</v>
      </c>
      <c r="K892" s="75">
        <f t="shared" si="535"/>
        <v>6452072.4782670606</v>
      </c>
      <c r="L892" s="75">
        <f t="shared" si="535"/>
        <v>19866.900256749544</v>
      </c>
      <c r="M892" s="75">
        <f t="shared" si="535"/>
        <v>267759.24104279949</v>
      </c>
      <c r="N892" s="75">
        <f t="shared" si="535"/>
        <v>161205.70494048201</v>
      </c>
      <c r="O892" s="75">
        <f t="shared" si="535"/>
        <v>0</v>
      </c>
      <c r="P892" s="75">
        <f t="shared" si="535"/>
        <v>0</v>
      </c>
      <c r="Q892" s="75">
        <f t="shared" si="535"/>
        <v>0</v>
      </c>
      <c r="R892" s="75">
        <f t="shared" si="535"/>
        <v>0</v>
      </c>
      <c r="S892" s="75">
        <f t="shared" si="535"/>
        <v>0</v>
      </c>
      <c r="T892" s="75">
        <f t="shared" si="535"/>
        <v>0</v>
      </c>
      <c r="U892" s="75">
        <f t="shared" si="535"/>
        <v>0</v>
      </c>
      <c r="V892" s="75">
        <f t="shared" si="535"/>
        <v>0</v>
      </c>
      <c r="W892" s="75">
        <f t="shared" si="535"/>
        <v>0</v>
      </c>
      <c r="X892" s="75">
        <f t="shared" si="535"/>
        <v>0</v>
      </c>
      <c r="Y892" s="23">
        <f t="shared" si="514"/>
        <v>0</v>
      </c>
    </row>
    <row r="893" spans="1:25">
      <c r="A893" s="25">
        <f t="shared" si="531"/>
        <v>864</v>
      </c>
      <c r="C893" s="106">
        <v>38300</v>
      </c>
      <c r="E893" s="115" t="s">
        <v>284</v>
      </c>
      <c r="G893" s="24"/>
      <c r="H893" s="75"/>
      <c r="I893" s="23">
        <f>'Dep. Res. Class'!G$89</f>
        <v>469349.7176250004</v>
      </c>
      <c r="J893" s="75">
        <f t="shared" ref="J893:X893" si="536">+J89+J357+J625</f>
        <v>326786.291372001</v>
      </c>
      <c r="K893" s="75">
        <f t="shared" si="536"/>
        <v>133291.16238691419</v>
      </c>
      <c r="L893" s="75">
        <f t="shared" si="536"/>
        <v>410.42350921610694</v>
      </c>
      <c r="M893" s="75">
        <f t="shared" si="536"/>
        <v>5531.5467392298306</v>
      </c>
      <c r="N893" s="75">
        <f t="shared" si="536"/>
        <v>3330.2936176392677</v>
      </c>
      <c r="O893" s="75">
        <f t="shared" si="536"/>
        <v>0</v>
      </c>
      <c r="P893" s="75">
        <f t="shared" si="536"/>
        <v>0</v>
      </c>
      <c r="Q893" s="75">
        <f t="shared" si="536"/>
        <v>0</v>
      </c>
      <c r="R893" s="75">
        <f t="shared" si="536"/>
        <v>0</v>
      </c>
      <c r="S893" s="75">
        <f t="shared" si="536"/>
        <v>0</v>
      </c>
      <c r="T893" s="75">
        <f t="shared" si="536"/>
        <v>0</v>
      </c>
      <c r="U893" s="75">
        <f t="shared" si="536"/>
        <v>0</v>
      </c>
      <c r="V893" s="75">
        <f t="shared" si="536"/>
        <v>0</v>
      </c>
      <c r="W893" s="75">
        <f t="shared" si="536"/>
        <v>0</v>
      </c>
      <c r="X893" s="75">
        <f t="shared" si="536"/>
        <v>0</v>
      </c>
      <c r="Y893" s="23">
        <f t="shared" si="514"/>
        <v>0</v>
      </c>
    </row>
    <row r="894" spans="1:25">
      <c r="A894" s="25">
        <f t="shared" si="531"/>
        <v>865</v>
      </c>
      <c r="C894" s="106">
        <v>38400</v>
      </c>
      <c r="E894" s="115" t="s">
        <v>285</v>
      </c>
      <c r="G894" s="24"/>
      <c r="H894" s="75"/>
      <c r="I894" s="23">
        <f>'Dep. Res. Class'!G$90</f>
        <v>130024.02563999996</v>
      </c>
      <c r="J894" s="75">
        <f t="shared" ref="J894:X894" si="537">+J90+J358+J626</f>
        <v>90529.657380346282</v>
      </c>
      <c r="K894" s="75">
        <f t="shared" si="537"/>
        <v>36925.671551439271</v>
      </c>
      <c r="L894" s="75">
        <f t="shared" si="537"/>
        <v>113.69968891344084</v>
      </c>
      <c r="M894" s="75">
        <f t="shared" si="537"/>
        <v>1532.4052578319202</v>
      </c>
      <c r="N894" s="75">
        <f t="shared" si="537"/>
        <v>922.59176146906282</v>
      </c>
      <c r="O894" s="75">
        <f t="shared" si="537"/>
        <v>0</v>
      </c>
      <c r="P894" s="75">
        <f t="shared" si="537"/>
        <v>0</v>
      </c>
      <c r="Q894" s="75">
        <f t="shared" si="537"/>
        <v>0</v>
      </c>
      <c r="R894" s="75">
        <f t="shared" si="537"/>
        <v>0</v>
      </c>
      <c r="S894" s="75">
        <f t="shared" si="537"/>
        <v>0</v>
      </c>
      <c r="T894" s="75">
        <f t="shared" si="537"/>
        <v>0</v>
      </c>
      <c r="U894" s="75">
        <f t="shared" si="537"/>
        <v>0</v>
      </c>
      <c r="V894" s="75">
        <f t="shared" si="537"/>
        <v>0</v>
      </c>
      <c r="W894" s="75">
        <f t="shared" si="537"/>
        <v>0</v>
      </c>
      <c r="X894" s="75">
        <f t="shared" si="537"/>
        <v>0</v>
      </c>
      <c r="Y894" s="23">
        <f t="shared" si="514"/>
        <v>0</v>
      </c>
    </row>
    <row r="895" spans="1:25">
      <c r="A895" s="25">
        <f t="shared" si="531"/>
        <v>866</v>
      </c>
      <c r="C895" s="106">
        <v>38500</v>
      </c>
      <c r="E895" s="115" t="s">
        <v>286</v>
      </c>
      <c r="G895" s="24"/>
      <c r="H895" s="75"/>
      <c r="I895" s="23">
        <f>'Dep. Res. Class'!G$91</f>
        <v>3090644.720050002</v>
      </c>
      <c r="J895" s="75">
        <f t="shared" ref="J895:X895" si="538">+J91+J359+J627</f>
        <v>0</v>
      </c>
      <c r="K895" s="75">
        <f t="shared" si="538"/>
        <v>3060560.0645119189</v>
      </c>
      <c r="L895" s="75">
        <f t="shared" si="538"/>
        <v>1331.6542839835056</v>
      </c>
      <c r="M895" s="75">
        <f t="shared" si="538"/>
        <v>17947.577921204796</v>
      </c>
      <c r="N895" s="75">
        <f t="shared" si="538"/>
        <v>10805.42333289473</v>
      </c>
      <c r="O895" s="75">
        <f t="shared" si="538"/>
        <v>0</v>
      </c>
      <c r="P895" s="75">
        <f t="shared" si="538"/>
        <v>0</v>
      </c>
      <c r="Q895" s="75">
        <f t="shared" si="538"/>
        <v>0</v>
      </c>
      <c r="R895" s="75">
        <f t="shared" si="538"/>
        <v>0</v>
      </c>
      <c r="S895" s="75">
        <f t="shared" si="538"/>
        <v>0</v>
      </c>
      <c r="T895" s="75">
        <f t="shared" si="538"/>
        <v>0</v>
      </c>
      <c r="U895" s="75">
        <f t="shared" si="538"/>
        <v>0</v>
      </c>
      <c r="V895" s="75">
        <f t="shared" si="538"/>
        <v>0</v>
      </c>
      <c r="W895" s="75">
        <f t="shared" si="538"/>
        <v>0</v>
      </c>
      <c r="X895" s="75">
        <f t="shared" si="538"/>
        <v>0</v>
      </c>
      <c r="Y895" s="23">
        <f t="shared" si="514"/>
        <v>0</v>
      </c>
    </row>
    <row r="896" spans="1:25">
      <c r="A896" s="25">
        <f t="shared" si="531"/>
        <v>867</v>
      </c>
      <c r="C896" s="106">
        <v>38600</v>
      </c>
      <c r="E896" s="115" t="s">
        <v>287</v>
      </c>
      <c r="G896" s="24"/>
      <c r="H896" s="75"/>
      <c r="I896" s="23">
        <f>'Dep. Res. Class'!G$92</f>
        <v>0</v>
      </c>
      <c r="J896" s="75">
        <f t="shared" ref="J896:X896" si="539">+J92+J360+J628</f>
        <v>0</v>
      </c>
      <c r="K896" s="75">
        <f t="shared" si="539"/>
        <v>0</v>
      </c>
      <c r="L896" s="75">
        <f t="shared" si="539"/>
        <v>0</v>
      </c>
      <c r="M896" s="75">
        <f t="shared" si="539"/>
        <v>0</v>
      </c>
      <c r="N896" s="75">
        <f t="shared" si="539"/>
        <v>0</v>
      </c>
      <c r="O896" s="75">
        <f t="shared" si="539"/>
        <v>0</v>
      </c>
      <c r="P896" s="75">
        <f t="shared" si="539"/>
        <v>0</v>
      </c>
      <c r="Q896" s="75">
        <f t="shared" si="539"/>
        <v>0</v>
      </c>
      <c r="R896" s="75">
        <f t="shared" si="539"/>
        <v>0</v>
      </c>
      <c r="S896" s="75">
        <f t="shared" si="539"/>
        <v>0</v>
      </c>
      <c r="T896" s="75">
        <f t="shared" si="539"/>
        <v>0</v>
      </c>
      <c r="U896" s="75">
        <f t="shared" si="539"/>
        <v>0</v>
      </c>
      <c r="V896" s="75">
        <f t="shared" si="539"/>
        <v>0</v>
      </c>
      <c r="W896" s="75">
        <f t="shared" si="539"/>
        <v>0</v>
      </c>
      <c r="X896" s="75">
        <f t="shared" si="539"/>
        <v>0</v>
      </c>
      <c r="Y896" s="23">
        <f t="shared" si="514"/>
        <v>0</v>
      </c>
    </row>
    <row r="897" spans="1:25">
      <c r="A897" s="25">
        <f t="shared" si="531"/>
        <v>868</v>
      </c>
      <c r="G897" s="24"/>
      <c r="H897" s="75"/>
      <c r="I897" s="23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23"/>
    </row>
    <row r="898" spans="1:25">
      <c r="A898" s="25">
        <f t="shared" si="531"/>
        <v>869</v>
      </c>
      <c r="D898" s="106" t="s">
        <v>66</v>
      </c>
      <c r="G898" s="24"/>
      <c r="H898" s="75"/>
      <c r="I898" s="23">
        <f>'Dep. Res. Class'!G$94</f>
        <v>166216336.63429227</v>
      </c>
      <c r="J898" s="75">
        <f>SUM(J874:J896)</f>
        <v>124818952.07233612</v>
      </c>
      <c r="K898" s="75">
        <f t="shared" ref="K898:X898" si="540">SUM(K874:K896)</f>
        <v>36355865.215193726</v>
      </c>
      <c r="L898" s="75">
        <f t="shared" si="540"/>
        <v>46792.672903050145</v>
      </c>
      <c r="M898" s="75">
        <f t="shared" si="540"/>
        <v>4615037.5565889087</v>
      </c>
      <c r="N898" s="75">
        <f t="shared" si="540"/>
        <v>379689.11727046414</v>
      </c>
      <c r="O898" s="75">
        <f t="shared" si="540"/>
        <v>0</v>
      </c>
      <c r="P898" s="75">
        <f t="shared" si="540"/>
        <v>0</v>
      </c>
      <c r="Q898" s="75">
        <f t="shared" si="540"/>
        <v>0</v>
      </c>
      <c r="R898" s="75">
        <f t="shared" si="540"/>
        <v>0</v>
      </c>
      <c r="S898" s="75">
        <f t="shared" si="540"/>
        <v>0</v>
      </c>
      <c r="T898" s="75">
        <f t="shared" si="540"/>
        <v>0</v>
      </c>
      <c r="U898" s="75">
        <f t="shared" si="540"/>
        <v>0</v>
      </c>
      <c r="V898" s="75">
        <f t="shared" si="540"/>
        <v>0</v>
      </c>
      <c r="W898" s="75">
        <f t="shared" si="540"/>
        <v>0</v>
      </c>
      <c r="X898" s="75">
        <f t="shared" si="540"/>
        <v>0</v>
      </c>
      <c r="Y898" s="23">
        <f>SUM(J898:X898)-I898</f>
        <v>0</v>
      </c>
    </row>
    <row r="899" spans="1:25">
      <c r="A899" s="25">
        <f t="shared" si="531"/>
        <v>870</v>
      </c>
      <c r="G899" s="24"/>
      <c r="H899" s="75"/>
      <c r="I899" s="23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23"/>
    </row>
    <row r="900" spans="1:25">
      <c r="A900" s="25">
        <f t="shared" si="531"/>
        <v>871</v>
      </c>
      <c r="D900" s="106" t="s">
        <v>148</v>
      </c>
      <c r="G900" s="24"/>
      <c r="H900" s="75"/>
      <c r="I900" s="23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23"/>
    </row>
    <row r="901" spans="1:25">
      <c r="A901" s="25">
        <f t="shared" si="531"/>
        <v>872</v>
      </c>
      <c r="G901" s="24"/>
      <c r="H901" s="75"/>
      <c r="I901" s="23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23"/>
    </row>
    <row r="902" spans="1:25">
      <c r="A902" s="25">
        <f t="shared" si="531"/>
        <v>873</v>
      </c>
      <c r="C902" s="106">
        <v>38900</v>
      </c>
      <c r="E902" s="115" t="s">
        <v>115</v>
      </c>
      <c r="G902" s="24"/>
      <c r="H902" s="75"/>
      <c r="I902" s="23">
        <f>'Dep. Res. Class'!G$98</f>
        <v>0</v>
      </c>
      <c r="J902" s="75">
        <f t="shared" ref="J902:X902" si="541">+J98+J366+J634</f>
        <v>0</v>
      </c>
      <c r="K902" s="75">
        <f t="shared" si="541"/>
        <v>0</v>
      </c>
      <c r="L902" s="75">
        <f t="shared" si="541"/>
        <v>0</v>
      </c>
      <c r="M902" s="75">
        <f t="shared" si="541"/>
        <v>0</v>
      </c>
      <c r="N902" s="75">
        <f t="shared" si="541"/>
        <v>0</v>
      </c>
      <c r="O902" s="75">
        <f t="shared" si="541"/>
        <v>0</v>
      </c>
      <c r="P902" s="75">
        <f t="shared" si="541"/>
        <v>0</v>
      </c>
      <c r="Q902" s="75">
        <f t="shared" si="541"/>
        <v>0</v>
      </c>
      <c r="R902" s="75">
        <f t="shared" si="541"/>
        <v>0</v>
      </c>
      <c r="S902" s="75">
        <f t="shared" si="541"/>
        <v>0</v>
      </c>
      <c r="T902" s="75">
        <f t="shared" si="541"/>
        <v>0</v>
      </c>
      <c r="U902" s="75">
        <f t="shared" si="541"/>
        <v>0</v>
      </c>
      <c r="V902" s="75">
        <f t="shared" si="541"/>
        <v>0</v>
      </c>
      <c r="W902" s="75">
        <f t="shared" si="541"/>
        <v>0</v>
      </c>
      <c r="X902" s="75">
        <f t="shared" si="541"/>
        <v>0</v>
      </c>
      <c r="Y902" s="23">
        <f t="shared" ref="Y902:Y937" si="542">SUM(J902:X902)-I902</f>
        <v>0</v>
      </c>
    </row>
    <row r="903" spans="1:25">
      <c r="A903" s="25">
        <f t="shared" si="531"/>
        <v>874</v>
      </c>
      <c r="C903" s="106">
        <v>39000</v>
      </c>
      <c r="E903" s="115" t="s">
        <v>139</v>
      </c>
      <c r="G903" s="24"/>
      <c r="H903" s="75"/>
      <c r="I903" s="23">
        <f>'Dep. Res. Class'!G$99</f>
        <v>1968462.7935251929</v>
      </c>
      <c r="J903" s="75">
        <f t="shared" ref="J903:X903" si="543">+J99+J367+J635</f>
        <v>1467061.7183428337</v>
      </c>
      <c r="K903" s="75">
        <f t="shared" si="543"/>
        <v>407714.32075660874</v>
      </c>
      <c r="L903" s="75">
        <f t="shared" si="543"/>
        <v>512.17972124661162</v>
      </c>
      <c r="M903" s="75">
        <f t="shared" si="543"/>
        <v>83195.288125941501</v>
      </c>
      <c r="N903" s="75">
        <f t="shared" si="543"/>
        <v>9979.2865785626054</v>
      </c>
      <c r="O903" s="75">
        <f t="shared" si="543"/>
        <v>0</v>
      </c>
      <c r="P903" s="75">
        <f t="shared" si="543"/>
        <v>0</v>
      </c>
      <c r="Q903" s="75">
        <f t="shared" si="543"/>
        <v>0</v>
      </c>
      <c r="R903" s="75">
        <f t="shared" si="543"/>
        <v>0</v>
      </c>
      <c r="S903" s="75">
        <f t="shared" si="543"/>
        <v>0</v>
      </c>
      <c r="T903" s="75">
        <f t="shared" si="543"/>
        <v>0</v>
      </c>
      <c r="U903" s="75">
        <f t="shared" si="543"/>
        <v>0</v>
      </c>
      <c r="V903" s="75">
        <f t="shared" si="543"/>
        <v>0</v>
      </c>
      <c r="W903" s="75">
        <f t="shared" si="543"/>
        <v>0</v>
      </c>
      <c r="X903" s="75">
        <f t="shared" si="543"/>
        <v>0</v>
      </c>
      <c r="Y903" s="23">
        <f t="shared" si="542"/>
        <v>0</v>
      </c>
    </row>
    <row r="904" spans="1:25">
      <c r="A904" s="25">
        <f t="shared" si="531"/>
        <v>875</v>
      </c>
      <c r="C904" s="106">
        <v>39002</v>
      </c>
      <c r="E904" s="115" t="s">
        <v>509</v>
      </c>
      <c r="G904" s="24"/>
      <c r="H904" s="75"/>
      <c r="I904" s="23">
        <f>'Dep. Res. Class'!G$100</f>
        <v>118816.55356874998</v>
      </c>
      <c r="J904" s="75">
        <f t="shared" ref="J904:X904" si="544">+J100+J368+J636</f>
        <v>88551.94917551933</v>
      </c>
      <c r="K904" s="75">
        <f t="shared" si="544"/>
        <v>24609.665263812429</v>
      </c>
      <c r="L904" s="75">
        <f t="shared" si="544"/>
        <v>30.915204232711659</v>
      </c>
      <c r="M904" s="75">
        <f t="shared" si="544"/>
        <v>5021.6734808490592</v>
      </c>
      <c r="N904" s="75">
        <f t="shared" si="544"/>
        <v>602.35044433646112</v>
      </c>
      <c r="O904" s="75">
        <f t="shared" si="544"/>
        <v>0</v>
      </c>
      <c r="P904" s="75">
        <f t="shared" si="544"/>
        <v>0</v>
      </c>
      <c r="Q904" s="75">
        <f t="shared" si="544"/>
        <v>0</v>
      </c>
      <c r="R904" s="75">
        <f t="shared" si="544"/>
        <v>0</v>
      </c>
      <c r="S904" s="75">
        <f t="shared" si="544"/>
        <v>0</v>
      </c>
      <c r="T904" s="75">
        <f t="shared" si="544"/>
        <v>0</v>
      </c>
      <c r="U904" s="75">
        <f t="shared" si="544"/>
        <v>0</v>
      </c>
      <c r="V904" s="75">
        <f t="shared" si="544"/>
        <v>0</v>
      </c>
      <c r="W904" s="75">
        <f t="shared" si="544"/>
        <v>0</v>
      </c>
      <c r="X904" s="75">
        <f t="shared" si="544"/>
        <v>0</v>
      </c>
      <c r="Y904" s="23">
        <f t="shared" si="542"/>
        <v>0</v>
      </c>
    </row>
    <row r="905" spans="1:25">
      <c r="A905" s="25">
        <f t="shared" si="531"/>
        <v>876</v>
      </c>
      <c r="C905" s="106">
        <v>39003</v>
      </c>
      <c r="E905" s="115" t="s">
        <v>278</v>
      </c>
      <c r="G905" s="24"/>
      <c r="H905" s="75"/>
      <c r="I905" s="23">
        <f>'Dep. Res. Class'!G$101</f>
        <v>335075.45990000042</v>
      </c>
      <c r="J905" s="75">
        <f t="shared" ref="J905:X905" si="545">+J101+J369+J637</f>
        <v>249726.02052339405</v>
      </c>
      <c r="K905" s="75">
        <f t="shared" si="545"/>
        <v>69401.90283743279</v>
      </c>
      <c r="L905" s="75">
        <f t="shared" si="545"/>
        <v>87.184200896589616</v>
      </c>
      <c r="M905" s="75">
        <f t="shared" si="545"/>
        <v>14161.659301870934</v>
      </c>
      <c r="N905" s="75">
        <f t="shared" si="545"/>
        <v>1698.6930364061116</v>
      </c>
      <c r="O905" s="75">
        <f t="shared" si="545"/>
        <v>0</v>
      </c>
      <c r="P905" s="75">
        <f t="shared" si="545"/>
        <v>0</v>
      </c>
      <c r="Q905" s="75">
        <f t="shared" si="545"/>
        <v>0</v>
      </c>
      <c r="R905" s="75">
        <f t="shared" si="545"/>
        <v>0</v>
      </c>
      <c r="S905" s="75">
        <f t="shared" si="545"/>
        <v>0</v>
      </c>
      <c r="T905" s="75">
        <f t="shared" si="545"/>
        <v>0</v>
      </c>
      <c r="U905" s="75">
        <f t="shared" si="545"/>
        <v>0</v>
      </c>
      <c r="V905" s="75">
        <f t="shared" si="545"/>
        <v>0</v>
      </c>
      <c r="W905" s="75">
        <f t="shared" si="545"/>
        <v>0</v>
      </c>
      <c r="X905" s="75">
        <f t="shared" si="545"/>
        <v>0</v>
      </c>
      <c r="Y905" s="23">
        <f t="shared" si="542"/>
        <v>0</v>
      </c>
    </row>
    <row r="906" spans="1:25">
      <c r="A906" s="25">
        <f t="shared" si="531"/>
        <v>877</v>
      </c>
      <c r="C906" s="106">
        <v>39003</v>
      </c>
      <c r="E906" s="115" t="s">
        <v>293</v>
      </c>
      <c r="G906" s="24"/>
      <c r="H906" s="75"/>
      <c r="I906" s="23">
        <f>'Dep. Res. Class'!G$102</f>
        <v>8915.5292474999897</v>
      </c>
      <c r="J906" s="75">
        <f t="shared" ref="J906:X906" si="546">+J102+J370+J638</f>
        <v>6644.5917600249159</v>
      </c>
      <c r="K906" s="75">
        <f t="shared" si="546"/>
        <v>1846.6129831290693</v>
      </c>
      <c r="L906" s="75">
        <f t="shared" si="546"/>
        <v>2.319755953615446</v>
      </c>
      <c r="M906" s="75">
        <f t="shared" si="546"/>
        <v>376.80672806251192</v>
      </c>
      <c r="N906" s="75">
        <f t="shared" si="546"/>
        <v>45.198020329877437</v>
      </c>
      <c r="O906" s="75">
        <f t="shared" si="546"/>
        <v>0</v>
      </c>
      <c r="P906" s="75">
        <f t="shared" si="546"/>
        <v>0</v>
      </c>
      <c r="Q906" s="75">
        <f t="shared" si="546"/>
        <v>0</v>
      </c>
      <c r="R906" s="75">
        <f t="shared" si="546"/>
        <v>0</v>
      </c>
      <c r="S906" s="75">
        <f t="shared" si="546"/>
        <v>0</v>
      </c>
      <c r="T906" s="75">
        <f t="shared" si="546"/>
        <v>0</v>
      </c>
      <c r="U906" s="75">
        <f t="shared" si="546"/>
        <v>0</v>
      </c>
      <c r="V906" s="75">
        <f t="shared" si="546"/>
        <v>0</v>
      </c>
      <c r="W906" s="75">
        <f t="shared" si="546"/>
        <v>0</v>
      </c>
      <c r="X906" s="75">
        <f t="shared" si="546"/>
        <v>0</v>
      </c>
      <c r="Y906" s="23">
        <f t="shared" si="542"/>
        <v>0</v>
      </c>
    </row>
    <row r="907" spans="1:25">
      <c r="A907" s="25">
        <f t="shared" si="531"/>
        <v>878</v>
      </c>
      <c r="C907" s="106">
        <v>39004</v>
      </c>
      <c r="E907" s="115" t="s">
        <v>510</v>
      </c>
      <c r="G907" s="24"/>
      <c r="H907" s="75"/>
      <c r="I907" s="23">
        <f>'Dep. Res. Class'!G$103</f>
        <v>1267195.1899999997</v>
      </c>
      <c r="J907" s="75">
        <f t="shared" ref="J907:X907" si="547">+J103+J371+J639</f>
        <v>944418.94407763437</v>
      </c>
      <c r="K907" s="75">
        <f t="shared" si="547"/>
        <v>262465.52785061795</v>
      </c>
      <c r="L907" s="75">
        <f t="shared" si="547"/>
        <v>329.71498435941379</v>
      </c>
      <c r="M907" s="75">
        <f t="shared" si="547"/>
        <v>53556.851209292567</v>
      </c>
      <c r="N907" s="75">
        <f t="shared" si="547"/>
        <v>6424.151878095553</v>
      </c>
      <c r="O907" s="75">
        <f t="shared" si="547"/>
        <v>0</v>
      </c>
      <c r="P907" s="75">
        <f t="shared" si="547"/>
        <v>0</v>
      </c>
      <c r="Q907" s="75">
        <f t="shared" si="547"/>
        <v>0</v>
      </c>
      <c r="R907" s="75">
        <f t="shared" si="547"/>
        <v>0</v>
      </c>
      <c r="S907" s="75">
        <f t="shared" si="547"/>
        <v>0</v>
      </c>
      <c r="T907" s="75">
        <f t="shared" si="547"/>
        <v>0</v>
      </c>
      <c r="U907" s="75">
        <f t="shared" si="547"/>
        <v>0</v>
      </c>
      <c r="V907" s="75">
        <f t="shared" si="547"/>
        <v>0</v>
      </c>
      <c r="W907" s="75">
        <f t="shared" si="547"/>
        <v>0</v>
      </c>
      <c r="X907" s="75">
        <f t="shared" si="547"/>
        <v>0</v>
      </c>
      <c r="Y907" s="23">
        <f t="shared" si="542"/>
        <v>0</v>
      </c>
    </row>
    <row r="908" spans="1:25">
      <c r="A908" s="25">
        <f t="shared" si="531"/>
        <v>879</v>
      </c>
      <c r="C908" s="106">
        <v>39009</v>
      </c>
      <c r="E908" s="115" t="s">
        <v>295</v>
      </c>
      <c r="G908" s="24"/>
      <c r="H908" s="75"/>
      <c r="I908" s="23">
        <f>'Dep. Res. Class'!G$104</f>
        <v>1473705.7737499985</v>
      </c>
      <c r="J908" s="75">
        <f t="shared" ref="J908:X908" si="548">+J104+J372+J640</f>
        <v>1098327.7570096261</v>
      </c>
      <c r="K908" s="75">
        <f t="shared" si="548"/>
        <v>305238.66161754983</v>
      </c>
      <c r="L908" s="75">
        <f t="shared" si="548"/>
        <v>383.44753829310122</v>
      </c>
      <c r="M908" s="75">
        <f t="shared" si="548"/>
        <v>62284.833050071837</v>
      </c>
      <c r="N908" s="75">
        <f t="shared" si="548"/>
        <v>7471.0745344577226</v>
      </c>
      <c r="O908" s="75">
        <f t="shared" si="548"/>
        <v>0</v>
      </c>
      <c r="P908" s="75">
        <f t="shared" si="548"/>
        <v>0</v>
      </c>
      <c r="Q908" s="75">
        <f t="shared" si="548"/>
        <v>0</v>
      </c>
      <c r="R908" s="75">
        <f t="shared" si="548"/>
        <v>0</v>
      </c>
      <c r="S908" s="75">
        <f t="shared" si="548"/>
        <v>0</v>
      </c>
      <c r="T908" s="75">
        <f t="shared" si="548"/>
        <v>0</v>
      </c>
      <c r="U908" s="75">
        <f t="shared" si="548"/>
        <v>0</v>
      </c>
      <c r="V908" s="75">
        <f t="shared" si="548"/>
        <v>0</v>
      </c>
      <c r="W908" s="75">
        <f t="shared" si="548"/>
        <v>0</v>
      </c>
      <c r="X908" s="75">
        <f t="shared" si="548"/>
        <v>0</v>
      </c>
      <c r="Y908" s="23">
        <f t="shared" si="542"/>
        <v>0</v>
      </c>
    </row>
    <row r="909" spans="1:25">
      <c r="A909" s="25">
        <f t="shared" si="531"/>
        <v>880</v>
      </c>
      <c r="C909" s="106">
        <v>39100</v>
      </c>
      <c r="E909" s="115" t="s">
        <v>296</v>
      </c>
      <c r="G909" s="24"/>
      <c r="H909" s="75"/>
      <c r="I909" s="23">
        <f>'Dep. Res. Class'!G$105</f>
        <v>0</v>
      </c>
      <c r="J909" s="75">
        <f t="shared" ref="J909:X909" si="549">+J105+J373+J641</f>
        <v>0</v>
      </c>
      <c r="K909" s="75">
        <f t="shared" si="549"/>
        <v>0</v>
      </c>
      <c r="L909" s="75">
        <f t="shared" si="549"/>
        <v>0</v>
      </c>
      <c r="M909" s="75">
        <f t="shared" si="549"/>
        <v>0</v>
      </c>
      <c r="N909" s="75">
        <f t="shared" si="549"/>
        <v>0</v>
      </c>
      <c r="O909" s="75">
        <f t="shared" si="549"/>
        <v>0</v>
      </c>
      <c r="P909" s="75">
        <f t="shared" si="549"/>
        <v>0</v>
      </c>
      <c r="Q909" s="75">
        <f t="shared" si="549"/>
        <v>0</v>
      </c>
      <c r="R909" s="75">
        <f t="shared" si="549"/>
        <v>0</v>
      </c>
      <c r="S909" s="75">
        <f t="shared" si="549"/>
        <v>0</v>
      </c>
      <c r="T909" s="75">
        <f t="shared" si="549"/>
        <v>0</v>
      </c>
      <c r="U909" s="75">
        <f t="shared" si="549"/>
        <v>0</v>
      </c>
      <c r="V909" s="75">
        <f t="shared" si="549"/>
        <v>0</v>
      </c>
      <c r="W909" s="75">
        <f t="shared" si="549"/>
        <v>0</v>
      </c>
      <c r="X909" s="75">
        <f t="shared" si="549"/>
        <v>0</v>
      </c>
      <c r="Y909" s="23">
        <f t="shared" si="542"/>
        <v>0</v>
      </c>
    </row>
    <row r="910" spans="1:25">
      <c r="A910" s="25">
        <f t="shared" si="531"/>
        <v>881</v>
      </c>
      <c r="C910" s="106">
        <v>39102</v>
      </c>
      <c r="E910" s="115" t="s">
        <v>297</v>
      </c>
      <c r="G910" s="24"/>
      <c r="H910" s="75"/>
      <c r="I910" s="23">
        <f>'Dep. Res. Class'!G$106</f>
        <v>0</v>
      </c>
      <c r="J910" s="75">
        <f t="shared" ref="J910:X910" si="550">+J106+J374+J642</f>
        <v>0</v>
      </c>
      <c r="K910" s="75">
        <f t="shared" si="550"/>
        <v>0</v>
      </c>
      <c r="L910" s="75">
        <f t="shared" si="550"/>
        <v>0</v>
      </c>
      <c r="M910" s="75">
        <f t="shared" si="550"/>
        <v>0</v>
      </c>
      <c r="N910" s="75">
        <f t="shared" si="550"/>
        <v>0</v>
      </c>
      <c r="O910" s="75">
        <f t="shared" si="550"/>
        <v>0</v>
      </c>
      <c r="P910" s="75">
        <f t="shared" si="550"/>
        <v>0</v>
      </c>
      <c r="Q910" s="75">
        <f t="shared" si="550"/>
        <v>0</v>
      </c>
      <c r="R910" s="75">
        <f t="shared" si="550"/>
        <v>0</v>
      </c>
      <c r="S910" s="75">
        <f t="shared" si="550"/>
        <v>0</v>
      </c>
      <c r="T910" s="75">
        <f t="shared" si="550"/>
        <v>0</v>
      </c>
      <c r="U910" s="75">
        <f t="shared" si="550"/>
        <v>0</v>
      </c>
      <c r="V910" s="75">
        <f t="shared" si="550"/>
        <v>0</v>
      </c>
      <c r="W910" s="75">
        <f t="shared" si="550"/>
        <v>0</v>
      </c>
      <c r="X910" s="75">
        <f t="shared" si="550"/>
        <v>0</v>
      </c>
      <c r="Y910" s="23">
        <f t="shared" si="542"/>
        <v>0</v>
      </c>
    </row>
    <row r="911" spans="1:25">
      <c r="A911" s="25">
        <f t="shared" si="531"/>
        <v>882</v>
      </c>
      <c r="C911" s="106">
        <v>39103</v>
      </c>
      <c r="E911" s="115" t="s">
        <v>298</v>
      </c>
      <c r="G911" s="24"/>
      <c r="H911" s="75"/>
      <c r="I911" s="23">
        <f>'Dep. Res. Class'!G$107</f>
        <v>75816.964237499953</v>
      </c>
      <c r="J911" s="75">
        <f t="shared" ref="J911:X911" si="551">+J107+J375+J643</f>
        <v>56505.089250182122</v>
      </c>
      <c r="K911" s="75">
        <f t="shared" si="551"/>
        <v>15703.45255068941</v>
      </c>
      <c r="L911" s="75">
        <f t="shared" si="551"/>
        <v>19.727023409665513</v>
      </c>
      <c r="M911" s="75">
        <f t="shared" si="551"/>
        <v>3204.3349792134559</v>
      </c>
      <c r="N911" s="75">
        <f t="shared" si="551"/>
        <v>384.36043400530804</v>
      </c>
      <c r="O911" s="75">
        <f t="shared" si="551"/>
        <v>0</v>
      </c>
      <c r="P911" s="75">
        <f t="shared" si="551"/>
        <v>0</v>
      </c>
      <c r="Q911" s="75">
        <f t="shared" si="551"/>
        <v>0</v>
      </c>
      <c r="R911" s="75">
        <f t="shared" si="551"/>
        <v>0</v>
      </c>
      <c r="S911" s="75">
        <f t="shared" si="551"/>
        <v>0</v>
      </c>
      <c r="T911" s="75">
        <f t="shared" si="551"/>
        <v>0</v>
      </c>
      <c r="U911" s="75">
        <f t="shared" si="551"/>
        <v>0</v>
      </c>
      <c r="V911" s="75">
        <f t="shared" si="551"/>
        <v>0</v>
      </c>
      <c r="W911" s="75">
        <f t="shared" si="551"/>
        <v>0</v>
      </c>
      <c r="X911" s="75">
        <f t="shared" si="551"/>
        <v>0</v>
      </c>
      <c r="Y911" s="23">
        <f t="shared" si="542"/>
        <v>0</v>
      </c>
    </row>
    <row r="912" spans="1:25">
      <c r="A912" s="25">
        <f t="shared" si="531"/>
        <v>883</v>
      </c>
      <c r="C912" s="106">
        <v>39200</v>
      </c>
      <c r="E912" s="115" t="s">
        <v>299</v>
      </c>
      <c r="G912" s="24"/>
      <c r="H912" s="75"/>
      <c r="I912" s="23">
        <f>'Dep. Res. Class'!G$108</f>
        <v>0</v>
      </c>
      <c r="J912" s="75">
        <f t="shared" ref="J912:X912" si="552">+J108+J376+J644</f>
        <v>0</v>
      </c>
      <c r="K912" s="75">
        <f t="shared" si="552"/>
        <v>0</v>
      </c>
      <c r="L912" s="75">
        <f t="shared" si="552"/>
        <v>0</v>
      </c>
      <c r="M912" s="75">
        <f t="shared" si="552"/>
        <v>0</v>
      </c>
      <c r="N912" s="75">
        <f t="shared" si="552"/>
        <v>0</v>
      </c>
      <c r="O912" s="75">
        <f t="shared" si="552"/>
        <v>0</v>
      </c>
      <c r="P912" s="75">
        <f t="shared" si="552"/>
        <v>0</v>
      </c>
      <c r="Q912" s="75">
        <f t="shared" si="552"/>
        <v>0</v>
      </c>
      <c r="R912" s="75">
        <f t="shared" si="552"/>
        <v>0</v>
      </c>
      <c r="S912" s="75">
        <f t="shared" si="552"/>
        <v>0</v>
      </c>
      <c r="T912" s="75">
        <f t="shared" si="552"/>
        <v>0</v>
      </c>
      <c r="U912" s="75">
        <f t="shared" si="552"/>
        <v>0</v>
      </c>
      <c r="V912" s="75">
        <f t="shared" si="552"/>
        <v>0</v>
      </c>
      <c r="W912" s="75">
        <f t="shared" si="552"/>
        <v>0</v>
      </c>
      <c r="X912" s="75">
        <f t="shared" si="552"/>
        <v>0</v>
      </c>
      <c r="Y912" s="23">
        <f t="shared" si="542"/>
        <v>0</v>
      </c>
    </row>
    <row r="913" spans="1:25">
      <c r="A913" s="25">
        <f t="shared" si="531"/>
        <v>884</v>
      </c>
      <c r="C913" s="106">
        <v>39201</v>
      </c>
      <c r="E913" s="115" t="s">
        <v>300</v>
      </c>
      <c r="G913" s="24"/>
      <c r="H913" s="75"/>
      <c r="I913" s="23">
        <f>'Dep. Res. Class'!G$109</f>
        <v>8658.0219749999997</v>
      </c>
      <c r="J913" s="75">
        <f t="shared" ref="J913:X913" si="553">+J109+J377+J645</f>
        <v>6452.6759854813336</v>
      </c>
      <c r="K913" s="75">
        <f t="shared" si="553"/>
        <v>1793.2772517946701</v>
      </c>
      <c r="L913" s="75">
        <f t="shared" si="553"/>
        <v>2.2527544316756649</v>
      </c>
      <c r="M913" s="75">
        <f t="shared" si="553"/>
        <v>365.92341759272335</v>
      </c>
      <c r="N913" s="75">
        <f t="shared" si="553"/>
        <v>43.892565699597412</v>
      </c>
      <c r="O913" s="75">
        <f t="shared" si="553"/>
        <v>0</v>
      </c>
      <c r="P913" s="75">
        <f t="shared" si="553"/>
        <v>0</v>
      </c>
      <c r="Q913" s="75">
        <f t="shared" si="553"/>
        <v>0</v>
      </c>
      <c r="R913" s="75">
        <f t="shared" si="553"/>
        <v>0</v>
      </c>
      <c r="S913" s="75">
        <f t="shared" si="553"/>
        <v>0</v>
      </c>
      <c r="T913" s="75">
        <f t="shared" si="553"/>
        <v>0</v>
      </c>
      <c r="U913" s="75">
        <f t="shared" si="553"/>
        <v>0</v>
      </c>
      <c r="V913" s="75">
        <f t="shared" si="553"/>
        <v>0</v>
      </c>
      <c r="W913" s="75">
        <f t="shared" si="553"/>
        <v>0</v>
      </c>
      <c r="X913" s="75">
        <f t="shared" si="553"/>
        <v>0</v>
      </c>
      <c r="Y913" s="23">
        <f t="shared" si="542"/>
        <v>0</v>
      </c>
    </row>
    <row r="914" spans="1:25">
      <c r="A914" s="25">
        <f t="shared" si="531"/>
        <v>885</v>
      </c>
      <c r="C914" s="106">
        <v>39202</v>
      </c>
      <c r="E914" s="115" t="s">
        <v>186</v>
      </c>
      <c r="G914" s="24"/>
      <c r="H914" s="75"/>
      <c r="I914" s="23">
        <f>'Dep. Res. Class'!G$110</f>
        <v>0</v>
      </c>
      <c r="J914" s="75">
        <f t="shared" ref="J914:X914" si="554">+J110+J378+J646</f>
        <v>0</v>
      </c>
      <c r="K914" s="75">
        <f t="shared" si="554"/>
        <v>0</v>
      </c>
      <c r="L914" s="75">
        <f t="shared" si="554"/>
        <v>0</v>
      </c>
      <c r="M914" s="75">
        <f t="shared" si="554"/>
        <v>0</v>
      </c>
      <c r="N914" s="75">
        <f t="shared" si="554"/>
        <v>0</v>
      </c>
      <c r="O914" s="75">
        <f t="shared" si="554"/>
        <v>0</v>
      </c>
      <c r="P914" s="75">
        <f t="shared" si="554"/>
        <v>0</v>
      </c>
      <c r="Q914" s="75">
        <f t="shared" si="554"/>
        <v>0</v>
      </c>
      <c r="R914" s="75">
        <f t="shared" si="554"/>
        <v>0</v>
      </c>
      <c r="S914" s="75">
        <f t="shared" si="554"/>
        <v>0</v>
      </c>
      <c r="T914" s="75">
        <f t="shared" si="554"/>
        <v>0</v>
      </c>
      <c r="U914" s="75">
        <f t="shared" si="554"/>
        <v>0</v>
      </c>
      <c r="V914" s="75">
        <f t="shared" si="554"/>
        <v>0</v>
      </c>
      <c r="W914" s="75">
        <f t="shared" si="554"/>
        <v>0</v>
      </c>
      <c r="X914" s="75">
        <f t="shared" si="554"/>
        <v>0</v>
      </c>
      <c r="Y914" s="23">
        <f t="shared" si="542"/>
        <v>0</v>
      </c>
    </row>
    <row r="915" spans="1:25">
      <c r="A915" s="25">
        <f t="shared" si="531"/>
        <v>886</v>
      </c>
      <c r="C915" s="106">
        <v>39400</v>
      </c>
      <c r="E915" s="115" t="s">
        <v>301</v>
      </c>
      <c r="G915" s="24"/>
      <c r="H915" s="75"/>
      <c r="I915" s="23">
        <f>'Dep. Res. Class'!G$111</f>
        <v>3345740.1291991076</v>
      </c>
      <c r="J915" s="75">
        <f t="shared" ref="J915:X915" si="555">+J111+J379+J647</f>
        <v>2493523.0064883609</v>
      </c>
      <c r="K915" s="75">
        <f t="shared" si="555"/>
        <v>692980.41532278748</v>
      </c>
      <c r="L915" s="75">
        <f t="shared" si="555"/>
        <v>870.53728034553785</v>
      </c>
      <c r="M915" s="75">
        <f t="shared" si="555"/>
        <v>141404.66101712076</v>
      </c>
      <c r="N915" s="75">
        <f t="shared" si="555"/>
        <v>16961.509090493084</v>
      </c>
      <c r="O915" s="75">
        <f t="shared" si="555"/>
        <v>0</v>
      </c>
      <c r="P915" s="75">
        <f t="shared" si="555"/>
        <v>0</v>
      </c>
      <c r="Q915" s="75">
        <f t="shared" si="555"/>
        <v>0</v>
      </c>
      <c r="R915" s="75">
        <f t="shared" si="555"/>
        <v>0</v>
      </c>
      <c r="S915" s="75">
        <f t="shared" si="555"/>
        <v>0</v>
      </c>
      <c r="T915" s="75">
        <f t="shared" si="555"/>
        <v>0</v>
      </c>
      <c r="U915" s="75">
        <f t="shared" si="555"/>
        <v>0</v>
      </c>
      <c r="V915" s="75">
        <f t="shared" si="555"/>
        <v>0</v>
      </c>
      <c r="W915" s="75">
        <f t="shared" si="555"/>
        <v>0</v>
      </c>
      <c r="X915" s="75">
        <f t="shared" si="555"/>
        <v>0</v>
      </c>
      <c r="Y915" s="23">
        <f t="shared" si="542"/>
        <v>0</v>
      </c>
    </row>
    <row r="916" spans="1:25">
      <c r="A916" s="25">
        <f t="shared" si="531"/>
        <v>887</v>
      </c>
      <c r="C916" s="106">
        <v>39600</v>
      </c>
      <c r="E916" s="115" t="s">
        <v>302</v>
      </c>
      <c r="G916" s="24"/>
      <c r="H916" s="75"/>
      <c r="I916" s="23">
        <f>'Dep. Res. Class'!G$112</f>
        <v>0</v>
      </c>
      <c r="J916" s="75">
        <f t="shared" ref="J916:X916" si="556">+J112+J380+J648</f>
        <v>0</v>
      </c>
      <c r="K916" s="75">
        <f t="shared" si="556"/>
        <v>0</v>
      </c>
      <c r="L916" s="75">
        <f t="shared" si="556"/>
        <v>0</v>
      </c>
      <c r="M916" s="75">
        <f t="shared" si="556"/>
        <v>0</v>
      </c>
      <c r="N916" s="75">
        <f t="shared" si="556"/>
        <v>0</v>
      </c>
      <c r="O916" s="75">
        <f t="shared" si="556"/>
        <v>0</v>
      </c>
      <c r="P916" s="75">
        <f t="shared" si="556"/>
        <v>0</v>
      </c>
      <c r="Q916" s="75">
        <f t="shared" si="556"/>
        <v>0</v>
      </c>
      <c r="R916" s="75">
        <f t="shared" si="556"/>
        <v>0</v>
      </c>
      <c r="S916" s="75">
        <f t="shared" si="556"/>
        <v>0</v>
      </c>
      <c r="T916" s="75">
        <f t="shared" si="556"/>
        <v>0</v>
      </c>
      <c r="U916" s="75">
        <f t="shared" si="556"/>
        <v>0</v>
      </c>
      <c r="V916" s="75">
        <f t="shared" si="556"/>
        <v>0</v>
      </c>
      <c r="W916" s="75">
        <f t="shared" si="556"/>
        <v>0</v>
      </c>
      <c r="X916" s="75">
        <f t="shared" si="556"/>
        <v>0</v>
      </c>
      <c r="Y916" s="23">
        <f t="shared" si="542"/>
        <v>0</v>
      </c>
    </row>
    <row r="917" spans="1:25">
      <c r="A917" s="25">
        <f t="shared" si="531"/>
        <v>888</v>
      </c>
      <c r="C917" s="106">
        <v>39603</v>
      </c>
      <c r="E917" s="115" t="s">
        <v>303</v>
      </c>
      <c r="G917" s="24"/>
      <c r="H917" s="75"/>
      <c r="I917" s="23">
        <f>'Dep. Res. Class'!G$113</f>
        <v>0</v>
      </c>
      <c r="J917" s="75">
        <f t="shared" ref="J917:X917" si="557">+J113+J381+J649</f>
        <v>0</v>
      </c>
      <c r="K917" s="75">
        <f t="shared" si="557"/>
        <v>0</v>
      </c>
      <c r="L917" s="75">
        <f t="shared" si="557"/>
        <v>0</v>
      </c>
      <c r="M917" s="75">
        <f t="shared" si="557"/>
        <v>0</v>
      </c>
      <c r="N917" s="75">
        <f t="shared" si="557"/>
        <v>0</v>
      </c>
      <c r="O917" s="75">
        <f t="shared" si="557"/>
        <v>0</v>
      </c>
      <c r="P917" s="75">
        <f t="shared" si="557"/>
        <v>0</v>
      </c>
      <c r="Q917" s="75">
        <f t="shared" si="557"/>
        <v>0</v>
      </c>
      <c r="R917" s="75">
        <f t="shared" si="557"/>
        <v>0</v>
      </c>
      <c r="S917" s="75">
        <f t="shared" si="557"/>
        <v>0</v>
      </c>
      <c r="T917" s="75">
        <f t="shared" si="557"/>
        <v>0</v>
      </c>
      <c r="U917" s="75">
        <f t="shared" si="557"/>
        <v>0</v>
      </c>
      <c r="V917" s="75">
        <f t="shared" si="557"/>
        <v>0</v>
      </c>
      <c r="W917" s="75">
        <f t="shared" si="557"/>
        <v>0</v>
      </c>
      <c r="X917" s="75">
        <f t="shared" si="557"/>
        <v>0</v>
      </c>
      <c r="Y917" s="23">
        <f t="shared" si="542"/>
        <v>0</v>
      </c>
    </row>
    <row r="918" spans="1:25">
      <c r="A918" s="25">
        <f t="shared" si="531"/>
        <v>889</v>
      </c>
      <c r="C918" s="106">
        <v>39604</v>
      </c>
      <c r="E918" s="115" t="s">
        <v>304</v>
      </c>
      <c r="G918" s="24"/>
      <c r="H918" s="75"/>
      <c r="I918" s="23">
        <f>'Dep. Res. Class'!G$114</f>
        <v>0</v>
      </c>
      <c r="J918" s="75">
        <f t="shared" ref="J918:X918" si="558">+J114+J382+J650</f>
        <v>0</v>
      </c>
      <c r="K918" s="75">
        <f t="shared" si="558"/>
        <v>0</v>
      </c>
      <c r="L918" s="75">
        <f t="shared" si="558"/>
        <v>0</v>
      </c>
      <c r="M918" s="75">
        <f t="shared" si="558"/>
        <v>0</v>
      </c>
      <c r="N918" s="75">
        <f t="shared" si="558"/>
        <v>0</v>
      </c>
      <c r="O918" s="75">
        <f t="shared" si="558"/>
        <v>0</v>
      </c>
      <c r="P918" s="75">
        <f t="shared" si="558"/>
        <v>0</v>
      </c>
      <c r="Q918" s="75">
        <f t="shared" si="558"/>
        <v>0</v>
      </c>
      <c r="R918" s="75">
        <f t="shared" si="558"/>
        <v>0</v>
      </c>
      <c r="S918" s="75">
        <f t="shared" si="558"/>
        <v>0</v>
      </c>
      <c r="T918" s="75">
        <f t="shared" si="558"/>
        <v>0</v>
      </c>
      <c r="U918" s="75">
        <f t="shared" si="558"/>
        <v>0</v>
      </c>
      <c r="V918" s="75">
        <f t="shared" si="558"/>
        <v>0</v>
      </c>
      <c r="W918" s="75">
        <f t="shared" si="558"/>
        <v>0</v>
      </c>
      <c r="X918" s="75">
        <f t="shared" si="558"/>
        <v>0</v>
      </c>
      <c r="Y918" s="23">
        <f t="shared" si="542"/>
        <v>0</v>
      </c>
    </row>
    <row r="919" spans="1:25">
      <c r="A919" s="25">
        <f t="shared" si="531"/>
        <v>890</v>
      </c>
      <c r="C919" s="106">
        <v>39605</v>
      </c>
      <c r="E919" s="113" t="s">
        <v>305</v>
      </c>
      <c r="G919" s="24"/>
      <c r="H919" s="75"/>
      <c r="I919" s="23">
        <f>'Dep. Res. Class'!G$115</f>
        <v>0</v>
      </c>
      <c r="J919" s="75">
        <f t="shared" ref="J919:X919" si="559">+J115+J383+J651</f>
        <v>0</v>
      </c>
      <c r="K919" s="75">
        <f t="shared" si="559"/>
        <v>0</v>
      </c>
      <c r="L919" s="75">
        <f t="shared" si="559"/>
        <v>0</v>
      </c>
      <c r="M919" s="75">
        <f t="shared" si="559"/>
        <v>0</v>
      </c>
      <c r="N919" s="75">
        <f t="shared" si="559"/>
        <v>0</v>
      </c>
      <c r="O919" s="75">
        <f t="shared" si="559"/>
        <v>0</v>
      </c>
      <c r="P919" s="75">
        <f t="shared" si="559"/>
        <v>0</v>
      </c>
      <c r="Q919" s="75">
        <f t="shared" si="559"/>
        <v>0</v>
      </c>
      <c r="R919" s="75">
        <f t="shared" si="559"/>
        <v>0</v>
      </c>
      <c r="S919" s="75">
        <f t="shared" si="559"/>
        <v>0</v>
      </c>
      <c r="T919" s="75">
        <f t="shared" si="559"/>
        <v>0</v>
      </c>
      <c r="U919" s="75">
        <f t="shared" si="559"/>
        <v>0</v>
      </c>
      <c r="V919" s="75">
        <f t="shared" si="559"/>
        <v>0</v>
      </c>
      <c r="W919" s="75">
        <f t="shared" si="559"/>
        <v>0</v>
      </c>
      <c r="X919" s="75">
        <f t="shared" si="559"/>
        <v>0</v>
      </c>
      <c r="Y919" s="23">
        <f t="shared" si="542"/>
        <v>0</v>
      </c>
    </row>
    <row r="920" spans="1:25">
      <c r="A920" s="25">
        <f t="shared" si="531"/>
        <v>891</v>
      </c>
      <c r="C920" s="106">
        <v>39700</v>
      </c>
      <c r="E920" s="115" t="s">
        <v>306</v>
      </c>
      <c r="G920" s="24"/>
      <c r="H920" s="75"/>
      <c r="I920" s="23">
        <f>'Dep. Res. Class'!G$116</f>
        <v>366653.0765712501</v>
      </c>
      <c r="J920" s="75">
        <f t="shared" ref="J920:X920" si="560">+J116+J384+J652</f>
        <v>273260.27919837367</v>
      </c>
      <c r="K920" s="75">
        <f t="shared" si="560"/>
        <v>75942.359977176209</v>
      </c>
      <c r="L920" s="75">
        <f t="shared" si="560"/>
        <v>95.400467395256371</v>
      </c>
      <c r="M920" s="75">
        <f t="shared" si="560"/>
        <v>15496.258526167387</v>
      </c>
      <c r="N920" s="75">
        <f t="shared" si="560"/>
        <v>1858.7784021376449</v>
      </c>
      <c r="O920" s="75">
        <f t="shared" si="560"/>
        <v>0</v>
      </c>
      <c r="P920" s="75">
        <f t="shared" si="560"/>
        <v>0</v>
      </c>
      <c r="Q920" s="75">
        <f t="shared" si="560"/>
        <v>0</v>
      </c>
      <c r="R920" s="75">
        <f t="shared" si="560"/>
        <v>0</v>
      </c>
      <c r="S920" s="75">
        <f t="shared" si="560"/>
        <v>0</v>
      </c>
      <c r="T920" s="75">
        <f t="shared" si="560"/>
        <v>0</v>
      </c>
      <c r="U920" s="75">
        <f t="shared" si="560"/>
        <v>0</v>
      </c>
      <c r="V920" s="75">
        <f t="shared" si="560"/>
        <v>0</v>
      </c>
      <c r="W920" s="75">
        <f t="shared" si="560"/>
        <v>0</v>
      </c>
      <c r="X920" s="75">
        <f t="shared" si="560"/>
        <v>0</v>
      </c>
      <c r="Y920" s="23">
        <f t="shared" si="542"/>
        <v>0</v>
      </c>
    </row>
    <row r="921" spans="1:25">
      <c r="A921" s="25">
        <f t="shared" si="531"/>
        <v>892</v>
      </c>
      <c r="C921" s="106">
        <v>39701</v>
      </c>
      <c r="E921" s="115" t="s">
        <v>307</v>
      </c>
      <c r="G921" s="24"/>
      <c r="H921" s="75"/>
      <c r="I921" s="23">
        <f>'Dep. Res. Class'!G$117</f>
        <v>0</v>
      </c>
      <c r="J921" s="75">
        <f t="shared" ref="J921:X921" si="561">+J117+J385+J653</f>
        <v>0</v>
      </c>
      <c r="K921" s="75">
        <f t="shared" si="561"/>
        <v>0</v>
      </c>
      <c r="L921" s="75">
        <f t="shared" si="561"/>
        <v>0</v>
      </c>
      <c r="M921" s="75">
        <f t="shared" si="561"/>
        <v>0</v>
      </c>
      <c r="N921" s="75">
        <f t="shared" si="561"/>
        <v>0</v>
      </c>
      <c r="O921" s="75">
        <f t="shared" si="561"/>
        <v>0</v>
      </c>
      <c r="P921" s="75">
        <f t="shared" si="561"/>
        <v>0</v>
      </c>
      <c r="Q921" s="75">
        <f t="shared" si="561"/>
        <v>0</v>
      </c>
      <c r="R921" s="75">
        <f t="shared" si="561"/>
        <v>0</v>
      </c>
      <c r="S921" s="75">
        <f t="shared" si="561"/>
        <v>0</v>
      </c>
      <c r="T921" s="75">
        <f t="shared" si="561"/>
        <v>0</v>
      </c>
      <c r="U921" s="75">
        <f t="shared" si="561"/>
        <v>0</v>
      </c>
      <c r="V921" s="75">
        <f t="shared" si="561"/>
        <v>0</v>
      </c>
      <c r="W921" s="75">
        <f t="shared" si="561"/>
        <v>0</v>
      </c>
      <c r="X921" s="75">
        <f t="shared" si="561"/>
        <v>0</v>
      </c>
      <c r="Y921" s="23">
        <f t="shared" si="542"/>
        <v>0</v>
      </c>
    </row>
    <row r="922" spans="1:25">
      <c r="A922" s="25">
        <f t="shared" si="531"/>
        <v>893</v>
      </c>
      <c r="C922" s="106">
        <v>39702</v>
      </c>
      <c r="E922" s="115" t="s">
        <v>308</v>
      </c>
      <c r="G922" s="24"/>
      <c r="H922" s="75"/>
      <c r="I922" s="23">
        <f>'Dep. Res. Class'!G$118</f>
        <v>0</v>
      </c>
      <c r="J922" s="75">
        <f t="shared" ref="J922:X922" si="562">+J118+J386+J654</f>
        <v>0</v>
      </c>
      <c r="K922" s="75">
        <f t="shared" si="562"/>
        <v>0</v>
      </c>
      <c r="L922" s="75">
        <f t="shared" si="562"/>
        <v>0</v>
      </c>
      <c r="M922" s="75">
        <f t="shared" si="562"/>
        <v>0</v>
      </c>
      <c r="N922" s="75">
        <f t="shared" si="562"/>
        <v>0</v>
      </c>
      <c r="O922" s="75">
        <f t="shared" si="562"/>
        <v>0</v>
      </c>
      <c r="P922" s="75">
        <f t="shared" si="562"/>
        <v>0</v>
      </c>
      <c r="Q922" s="75">
        <f t="shared" si="562"/>
        <v>0</v>
      </c>
      <c r="R922" s="75">
        <f t="shared" si="562"/>
        <v>0</v>
      </c>
      <c r="S922" s="75">
        <f t="shared" si="562"/>
        <v>0</v>
      </c>
      <c r="T922" s="75">
        <f t="shared" si="562"/>
        <v>0</v>
      </c>
      <c r="U922" s="75">
        <f t="shared" si="562"/>
        <v>0</v>
      </c>
      <c r="V922" s="75">
        <f t="shared" si="562"/>
        <v>0</v>
      </c>
      <c r="W922" s="75">
        <f t="shared" si="562"/>
        <v>0</v>
      </c>
      <c r="X922" s="75">
        <f t="shared" si="562"/>
        <v>0</v>
      </c>
      <c r="Y922" s="23">
        <f t="shared" si="542"/>
        <v>0</v>
      </c>
    </row>
    <row r="923" spans="1:25">
      <c r="A923" s="25">
        <f t="shared" si="531"/>
        <v>894</v>
      </c>
      <c r="C923" s="106">
        <v>39705</v>
      </c>
      <c r="E923" s="115" t="s">
        <v>309</v>
      </c>
      <c r="G923" s="24"/>
      <c r="H923" s="75"/>
      <c r="I923" s="23">
        <f>'Dep. Res. Class'!G$119</f>
        <v>0</v>
      </c>
      <c r="J923" s="75">
        <f t="shared" ref="J923:X923" si="563">+J119+J387+J655</f>
        <v>0</v>
      </c>
      <c r="K923" s="75">
        <f t="shared" si="563"/>
        <v>0</v>
      </c>
      <c r="L923" s="75">
        <f t="shared" si="563"/>
        <v>0</v>
      </c>
      <c r="M923" s="75">
        <f t="shared" si="563"/>
        <v>0</v>
      </c>
      <c r="N923" s="75">
        <f t="shared" si="563"/>
        <v>0</v>
      </c>
      <c r="O923" s="75">
        <f t="shared" si="563"/>
        <v>0</v>
      </c>
      <c r="P923" s="75">
        <f t="shared" si="563"/>
        <v>0</v>
      </c>
      <c r="Q923" s="75">
        <f t="shared" si="563"/>
        <v>0</v>
      </c>
      <c r="R923" s="75">
        <f t="shared" si="563"/>
        <v>0</v>
      </c>
      <c r="S923" s="75">
        <f t="shared" si="563"/>
        <v>0</v>
      </c>
      <c r="T923" s="75">
        <f t="shared" si="563"/>
        <v>0</v>
      </c>
      <c r="U923" s="75">
        <f t="shared" si="563"/>
        <v>0</v>
      </c>
      <c r="V923" s="75">
        <f t="shared" si="563"/>
        <v>0</v>
      </c>
      <c r="W923" s="75">
        <f t="shared" si="563"/>
        <v>0</v>
      </c>
      <c r="X923" s="75">
        <f t="shared" si="563"/>
        <v>0</v>
      </c>
      <c r="Y923" s="23">
        <f t="shared" si="542"/>
        <v>0</v>
      </c>
    </row>
    <row r="924" spans="1:25">
      <c r="A924" s="25">
        <f t="shared" si="531"/>
        <v>895</v>
      </c>
      <c r="C924" s="106">
        <v>39800</v>
      </c>
      <c r="E924" s="115" t="s">
        <v>310</v>
      </c>
      <c r="G924" s="24"/>
      <c r="H924" s="75"/>
      <c r="I924" s="23">
        <f>'Dep. Res. Class'!G$120</f>
        <v>1548947.6940368994</v>
      </c>
      <c r="J924" s="75">
        <f t="shared" ref="J924:X924" si="564">+J120+J388+J656</f>
        <v>1154404.2758194306</v>
      </c>
      <c r="K924" s="75">
        <f t="shared" si="564"/>
        <v>320823.00922274834</v>
      </c>
      <c r="L924" s="75">
        <f t="shared" si="564"/>
        <v>403.02493944356468</v>
      </c>
      <c r="M924" s="75">
        <f t="shared" si="564"/>
        <v>65464.86432016133</v>
      </c>
      <c r="N924" s="75">
        <f t="shared" si="564"/>
        <v>7852.5197351158868</v>
      </c>
      <c r="O924" s="75">
        <f t="shared" si="564"/>
        <v>0</v>
      </c>
      <c r="P924" s="75">
        <f t="shared" si="564"/>
        <v>0</v>
      </c>
      <c r="Q924" s="75">
        <f t="shared" si="564"/>
        <v>0</v>
      </c>
      <c r="R924" s="75">
        <f t="shared" si="564"/>
        <v>0</v>
      </c>
      <c r="S924" s="75">
        <f t="shared" si="564"/>
        <v>0</v>
      </c>
      <c r="T924" s="75">
        <f t="shared" si="564"/>
        <v>0</v>
      </c>
      <c r="U924" s="75">
        <f t="shared" si="564"/>
        <v>0</v>
      </c>
      <c r="V924" s="75">
        <f t="shared" si="564"/>
        <v>0</v>
      </c>
      <c r="W924" s="75">
        <f t="shared" si="564"/>
        <v>0</v>
      </c>
      <c r="X924" s="75">
        <f t="shared" si="564"/>
        <v>0</v>
      </c>
      <c r="Y924" s="23">
        <f t="shared" si="542"/>
        <v>0</v>
      </c>
    </row>
    <row r="925" spans="1:25">
      <c r="A925" s="25">
        <f t="shared" si="531"/>
        <v>896</v>
      </c>
      <c r="C925" s="106">
        <v>39900</v>
      </c>
      <c r="E925" s="115" t="s">
        <v>311</v>
      </c>
      <c r="G925" s="24"/>
      <c r="H925" s="75"/>
      <c r="I925" s="23">
        <f>'Dep. Res. Class'!G$121</f>
        <v>0</v>
      </c>
      <c r="J925" s="75">
        <f t="shared" ref="J925:X925" si="565">+J121+J389+J657</f>
        <v>0</v>
      </c>
      <c r="K925" s="75">
        <f t="shared" si="565"/>
        <v>0</v>
      </c>
      <c r="L925" s="75">
        <f t="shared" si="565"/>
        <v>0</v>
      </c>
      <c r="M925" s="75">
        <f t="shared" si="565"/>
        <v>0</v>
      </c>
      <c r="N925" s="75">
        <f t="shared" si="565"/>
        <v>0</v>
      </c>
      <c r="O925" s="75">
        <f t="shared" si="565"/>
        <v>0</v>
      </c>
      <c r="P925" s="75">
        <f t="shared" si="565"/>
        <v>0</v>
      </c>
      <c r="Q925" s="75">
        <f t="shared" si="565"/>
        <v>0</v>
      </c>
      <c r="R925" s="75">
        <f t="shared" si="565"/>
        <v>0</v>
      </c>
      <c r="S925" s="75">
        <f t="shared" si="565"/>
        <v>0</v>
      </c>
      <c r="T925" s="75">
        <f t="shared" si="565"/>
        <v>0</v>
      </c>
      <c r="U925" s="75">
        <f t="shared" si="565"/>
        <v>0</v>
      </c>
      <c r="V925" s="75">
        <f t="shared" si="565"/>
        <v>0</v>
      </c>
      <c r="W925" s="75">
        <f t="shared" si="565"/>
        <v>0</v>
      </c>
      <c r="X925" s="75">
        <f t="shared" si="565"/>
        <v>0</v>
      </c>
      <c r="Y925" s="23">
        <f t="shared" si="542"/>
        <v>0</v>
      </c>
    </row>
    <row r="926" spans="1:25">
      <c r="A926" s="25">
        <f t="shared" si="531"/>
        <v>897</v>
      </c>
      <c r="C926" s="106">
        <v>39901</v>
      </c>
      <c r="E926" s="115" t="s">
        <v>312</v>
      </c>
      <c r="G926" s="24"/>
      <c r="H926" s="75"/>
      <c r="I926" s="23">
        <f>'Dep. Res. Class'!G$122</f>
        <v>21595.121464083324</v>
      </c>
      <c r="J926" s="75">
        <f t="shared" ref="J926:X926" si="566">+J122+J390+J658</f>
        <v>16094.475398330573</v>
      </c>
      <c r="K926" s="75">
        <f t="shared" si="566"/>
        <v>4472.8507484855909</v>
      </c>
      <c r="L926" s="75">
        <f t="shared" si="566"/>
        <v>5.6188937520902957</v>
      </c>
      <c r="M926" s="75">
        <f t="shared" si="566"/>
        <v>912.6981511810435</v>
      </c>
      <c r="N926" s="75">
        <f t="shared" si="566"/>
        <v>109.4782723340297</v>
      </c>
      <c r="O926" s="75">
        <f t="shared" si="566"/>
        <v>0</v>
      </c>
      <c r="P926" s="75">
        <f t="shared" si="566"/>
        <v>0</v>
      </c>
      <c r="Q926" s="75">
        <f t="shared" si="566"/>
        <v>0</v>
      </c>
      <c r="R926" s="75">
        <f t="shared" si="566"/>
        <v>0</v>
      </c>
      <c r="S926" s="75">
        <f t="shared" si="566"/>
        <v>0</v>
      </c>
      <c r="T926" s="75">
        <f t="shared" si="566"/>
        <v>0</v>
      </c>
      <c r="U926" s="75">
        <f t="shared" si="566"/>
        <v>0</v>
      </c>
      <c r="V926" s="75">
        <f t="shared" si="566"/>
        <v>0</v>
      </c>
      <c r="W926" s="75">
        <f t="shared" si="566"/>
        <v>0</v>
      </c>
      <c r="X926" s="75">
        <f t="shared" si="566"/>
        <v>0</v>
      </c>
      <c r="Y926" s="23">
        <f t="shared" si="542"/>
        <v>0</v>
      </c>
    </row>
    <row r="927" spans="1:25">
      <c r="A927" s="25">
        <f t="shared" si="531"/>
        <v>898</v>
      </c>
      <c r="C927" s="106">
        <v>39902</v>
      </c>
      <c r="E927" s="115" t="s">
        <v>313</v>
      </c>
      <c r="G927" s="24"/>
      <c r="H927" s="75"/>
      <c r="I927" s="23">
        <f>'Dep. Res. Class'!G$123</f>
        <v>0</v>
      </c>
      <c r="J927" s="75">
        <f t="shared" ref="J927:X927" si="567">+J123+J391+J659</f>
        <v>0</v>
      </c>
      <c r="K927" s="75">
        <f t="shared" si="567"/>
        <v>0</v>
      </c>
      <c r="L927" s="75">
        <f t="shared" si="567"/>
        <v>0</v>
      </c>
      <c r="M927" s="75">
        <f t="shared" si="567"/>
        <v>0</v>
      </c>
      <c r="N927" s="75">
        <f t="shared" si="567"/>
        <v>0</v>
      </c>
      <c r="O927" s="75">
        <f t="shared" si="567"/>
        <v>0</v>
      </c>
      <c r="P927" s="75">
        <f t="shared" si="567"/>
        <v>0</v>
      </c>
      <c r="Q927" s="75">
        <f t="shared" si="567"/>
        <v>0</v>
      </c>
      <c r="R927" s="75">
        <f t="shared" si="567"/>
        <v>0</v>
      </c>
      <c r="S927" s="75">
        <f t="shared" si="567"/>
        <v>0</v>
      </c>
      <c r="T927" s="75">
        <f t="shared" si="567"/>
        <v>0</v>
      </c>
      <c r="U927" s="75">
        <f t="shared" si="567"/>
        <v>0</v>
      </c>
      <c r="V927" s="75">
        <f t="shared" si="567"/>
        <v>0</v>
      </c>
      <c r="W927" s="75">
        <f t="shared" si="567"/>
        <v>0</v>
      </c>
      <c r="X927" s="75">
        <f t="shared" si="567"/>
        <v>0</v>
      </c>
      <c r="Y927" s="23">
        <f t="shared" si="542"/>
        <v>0</v>
      </c>
    </row>
    <row r="928" spans="1:25">
      <c r="A928" s="25">
        <f t="shared" si="531"/>
        <v>899</v>
      </c>
      <c r="C928" s="106">
        <v>39903</v>
      </c>
      <c r="E928" s="115" t="s">
        <v>314</v>
      </c>
      <c r="G928" s="24"/>
      <c r="H928" s="75"/>
      <c r="I928" s="23">
        <f>'Dep. Res. Class'!G$124</f>
        <v>0</v>
      </c>
      <c r="J928" s="75">
        <f t="shared" ref="J928:X928" si="568">+J124+J392+J660</f>
        <v>0</v>
      </c>
      <c r="K928" s="75">
        <f t="shared" si="568"/>
        <v>0</v>
      </c>
      <c r="L928" s="75">
        <f t="shared" si="568"/>
        <v>0</v>
      </c>
      <c r="M928" s="75">
        <f t="shared" si="568"/>
        <v>0</v>
      </c>
      <c r="N928" s="75">
        <f t="shared" si="568"/>
        <v>0</v>
      </c>
      <c r="O928" s="75">
        <f t="shared" si="568"/>
        <v>0</v>
      </c>
      <c r="P928" s="75">
        <f t="shared" si="568"/>
        <v>0</v>
      </c>
      <c r="Q928" s="75">
        <f t="shared" si="568"/>
        <v>0</v>
      </c>
      <c r="R928" s="75">
        <f t="shared" si="568"/>
        <v>0</v>
      </c>
      <c r="S928" s="75">
        <f t="shared" si="568"/>
        <v>0</v>
      </c>
      <c r="T928" s="75">
        <f t="shared" si="568"/>
        <v>0</v>
      </c>
      <c r="U928" s="75">
        <f t="shared" si="568"/>
        <v>0</v>
      </c>
      <c r="V928" s="75">
        <f t="shared" si="568"/>
        <v>0</v>
      </c>
      <c r="W928" s="75">
        <f t="shared" si="568"/>
        <v>0</v>
      </c>
      <c r="X928" s="75">
        <f t="shared" si="568"/>
        <v>0</v>
      </c>
      <c r="Y928" s="23">
        <f t="shared" si="542"/>
        <v>0</v>
      </c>
    </row>
    <row r="929" spans="1:25">
      <c r="A929" s="25">
        <f t="shared" si="531"/>
        <v>900</v>
      </c>
      <c r="C929" s="106">
        <v>39904</v>
      </c>
      <c r="E929" s="115" t="s">
        <v>315</v>
      </c>
      <c r="G929" s="24"/>
      <c r="H929" s="75"/>
      <c r="I929" s="23">
        <f>'Dep. Res. Class'!G$125</f>
        <v>0</v>
      </c>
      <c r="J929" s="75">
        <f t="shared" ref="J929:X929" si="569">+J125+J393+J661</f>
        <v>0</v>
      </c>
      <c r="K929" s="75">
        <f t="shared" si="569"/>
        <v>0</v>
      </c>
      <c r="L929" s="75">
        <f t="shared" si="569"/>
        <v>0</v>
      </c>
      <c r="M929" s="75">
        <f t="shared" si="569"/>
        <v>0</v>
      </c>
      <c r="N929" s="75">
        <f t="shared" si="569"/>
        <v>0</v>
      </c>
      <c r="O929" s="75">
        <f t="shared" si="569"/>
        <v>0</v>
      </c>
      <c r="P929" s="75">
        <f t="shared" si="569"/>
        <v>0</v>
      </c>
      <c r="Q929" s="75">
        <f t="shared" si="569"/>
        <v>0</v>
      </c>
      <c r="R929" s="75">
        <f t="shared" si="569"/>
        <v>0</v>
      </c>
      <c r="S929" s="75">
        <f t="shared" si="569"/>
        <v>0</v>
      </c>
      <c r="T929" s="75">
        <f t="shared" si="569"/>
        <v>0</v>
      </c>
      <c r="U929" s="75">
        <f t="shared" si="569"/>
        <v>0</v>
      </c>
      <c r="V929" s="75">
        <f t="shared" si="569"/>
        <v>0</v>
      </c>
      <c r="W929" s="75">
        <f t="shared" si="569"/>
        <v>0</v>
      </c>
      <c r="X929" s="75">
        <f t="shared" si="569"/>
        <v>0</v>
      </c>
      <c r="Y929" s="23">
        <f t="shared" si="542"/>
        <v>0</v>
      </c>
    </row>
    <row r="930" spans="1:25">
      <c r="A930" s="25">
        <f t="shared" si="531"/>
        <v>901</v>
      </c>
      <c r="C930" s="106">
        <v>39905</v>
      </c>
      <c r="E930" s="115" t="s">
        <v>316</v>
      </c>
      <c r="G930" s="24"/>
      <c r="H930" s="75"/>
      <c r="I930" s="23">
        <f>'Dep. Res. Class'!G$126</f>
        <v>0</v>
      </c>
      <c r="J930" s="75">
        <f t="shared" ref="J930:X930" si="570">+J126+J394+J662</f>
        <v>0</v>
      </c>
      <c r="K930" s="75">
        <f t="shared" si="570"/>
        <v>0</v>
      </c>
      <c r="L930" s="75">
        <f t="shared" si="570"/>
        <v>0</v>
      </c>
      <c r="M930" s="75">
        <f t="shared" si="570"/>
        <v>0</v>
      </c>
      <c r="N930" s="75">
        <f t="shared" si="570"/>
        <v>0</v>
      </c>
      <c r="O930" s="75">
        <f t="shared" si="570"/>
        <v>0</v>
      </c>
      <c r="P930" s="75">
        <f t="shared" si="570"/>
        <v>0</v>
      </c>
      <c r="Q930" s="75">
        <f t="shared" si="570"/>
        <v>0</v>
      </c>
      <c r="R930" s="75">
        <f t="shared" si="570"/>
        <v>0</v>
      </c>
      <c r="S930" s="75">
        <f t="shared" si="570"/>
        <v>0</v>
      </c>
      <c r="T930" s="75">
        <f t="shared" si="570"/>
        <v>0</v>
      </c>
      <c r="U930" s="75">
        <f t="shared" si="570"/>
        <v>0</v>
      </c>
      <c r="V930" s="75">
        <f t="shared" si="570"/>
        <v>0</v>
      </c>
      <c r="W930" s="75">
        <f t="shared" si="570"/>
        <v>0</v>
      </c>
      <c r="X930" s="75">
        <f t="shared" si="570"/>
        <v>0</v>
      </c>
      <c r="Y930" s="23">
        <f t="shared" si="542"/>
        <v>0</v>
      </c>
    </row>
    <row r="931" spans="1:25">
      <c r="A931" s="25">
        <f t="shared" si="531"/>
        <v>902</v>
      </c>
      <c r="C931" s="106">
        <v>39906</v>
      </c>
      <c r="E931" s="115" t="s">
        <v>317</v>
      </c>
      <c r="G931" s="24"/>
      <c r="H931" s="75"/>
      <c r="I931" s="23">
        <f>'Dep. Res. Class'!G$127</f>
        <v>530003.47110576939</v>
      </c>
      <c r="J931" s="75">
        <f t="shared" ref="J931:X931" si="571">+J127+J395+J663</f>
        <v>395002.53985275299</v>
      </c>
      <c r="K931" s="75">
        <f t="shared" si="571"/>
        <v>109776.01706840089</v>
      </c>
      <c r="L931" s="75">
        <f t="shared" si="571"/>
        <v>137.90305358251385</v>
      </c>
      <c r="M931" s="75">
        <f t="shared" si="571"/>
        <v>22400.114257394151</v>
      </c>
      <c r="N931" s="75">
        <f t="shared" si="571"/>
        <v>2686.8968736389311</v>
      </c>
      <c r="O931" s="75">
        <f t="shared" si="571"/>
        <v>0</v>
      </c>
      <c r="P931" s="75">
        <f t="shared" si="571"/>
        <v>0</v>
      </c>
      <c r="Q931" s="75">
        <f t="shared" si="571"/>
        <v>0</v>
      </c>
      <c r="R931" s="75">
        <f t="shared" si="571"/>
        <v>0</v>
      </c>
      <c r="S931" s="75">
        <f t="shared" si="571"/>
        <v>0</v>
      </c>
      <c r="T931" s="75">
        <f t="shared" si="571"/>
        <v>0</v>
      </c>
      <c r="U931" s="75">
        <f t="shared" si="571"/>
        <v>0</v>
      </c>
      <c r="V931" s="75">
        <f t="shared" si="571"/>
        <v>0</v>
      </c>
      <c r="W931" s="75">
        <f t="shared" si="571"/>
        <v>0</v>
      </c>
      <c r="X931" s="75">
        <f t="shared" si="571"/>
        <v>0</v>
      </c>
      <c r="Y931" s="23">
        <f t="shared" si="542"/>
        <v>0</v>
      </c>
    </row>
    <row r="932" spans="1:25">
      <c r="A932" s="25">
        <f t="shared" si="531"/>
        <v>903</v>
      </c>
      <c r="C932" s="106">
        <v>39907</v>
      </c>
      <c r="E932" s="115" t="s">
        <v>318</v>
      </c>
      <c r="G932" s="24"/>
      <c r="H932" s="75"/>
      <c r="I932" s="23">
        <f>'Dep. Res. Class'!G$128</f>
        <v>0</v>
      </c>
      <c r="J932" s="75">
        <f t="shared" ref="J932:X932" si="572">+J128+J396+J664</f>
        <v>0</v>
      </c>
      <c r="K932" s="75">
        <f t="shared" si="572"/>
        <v>0</v>
      </c>
      <c r="L932" s="75">
        <f t="shared" si="572"/>
        <v>0</v>
      </c>
      <c r="M932" s="75">
        <f t="shared" si="572"/>
        <v>0</v>
      </c>
      <c r="N932" s="75">
        <f t="shared" si="572"/>
        <v>0</v>
      </c>
      <c r="O932" s="75">
        <f t="shared" si="572"/>
        <v>0</v>
      </c>
      <c r="P932" s="75">
        <f t="shared" si="572"/>
        <v>0</v>
      </c>
      <c r="Q932" s="75">
        <f t="shared" si="572"/>
        <v>0</v>
      </c>
      <c r="R932" s="75">
        <f t="shared" si="572"/>
        <v>0</v>
      </c>
      <c r="S932" s="75">
        <f t="shared" si="572"/>
        <v>0</v>
      </c>
      <c r="T932" s="75">
        <f t="shared" si="572"/>
        <v>0</v>
      </c>
      <c r="U932" s="75">
        <f t="shared" si="572"/>
        <v>0</v>
      </c>
      <c r="V932" s="75">
        <f t="shared" si="572"/>
        <v>0</v>
      </c>
      <c r="W932" s="75">
        <f t="shared" si="572"/>
        <v>0</v>
      </c>
      <c r="X932" s="75">
        <f t="shared" si="572"/>
        <v>0</v>
      </c>
      <c r="Y932" s="23">
        <f t="shared" si="542"/>
        <v>0</v>
      </c>
    </row>
    <row r="933" spans="1:25">
      <c r="A933" s="25">
        <f t="shared" si="531"/>
        <v>904</v>
      </c>
      <c r="C933" s="106">
        <v>39908</v>
      </c>
      <c r="E933" s="115" t="s">
        <v>319</v>
      </c>
      <c r="G933" s="24"/>
      <c r="H933" s="75"/>
      <c r="I933" s="23">
        <f>'Dep. Res. Class'!G$129</f>
        <v>0</v>
      </c>
      <c r="J933" s="75">
        <f t="shared" ref="J933:X933" si="573">+J129+J397+J665</f>
        <v>0</v>
      </c>
      <c r="K933" s="75">
        <f t="shared" si="573"/>
        <v>0</v>
      </c>
      <c r="L933" s="75">
        <f t="shared" si="573"/>
        <v>0</v>
      </c>
      <c r="M933" s="75">
        <f t="shared" si="573"/>
        <v>0</v>
      </c>
      <c r="N933" s="75">
        <f t="shared" si="573"/>
        <v>0</v>
      </c>
      <c r="O933" s="75">
        <f t="shared" si="573"/>
        <v>0</v>
      </c>
      <c r="P933" s="75">
        <f t="shared" si="573"/>
        <v>0</v>
      </c>
      <c r="Q933" s="75">
        <f t="shared" si="573"/>
        <v>0</v>
      </c>
      <c r="R933" s="75">
        <f t="shared" si="573"/>
        <v>0</v>
      </c>
      <c r="S933" s="75">
        <f t="shared" si="573"/>
        <v>0</v>
      </c>
      <c r="T933" s="75">
        <f t="shared" si="573"/>
        <v>0</v>
      </c>
      <c r="U933" s="75">
        <f t="shared" si="573"/>
        <v>0</v>
      </c>
      <c r="V933" s="75">
        <f t="shared" si="573"/>
        <v>0</v>
      </c>
      <c r="W933" s="75">
        <f t="shared" si="573"/>
        <v>0</v>
      </c>
      <c r="X933" s="75">
        <f t="shared" si="573"/>
        <v>0</v>
      </c>
      <c r="Y933" s="23">
        <f t="shared" si="542"/>
        <v>0</v>
      </c>
    </row>
    <row r="934" spans="1:25">
      <c r="A934" s="25">
        <f t="shared" si="531"/>
        <v>905</v>
      </c>
      <c r="C934" s="106">
        <v>39909</v>
      </c>
      <c r="E934" s="115" t="s">
        <v>320</v>
      </c>
      <c r="G934" s="24"/>
      <c r="H934" s="75"/>
      <c r="I934" s="23">
        <f>'Dep. Res. Class'!G$130</f>
        <v>0</v>
      </c>
      <c r="J934" s="75">
        <f t="shared" ref="J934:X934" si="574">+J130+J398+J666</f>
        <v>0</v>
      </c>
      <c r="K934" s="75">
        <f t="shared" si="574"/>
        <v>0</v>
      </c>
      <c r="L934" s="75">
        <f t="shared" si="574"/>
        <v>0</v>
      </c>
      <c r="M934" s="75">
        <f t="shared" si="574"/>
        <v>0</v>
      </c>
      <c r="N934" s="75">
        <f t="shared" si="574"/>
        <v>0</v>
      </c>
      <c r="O934" s="75">
        <f t="shared" si="574"/>
        <v>0</v>
      </c>
      <c r="P934" s="75">
        <f t="shared" si="574"/>
        <v>0</v>
      </c>
      <c r="Q934" s="75">
        <f t="shared" si="574"/>
        <v>0</v>
      </c>
      <c r="R934" s="75">
        <f t="shared" si="574"/>
        <v>0</v>
      </c>
      <c r="S934" s="75">
        <f t="shared" si="574"/>
        <v>0</v>
      </c>
      <c r="T934" s="75">
        <f t="shared" si="574"/>
        <v>0</v>
      </c>
      <c r="U934" s="75">
        <f t="shared" si="574"/>
        <v>0</v>
      </c>
      <c r="V934" s="75">
        <f t="shared" si="574"/>
        <v>0</v>
      </c>
      <c r="W934" s="75">
        <f t="shared" si="574"/>
        <v>0</v>
      </c>
      <c r="X934" s="75">
        <f t="shared" si="574"/>
        <v>0</v>
      </c>
      <c r="Y934" s="23">
        <f t="shared" si="542"/>
        <v>0</v>
      </c>
    </row>
    <row r="935" spans="1:25">
      <c r="A935" s="25">
        <f t="shared" si="531"/>
        <v>906</v>
      </c>
      <c r="C935" s="117"/>
      <c r="E935" s="115" t="s">
        <v>321</v>
      </c>
      <c r="G935" s="24"/>
      <c r="H935" s="75"/>
      <c r="I935" s="23">
        <f>'Dep. Res. Class'!G$131</f>
        <v>0</v>
      </c>
      <c r="J935" s="75">
        <f t="shared" ref="J935:X935" si="575">+J131+J399+J667</f>
        <v>0</v>
      </c>
      <c r="K935" s="75">
        <f t="shared" si="575"/>
        <v>0</v>
      </c>
      <c r="L935" s="75">
        <f t="shared" si="575"/>
        <v>0</v>
      </c>
      <c r="M935" s="75">
        <f t="shared" si="575"/>
        <v>0</v>
      </c>
      <c r="N935" s="75">
        <f t="shared" si="575"/>
        <v>0</v>
      </c>
      <c r="O935" s="75">
        <f t="shared" si="575"/>
        <v>0</v>
      </c>
      <c r="P935" s="75">
        <f t="shared" si="575"/>
        <v>0</v>
      </c>
      <c r="Q935" s="75">
        <f t="shared" si="575"/>
        <v>0</v>
      </c>
      <c r="R935" s="75">
        <f t="shared" si="575"/>
        <v>0</v>
      </c>
      <c r="S935" s="75">
        <f t="shared" si="575"/>
        <v>0</v>
      </c>
      <c r="T935" s="75">
        <f t="shared" si="575"/>
        <v>0</v>
      </c>
      <c r="U935" s="75">
        <f t="shared" si="575"/>
        <v>0</v>
      </c>
      <c r="V935" s="75">
        <f t="shared" si="575"/>
        <v>0</v>
      </c>
      <c r="W935" s="75">
        <f t="shared" si="575"/>
        <v>0</v>
      </c>
      <c r="X935" s="75">
        <f t="shared" si="575"/>
        <v>0</v>
      </c>
      <c r="Y935" s="23">
        <f t="shared" ref="Y935" si="576">SUM(J935:X935)-I935</f>
        <v>0</v>
      </c>
    </row>
    <row r="936" spans="1:25">
      <c r="A936" s="25">
        <f t="shared" si="531"/>
        <v>907</v>
      </c>
      <c r="C936" s="117" t="s">
        <v>640</v>
      </c>
      <c r="E936" s="115" t="s">
        <v>639</v>
      </c>
      <c r="G936" s="24"/>
      <c r="H936" s="75"/>
      <c r="I936" s="23">
        <f>'Dep. Res. Class'!G$132</f>
        <v>-1655580.6699999992</v>
      </c>
      <c r="J936" s="75">
        <f t="shared" ref="J936:X936" si="577">+J132+J400+J668</f>
        <v>-1233876.0125792001</v>
      </c>
      <c r="K936" s="75">
        <f t="shared" si="577"/>
        <v>-342909.17285665328</v>
      </c>
      <c r="L936" s="75">
        <f t="shared" si="577"/>
        <v>-430.77006527684</v>
      </c>
      <c r="M936" s="75">
        <f t="shared" si="577"/>
        <v>-69971.60998391328</v>
      </c>
      <c r="N936" s="75">
        <f t="shared" si="577"/>
        <v>-8393.1045149557358</v>
      </c>
      <c r="O936" s="75">
        <f t="shared" si="577"/>
        <v>0</v>
      </c>
      <c r="P936" s="75">
        <f t="shared" si="577"/>
        <v>0</v>
      </c>
      <c r="Q936" s="75">
        <f t="shared" si="577"/>
        <v>0</v>
      </c>
      <c r="R936" s="75">
        <f t="shared" si="577"/>
        <v>0</v>
      </c>
      <c r="S936" s="75">
        <f t="shared" si="577"/>
        <v>0</v>
      </c>
      <c r="T936" s="75">
        <f t="shared" si="577"/>
        <v>0</v>
      </c>
      <c r="U936" s="75">
        <f t="shared" si="577"/>
        <v>0</v>
      </c>
      <c r="V936" s="75">
        <f t="shared" si="577"/>
        <v>0</v>
      </c>
      <c r="W936" s="75">
        <f t="shared" si="577"/>
        <v>0</v>
      </c>
      <c r="X936" s="75">
        <f t="shared" si="577"/>
        <v>0</v>
      </c>
      <c r="Y936" s="23">
        <f t="shared" ref="Y936" si="578">SUM(J936:X936)-I936</f>
        <v>0</v>
      </c>
    </row>
    <row r="937" spans="1:25">
      <c r="A937" s="25">
        <f t="shared" si="531"/>
        <v>908</v>
      </c>
      <c r="C937" s="117"/>
      <c r="E937" s="118" t="s">
        <v>449</v>
      </c>
      <c r="G937" s="24"/>
      <c r="H937" s="75"/>
      <c r="I937" s="23">
        <f>'Dep. Res. Class'!G$133</f>
        <v>0</v>
      </c>
      <c r="J937" s="75">
        <f t="shared" ref="J937:X937" si="579">+J133+J401+J669</f>
        <v>0</v>
      </c>
      <c r="K937" s="75">
        <f t="shared" si="579"/>
        <v>0</v>
      </c>
      <c r="L937" s="75">
        <f t="shared" si="579"/>
        <v>0</v>
      </c>
      <c r="M937" s="75">
        <f t="shared" si="579"/>
        <v>0</v>
      </c>
      <c r="N937" s="75">
        <f t="shared" si="579"/>
        <v>0</v>
      </c>
      <c r="O937" s="75">
        <f t="shared" si="579"/>
        <v>0</v>
      </c>
      <c r="P937" s="75">
        <f t="shared" si="579"/>
        <v>0</v>
      </c>
      <c r="Q937" s="75">
        <f t="shared" si="579"/>
        <v>0</v>
      </c>
      <c r="R937" s="75">
        <f t="shared" si="579"/>
        <v>0</v>
      </c>
      <c r="S937" s="75">
        <f t="shared" si="579"/>
        <v>0</v>
      </c>
      <c r="T937" s="75">
        <f t="shared" si="579"/>
        <v>0</v>
      </c>
      <c r="U937" s="75">
        <f t="shared" si="579"/>
        <v>0</v>
      </c>
      <c r="V937" s="75">
        <f t="shared" si="579"/>
        <v>0</v>
      </c>
      <c r="W937" s="75">
        <f t="shared" si="579"/>
        <v>0</v>
      </c>
      <c r="X937" s="75">
        <f t="shared" si="579"/>
        <v>0</v>
      </c>
      <c r="Y937" s="23">
        <f t="shared" si="542"/>
        <v>0</v>
      </c>
    </row>
    <row r="938" spans="1:25">
      <c r="A938" s="25">
        <f t="shared" si="531"/>
        <v>909</v>
      </c>
      <c r="G938" s="24"/>
      <c r="I938" s="23"/>
      <c r="J938" s="94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</row>
    <row r="939" spans="1:25">
      <c r="A939" s="25">
        <f t="shared" si="531"/>
        <v>910</v>
      </c>
      <c r="D939" s="106" t="s">
        <v>149</v>
      </c>
      <c r="G939" s="24"/>
      <c r="I939" s="23">
        <f>'Dep. Res. Class'!G$135</f>
        <v>9414005.1085810512</v>
      </c>
      <c r="J939" s="75">
        <f>SUM(J902:J937)</f>
        <v>7016097.3103027456</v>
      </c>
      <c r="K939" s="75">
        <f t="shared" ref="K939:X939" si="580">SUM(K902:K937)</f>
        <v>1949858.9005945802</v>
      </c>
      <c r="L939" s="75">
        <f t="shared" si="580"/>
        <v>2449.4557520655071</v>
      </c>
      <c r="M939" s="75">
        <f t="shared" si="580"/>
        <v>397874.35658100597</v>
      </c>
      <c r="N939" s="75">
        <f t="shared" si="580"/>
        <v>47725.085350657071</v>
      </c>
      <c r="O939" s="75">
        <f t="shared" si="580"/>
        <v>0</v>
      </c>
      <c r="P939" s="75">
        <f t="shared" si="580"/>
        <v>0</v>
      </c>
      <c r="Q939" s="75">
        <f t="shared" si="580"/>
        <v>0</v>
      </c>
      <c r="R939" s="75">
        <f t="shared" si="580"/>
        <v>0</v>
      </c>
      <c r="S939" s="75">
        <f t="shared" si="580"/>
        <v>0</v>
      </c>
      <c r="T939" s="75">
        <f t="shared" si="580"/>
        <v>0</v>
      </c>
      <c r="U939" s="75">
        <f t="shared" si="580"/>
        <v>0</v>
      </c>
      <c r="V939" s="75">
        <f t="shared" si="580"/>
        <v>0</v>
      </c>
      <c r="W939" s="75">
        <f t="shared" si="580"/>
        <v>0</v>
      </c>
      <c r="X939" s="75">
        <f t="shared" si="580"/>
        <v>0</v>
      </c>
      <c r="Y939" s="23">
        <f>SUM(J939:X939)-I939</f>
        <v>0</v>
      </c>
    </row>
    <row r="940" spans="1:25">
      <c r="A940" s="25">
        <f t="shared" si="531"/>
        <v>911</v>
      </c>
      <c r="G940" s="24"/>
      <c r="I940" s="23"/>
      <c r="J940" s="94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</row>
    <row r="941" spans="1:25">
      <c r="A941" s="25">
        <f t="shared" si="531"/>
        <v>912</v>
      </c>
      <c r="D941" s="106" t="s">
        <v>354</v>
      </c>
      <c r="G941" s="24"/>
      <c r="I941" s="23">
        <f>'Dep. Res. Class'!G$137</f>
        <v>204216911.44027463</v>
      </c>
      <c r="J941" s="23">
        <f>J939+J898+J870+J856+J834+J822</f>
        <v>146732909.23948726</v>
      </c>
      <c r="K941" s="23">
        <f t="shared" ref="K941:X941" si="581">K939+K898+K870+K856+K834+K822</f>
        <v>47524755.686897628</v>
      </c>
      <c r="L941" s="23">
        <f t="shared" si="581"/>
        <v>68306.215306947837</v>
      </c>
      <c r="M941" s="23">
        <f t="shared" si="581"/>
        <v>8808016.2238746788</v>
      </c>
      <c r="N941" s="23">
        <f t="shared" si="581"/>
        <v>1082924.0747081414</v>
      </c>
      <c r="O941" s="23">
        <f t="shared" si="581"/>
        <v>0</v>
      </c>
      <c r="P941" s="23">
        <f t="shared" si="581"/>
        <v>0</v>
      </c>
      <c r="Q941" s="23">
        <f t="shared" si="581"/>
        <v>0</v>
      </c>
      <c r="R941" s="23">
        <f t="shared" si="581"/>
        <v>0</v>
      </c>
      <c r="S941" s="23">
        <f t="shared" si="581"/>
        <v>0</v>
      </c>
      <c r="T941" s="23">
        <f t="shared" si="581"/>
        <v>0</v>
      </c>
      <c r="U941" s="23">
        <f t="shared" si="581"/>
        <v>0</v>
      </c>
      <c r="V941" s="23">
        <f t="shared" si="581"/>
        <v>0</v>
      </c>
      <c r="W941" s="23">
        <f t="shared" si="581"/>
        <v>0</v>
      </c>
      <c r="X941" s="23">
        <f t="shared" si="581"/>
        <v>0</v>
      </c>
      <c r="Y941" s="23">
        <f>SUM(J941:X941)-I941</f>
        <v>0</v>
      </c>
    </row>
    <row r="942" spans="1:25">
      <c r="A942" s="25">
        <f t="shared" si="531"/>
        <v>913</v>
      </c>
      <c r="G942" s="24"/>
      <c r="I942" s="23"/>
      <c r="J942" s="94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</row>
    <row r="943" spans="1:25">
      <c r="A943" s="25">
        <f t="shared" si="531"/>
        <v>914</v>
      </c>
      <c r="D943" s="106" t="s">
        <v>347</v>
      </c>
      <c r="G943" s="24"/>
      <c r="I943" s="23"/>
      <c r="J943" s="94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</row>
    <row r="944" spans="1:25">
      <c r="A944" s="25">
        <f t="shared" si="531"/>
        <v>915</v>
      </c>
      <c r="G944" s="24"/>
      <c r="I944" s="23"/>
      <c r="J944" s="94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</row>
    <row r="945" spans="1:25">
      <c r="A945" s="25">
        <f t="shared" si="531"/>
        <v>916</v>
      </c>
      <c r="D945" s="106" t="s">
        <v>322</v>
      </c>
      <c r="G945" s="24"/>
      <c r="I945" s="23"/>
      <c r="J945" s="94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</row>
    <row r="946" spans="1:25">
      <c r="A946" s="25">
        <f t="shared" si="531"/>
        <v>917</v>
      </c>
      <c r="G946" s="24"/>
      <c r="I946" s="23"/>
      <c r="J946" s="94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</row>
    <row r="947" spans="1:25">
      <c r="A947" s="25">
        <f t="shared" si="531"/>
        <v>918</v>
      </c>
      <c r="C947" s="106">
        <v>30100</v>
      </c>
      <c r="E947" s="115" t="s">
        <v>323</v>
      </c>
      <c r="G947" s="24"/>
      <c r="H947" s="75"/>
      <c r="I947" s="23">
        <f>'Dep. Res. Class'!G$143</f>
        <v>0</v>
      </c>
      <c r="J947" s="75">
        <f t="shared" ref="J947:X947" si="582">+J143+J411+J679</f>
        <v>0</v>
      </c>
      <c r="K947" s="75">
        <f t="shared" si="582"/>
        <v>0</v>
      </c>
      <c r="L947" s="75">
        <f t="shared" si="582"/>
        <v>0</v>
      </c>
      <c r="M947" s="75">
        <f t="shared" si="582"/>
        <v>0</v>
      </c>
      <c r="N947" s="75">
        <f t="shared" si="582"/>
        <v>0</v>
      </c>
      <c r="O947" s="75">
        <f t="shared" si="582"/>
        <v>0</v>
      </c>
      <c r="P947" s="75">
        <f t="shared" si="582"/>
        <v>0</v>
      </c>
      <c r="Q947" s="75">
        <f t="shared" si="582"/>
        <v>0</v>
      </c>
      <c r="R947" s="75">
        <f t="shared" si="582"/>
        <v>0</v>
      </c>
      <c r="S947" s="75">
        <f t="shared" si="582"/>
        <v>0</v>
      </c>
      <c r="T947" s="75">
        <f t="shared" si="582"/>
        <v>0</v>
      </c>
      <c r="U947" s="75">
        <f t="shared" si="582"/>
        <v>0</v>
      </c>
      <c r="V947" s="75">
        <f t="shared" si="582"/>
        <v>0</v>
      </c>
      <c r="W947" s="75">
        <f t="shared" si="582"/>
        <v>0</v>
      </c>
      <c r="X947" s="75">
        <f t="shared" si="582"/>
        <v>0</v>
      </c>
      <c r="Y947" s="23">
        <f>SUM(J947:X947)-I947</f>
        <v>0</v>
      </c>
    </row>
    <row r="948" spans="1:25">
      <c r="A948" s="25">
        <f t="shared" si="531"/>
        <v>919</v>
      </c>
      <c r="C948" s="106">
        <v>30200</v>
      </c>
      <c r="E948" s="115" t="s">
        <v>185</v>
      </c>
      <c r="G948" s="24"/>
      <c r="H948" s="75"/>
      <c r="I948" s="23">
        <f>'Dep. Res. Class'!G$144</f>
        <v>0</v>
      </c>
      <c r="J948" s="75">
        <f t="shared" ref="J948:X948" si="583">+J144+J412+J680</f>
        <v>0</v>
      </c>
      <c r="K948" s="75">
        <f t="shared" si="583"/>
        <v>0</v>
      </c>
      <c r="L948" s="75">
        <f t="shared" si="583"/>
        <v>0</v>
      </c>
      <c r="M948" s="75">
        <f t="shared" si="583"/>
        <v>0</v>
      </c>
      <c r="N948" s="75">
        <f t="shared" si="583"/>
        <v>0</v>
      </c>
      <c r="O948" s="75">
        <f t="shared" si="583"/>
        <v>0</v>
      </c>
      <c r="P948" s="75">
        <f t="shared" si="583"/>
        <v>0</v>
      </c>
      <c r="Q948" s="75">
        <f t="shared" si="583"/>
        <v>0</v>
      </c>
      <c r="R948" s="75">
        <f t="shared" si="583"/>
        <v>0</v>
      </c>
      <c r="S948" s="75">
        <f t="shared" si="583"/>
        <v>0</v>
      </c>
      <c r="T948" s="75">
        <f t="shared" si="583"/>
        <v>0</v>
      </c>
      <c r="U948" s="75">
        <f t="shared" si="583"/>
        <v>0</v>
      </c>
      <c r="V948" s="75">
        <f t="shared" si="583"/>
        <v>0</v>
      </c>
      <c r="W948" s="75">
        <f t="shared" si="583"/>
        <v>0</v>
      </c>
      <c r="X948" s="75">
        <f t="shared" si="583"/>
        <v>0</v>
      </c>
      <c r="Y948" s="23">
        <f>SUM(J948:X948)-I948</f>
        <v>0</v>
      </c>
    </row>
    <row r="949" spans="1:25">
      <c r="A949" s="25">
        <f t="shared" ref="A949:A1012" si="584">A948+1</f>
        <v>920</v>
      </c>
      <c r="C949" s="106">
        <v>30300</v>
      </c>
      <c r="E949" s="115" t="s">
        <v>324</v>
      </c>
      <c r="G949" s="24"/>
      <c r="H949" s="75"/>
      <c r="I949" s="23">
        <f>'Dep. Res. Class'!G$145</f>
        <v>0</v>
      </c>
      <c r="J949" s="75">
        <f t="shared" ref="J949:X949" si="585">+J145+J413+J681</f>
        <v>0</v>
      </c>
      <c r="K949" s="75">
        <f t="shared" si="585"/>
        <v>0</v>
      </c>
      <c r="L949" s="75">
        <f t="shared" si="585"/>
        <v>0</v>
      </c>
      <c r="M949" s="75">
        <f t="shared" si="585"/>
        <v>0</v>
      </c>
      <c r="N949" s="75">
        <f t="shared" si="585"/>
        <v>0</v>
      </c>
      <c r="O949" s="75">
        <f t="shared" si="585"/>
        <v>0</v>
      </c>
      <c r="P949" s="75">
        <f t="shared" si="585"/>
        <v>0</v>
      </c>
      <c r="Q949" s="75">
        <f t="shared" si="585"/>
        <v>0</v>
      </c>
      <c r="R949" s="75">
        <f t="shared" si="585"/>
        <v>0</v>
      </c>
      <c r="S949" s="75">
        <f t="shared" si="585"/>
        <v>0</v>
      </c>
      <c r="T949" s="75">
        <f t="shared" si="585"/>
        <v>0</v>
      </c>
      <c r="U949" s="75">
        <f t="shared" si="585"/>
        <v>0</v>
      </c>
      <c r="V949" s="75">
        <f t="shared" si="585"/>
        <v>0</v>
      </c>
      <c r="W949" s="75">
        <f t="shared" si="585"/>
        <v>0</v>
      </c>
      <c r="X949" s="75">
        <f t="shared" si="585"/>
        <v>0</v>
      </c>
      <c r="Y949" s="23">
        <f>SUM(J949:X949)-I949</f>
        <v>0</v>
      </c>
    </row>
    <row r="950" spans="1:25">
      <c r="A950" s="25">
        <f t="shared" si="584"/>
        <v>921</v>
      </c>
      <c r="G950" s="24"/>
      <c r="I950" s="23"/>
      <c r="J950" s="94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</row>
    <row r="951" spans="1:25">
      <c r="A951" s="25">
        <f t="shared" si="584"/>
        <v>922</v>
      </c>
      <c r="D951" s="106" t="s">
        <v>325</v>
      </c>
      <c r="G951" s="24"/>
      <c r="I951" s="23"/>
      <c r="J951" s="94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</row>
    <row r="952" spans="1:25">
      <c r="A952" s="25">
        <f t="shared" si="584"/>
        <v>923</v>
      </c>
      <c r="G952" s="24"/>
      <c r="I952" s="23"/>
      <c r="J952" s="94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</row>
    <row r="953" spans="1:25">
      <c r="A953" s="25">
        <f t="shared" si="584"/>
        <v>924</v>
      </c>
      <c r="D953" s="106" t="s">
        <v>148</v>
      </c>
      <c r="G953" s="24"/>
      <c r="I953" s="23"/>
      <c r="J953" s="94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</row>
    <row r="954" spans="1:25">
      <c r="A954" s="25">
        <f t="shared" si="584"/>
        <v>925</v>
      </c>
      <c r="G954" s="24"/>
      <c r="I954" s="23"/>
      <c r="J954" s="94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</row>
    <row r="955" spans="1:25">
      <c r="A955" s="25">
        <f t="shared" si="584"/>
        <v>926</v>
      </c>
      <c r="C955" s="119">
        <v>37400</v>
      </c>
      <c r="E955" s="115" t="s">
        <v>115</v>
      </c>
      <c r="G955" s="24"/>
      <c r="H955" s="75"/>
      <c r="I955" s="23">
        <f>'Dep. Res. Class'!G$151</f>
        <v>0</v>
      </c>
      <c r="J955" s="75">
        <f t="shared" ref="J955:X955" si="586">+J151+J419+J687</f>
        <v>0</v>
      </c>
      <c r="K955" s="75">
        <f t="shared" si="586"/>
        <v>0</v>
      </c>
      <c r="L955" s="75">
        <f t="shared" si="586"/>
        <v>0</v>
      </c>
      <c r="M955" s="75">
        <f t="shared" si="586"/>
        <v>0</v>
      </c>
      <c r="N955" s="75">
        <f t="shared" si="586"/>
        <v>0</v>
      </c>
      <c r="O955" s="75">
        <f t="shared" si="586"/>
        <v>0</v>
      </c>
      <c r="P955" s="75">
        <f t="shared" si="586"/>
        <v>0</v>
      </c>
      <c r="Q955" s="75">
        <f t="shared" si="586"/>
        <v>0</v>
      </c>
      <c r="R955" s="75">
        <f t="shared" si="586"/>
        <v>0</v>
      </c>
      <c r="S955" s="75">
        <f t="shared" si="586"/>
        <v>0</v>
      </c>
      <c r="T955" s="75">
        <f t="shared" si="586"/>
        <v>0</v>
      </c>
      <c r="U955" s="75">
        <f t="shared" si="586"/>
        <v>0</v>
      </c>
      <c r="V955" s="75">
        <f t="shared" si="586"/>
        <v>0</v>
      </c>
      <c r="W955" s="75">
        <f t="shared" si="586"/>
        <v>0</v>
      </c>
      <c r="X955" s="75">
        <f t="shared" si="586"/>
        <v>0</v>
      </c>
      <c r="Y955" s="23">
        <f t="shared" ref="Y955:Y989" si="587">SUM(J955:X955)-I955</f>
        <v>0</v>
      </c>
    </row>
    <row r="956" spans="1:25">
      <c r="A956" s="25">
        <f t="shared" si="584"/>
        <v>927</v>
      </c>
      <c r="C956" s="119">
        <v>39001</v>
      </c>
      <c r="E956" s="115" t="s">
        <v>291</v>
      </c>
      <c r="G956" s="24"/>
      <c r="H956" s="75"/>
      <c r="I956" s="23">
        <f>'Dep. Res. Class'!G$152</f>
        <v>60031.930978443139</v>
      </c>
      <c r="J956" s="75">
        <f t="shared" ref="J956:X956" si="588">+J152+J420+J688</f>
        <v>44740.773412817885</v>
      </c>
      <c r="K956" s="75">
        <f t="shared" si="588"/>
        <v>12434.005886771827</v>
      </c>
      <c r="L956" s="75">
        <f t="shared" si="588"/>
        <v>15.619872407835441</v>
      </c>
      <c r="M956" s="75">
        <f t="shared" si="588"/>
        <v>2537.1949172400195</v>
      </c>
      <c r="N956" s="75">
        <f t="shared" si="588"/>
        <v>304.33688920557546</v>
      </c>
      <c r="O956" s="75">
        <f t="shared" si="588"/>
        <v>0</v>
      </c>
      <c r="P956" s="75">
        <f t="shared" si="588"/>
        <v>0</v>
      </c>
      <c r="Q956" s="75">
        <f t="shared" si="588"/>
        <v>0</v>
      </c>
      <c r="R956" s="75">
        <f t="shared" si="588"/>
        <v>0</v>
      </c>
      <c r="S956" s="75">
        <f t="shared" si="588"/>
        <v>0</v>
      </c>
      <c r="T956" s="75">
        <f t="shared" si="588"/>
        <v>0</v>
      </c>
      <c r="U956" s="75">
        <f t="shared" si="588"/>
        <v>0</v>
      </c>
      <c r="V956" s="75">
        <f t="shared" si="588"/>
        <v>0</v>
      </c>
      <c r="W956" s="75">
        <f t="shared" si="588"/>
        <v>0</v>
      </c>
      <c r="X956" s="75">
        <f t="shared" si="588"/>
        <v>0</v>
      </c>
      <c r="Y956" s="23">
        <f t="shared" si="587"/>
        <v>0</v>
      </c>
    </row>
    <row r="957" spans="1:25">
      <c r="A957" s="25">
        <f t="shared" si="584"/>
        <v>928</v>
      </c>
      <c r="C957" s="119">
        <v>36602</v>
      </c>
      <c r="E957" s="115" t="s">
        <v>139</v>
      </c>
      <c r="G957" s="24"/>
      <c r="H957" s="75"/>
      <c r="I957" s="23">
        <f>'Dep. Res. Class'!G$153</f>
        <v>0</v>
      </c>
      <c r="J957" s="75">
        <f t="shared" ref="J957:X957" si="589">+J153+J421+J689</f>
        <v>0</v>
      </c>
      <c r="K957" s="75">
        <f t="shared" si="589"/>
        <v>0</v>
      </c>
      <c r="L957" s="75">
        <f t="shared" si="589"/>
        <v>0</v>
      </c>
      <c r="M957" s="75">
        <f t="shared" si="589"/>
        <v>0</v>
      </c>
      <c r="N957" s="75">
        <f t="shared" si="589"/>
        <v>0</v>
      </c>
      <c r="O957" s="75">
        <f t="shared" si="589"/>
        <v>0</v>
      </c>
      <c r="P957" s="75">
        <f t="shared" si="589"/>
        <v>0</v>
      </c>
      <c r="Q957" s="75">
        <f t="shared" si="589"/>
        <v>0</v>
      </c>
      <c r="R957" s="75">
        <f t="shared" si="589"/>
        <v>0</v>
      </c>
      <c r="S957" s="75">
        <f t="shared" si="589"/>
        <v>0</v>
      </c>
      <c r="T957" s="75">
        <f t="shared" si="589"/>
        <v>0</v>
      </c>
      <c r="U957" s="75">
        <f t="shared" si="589"/>
        <v>0</v>
      </c>
      <c r="V957" s="75">
        <f t="shared" si="589"/>
        <v>0</v>
      </c>
      <c r="W957" s="75">
        <f t="shared" si="589"/>
        <v>0</v>
      </c>
      <c r="X957" s="75">
        <f t="shared" si="589"/>
        <v>0</v>
      </c>
      <c r="Y957" s="23">
        <f t="shared" si="587"/>
        <v>0</v>
      </c>
    </row>
    <row r="958" spans="1:25">
      <c r="A958" s="25">
        <f t="shared" si="584"/>
        <v>929</v>
      </c>
      <c r="C958" s="119">
        <v>38900</v>
      </c>
      <c r="E958" s="115" t="s">
        <v>115</v>
      </c>
      <c r="G958" s="24"/>
      <c r="H958" s="75"/>
      <c r="I958" s="23">
        <f>'Dep. Res. Class'!G$154</f>
        <v>0</v>
      </c>
      <c r="J958" s="75">
        <f t="shared" ref="J958:X958" si="590">+J154+J422+J690</f>
        <v>0</v>
      </c>
      <c r="K958" s="75">
        <f t="shared" si="590"/>
        <v>0</v>
      </c>
      <c r="L958" s="75">
        <f t="shared" si="590"/>
        <v>0</v>
      </c>
      <c r="M958" s="75">
        <f t="shared" si="590"/>
        <v>0</v>
      </c>
      <c r="N958" s="75">
        <f t="shared" si="590"/>
        <v>0</v>
      </c>
      <c r="O958" s="75">
        <f t="shared" si="590"/>
        <v>0</v>
      </c>
      <c r="P958" s="75">
        <f t="shared" si="590"/>
        <v>0</v>
      </c>
      <c r="Q958" s="75">
        <f t="shared" si="590"/>
        <v>0</v>
      </c>
      <c r="R958" s="75">
        <f t="shared" si="590"/>
        <v>0</v>
      </c>
      <c r="S958" s="75">
        <f t="shared" si="590"/>
        <v>0</v>
      </c>
      <c r="T958" s="75">
        <f t="shared" si="590"/>
        <v>0</v>
      </c>
      <c r="U958" s="75">
        <f t="shared" si="590"/>
        <v>0</v>
      </c>
      <c r="V958" s="75">
        <f t="shared" si="590"/>
        <v>0</v>
      </c>
      <c r="W958" s="75">
        <f t="shared" si="590"/>
        <v>0</v>
      </c>
      <c r="X958" s="75">
        <f t="shared" si="590"/>
        <v>0</v>
      </c>
      <c r="Y958" s="23">
        <f t="shared" si="587"/>
        <v>0</v>
      </c>
    </row>
    <row r="959" spans="1:25">
      <c r="A959" s="25">
        <f t="shared" si="584"/>
        <v>930</v>
      </c>
      <c r="C959" s="119">
        <v>39004</v>
      </c>
      <c r="E959" s="115" t="s">
        <v>293</v>
      </c>
      <c r="G959" s="24"/>
      <c r="H959" s="75"/>
      <c r="I959" s="23">
        <f>'Dep. Res. Class'!G$155</f>
        <v>7665.9194108214569</v>
      </c>
      <c r="J959" s="75">
        <f t="shared" ref="J959:X959" si="591">+J155+J423+J691</f>
        <v>5713.2788795956867</v>
      </c>
      <c r="K959" s="75">
        <f t="shared" si="591"/>
        <v>1587.789790001927</v>
      </c>
      <c r="L959" s="75">
        <f t="shared" si="591"/>
        <v>1.9946165504617517</v>
      </c>
      <c r="M959" s="75">
        <f t="shared" si="591"/>
        <v>323.99310580384434</v>
      </c>
      <c r="N959" s="75">
        <f t="shared" si="591"/>
        <v>38.863018869538031</v>
      </c>
      <c r="O959" s="75">
        <f t="shared" si="591"/>
        <v>0</v>
      </c>
      <c r="P959" s="75">
        <f t="shared" si="591"/>
        <v>0</v>
      </c>
      <c r="Q959" s="75">
        <f t="shared" si="591"/>
        <v>0</v>
      </c>
      <c r="R959" s="75">
        <f t="shared" si="591"/>
        <v>0</v>
      </c>
      <c r="S959" s="75">
        <f t="shared" si="591"/>
        <v>0</v>
      </c>
      <c r="T959" s="75">
        <f t="shared" si="591"/>
        <v>0</v>
      </c>
      <c r="U959" s="75">
        <f t="shared" si="591"/>
        <v>0</v>
      </c>
      <c r="V959" s="75">
        <f t="shared" si="591"/>
        <v>0</v>
      </c>
      <c r="W959" s="75">
        <f t="shared" si="591"/>
        <v>0</v>
      </c>
      <c r="X959" s="75">
        <f t="shared" si="591"/>
        <v>0</v>
      </c>
      <c r="Y959" s="23">
        <f t="shared" si="587"/>
        <v>0</v>
      </c>
    </row>
    <row r="960" spans="1:25">
      <c r="A960" s="25">
        <f t="shared" si="584"/>
        <v>931</v>
      </c>
      <c r="C960" s="119">
        <v>39009</v>
      </c>
      <c r="E960" s="115" t="s">
        <v>294</v>
      </c>
      <c r="G960" s="24"/>
      <c r="H960" s="75"/>
      <c r="I960" s="23">
        <f>'Dep. Res. Class'!G$156</f>
        <v>19405.3498</v>
      </c>
      <c r="J960" s="75">
        <f t="shared" ref="J960:X960" si="592">+J156+J424+J692</f>
        <v>14462.47595650449</v>
      </c>
      <c r="K960" s="75">
        <f t="shared" si="592"/>
        <v>4019.2982253845867</v>
      </c>
      <c r="L960" s="75">
        <f t="shared" si="592"/>
        <v>5.0491310701676158</v>
      </c>
      <c r="M960" s="75">
        <f t="shared" si="592"/>
        <v>820.14944509288705</v>
      </c>
      <c r="N960" s="75">
        <f t="shared" si="592"/>
        <v>98.377041947871646</v>
      </c>
      <c r="O960" s="75">
        <f t="shared" si="592"/>
        <v>0</v>
      </c>
      <c r="P960" s="75">
        <f t="shared" si="592"/>
        <v>0</v>
      </c>
      <c r="Q960" s="75">
        <f t="shared" si="592"/>
        <v>0</v>
      </c>
      <c r="R960" s="75">
        <f t="shared" si="592"/>
        <v>0</v>
      </c>
      <c r="S960" s="75">
        <f t="shared" si="592"/>
        <v>0</v>
      </c>
      <c r="T960" s="75">
        <f t="shared" si="592"/>
        <v>0</v>
      </c>
      <c r="U960" s="75">
        <f t="shared" si="592"/>
        <v>0</v>
      </c>
      <c r="V960" s="75">
        <f t="shared" si="592"/>
        <v>0</v>
      </c>
      <c r="W960" s="75">
        <f t="shared" si="592"/>
        <v>0</v>
      </c>
      <c r="X960" s="75">
        <f t="shared" si="592"/>
        <v>0</v>
      </c>
      <c r="Y960" s="23">
        <f t="shared" si="587"/>
        <v>0</v>
      </c>
    </row>
    <row r="961" spans="1:25">
      <c r="A961" s="25">
        <f t="shared" si="584"/>
        <v>932</v>
      </c>
      <c r="C961" s="119">
        <v>39100</v>
      </c>
      <c r="E961" s="115" t="s">
        <v>295</v>
      </c>
      <c r="G961" s="24"/>
      <c r="H961" s="75"/>
      <c r="I961" s="23">
        <f>'Dep. Res. Class'!G$157</f>
        <v>4260.5972691526486</v>
      </c>
      <c r="J961" s="75">
        <f t="shared" ref="J961:X961" si="593">+J157+J425+J693</f>
        <v>3175.3504162789618</v>
      </c>
      <c r="K961" s="75">
        <f t="shared" si="593"/>
        <v>882.46855735543897</v>
      </c>
      <c r="L961" s="75">
        <f t="shared" si="593"/>
        <v>1.1085764632364388</v>
      </c>
      <c r="M961" s="75">
        <f t="shared" si="593"/>
        <v>180.07026526570598</v>
      </c>
      <c r="N961" s="75">
        <f t="shared" si="593"/>
        <v>21.599453789305954</v>
      </c>
      <c r="O961" s="75">
        <f t="shared" si="593"/>
        <v>0</v>
      </c>
      <c r="P961" s="75">
        <f t="shared" si="593"/>
        <v>0</v>
      </c>
      <c r="Q961" s="75">
        <f t="shared" si="593"/>
        <v>0</v>
      </c>
      <c r="R961" s="75">
        <f t="shared" si="593"/>
        <v>0</v>
      </c>
      <c r="S961" s="75">
        <f t="shared" si="593"/>
        <v>0</v>
      </c>
      <c r="T961" s="75">
        <f t="shared" si="593"/>
        <v>0</v>
      </c>
      <c r="U961" s="75">
        <f t="shared" si="593"/>
        <v>0</v>
      </c>
      <c r="V961" s="75">
        <f t="shared" si="593"/>
        <v>0</v>
      </c>
      <c r="W961" s="75">
        <f t="shared" si="593"/>
        <v>0</v>
      </c>
      <c r="X961" s="75">
        <f t="shared" si="593"/>
        <v>0</v>
      </c>
      <c r="Y961" s="23">
        <f t="shared" si="587"/>
        <v>0</v>
      </c>
    </row>
    <row r="962" spans="1:25">
      <c r="A962" s="25">
        <f t="shared" si="584"/>
        <v>933</v>
      </c>
      <c r="C962" s="119">
        <v>39102</v>
      </c>
      <c r="E962" s="115" t="s">
        <v>296</v>
      </c>
      <c r="G962" s="24"/>
      <c r="H962" s="75"/>
      <c r="I962" s="23">
        <f>'Dep. Res. Class'!G$158</f>
        <v>0</v>
      </c>
      <c r="J962" s="75">
        <f t="shared" ref="J962:X962" si="594">+J158+J426+J694</f>
        <v>0</v>
      </c>
      <c r="K962" s="75">
        <f t="shared" si="594"/>
        <v>0</v>
      </c>
      <c r="L962" s="75">
        <f t="shared" si="594"/>
        <v>0</v>
      </c>
      <c r="M962" s="75">
        <f t="shared" si="594"/>
        <v>0</v>
      </c>
      <c r="N962" s="75">
        <f t="shared" si="594"/>
        <v>0</v>
      </c>
      <c r="O962" s="75">
        <f t="shared" si="594"/>
        <v>0</v>
      </c>
      <c r="P962" s="75">
        <f t="shared" si="594"/>
        <v>0</v>
      </c>
      <c r="Q962" s="75">
        <f t="shared" si="594"/>
        <v>0</v>
      </c>
      <c r="R962" s="75">
        <f t="shared" si="594"/>
        <v>0</v>
      </c>
      <c r="S962" s="75">
        <f t="shared" si="594"/>
        <v>0</v>
      </c>
      <c r="T962" s="75">
        <f t="shared" si="594"/>
        <v>0</v>
      </c>
      <c r="U962" s="75">
        <f t="shared" si="594"/>
        <v>0</v>
      </c>
      <c r="V962" s="75">
        <f t="shared" si="594"/>
        <v>0</v>
      </c>
      <c r="W962" s="75">
        <f t="shared" si="594"/>
        <v>0</v>
      </c>
      <c r="X962" s="75">
        <f t="shared" si="594"/>
        <v>0</v>
      </c>
      <c r="Y962" s="23">
        <f t="shared" si="587"/>
        <v>0</v>
      </c>
    </row>
    <row r="963" spans="1:25">
      <c r="A963" s="25">
        <f t="shared" si="584"/>
        <v>934</v>
      </c>
      <c r="C963" s="119">
        <v>39103</v>
      </c>
      <c r="E963" s="115" t="s">
        <v>297</v>
      </c>
      <c r="G963" s="24"/>
      <c r="H963" s="75"/>
      <c r="I963" s="23">
        <f>'Dep. Res. Class'!G$159</f>
        <v>0</v>
      </c>
      <c r="J963" s="75">
        <f t="shared" ref="J963:X963" si="595">+J159+J427+J695</f>
        <v>0</v>
      </c>
      <c r="K963" s="75">
        <f t="shared" si="595"/>
        <v>0</v>
      </c>
      <c r="L963" s="75">
        <f t="shared" si="595"/>
        <v>0</v>
      </c>
      <c r="M963" s="75">
        <f t="shared" si="595"/>
        <v>0</v>
      </c>
      <c r="N963" s="75">
        <f t="shared" si="595"/>
        <v>0</v>
      </c>
      <c r="O963" s="75">
        <f t="shared" si="595"/>
        <v>0</v>
      </c>
      <c r="P963" s="75">
        <f t="shared" si="595"/>
        <v>0</v>
      </c>
      <c r="Q963" s="75">
        <f t="shared" si="595"/>
        <v>0</v>
      </c>
      <c r="R963" s="75">
        <f t="shared" si="595"/>
        <v>0</v>
      </c>
      <c r="S963" s="75">
        <f t="shared" si="595"/>
        <v>0</v>
      </c>
      <c r="T963" s="75">
        <f t="shared" si="595"/>
        <v>0</v>
      </c>
      <c r="U963" s="75">
        <f t="shared" si="595"/>
        <v>0</v>
      </c>
      <c r="V963" s="75">
        <f t="shared" si="595"/>
        <v>0</v>
      </c>
      <c r="W963" s="75">
        <f t="shared" si="595"/>
        <v>0</v>
      </c>
      <c r="X963" s="75">
        <f t="shared" si="595"/>
        <v>0</v>
      </c>
      <c r="Y963" s="23">
        <f t="shared" si="587"/>
        <v>0</v>
      </c>
    </row>
    <row r="964" spans="1:25">
      <c r="A964" s="25">
        <f t="shared" si="584"/>
        <v>935</v>
      </c>
      <c r="C964" s="119">
        <v>39200</v>
      </c>
      <c r="E964" s="115" t="s">
        <v>298</v>
      </c>
      <c r="G964" s="24"/>
      <c r="H964" s="75"/>
      <c r="I964" s="23">
        <f>'Dep. Res. Class'!G$160</f>
        <v>-990.43234269967638</v>
      </c>
      <c r="J964" s="75">
        <f t="shared" ref="J964:X964" si="596">+J160+J428+J696</f>
        <v>-738.15231832813879</v>
      </c>
      <c r="K964" s="75">
        <f t="shared" si="596"/>
        <v>-205.14152016864483</v>
      </c>
      <c r="L964" s="75">
        <f t="shared" si="596"/>
        <v>-0.25770330171651096</v>
      </c>
      <c r="M964" s="75">
        <f t="shared" si="596"/>
        <v>-41.859721398435582</v>
      </c>
      <c r="N964" s="75">
        <f t="shared" si="596"/>
        <v>-5.0210795027407782</v>
      </c>
      <c r="O964" s="75">
        <f t="shared" si="596"/>
        <v>0</v>
      </c>
      <c r="P964" s="75">
        <f t="shared" si="596"/>
        <v>0</v>
      </c>
      <c r="Q964" s="75">
        <f t="shared" si="596"/>
        <v>0</v>
      </c>
      <c r="R964" s="75">
        <f t="shared" si="596"/>
        <v>0</v>
      </c>
      <c r="S964" s="75">
        <f t="shared" si="596"/>
        <v>0</v>
      </c>
      <c r="T964" s="75">
        <f t="shared" si="596"/>
        <v>0</v>
      </c>
      <c r="U964" s="75">
        <f t="shared" si="596"/>
        <v>0</v>
      </c>
      <c r="V964" s="75">
        <f t="shared" si="596"/>
        <v>0</v>
      </c>
      <c r="W964" s="75">
        <f t="shared" si="596"/>
        <v>0</v>
      </c>
      <c r="X964" s="75">
        <f t="shared" si="596"/>
        <v>0</v>
      </c>
      <c r="Y964" s="23">
        <f t="shared" si="587"/>
        <v>0</v>
      </c>
    </row>
    <row r="965" spans="1:25">
      <c r="A965" s="25">
        <f t="shared" si="584"/>
        <v>936</v>
      </c>
      <c r="C965" s="119">
        <v>39201</v>
      </c>
      <c r="E965" s="115" t="s">
        <v>299</v>
      </c>
      <c r="G965" s="24"/>
      <c r="H965" s="75"/>
      <c r="I965" s="23">
        <f>'Dep. Res. Class'!G$161</f>
        <v>0</v>
      </c>
      <c r="J965" s="75">
        <f t="shared" ref="J965:X965" si="597">+J161+J429+J697</f>
        <v>0</v>
      </c>
      <c r="K965" s="75">
        <f t="shared" si="597"/>
        <v>0</v>
      </c>
      <c r="L965" s="75">
        <f t="shared" si="597"/>
        <v>0</v>
      </c>
      <c r="M965" s="75">
        <f t="shared" si="597"/>
        <v>0</v>
      </c>
      <c r="N965" s="75">
        <f t="shared" si="597"/>
        <v>0</v>
      </c>
      <c r="O965" s="75">
        <f t="shared" si="597"/>
        <v>0</v>
      </c>
      <c r="P965" s="75">
        <f t="shared" si="597"/>
        <v>0</v>
      </c>
      <c r="Q965" s="75">
        <f t="shared" si="597"/>
        <v>0</v>
      </c>
      <c r="R965" s="75">
        <f t="shared" si="597"/>
        <v>0</v>
      </c>
      <c r="S965" s="75">
        <f t="shared" si="597"/>
        <v>0</v>
      </c>
      <c r="T965" s="75">
        <f t="shared" si="597"/>
        <v>0</v>
      </c>
      <c r="U965" s="75">
        <f t="shared" si="597"/>
        <v>0</v>
      </c>
      <c r="V965" s="75">
        <f t="shared" si="597"/>
        <v>0</v>
      </c>
      <c r="W965" s="75">
        <f t="shared" si="597"/>
        <v>0</v>
      </c>
      <c r="X965" s="75">
        <f t="shared" si="597"/>
        <v>0</v>
      </c>
      <c r="Y965" s="23">
        <f t="shared" si="587"/>
        <v>0</v>
      </c>
    </row>
    <row r="966" spans="1:25">
      <c r="A966" s="25">
        <f t="shared" si="584"/>
        <v>937</v>
      </c>
      <c r="C966" s="119">
        <v>39202</v>
      </c>
      <c r="E966" s="115" t="s">
        <v>300</v>
      </c>
      <c r="G966" s="24"/>
      <c r="H966" s="75"/>
      <c r="I966" s="23">
        <f>'Dep. Res. Class'!G$162</f>
        <v>0</v>
      </c>
      <c r="J966" s="75">
        <f t="shared" ref="J966:X966" si="598">+J162+J430+J698</f>
        <v>0</v>
      </c>
      <c r="K966" s="75">
        <f t="shared" si="598"/>
        <v>0</v>
      </c>
      <c r="L966" s="75">
        <f t="shared" si="598"/>
        <v>0</v>
      </c>
      <c r="M966" s="75">
        <f t="shared" si="598"/>
        <v>0</v>
      </c>
      <c r="N966" s="75">
        <f t="shared" si="598"/>
        <v>0</v>
      </c>
      <c r="O966" s="75">
        <f t="shared" si="598"/>
        <v>0</v>
      </c>
      <c r="P966" s="75">
        <f t="shared" si="598"/>
        <v>0</v>
      </c>
      <c r="Q966" s="75">
        <f t="shared" si="598"/>
        <v>0</v>
      </c>
      <c r="R966" s="75">
        <f t="shared" si="598"/>
        <v>0</v>
      </c>
      <c r="S966" s="75">
        <f t="shared" si="598"/>
        <v>0</v>
      </c>
      <c r="T966" s="75">
        <f t="shared" si="598"/>
        <v>0</v>
      </c>
      <c r="U966" s="75">
        <f t="shared" si="598"/>
        <v>0</v>
      </c>
      <c r="V966" s="75">
        <f t="shared" si="598"/>
        <v>0</v>
      </c>
      <c r="W966" s="75">
        <f t="shared" si="598"/>
        <v>0</v>
      </c>
      <c r="X966" s="75">
        <f t="shared" si="598"/>
        <v>0</v>
      </c>
      <c r="Y966" s="23">
        <f t="shared" si="587"/>
        <v>0</v>
      </c>
    </row>
    <row r="967" spans="1:25">
      <c r="A967" s="25">
        <f t="shared" si="584"/>
        <v>938</v>
      </c>
      <c r="C967" s="119">
        <v>39300</v>
      </c>
      <c r="E967" s="115" t="s">
        <v>186</v>
      </c>
      <c r="G967" s="24"/>
      <c r="H967" s="75"/>
      <c r="I967" s="23">
        <f>'Dep. Res. Class'!G$163</f>
        <v>0</v>
      </c>
      <c r="J967" s="75">
        <f t="shared" ref="J967:X967" si="599">+J163+J431+J699</f>
        <v>0</v>
      </c>
      <c r="K967" s="75">
        <f t="shared" si="599"/>
        <v>0</v>
      </c>
      <c r="L967" s="75">
        <f t="shared" si="599"/>
        <v>0</v>
      </c>
      <c r="M967" s="75">
        <f t="shared" si="599"/>
        <v>0</v>
      </c>
      <c r="N967" s="75">
        <f t="shared" si="599"/>
        <v>0</v>
      </c>
      <c r="O967" s="75">
        <f t="shared" si="599"/>
        <v>0</v>
      </c>
      <c r="P967" s="75">
        <f t="shared" si="599"/>
        <v>0</v>
      </c>
      <c r="Q967" s="75">
        <f t="shared" si="599"/>
        <v>0</v>
      </c>
      <c r="R967" s="75">
        <f t="shared" si="599"/>
        <v>0</v>
      </c>
      <c r="S967" s="75">
        <f t="shared" si="599"/>
        <v>0</v>
      </c>
      <c r="T967" s="75">
        <f t="shared" si="599"/>
        <v>0</v>
      </c>
      <c r="U967" s="75">
        <f t="shared" si="599"/>
        <v>0</v>
      </c>
      <c r="V967" s="75">
        <f t="shared" si="599"/>
        <v>0</v>
      </c>
      <c r="W967" s="75">
        <f t="shared" si="599"/>
        <v>0</v>
      </c>
      <c r="X967" s="75">
        <f t="shared" si="599"/>
        <v>0</v>
      </c>
      <c r="Y967" s="23">
        <f t="shared" si="587"/>
        <v>0</v>
      </c>
    </row>
    <row r="968" spans="1:25">
      <c r="A968" s="25">
        <f t="shared" si="584"/>
        <v>939</v>
      </c>
      <c r="C968" s="119">
        <v>39400</v>
      </c>
      <c r="E968" s="115" t="s">
        <v>301</v>
      </c>
      <c r="G968" s="24"/>
      <c r="H968" s="75"/>
      <c r="I968" s="23">
        <f>'Dep. Res. Class'!G$164</f>
        <v>26914.279823148412</v>
      </c>
      <c r="J968" s="75">
        <f t="shared" ref="J968:X968" si="600">+J164+J432+J700</f>
        <v>20058.753325277226</v>
      </c>
      <c r="K968" s="75">
        <f t="shared" si="600"/>
        <v>5574.5718704171259</v>
      </c>
      <c r="L968" s="75">
        <f t="shared" si="600"/>
        <v>7.0029001222252631</v>
      </c>
      <c r="M968" s="75">
        <f t="shared" si="600"/>
        <v>1137.5075373302395</v>
      </c>
      <c r="N968" s="75">
        <f t="shared" si="600"/>
        <v>136.44419000159567</v>
      </c>
      <c r="O968" s="75">
        <f t="shared" si="600"/>
        <v>0</v>
      </c>
      <c r="P968" s="75">
        <f t="shared" si="600"/>
        <v>0</v>
      </c>
      <c r="Q968" s="75">
        <f t="shared" si="600"/>
        <v>0</v>
      </c>
      <c r="R968" s="75">
        <f t="shared" si="600"/>
        <v>0</v>
      </c>
      <c r="S968" s="75">
        <f t="shared" si="600"/>
        <v>0</v>
      </c>
      <c r="T968" s="75">
        <f t="shared" si="600"/>
        <v>0</v>
      </c>
      <c r="U968" s="75">
        <f t="shared" si="600"/>
        <v>0</v>
      </c>
      <c r="V968" s="75">
        <f t="shared" si="600"/>
        <v>0</v>
      </c>
      <c r="W968" s="75">
        <f t="shared" si="600"/>
        <v>0</v>
      </c>
      <c r="X968" s="75">
        <f t="shared" si="600"/>
        <v>0</v>
      </c>
      <c r="Y968" s="23">
        <f t="shared" si="587"/>
        <v>0</v>
      </c>
    </row>
    <row r="969" spans="1:25">
      <c r="A969" s="25">
        <f t="shared" si="584"/>
        <v>940</v>
      </c>
      <c r="C969" s="119">
        <v>39600</v>
      </c>
      <c r="E969" s="115" t="s">
        <v>302</v>
      </c>
      <c r="G969" s="24"/>
      <c r="H969" s="75"/>
      <c r="I969" s="23">
        <f>'Dep. Res. Class'!G$165</f>
        <v>1496.4762342045992</v>
      </c>
      <c r="J969" s="75">
        <f t="shared" ref="J969:X969" si="601">+J165+J433+J701</f>
        <v>1115.2981924945459</v>
      </c>
      <c r="K969" s="75">
        <f t="shared" si="601"/>
        <v>309.95495234354161</v>
      </c>
      <c r="L969" s="75">
        <f t="shared" si="601"/>
        <v>0.38937224671362902</v>
      </c>
      <c r="M969" s="75">
        <f t="shared" si="601"/>
        <v>63.247205833805438</v>
      </c>
      <c r="N969" s="75">
        <f t="shared" si="601"/>
        <v>7.586511285992839</v>
      </c>
      <c r="O969" s="75">
        <f t="shared" si="601"/>
        <v>0</v>
      </c>
      <c r="P969" s="75">
        <f t="shared" si="601"/>
        <v>0</v>
      </c>
      <c r="Q969" s="75">
        <f t="shared" si="601"/>
        <v>0</v>
      </c>
      <c r="R969" s="75">
        <f t="shared" si="601"/>
        <v>0</v>
      </c>
      <c r="S969" s="75">
        <f t="shared" si="601"/>
        <v>0</v>
      </c>
      <c r="T969" s="75">
        <f t="shared" si="601"/>
        <v>0</v>
      </c>
      <c r="U969" s="75">
        <f t="shared" si="601"/>
        <v>0</v>
      </c>
      <c r="V969" s="75">
        <f t="shared" si="601"/>
        <v>0</v>
      </c>
      <c r="W969" s="75">
        <f t="shared" si="601"/>
        <v>0</v>
      </c>
      <c r="X969" s="75">
        <f t="shared" si="601"/>
        <v>0</v>
      </c>
      <c r="Y969" s="23">
        <f t="shared" si="587"/>
        <v>0</v>
      </c>
    </row>
    <row r="970" spans="1:25">
      <c r="A970" s="25">
        <f t="shared" si="584"/>
        <v>941</v>
      </c>
      <c r="C970" s="119">
        <v>39603</v>
      </c>
      <c r="E970" s="115" t="s">
        <v>303</v>
      </c>
      <c r="G970" s="24"/>
      <c r="H970" s="75"/>
      <c r="I970" s="23">
        <f>'Dep. Res. Class'!G$166</f>
        <v>0</v>
      </c>
      <c r="J970" s="75">
        <f t="shared" ref="J970:X970" si="602">+J166+J434+J702</f>
        <v>0</v>
      </c>
      <c r="K970" s="75">
        <f t="shared" si="602"/>
        <v>0</v>
      </c>
      <c r="L970" s="75">
        <f t="shared" si="602"/>
        <v>0</v>
      </c>
      <c r="M970" s="75">
        <f t="shared" si="602"/>
        <v>0</v>
      </c>
      <c r="N970" s="75">
        <f t="shared" si="602"/>
        <v>0</v>
      </c>
      <c r="O970" s="75">
        <f t="shared" si="602"/>
        <v>0</v>
      </c>
      <c r="P970" s="75">
        <f t="shared" si="602"/>
        <v>0</v>
      </c>
      <c r="Q970" s="75">
        <f t="shared" si="602"/>
        <v>0</v>
      </c>
      <c r="R970" s="75">
        <f t="shared" si="602"/>
        <v>0</v>
      </c>
      <c r="S970" s="75">
        <f t="shared" si="602"/>
        <v>0</v>
      </c>
      <c r="T970" s="75">
        <f t="shared" si="602"/>
        <v>0</v>
      </c>
      <c r="U970" s="75">
        <f t="shared" si="602"/>
        <v>0</v>
      </c>
      <c r="V970" s="75">
        <f t="shared" si="602"/>
        <v>0</v>
      </c>
      <c r="W970" s="75">
        <f t="shared" si="602"/>
        <v>0</v>
      </c>
      <c r="X970" s="75">
        <f t="shared" si="602"/>
        <v>0</v>
      </c>
      <c r="Y970" s="23">
        <f t="shared" si="587"/>
        <v>0</v>
      </c>
    </row>
    <row r="971" spans="1:25">
      <c r="A971" s="25">
        <f t="shared" si="584"/>
        <v>942</v>
      </c>
      <c r="C971" s="119">
        <v>39604</v>
      </c>
      <c r="E971" s="115" t="s">
        <v>304</v>
      </c>
      <c r="G971" s="24"/>
      <c r="H971" s="75"/>
      <c r="I971" s="23">
        <f>'Dep. Res. Class'!G$167</f>
        <v>0</v>
      </c>
      <c r="J971" s="75">
        <f t="shared" ref="J971:X971" si="603">+J167+J435+J703</f>
        <v>0</v>
      </c>
      <c r="K971" s="75">
        <f t="shared" si="603"/>
        <v>0</v>
      </c>
      <c r="L971" s="75">
        <f t="shared" si="603"/>
        <v>0</v>
      </c>
      <c r="M971" s="75">
        <f t="shared" si="603"/>
        <v>0</v>
      </c>
      <c r="N971" s="75">
        <f t="shared" si="603"/>
        <v>0</v>
      </c>
      <c r="O971" s="75">
        <f t="shared" si="603"/>
        <v>0</v>
      </c>
      <c r="P971" s="75">
        <f t="shared" si="603"/>
        <v>0</v>
      </c>
      <c r="Q971" s="75">
        <f t="shared" si="603"/>
        <v>0</v>
      </c>
      <c r="R971" s="75">
        <f t="shared" si="603"/>
        <v>0</v>
      </c>
      <c r="S971" s="75">
        <f t="shared" si="603"/>
        <v>0</v>
      </c>
      <c r="T971" s="75">
        <f t="shared" si="603"/>
        <v>0</v>
      </c>
      <c r="U971" s="75">
        <f t="shared" si="603"/>
        <v>0</v>
      </c>
      <c r="V971" s="75">
        <f t="shared" si="603"/>
        <v>0</v>
      </c>
      <c r="W971" s="75">
        <f t="shared" si="603"/>
        <v>0</v>
      </c>
      <c r="X971" s="75">
        <f t="shared" si="603"/>
        <v>0</v>
      </c>
      <c r="Y971" s="23">
        <f t="shared" si="587"/>
        <v>0</v>
      </c>
    </row>
    <row r="972" spans="1:25">
      <c r="A972" s="25">
        <f t="shared" si="584"/>
        <v>943</v>
      </c>
      <c r="C972" s="119">
        <v>39605</v>
      </c>
      <c r="E972" s="113" t="s">
        <v>305</v>
      </c>
      <c r="G972" s="24"/>
      <c r="H972" s="75"/>
      <c r="I972" s="23">
        <f>'Dep. Res. Class'!G$168</f>
        <v>0</v>
      </c>
      <c r="J972" s="75">
        <f t="shared" ref="J972:X972" si="604">+J168+J436+J704</f>
        <v>0</v>
      </c>
      <c r="K972" s="75">
        <f t="shared" si="604"/>
        <v>0</v>
      </c>
      <c r="L972" s="75">
        <f t="shared" si="604"/>
        <v>0</v>
      </c>
      <c r="M972" s="75">
        <f t="shared" si="604"/>
        <v>0</v>
      </c>
      <c r="N972" s="75">
        <f t="shared" si="604"/>
        <v>0</v>
      </c>
      <c r="O972" s="75">
        <f t="shared" si="604"/>
        <v>0</v>
      </c>
      <c r="P972" s="75">
        <f t="shared" si="604"/>
        <v>0</v>
      </c>
      <c r="Q972" s="75">
        <f t="shared" si="604"/>
        <v>0</v>
      </c>
      <c r="R972" s="75">
        <f t="shared" si="604"/>
        <v>0</v>
      </c>
      <c r="S972" s="75">
        <f t="shared" si="604"/>
        <v>0</v>
      </c>
      <c r="T972" s="75">
        <f t="shared" si="604"/>
        <v>0</v>
      </c>
      <c r="U972" s="75">
        <f t="shared" si="604"/>
        <v>0</v>
      </c>
      <c r="V972" s="75">
        <f t="shared" si="604"/>
        <v>0</v>
      </c>
      <c r="W972" s="75">
        <f t="shared" si="604"/>
        <v>0</v>
      </c>
      <c r="X972" s="75">
        <f t="shared" si="604"/>
        <v>0</v>
      </c>
      <c r="Y972" s="23">
        <f t="shared" si="587"/>
        <v>0</v>
      </c>
    </row>
    <row r="973" spans="1:25">
      <c r="A973" s="25">
        <f t="shared" si="584"/>
        <v>944</v>
      </c>
      <c r="C973" s="119">
        <v>39700</v>
      </c>
      <c r="E973" s="115" t="s">
        <v>306</v>
      </c>
      <c r="G973" s="24"/>
      <c r="H973" s="75"/>
      <c r="I973" s="23">
        <f>'Dep. Res. Class'!G$169</f>
        <v>-11026.744981000002</v>
      </c>
      <c r="J973" s="75">
        <f t="shared" ref="J973:X973" si="605">+J169+J437+J705</f>
        <v>-8218.0448077374549</v>
      </c>
      <c r="K973" s="75">
        <f t="shared" si="605"/>
        <v>-2283.8947501941807</v>
      </c>
      <c r="L973" s="75">
        <f t="shared" si="605"/>
        <v>-2.8690789529793443</v>
      </c>
      <c r="M973" s="75">
        <f t="shared" si="605"/>
        <v>-466.03533925206176</v>
      </c>
      <c r="N973" s="75">
        <f t="shared" si="605"/>
        <v>-55.901004863324872</v>
      </c>
      <c r="O973" s="75">
        <f t="shared" si="605"/>
        <v>0</v>
      </c>
      <c r="P973" s="75">
        <f t="shared" si="605"/>
        <v>0</v>
      </c>
      <c r="Q973" s="75">
        <f t="shared" si="605"/>
        <v>0</v>
      </c>
      <c r="R973" s="75">
        <f t="shared" si="605"/>
        <v>0</v>
      </c>
      <c r="S973" s="75">
        <f t="shared" si="605"/>
        <v>0</v>
      </c>
      <c r="T973" s="75">
        <f t="shared" si="605"/>
        <v>0</v>
      </c>
      <c r="U973" s="75">
        <f t="shared" si="605"/>
        <v>0</v>
      </c>
      <c r="V973" s="75">
        <f t="shared" si="605"/>
        <v>0</v>
      </c>
      <c r="W973" s="75">
        <f t="shared" si="605"/>
        <v>0</v>
      </c>
      <c r="X973" s="75">
        <f t="shared" si="605"/>
        <v>0</v>
      </c>
      <c r="Y973" s="23">
        <f t="shared" si="587"/>
        <v>0</v>
      </c>
    </row>
    <row r="974" spans="1:25">
      <c r="A974" s="25">
        <f t="shared" si="584"/>
        <v>945</v>
      </c>
      <c r="C974" s="119">
        <v>39701</v>
      </c>
      <c r="E974" s="115" t="s">
        <v>307</v>
      </c>
      <c r="G974" s="24"/>
      <c r="H974" s="75"/>
      <c r="I974" s="23">
        <f>'Dep. Res. Class'!G$170</f>
        <v>0</v>
      </c>
      <c r="J974" s="75">
        <f t="shared" ref="J974:X974" si="606">+J170+J438+J706</f>
        <v>0</v>
      </c>
      <c r="K974" s="75">
        <f t="shared" si="606"/>
        <v>0</v>
      </c>
      <c r="L974" s="75">
        <f t="shared" si="606"/>
        <v>0</v>
      </c>
      <c r="M974" s="75">
        <f t="shared" si="606"/>
        <v>0</v>
      </c>
      <c r="N974" s="75">
        <f t="shared" si="606"/>
        <v>0</v>
      </c>
      <c r="O974" s="75">
        <f t="shared" si="606"/>
        <v>0</v>
      </c>
      <c r="P974" s="75">
        <f t="shared" si="606"/>
        <v>0</v>
      </c>
      <c r="Q974" s="75">
        <f t="shared" si="606"/>
        <v>0</v>
      </c>
      <c r="R974" s="75">
        <f t="shared" si="606"/>
        <v>0</v>
      </c>
      <c r="S974" s="75">
        <f t="shared" si="606"/>
        <v>0</v>
      </c>
      <c r="T974" s="75">
        <f t="shared" si="606"/>
        <v>0</v>
      </c>
      <c r="U974" s="75">
        <f t="shared" si="606"/>
        <v>0</v>
      </c>
      <c r="V974" s="75">
        <f t="shared" si="606"/>
        <v>0</v>
      </c>
      <c r="W974" s="75">
        <f t="shared" si="606"/>
        <v>0</v>
      </c>
      <c r="X974" s="75">
        <f t="shared" si="606"/>
        <v>0</v>
      </c>
      <c r="Y974" s="23">
        <f t="shared" si="587"/>
        <v>0</v>
      </c>
    </row>
    <row r="975" spans="1:25">
      <c r="A975" s="25">
        <f t="shared" si="584"/>
        <v>946</v>
      </c>
      <c r="C975" s="119">
        <v>39702</v>
      </c>
      <c r="E975" s="115" t="s">
        <v>308</v>
      </c>
      <c r="G975" s="24"/>
      <c r="H975" s="75"/>
      <c r="I975" s="23">
        <f>'Dep. Res. Class'!G$171</f>
        <v>0</v>
      </c>
      <c r="J975" s="75">
        <f t="shared" ref="J975:X975" si="607">+J171+J439+J707</f>
        <v>0</v>
      </c>
      <c r="K975" s="75">
        <f t="shared" si="607"/>
        <v>0</v>
      </c>
      <c r="L975" s="75">
        <f t="shared" si="607"/>
        <v>0</v>
      </c>
      <c r="M975" s="75">
        <f t="shared" si="607"/>
        <v>0</v>
      </c>
      <c r="N975" s="75">
        <f t="shared" si="607"/>
        <v>0</v>
      </c>
      <c r="O975" s="75">
        <f t="shared" si="607"/>
        <v>0</v>
      </c>
      <c r="P975" s="75">
        <f t="shared" si="607"/>
        <v>0</v>
      </c>
      <c r="Q975" s="75">
        <f t="shared" si="607"/>
        <v>0</v>
      </c>
      <c r="R975" s="75">
        <f t="shared" si="607"/>
        <v>0</v>
      </c>
      <c r="S975" s="75">
        <f t="shared" si="607"/>
        <v>0</v>
      </c>
      <c r="T975" s="75">
        <f t="shared" si="607"/>
        <v>0</v>
      </c>
      <c r="U975" s="75">
        <f t="shared" si="607"/>
        <v>0</v>
      </c>
      <c r="V975" s="75">
        <f t="shared" si="607"/>
        <v>0</v>
      </c>
      <c r="W975" s="75">
        <f t="shared" si="607"/>
        <v>0</v>
      </c>
      <c r="X975" s="75">
        <f t="shared" si="607"/>
        <v>0</v>
      </c>
      <c r="Y975" s="23">
        <f t="shared" si="587"/>
        <v>0</v>
      </c>
    </row>
    <row r="976" spans="1:25">
      <c r="A976" s="25">
        <f t="shared" si="584"/>
        <v>947</v>
      </c>
      <c r="C976" s="119">
        <v>39705</v>
      </c>
      <c r="E976" s="115" t="s">
        <v>309</v>
      </c>
      <c r="G976" s="24"/>
      <c r="H976" s="75"/>
      <c r="I976" s="23">
        <f>'Dep. Res. Class'!G$172</f>
        <v>0</v>
      </c>
      <c r="J976" s="75">
        <f t="shared" ref="J976:X976" si="608">+J172+J440+J708</f>
        <v>0</v>
      </c>
      <c r="K976" s="75">
        <f t="shared" si="608"/>
        <v>0</v>
      </c>
      <c r="L976" s="75">
        <f t="shared" si="608"/>
        <v>0</v>
      </c>
      <c r="M976" s="75">
        <f t="shared" si="608"/>
        <v>0</v>
      </c>
      <c r="N976" s="75">
        <f t="shared" si="608"/>
        <v>0</v>
      </c>
      <c r="O976" s="75">
        <f t="shared" si="608"/>
        <v>0</v>
      </c>
      <c r="P976" s="75">
        <f t="shared" si="608"/>
        <v>0</v>
      </c>
      <c r="Q976" s="75">
        <f t="shared" si="608"/>
        <v>0</v>
      </c>
      <c r="R976" s="75">
        <f t="shared" si="608"/>
        <v>0</v>
      </c>
      <c r="S976" s="75">
        <f t="shared" si="608"/>
        <v>0</v>
      </c>
      <c r="T976" s="75">
        <f t="shared" si="608"/>
        <v>0</v>
      </c>
      <c r="U976" s="75">
        <f t="shared" si="608"/>
        <v>0</v>
      </c>
      <c r="V976" s="75">
        <f t="shared" si="608"/>
        <v>0</v>
      </c>
      <c r="W976" s="75">
        <f t="shared" si="608"/>
        <v>0</v>
      </c>
      <c r="X976" s="75">
        <f t="shared" si="608"/>
        <v>0</v>
      </c>
      <c r="Y976" s="23">
        <f t="shared" si="587"/>
        <v>0</v>
      </c>
    </row>
    <row r="977" spans="1:25">
      <c r="A977" s="25">
        <f t="shared" si="584"/>
        <v>948</v>
      </c>
      <c r="C977" s="119">
        <v>39800</v>
      </c>
      <c r="E977" s="115" t="s">
        <v>310</v>
      </c>
      <c r="G977" s="24"/>
      <c r="H977" s="75"/>
      <c r="I977" s="23">
        <f>'Dep. Res. Class'!G$173</f>
        <v>-63459.076695000011</v>
      </c>
      <c r="J977" s="75">
        <f t="shared" ref="J977:X977" si="609">+J173+J441+J709</f>
        <v>-47294.966613970129</v>
      </c>
      <c r="K977" s="75">
        <f t="shared" si="609"/>
        <v>-13143.847288171943</v>
      </c>
      <c r="L977" s="75">
        <f t="shared" si="609"/>
        <v>-16.511590830734431</v>
      </c>
      <c r="M977" s="75">
        <f t="shared" si="609"/>
        <v>-2682.0401113053481</v>
      </c>
      <c r="N977" s="75">
        <f t="shared" si="609"/>
        <v>-321.71109072185959</v>
      </c>
      <c r="O977" s="75">
        <f t="shared" si="609"/>
        <v>0</v>
      </c>
      <c r="P977" s="75">
        <f t="shared" si="609"/>
        <v>0</v>
      </c>
      <c r="Q977" s="75">
        <f t="shared" si="609"/>
        <v>0</v>
      </c>
      <c r="R977" s="75">
        <f t="shared" si="609"/>
        <v>0</v>
      </c>
      <c r="S977" s="75">
        <f t="shared" si="609"/>
        <v>0</v>
      </c>
      <c r="T977" s="75">
        <f t="shared" si="609"/>
        <v>0</v>
      </c>
      <c r="U977" s="75">
        <f t="shared" si="609"/>
        <v>0</v>
      </c>
      <c r="V977" s="75">
        <f t="shared" si="609"/>
        <v>0</v>
      </c>
      <c r="W977" s="75">
        <f t="shared" si="609"/>
        <v>0</v>
      </c>
      <c r="X977" s="75">
        <f t="shared" si="609"/>
        <v>0</v>
      </c>
      <c r="Y977" s="23">
        <f t="shared" si="587"/>
        <v>0</v>
      </c>
    </row>
    <row r="978" spans="1:25">
      <c r="A978" s="25">
        <f t="shared" si="584"/>
        <v>949</v>
      </c>
      <c r="C978" s="119">
        <v>39900</v>
      </c>
      <c r="E978" s="115" t="s">
        <v>311</v>
      </c>
      <c r="G978" s="24"/>
      <c r="H978" s="75"/>
      <c r="I978" s="23">
        <f>'Dep. Res. Class'!G$174</f>
        <v>0</v>
      </c>
      <c r="J978" s="75">
        <f t="shared" ref="J978:X978" si="610">+J174+J442+J710</f>
        <v>0</v>
      </c>
      <c r="K978" s="75">
        <f t="shared" si="610"/>
        <v>0</v>
      </c>
      <c r="L978" s="75">
        <f t="shared" si="610"/>
        <v>0</v>
      </c>
      <c r="M978" s="75">
        <f t="shared" si="610"/>
        <v>0</v>
      </c>
      <c r="N978" s="75">
        <f t="shared" si="610"/>
        <v>0</v>
      </c>
      <c r="O978" s="75">
        <f t="shared" si="610"/>
        <v>0</v>
      </c>
      <c r="P978" s="75">
        <f t="shared" si="610"/>
        <v>0</v>
      </c>
      <c r="Q978" s="75">
        <f t="shared" si="610"/>
        <v>0</v>
      </c>
      <c r="R978" s="75">
        <f t="shared" si="610"/>
        <v>0</v>
      </c>
      <c r="S978" s="75">
        <f t="shared" si="610"/>
        <v>0</v>
      </c>
      <c r="T978" s="75">
        <f t="shared" si="610"/>
        <v>0</v>
      </c>
      <c r="U978" s="75">
        <f t="shared" si="610"/>
        <v>0</v>
      </c>
      <c r="V978" s="75">
        <f t="shared" si="610"/>
        <v>0</v>
      </c>
      <c r="W978" s="75">
        <f t="shared" si="610"/>
        <v>0</v>
      </c>
      <c r="X978" s="75">
        <f t="shared" si="610"/>
        <v>0</v>
      </c>
      <c r="Y978" s="23">
        <f t="shared" si="587"/>
        <v>0</v>
      </c>
    </row>
    <row r="979" spans="1:25">
      <c r="A979" s="25">
        <f t="shared" si="584"/>
        <v>950</v>
      </c>
      <c r="C979" s="119">
        <v>39901</v>
      </c>
      <c r="E979" s="115" t="s">
        <v>312</v>
      </c>
      <c r="G979" s="24"/>
      <c r="H979" s="75"/>
      <c r="I979" s="23">
        <f>'Dep. Res. Class'!G$175</f>
        <v>0</v>
      </c>
      <c r="J979" s="75">
        <f t="shared" ref="J979:X979" si="611">+J175+J443+J711</f>
        <v>0</v>
      </c>
      <c r="K979" s="75">
        <f t="shared" si="611"/>
        <v>0</v>
      </c>
      <c r="L979" s="75">
        <f t="shared" si="611"/>
        <v>0</v>
      </c>
      <c r="M979" s="75">
        <f t="shared" si="611"/>
        <v>0</v>
      </c>
      <c r="N979" s="75">
        <f t="shared" si="611"/>
        <v>0</v>
      </c>
      <c r="O979" s="75">
        <f t="shared" si="611"/>
        <v>0</v>
      </c>
      <c r="P979" s="75">
        <f t="shared" si="611"/>
        <v>0</v>
      </c>
      <c r="Q979" s="75">
        <f t="shared" si="611"/>
        <v>0</v>
      </c>
      <c r="R979" s="75">
        <f t="shared" si="611"/>
        <v>0</v>
      </c>
      <c r="S979" s="75">
        <f t="shared" si="611"/>
        <v>0</v>
      </c>
      <c r="T979" s="75">
        <f t="shared" si="611"/>
        <v>0</v>
      </c>
      <c r="U979" s="75">
        <f t="shared" si="611"/>
        <v>0</v>
      </c>
      <c r="V979" s="75">
        <f t="shared" si="611"/>
        <v>0</v>
      </c>
      <c r="W979" s="75">
        <f t="shared" si="611"/>
        <v>0</v>
      </c>
      <c r="X979" s="75">
        <f t="shared" si="611"/>
        <v>0</v>
      </c>
      <c r="Y979" s="23">
        <f t="shared" si="587"/>
        <v>0</v>
      </c>
    </row>
    <row r="980" spans="1:25">
      <c r="A980" s="25">
        <f t="shared" si="584"/>
        <v>951</v>
      </c>
      <c r="C980" s="119">
        <v>39902</v>
      </c>
      <c r="E980" s="115" t="s">
        <v>313</v>
      </c>
      <c r="G980" s="24"/>
      <c r="H980" s="75"/>
      <c r="I980" s="23">
        <f>'Dep. Res. Class'!G$176</f>
        <v>0</v>
      </c>
      <c r="J980" s="75">
        <f t="shared" ref="J980:X980" si="612">+J176+J444+J712</f>
        <v>0</v>
      </c>
      <c r="K980" s="75">
        <f t="shared" si="612"/>
        <v>0</v>
      </c>
      <c r="L980" s="75">
        <f t="shared" si="612"/>
        <v>0</v>
      </c>
      <c r="M980" s="75">
        <f t="shared" si="612"/>
        <v>0</v>
      </c>
      <c r="N980" s="75">
        <f t="shared" si="612"/>
        <v>0</v>
      </c>
      <c r="O980" s="75">
        <f t="shared" si="612"/>
        <v>0</v>
      </c>
      <c r="P980" s="75">
        <f t="shared" si="612"/>
        <v>0</v>
      </c>
      <c r="Q980" s="75">
        <f t="shared" si="612"/>
        <v>0</v>
      </c>
      <c r="R980" s="75">
        <f t="shared" si="612"/>
        <v>0</v>
      </c>
      <c r="S980" s="75">
        <f t="shared" si="612"/>
        <v>0</v>
      </c>
      <c r="T980" s="75">
        <f t="shared" si="612"/>
        <v>0</v>
      </c>
      <c r="U980" s="75">
        <f t="shared" si="612"/>
        <v>0</v>
      </c>
      <c r="V980" s="75">
        <f t="shared" si="612"/>
        <v>0</v>
      </c>
      <c r="W980" s="75">
        <f t="shared" si="612"/>
        <v>0</v>
      </c>
      <c r="X980" s="75">
        <f t="shared" si="612"/>
        <v>0</v>
      </c>
      <c r="Y980" s="23">
        <f t="shared" si="587"/>
        <v>0</v>
      </c>
    </row>
    <row r="981" spans="1:25">
      <c r="A981" s="25">
        <f t="shared" si="584"/>
        <v>952</v>
      </c>
      <c r="C981" s="119">
        <v>39903</v>
      </c>
      <c r="E981" s="115" t="s">
        <v>314</v>
      </c>
      <c r="G981" s="24"/>
      <c r="H981" s="75"/>
      <c r="I981" s="23">
        <f>'Dep. Res. Class'!G$177</f>
        <v>9760.107358836598</v>
      </c>
      <c r="J981" s="75">
        <f t="shared" ref="J981:X981" si="613">+J177+J445+J713</f>
        <v>7274.0414094507505</v>
      </c>
      <c r="K981" s="75">
        <f t="shared" si="613"/>
        <v>2021.5447075803283</v>
      </c>
      <c r="L981" s="75">
        <f t="shared" si="613"/>
        <v>2.5395090437212038</v>
      </c>
      <c r="M981" s="75">
        <f t="shared" si="613"/>
        <v>412.50205313984281</v>
      </c>
      <c r="N981" s="75">
        <f t="shared" si="613"/>
        <v>49.479679621956564</v>
      </c>
      <c r="O981" s="75">
        <f t="shared" si="613"/>
        <v>0</v>
      </c>
      <c r="P981" s="75">
        <f t="shared" si="613"/>
        <v>0</v>
      </c>
      <c r="Q981" s="75">
        <f t="shared" si="613"/>
        <v>0</v>
      </c>
      <c r="R981" s="75">
        <f t="shared" si="613"/>
        <v>0</v>
      </c>
      <c r="S981" s="75">
        <f t="shared" si="613"/>
        <v>0</v>
      </c>
      <c r="T981" s="75">
        <f t="shared" si="613"/>
        <v>0</v>
      </c>
      <c r="U981" s="75">
        <f t="shared" si="613"/>
        <v>0</v>
      </c>
      <c r="V981" s="75">
        <f t="shared" si="613"/>
        <v>0</v>
      </c>
      <c r="W981" s="75">
        <f t="shared" si="613"/>
        <v>0</v>
      </c>
      <c r="X981" s="75">
        <f t="shared" si="613"/>
        <v>0</v>
      </c>
      <c r="Y981" s="23">
        <f t="shared" si="587"/>
        <v>0</v>
      </c>
    </row>
    <row r="982" spans="1:25">
      <c r="A982" s="25">
        <f t="shared" si="584"/>
        <v>953</v>
      </c>
      <c r="C982" s="119">
        <v>39904</v>
      </c>
      <c r="E982" s="115" t="s">
        <v>315</v>
      </c>
      <c r="G982" s="24"/>
      <c r="H982" s="75"/>
      <c r="I982" s="23">
        <f>'Dep. Res. Class'!G$178</f>
        <v>0</v>
      </c>
      <c r="J982" s="75">
        <f t="shared" ref="J982:X982" si="614">+J178+J446+J714</f>
        <v>0</v>
      </c>
      <c r="K982" s="75">
        <f t="shared" si="614"/>
        <v>0</v>
      </c>
      <c r="L982" s="75">
        <f t="shared" si="614"/>
        <v>0</v>
      </c>
      <c r="M982" s="75">
        <f t="shared" si="614"/>
        <v>0</v>
      </c>
      <c r="N982" s="75">
        <f t="shared" si="614"/>
        <v>0</v>
      </c>
      <c r="O982" s="75">
        <f t="shared" si="614"/>
        <v>0</v>
      </c>
      <c r="P982" s="75">
        <f t="shared" si="614"/>
        <v>0</v>
      </c>
      <c r="Q982" s="75">
        <f t="shared" si="614"/>
        <v>0</v>
      </c>
      <c r="R982" s="75">
        <f t="shared" si="614"/>
        <v>0</v>
      </c>
      <c r="S982" s="75">
        <f t="shared" si="614"/>
        <v>0</v>
      </c>
      <c r="T982" s="75">
        <f t="shared" si="614"/>
        <v>0</v>
      </c>
      <c r="U982" s="75">
        <f t="shared" si="614"/>
        <v>0</v>
      </c>
      <c r="V982" s="75">
        <f t="shared" si="614"/>
        <v>0</v>
      </c>
      <c r="W982" s="75">
        <f t="shared" si="614"/>
        <v>0</v>
      </c>
      <c r="X982" s="75">
        <f t="shared" si="614"/>
        <v>0</v>
      </c>
      <c r="Y982" s="23">
        <f t="shared" si="587"/>
        <v>0</v>
      </c>
    </row>
    <row r="983" spans="1:25">
      <c r="A983" s="25">
        <f t="shared" si="584"/>
        <v>954</v>
      </c>
      <c r="C983" s="119">
        <v>39905</v>
      </c>
      <c r="E983" s="115" t="s">
        <v>316</v>
      </c>
      <c r="G983" s="24"/>
      <c r="H983" s="75"/>
      <c r="I983" s="23">
        <f>'Dep. Res. Class'!G$179</f>
        <v>0</v>
      </c>
      <c r="J983" s="75">
        <f t="shared" ref="J983:X983" si="615">+J179+J447+J715</f>
        <v>0</v>
      </c>
      <c r="K983" s="75">
        <f t="shared" si="615"/>
        <v>0</v>
      </c>
      <c r="L983" s="75">
        <f t="shared" si="615"/>
        <v>0</v>
      </c>
      <c r="M983" s="75">
        <f t="shared" si="615"/>
        <v>0</v>
      </c>
      <c r="N983" s="75">
        <f t="shared" si="615"/>
        <v>0</v>
      </c>
      <c r="O983" s="75">
        <f t="shared" si="615"/>
        <v>0</v>
      </c>
      <c r="P983" s="75">
        <f t="shared" si="615"/>
        <v>0</v>
      </c>
      <c r="Q983" s="75">
        <f t="shared" si="615"/>
        <v>0</v>
      </c>
      <c r="R983" s="75">
        <f t="shared" si="615"/>
        <v>0</v>
      </c>
      <c r="S983" s="75">
        <f t="shared" si="615"/>
        <v>0</v>
      </c>
      <c r="T983" s="75">
        <f t="shared" si="615"/>
        <v>0</v>
      </c>
      <c r="U983" s="75">
        <f t="shared" si="615"/>
        <v>0</v>
      </c>
      <c r="V983" s="75">
        <f t="shared" si="615"/>
        <v>0</v>
      </c>
      <c r="W983" s="75">
        <f t="shared" si="615"/>
        <v>0</v>
      </c>
      <c r="X983" s="75">
        <f t="shared" si="615"/>
        <v>0</v>
      </c>
      <c r="Y983" s="23">
        <f t="shared" si="587"/>
        <v>0</v>
      </c>
    </row>
    <row r="984" spans="1:25">
      <c r="A984" s="25">
        <f t="shared" si="584"/>
        <v>955</v>
      </c>
      <c r="C984" s="119">
        <v>39906</v>
      </c>
      <c r="E984" s="115" t="s">
        <v>317</v>
      </c>
      <c r="G984" s="24"/>
      <c r="H984" s="75"/>
      <c r="I984" s="23">
        <f>'Dep. Res. Class'!G$180</f>
        <v>0</v>
      </c>
      <c r="J984" s="75">
        <f t="shared" ref="J984:X984" si="616">+J180+J448+J716</f>
        <v>0</v>
      </c>
      <c r="K984" s="75">
        <f t="shared" si="616"/>
        <v>0</v>
      </c>
      <c r="L984" s="75">
        <f t="shared" si="616"/>
        <v>0</v>
      </c>
      <c r="M984" s="75">
        <f t="shared" si="616"/>
        <v>0</v>
      </c>
      <c r="N984" s="75">
        <f t="shared" si="616"/>
        <v>0</v>
      </c>
      <c r="O984" s="75">
        <f t="shared" si="616"/>
        <v>0</v>
      </c>
      <c r="P984" s="75">
        <f t="shared" si="616"/>
        <v>0</v>
      </c>
      <c r="Q984" s="75">
        <f t="shared" si="616"/>
        <v>0</v>
      </c>
      <c r="R984" s="75">
        <f t="shared" si="616"/>
        <v>0</v>
      </c>
      <c r="S984" s="75">
        <f t="shared" si="616"/>
        <v>0</v>
      </c>
      <c r="T984" s="75">
        <f t="shared" si="616"/>
        <v>0</v>
      </c>
      <c r="U984" s="75">
        <f t="shared" si="616"/>
        <v>0</v>
      </c>
      <c r="V984" s="75">
        <f t="shared" si="616"/>
        <v>0</v>
      </c>
      <c r="W984" s="75">
        <f t="shared" si="616"/>
        <v>0</v>
      </c>
      <c r="X984" s="75">
        <f t="shared" si="616"/>
        <v>0</v>
      </c>
      <c r="Y984" s="23">
        <f t="shared" si="587"/>
        <v>0</v>
      </c>
    </row>
    <row r="985" spans="1:25">
      <c r="A985" s="25">
        <f t="shared" si="584"/>
        <v>956</v>
      </c>
      <c r="C985" s="119">
        <v>39907</v>
      </c>
      <c r="E985" s="115" t="s">
        <v>318</v>
      </c>
      <c r="G985" s="24"/>
      <c r="H985" s="75"/>
      <c r="I985" s="23">
        <f>'Dep. Res. Class'!G$181</f>
        <v>21747.898426999989</v>
      </c>
      <c r="J985" s="75">
        <f t="shared" ref="J985:X985" si="617">+J181+J449+J717</f>
        <v>16208.337460888704</v>
      </c>
      <c r="K985" s="75">
        <f t="shared" si="617"/>
        <v>4504.4944025428131</v>
      </c>
      <c r="L985" s="75">
        <f t="shared" si="617"/>
        <v>5.6586452081690926</v>
      </c>
      <c r="M985" s="75">
        <f t="shared" si="617"/>
        <v>919.15513044967179</v>
      </c>
      <c r="N985" s="75">
        <f t="shared" si="617"/>
        <v>110.25278791063224</v>
      </c>
      <c r="O985" s="75">
        <f t="shared" si="617"/>
        <v>0</v>
      </c>
      <c r="P985" s="75">
        <f t="shared" si="617"/>
        <v>0</v>
      </c>
      <c r="Q985" s="75">
        <f t="shared" si="617"/>
        <v>0</v>
      </c>
      <c r="R985" s="75">
        <f t="shared" si="617"/>
        <v>0</v>
      </c>
      <c r="S985" s="75">
        <f t="shared" si="617"/>
        <v>0</v>
      </c>
      <c r="T985" s="75">
        <f t="shared" si="617"/>
        <v>0</v>
      </c>
      <c r="U985" s="75">
        <f t="shared" si="617"/>
        <v>0</v>
      </c>
      <c r="V985" s="75">
        <f t="shared" si="617"/>
        <v>0</v>
      </c>
      <c r="W985" s="75">
        <f t="shared" si="617"/>
        <v>0</v>
      </c>
      <c r="X985" s="75">
        <f t="shared" si="617"/>
        <v>0</v>
      </c>
      <c r="Y985" s="23">
        <f t="shared" si="587"/>
        <v>0</v>
      </c>
    </row>
    <row r="986" spans="1:25">
      <c r="A986" s="25">
        <f t="shared" si="584"/>
        <v>957</v>
      </c>
      <c r="C986" s="119">
        <v>39908</v>
      </c>
      <c r="E986" s="115" t="s">
        <v>319</v>
      </c>
      <c r="G986" s="24"/>
      <c r="H986" s="75"/>
      <c r="I986" s="23">
        <f>'Dep. Res. Class'!G$182</f>
        <v>0</v>
      </c>
      <c r="J986" s="75">
        <f t="shared" ref="J986:X986" si="618">+J182+J450+J718</f>
        <v>0</v>
      </c>
      <c r="K986" s="75">
        <f t="shared" si="618"/>
        <v>0</v>
      </c>
      <c r="L986" s="75">
        <f t="shared" si="618"/>
        <v>0</v>
      </c>
      <c r="M986" s="75">
        <f t="shared" si="618"/>
        <v>0</v>
      </c>
      <c r="N986" s="75">
        <f t="shared" si="618"/>
        <v>0</v>
      </c>
      <c r="O986" s="75">
        <f t="shared" si="618"/>
        <v>0</v>
      </c>
      <c r="P986" s="75">
        <f t="shared" si="618"/>
        <v>0</v>
      </c>
      <c r="Q986" s="75">
        <f t="shared" si="618"/>
        <v>0</v>
      </c>
      <c r="R986" s="75">
        <f t="shared" si="618"/>
        <v>0</v>
      </c>
      <c r="S986" s="75">
        <f t="shared" si="618"/>
        <v>0</v>
      </c>
      <c r="T986" s="75">
        <f t="shared" si="618"/>
        <v>0</v>
      </c>
      <c r="U986" s="75">
        <f t="shared" si="618"/>
        <v>0</v>
      </c>
      <c r="V986" s="75">
        <f t="shared" si="618"/>
        <v>0</v>
      </c>
      <c r="W986" s="75">
        <f t="shared" si="618"/>
        <v>0</v>
      </c>
      <c r="X986" s="75">
        <f t="shared" si="618"/>
        <v>0</v>
      </c>
      <c r="Y986" s="23">
        <f t="shared" si="587"/>
        <v>0</v>
      </c>
    </row>
    <row r="987" spans="1:25">
      <c r="A987" s="25">
        <f t="shared" si="584"/>
        <v>958</v>
      </c>
      <c r="C987" s="119">
        <v>39909</v>
      </c>
      <c r="E987" s="115" t="s">
        <v>320</v>
      </c>
      <c r="G987" s="24"/>
      <c r="H987" s="75"/>
      <c r="I987" s="23">
        <f>'Dep. Res. Class'!G$183</f>
        <v>0</v>
      </c>
      <c r="J987" s="75">
        <f t="shared" ref="J987:X987" si="619">+J183+J451+J719</f>
        <v>0</v>
      </c>
      <c r="K987" s="75">
        <f t="shared" si="619"/>
        <v>0</v>
      </c>
      <c r="L987" s="75">
        <f t="shared" si="619"/>
        <v>0</v>
      </c>
      <c r="M987" s="75">
        <f t="shared" si="619"/>
        <v>0</v>
      </c>
      <c r="N987" s="75">
        <f t="shared" si="619"/>
        <v>0</v>
      </c>
      <c r="O987" s="75">
        <f t="shared" si="619"/>
        <v>0</v>
      </c>
      <c r="P987" s="75">
        <f t="shared" si="619"/>
        <v>0</v>
      </c>
      <c r="Q987" s="75">
        <f t="shared" si="619"/>
        <v>0</v>
      </c>
      <c r="R987" s="75">
        <f t="shared" si="619"/>
        <v>0</v>
      </c>
      <c r="S987" s="75">
        <f t="shared" si="619"/>
        <v>0</v>
      </c>
      <c r="T987" s="75">
        <f t="shared" si="619"/>
        <v>0</v>
      </c>
      <c r="U987" s="75">
        <f t="shared" si="619"/>
        <v>0</v>
      </c>
      <c r="V987" s="75">
        <f t="shared" si="619"/>
        <v>0</v>
      </c>
      <c r="W987" s="75">
        <f t="shared" si="619"/>
        <v>0</v>
      </c>
      <c r="X987" s="75">
        <f t="shared" si="619"/>
        <v>0</v>
      </c>
      <c r="Y987" s="23">
        <f t="shared" si="587"/>
        <v>0</v>
      </c>
    </row>
    <row r="988" spans="1:25">
      <c r="A988" s="25">
        <f t="shared" si="584"/>
        <v>959</v>
      </c>
      <c r="C988" s="119">
        <v>39924</v>
      </c>
      <c r="E988" s="115" t="s">
        <v>321</v>
      </c>
      <c r="G988" s="24"/>
      <c r="H988" s="75"/>
      <c r="I988" s="23">
        <f>'Dep. Res. Class'!G$184</f>
        <v>0</v>
      </c>
      <c r="J988" s="75">
        <f t="shared" ref="J988:X988" si="620">+J184+J452+J720</f>
        <v>0</v>
      </c>
      <c r="K988" s="75">
        <f t="shared" si="620"/>
        <v>0</v>
      </c>
      <c r="L988" s="75">
        <f t="shared" si="620"/>
        <v>0</v>
      </c>
      <c r="M988" s="75">
        <f t="shared" si="620"/>
        <v>0</v>
      </c>
      <c r="N988" s="75">
        <f t="shared" si="620"/>
        <v>0</v>
      </c>
      <c r="O988" s="75">
        <f t="shared" si="620"/>
        <v>0</v>
      </c>
      <c r="P988" s="75">
        <f t="shared" si="620"/>
        <v>0</v>
      </c>
      <c r="Q988" s="75">
        <f t="shared" si="620"/>
        <v>0</v>
      </c>
      <c r="R988" s="75">
        <f t="shared" si="620"/>
        <v>0</v>
      </c>
      <c r="S988" s="75">
        <f t="shared" si="620"/>
        <v>0</v>
      </c>
      <c r="T988" s="75">
        <f t="shared" si="620"/>
        <v>0</v>
      </c>
      <c r="U988" s="75">
        <f t="shared" si="620"/>
        <v>0</v>
      </c>
      <c r="V988" s="75">
        <f t="shared" si="620"/>
        <v>0</v>
      </c>
      <c r="W988" s="75">
        <f t="shared" si="620"/>
        <v>0</v>
      </c>
      <c r="X988" s="75">
        <f t="shared" si="620"/>
        <v>0</v>
      </c>
      <c r="Y988" s="23">
        <f t="shared" si="587"/>
        <v>0</v>
      </c>
    </row>
    <row r="989" spans="1:25">
      <c r="A989" s="25">
        <f t="shared" si="584"/>
        <v>960</v>
      </c>
      <c r="E989" s="115" t="s">
        <v>355</v>
      </c>
      <c r="G989" s="24"/>
      <c r="H989" s="75"/>
      <c r="I989" s="23">
        <f>'Dep. Res. Class'!G$185</f>
        <v>26242.894810000005</v>
      </c>
      <c r="J989" s="75">
        <f t="shared" ref="J989:X989" si="621">+J185+J453+J721</f>
        <v>19558.381535523851</v>
      </c>
      <c r="K989" s="75">
        <f t="shared" si="621"/>
        <v>5435.5124553738988</v>
      </c>
      <c r="L989" s="75">
        <f t="shared" si="621"/>
        <v>6.8282106183064775</v>
      </c>
      <c r="M989" s="75">
        <f t="shared" si="621"/>
        <v>1109.1320608944916</v>
      </c>
      <c r="N989" s="75">
        <f t="shared" si="621"/>
        <v>133.04054758945668</v>
      </c>
      <c r="O989" s="75">
        <f t="shared" si="621"/>
        <v>0</v>
      </c>
      <c r="P989" s="75">
        <f t="shared" si="621"/>
        <v>0</v>
      </c>
      <c r="Q989" s="75">
        <f t="shared" si="621"/>
        <v>0</v>
      </c>
      <c r="R989" s="75">
        <f t="shared" si="621"/>
        <v>0</v>
      </c>
      <c r="S989" s="75">
        <f t="shared" si="621"/>
        <v>0</v>
      </c>
      <c r="T989" s="75">
        <f t="shared" si="621"/>
        <v>0</v>
      </c>
      <c r="U989" s="75">
        <f t="shared" si="621"/>
        <v>0</v>
      </c>
      <c r="V989" s="75">
        <f t="shared" si="621"/>
        <v>0</v>
      </c>
      <c r="W989" s="75">
        <f t="shared" si="621"/>
        <v>0</v>
      </c>
      <c r="X989" s="75">
        <f t="shared" si="621"/>
        <v>0</v>
      </c>
      <c r="Y989" s="23">
        <f t="shared" si="587"/>
        <v>0</v>
      </c>
    </row>
    <row r="990" spans="1:25">
      <c r="A990" s="25">
        <f t="shared" si="584"/>
        <v>961</v>
      </c>
      <c r="G990" s="24"/>
      <c r="I990" s="23"/>
      <c r="J990" s="94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</row>
    <row r="991" spans="1:25">
      <c r="A991" s="25">
        <f t="shared" si="584"/>
        <v>962</v>
      </c>
      <c r="D991" s="106" t="s">
        <v>149</v>
      </c>
      <c r="G991" s="24"/>
      <c r="I991" s="23">
        <f>'Dep. Res. Class'!G$187</f>
        <v>102049.20009290718</v>
      </c>
      <c r="J991" s="75">
        <f>SUM(J955:J989)</f>
        <v>76055.526848796377</v>
      </c>
      <c r="K991" s="75">
        <f t="shared" ref="K991:X991" si="622">SUM(K955:K989)</f>
        <v>21136.757289236717</v>
      </c>
      <c r="L991" s="75">
        <f t="shared" si="622"/>
        <v>26.552460645406633</v>
      </c>
      <c r="M991" s="75">
        <f t="shared" si="622"/>
        <v>4313.016549094662</v>
      </c>
      <c r="N991" s="75">
        <f t="shared" si="622"/>
        <v>517.34694513399984</v>
      </c>
      <c r="O991" s="75">
        <f t="shared" si="622"/>
        <v>0</v>
      </c>
      <c r="P991" s="75">
        <f t="shared" si="622"/>
        <v>0</v>
      </c>
      <c r="Q991" s="75">
        <f t="shared" si="622"/>
        <v>0</v>
      </c>
      <c r="R991" s="75">
        <f t="shared" si="622"/>
        <v>0</v>
      </c>
      <c r="S991" s="75">
        <f t="shared" si="622"/>
        <v>0</v>
      </c>
      <c r="T991" s="75">
        <f t="shared" si="622"/>
        <v>0</v>
      </c>
      <c r="U991" s="75">
        <f t="shared" si="622"/>
        <v>0</v>
      </c>
      <c r="V991" s="75">
        <f t="shared" si="622"/>
        <v>0</v>
      </c>
      <c r="W991" s="75">
        <f t="shared" si="622"/>
        <v>0</v>
      </c>
      <c r="X991" s="75">
        <f t="shared" si="622"/>
        <v>0</v>
      </c>
      <c r="Y991" s="23">
        <f>SUM(J991:X991)-I991</f>
        <v>0</v>
      </c>
    </row>
    <row r="992" spans="1:25">
      <c r="A992" s="25">
        <f t="shared" si="584"/>
        <v>963</v>
      </c>
      <c r="G992" s="24"/>
      <c r="I992" s="23"/>
      <c r="J992" s="94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1:25">
      <c r="A993" s="25">
        <f t="shared" si="584"/>
        <v>964</v>
      </c>
      <c r="D993" s="106" t="s">
        <v>350</v>
      </c>
      <c r="G993" s="24"/>
      <c r="I993" s="23"/>
      <c r="J993" s="94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</row>
    <row r="994" spans="1:25">
      <c r="A994" s="25">
        <f t="shared" si="584"/>
        <v>965</v>
      </c>
      <c r="G994" s="24"/>
      <c r="I994" s="23"/>
      <c r="J994" s="94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</row>
    <row r="995" spans="1:25">
      <c r="A995" s="25">
        <f t="shared" si="584"/>
        <v>966</v>
      </c>
      <c r="D995" s="106" t="s">
        <v>148</v>
      </c>
      <c r="G995" s="24"/>
      <c r="I995" s="23"/>
      <c r="J995" s="94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</row>
    <row r="996" spans="1:25">
      <c r="A996" s="25">
        <f t="shared" si="584"/>
        <v>967</v>
      </c>
      <c r="G996" s="24"/>
      <c r="I996" s="23"/>
      <c r="J996" s="94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</row>
    <row r="997" spans="1:25">
      <c r="A997" s="25">
        <f t="shared" si="584"/>
        <v>968</v>
      </c>
      <c r="C997" s="106">
        <v>37400</v>
      </c>
      <c r="E997" s="115" t="s">
        <v>115</v>
      </c>
      <c r="G997" s="24"/>
      <c r="H997" s="75"/>
      <c r="I997" s="23">
        <f>'Dep. Res. Class'!G$193</f>
        <v>0</v>
      </c>
      <c r="J997" s="75">
        <f t="shared" ref="J997:X997" si="623">+J193+J461+J729</f>
        <v>0</v>
      </c>
      <c r="K997" s="75">
        <f t="shared" si="623"/>
        <v>0</v>
      </c>
      <c r="L997" s="75">
        <f t="shared" si="623"/>
        <v>0</v>
      </c>
      <c r="M997" s="75">
        <f t="shared" si="623"/>
        <v>0</v>
      </c>
      <c r="N997" s="75">
        <f t="shared" si="623"/>
        <v>0</v>
      </c>
      <c r="O997" s="75">
        <f t="shared" si="623"/>
        <v>0</v>
      </c>
      <c r="P997" s="75">
        <f t="shared" si="623"/>
        <v>0</v>
      </c>
      <c r="Q997" s="75">
        <f t="shared" si="623"/>
        <v>0</v>
      </c>
      <c r="R997" s="75">
        <f t="shared" si="623"/>
        <v>0</v>
      </c>
      <c r="S997" s="75">
        <f t="shared" si="623"/>
        <v>0</v>
      </c>
      <c r="T997" s="75">
        <f t="shared" si="623"/>
        <v>0</v>
      </c>
      <c r="U997" s="75">
        <f t="shared" si="623"/>
        <v>0</v>
      </c>
      <c r="V997" s="75">
        <f t="shared" si="623"/>
        <v>0</v>
      </c>
      <c r="W997" s="75">
        <f t="shared" si="623"/>
        <v>0</v>
      </c>
      <c r="X997" s="75">
        <f t="shared" si="623"/>
        <v>0</v>
      </c>
      <c r="Y997" s="23">
        <f t="shared" ref="Y997:Y1031" si="624">SUM(J997:X997)-I997</f>
        <v>0</v>
      </c>
    </row>
    <row r="998" spans="1:25">
      <c r="A998" s="25">
        <f t="shared" si="584"/>
        <v>969</v>
      </c>
      <c r="C998" s="106">
        <v>39000</v>
      </c>
      <c r="E998" s="115" t="s">
        <v>139</v>
      </c>
      <c r="G998" s="24"/>
      <c r="H998" s="75"/>
      <c r="I998" s="23">
        <f>'Dep. Res. Class'!G$194</f>
        <v>158337.31350701151</v>
      </c>
      <c r="J998" s="75">
        <f t="shared" ref="J998:X998" si="625">+J194+J462+J730</f>
        <v>118006.09693790045</v>
      </c>
      <c r="K998" s="75">
        <f t="shared" si="625"/>
        <v>32795.331686878133</v>
      </c>
      <c r="L998" s="75">
        <f t="shared" si="625"/>
        <v>41.1982189156478</v>
      </c>
      <c r="M998" s="75">
        <f t="shared" si="625"/>
        <v>6691.9824248813056</v>
      </c>
      <c r="N998" s="75">
        <f t="shared" si="625"/>
        <v>802.7042384359687</v>
      </c>
      <c r="O998" s="75">
        <f t="shared" si="625"/>
        <v>0</v>
      </c>
      <c r="P998" s="75">
        <f t="shared" si="625"/>
        <v>0</v>
      </c>
      <c r="Q998" s="75">
        <f t="shared" si="625"/>
        <v>0</v>
      </c>
      <c r="R998" s="75">
        <f t="shared" si="625"/>
        <v>0</v>
      </c>
      <c r="S998" s="75">
        <f t="shared" si="625"/>
        <v>0</v>
      </c>
      <c r="T998" s="75">
        <f t="shared" si="625"/>
        <v>0</v>
      </c>
      <c r="U998" s="75">
        <f t="shared" si="625"/>
        <v>0</v>
      </c>
      <c r="V998" s="75">
        <f t="shared" si="625"/>
        <v>0</v>
      </c>
      <c r="W998" s="75">
        <f t="shared" si="625"/>
        <v>0</v>
      </c>
      <c r="X998" s="75">
        <f t="shared" si="625"/>
        <v>0</v>
      </c>
      <c r="Y998" s="23">
        <f t="shared" si="624"/>
        <v>0</v>
      </c>
    </row>
    <row r="999" spans="1:25">
      <c r="A999" s="25">
        <f t="shared" si="584"/>
        <v>970</v>
      </c>
      <c r="C999" s="106">
        <v>36602</v>
      </c>
      <c r="E999" s="115" t="s">
        <v>139</v>
      </c>
      <c r="G999" s="24"/>
      <c r="H999" s="75"/>
      <c r="I999" s="23">
        <f>'Dep. Res. Class'!G$195</f>
        <v>0</v>
      </c>
      <c r="J999" s="75">
        <f t="shared" ref="J999:X999" si="626">+J195+J463+J731</f>
        <v>0</v>
      </c>
      <c r="K999" s="75">
        <f t="shared" si="626"/>
        <v>0</v>
      </c>
      <c r="L999" s="75">
        <f t="shared" si="626"/>
        <v>0</v>
      </c>
      <c r="M999" s="75">
        <f t="shared" si="626"/>
        <v>0</v>
      </c>
      <c r="N999" s="75">
        <f t="shared" si="626"/>
        <v>0</v>
      </c>
      <c r="O999" s="75">
        <f t="shared" si="626"/>
        <v>0</v>
      </c>
      <c r="P999" s="75">
        <f t="shared" si="626"/>
        <v>0</v>
      </c>
      <c r="Q999" s="75">
        <f t="shared" si="626"/>
        <v>0</v>
      </c>
      <c r="R999" s="75">
        <f t="shared" si="626"/>
        <v>0</v>
      </c>
      <c r="S999" s="75">
        <f t="shared" si="626"/>
        <v>0</v>
      </c>
      <c r="T999" s="75">
        <f t="shared" si="626"/>
        <v>0</v>
      </c>
      <c r="U999" s="75">
        <f t="shared" si="626"/>
        <v>0</v>
      </c>
      <c r="V999" s="75">
        <f t="shared" si="626"/>
        <v>0</v>
      </c>
      <c r="W999" s="75">
        <f t="shared" si="626"/>
        <v>0</v>
      </c>
      <c r="X999" s="75">
        <f t="shared" si="626"/>
        <v>0</v>
      </c>
      <c r="Y999" s="23">
        <f t="shared" si="624"/>
        <v>0</v>
      </c>
    </row>
    <row r="1000" spans="1:25">
      <c r="A1000" s="25">
        <f t="shared" si="584"/>
        <v>971</v>
      </c>
      <c r="C1000" s="106">
        <v>37503</v>
      </c>
      <c r="E1000" s="115" t="s">
        <v>278</v>
      </c>
      <c r="G1000" s="24"/>
      <c r="H1000" s="75"/>
      <c r="I1000" s="23">
        <f>'Dep. Res. Class'!G$196</f>
        <v>0</v>
      </c>
      <c r="J1000" s="75">
        <f t="shared" ref="J1000:X1000" si="627">+J196+J464+J732</f>
        <v>0</v>
      </c>
      <c r="K1000" s="75">
        <f t="shared" si="627"/>
        <v>0</v>
      </c>
      <c r="L1000" s="75">
        <f t="shared" si="627"/>
        <v>0</v>
      </c>
      <c r="M1000" s="75">
        <f t="shared" si="627"/>
        <v>0</v>
      </c>
      <c r="N1000" s="75">
        <f t="shared" si="627"/>
        <v>0</v>
      </c>
      <c r="O1000" s="75">
        <f t="shared" si="627"/>
        <v>0</v>
      </c>
      <c r="P1000" s="75">
        <f t="shared" si="627"/>
        <v>0</v>
      </c>
      <c r="Q1000" s="75">
        <f t="shared" si="627"/>
        <v>0</v>
      </c>
      <c r="R1000" s="75">
        <f t="shared" si="627"/>
        <v>0</v>
      </c>
      <c r="S1000" s="75">
        <f t="shared" si="627"/>
        <v>0</v>
      </c>
      <c r="T1000" s="75">
        <f t="shared" si="627"/>
        <v>0</v>
      </c>
      <c r="U1000" s="75">
        <f t="shared" si="627"/>
        <v>0</v>
      </c>
      <c r="V1000" s="75">
        <f t="shared" si="627"/>
        <v>0</v>
      </c>
      <c r="W1000" s="75">
        <f t="shared" si="627"/>
        <v>0</v>
      </c>
      <c r="X1000" s="75">
        <f t="shared" si="627"/>
        <v>0</v>
      </c>
      <c r="Y1000" s="23">
        <f t="shared" si="624"/>
        <v>0</v>
      </c>
    </row>
    <row r="1001" spans="1:25">
      <c r="A1001" s="25">
        <f t="shared" si="584"/>
        <v>972</v>
      </c>
      <c r="C1001" s="106">
        <v>39004</v>
      </c>
      <c r="E1001" s="115" t="s">
        <v>293</v>
      </c>
      <c r="G1001" s="24"/>
      <c r="H1001" s="75"/>
      <c r="I1001" s="23">
        <f>'Dep. Res. Class'!G$197</f>
        <v>0</v>
      </c>
      <c r="J1001" s="75">
        <f t="shared" ref="J1001:X1001" si="628">+J197+J465+J733</f>
        <v>0</v>
      </c>
      <c r="K1001" s="75">
        <f t="shared" si="628"/>
        <v>0</v>
      </c>
      <c r="L1001" s="75">
        <f t="shared" si="628"/>
        <v>0</v>
      </c>
      <c r="M1001" s="75">
        <f t="shared" si="628"/>
        <v>0</v>
      </c>
      <c r="N1001" s="75">
        <f t="shared" si="628"/>
        <v>0</v>
      </c>
      <c r="O1001" s="75">
        <f t="shared" si="628"/>
        <v>0</v>
      </c>
      <c r="P1001" s="75">
        <f t="shared" si="628"/>
        <v>0</v>
      </c>
      <c r="Q1001" s="75">
        <f t="shared" si="628"/>
        <v>0</v>
      </c>
      <c r="R1001" s="75">
        <f t="shared" si="628"/>
        <v>0</v>
      </c>
      <c r="S1001" s="75">
        <f t="shared" si="628"/>
        <v>0</v>
      </c>
      <c r="T1001" s="75">
        <f t="shared" si="628"/>
        <v>0</v>
      </c>
      <c r="U1001" s="75">
        <f t="shared" si="628"/>
        <v>0</v>
      </c>
      <c r="V1001" s="75">
        <f t="shared" si="628"/>
        <v>0</v>
      </c>
      <c r="W1001" s="75">
        <f t="shared" si="628"/>
        <v>0</v>
      </c>
      <c r="X1001" s="75">
        <f t="shared" si="628"/>
        <v>0</v>
      </c>
      <c r="Y1001" s="23">
        <f t="shared" si="624"/>
        <v>0</v>
      </c>
    </row>
    <row r="1002" spans="1:25">
      <c r="A1002" s="25">
        <f t="shared" si="584"/>
        <v>973</v>
      </c>
      <c r="C1002" s="106">
        <v>39009</v>
      </c>
      <c r="E1002" s="115" t="s">
        <v>294</v>
      </c>
      <c r="G1002" s="24"/>
      <c r="H1002" s="75"/>
      <c r="I1002" s="23">
        <f>'Dep. Res. Class'!G$198</f>
        <v>496454.36949872662</v>
      </c>
      <c r="J1002" s="75">
        <f t="shared" ref="J1002:X1002" si="629">+J198+J466+J734</f>
        <v>369998.96710838616</v>
      </c>
      <c r="K1002" s="75">
        <f t="shared" si="629"/>
        <v>102827.21965211139</v>
      </c>
      <c r="L1002" s="75">
        <f t="shared" si="629"/>
        <v>129.17382102313323</v>
      </c>
      <c r="M1002" s="75">
        <f t="shared" si="629"/>
        <v>20982.192016879784</v>
      </c>
      <c r="N1002" s="75">
        <f t="shared" si="629"/>
        <v>2516.8169003261355</v>
      </c>
      <c r="O1002" s="75">
        <f t="shared" si="629"/>
        <v>0</v>
      </c>
      <c r="P1002" s="75">
        <f t="shared" si="629"/>
        <v>0</v>
      </c>
      <c r="Q1002" s="75">
        <f t="shared" si="629"/>
        <v>0</v>
      </c>
      <c r="R1002" s="75">
        <f t="shared" si="629"/>
        <v>0</v>
      </c>
      <c r="S1002" s="75">
        <f t="shared" si="629"/>
        <v>0</v>
      </c>
      <c r="T1002" s="75">
        <f t="shared" si="629"/>
        <v>0</v>
      </c>
      <c r="U1002" s="75">
        <f t="shared" si="629"/>
        <v>0</v>
      </c>
      <c r="V1002" s="75">
        <f t="shared" si="629"/>
        <v>0</v>
      </c>
      <c r="W1002" s="75">
        <f t="shared" si="629"/>
        <v>0</v>
      </c>
      <c r="X1002" s="75">
        <f t="shared" si="629"/>
        <v>0</v>
      </c>
      <c r="Y1002" s="23">
        <f t="shared" si="624"/>
        <v>0</v>
      </c>
    </row>
    <row r="1003" spans="1:25">
      <c r="A1003" s="25">
        <f t="shared" si="584"/>
        <v>974</v>
      </c>
      <c r="C1003" s="106">
        <v>39100</v>
      </c>
      <c r="E1003" s="115" t="s">
        <v>295</v>
      </c>
      <c r="G1003" s="24"/>
      <c r="H1003" s="75"/>
      <c r="I1003" s="23">
        <f>'Dep. Res. Class'!G$199</f>
        <v>193035.84732898194</v>
      </c>
      <c r="J1003" s="75">
        <f t="shared" ref="J1003:X1003" si="630">+J199+J467+J735</f>
        <v>143866.32189123807</v>
      </c>
      <c r="K1003" s="75">
        <f t="shared" si="630"/>
        <v>39982.203186308296</v>
      </c>
      <c r="L1003" s="75">
        <f t="shared" si="630"/>
        <v>50.226525388627365</v>
      </c>
      <c r="M1003" s="75">
        <f t="shared" si="630"/>
        <v>8158.4843716602209</v>
      </c>
      <c r="N1003" s="75">
        <f t="shared" si="630"/>
        <v>978.61135438672716</v>
      </c>
      <c r="O1003" s="75">
        <f t="shared" si="630"/>
        <v>0</v>
      </c>
      <c r="P1003" s="75">
        <f t="shared" si="630"/>
        <v>0</v>
      </c>
      <c r="Q1003" s="75">
        <f t="shared" si="630"/>
        <v>0</v>
      </c>
      <c r="R1003" s="75">
        <f t="shared" si="630"/>
        <v>0</v>
      </c>
      <c r="S1003" s="75">
        <f t="shared" si="630"/>
        <v>0</v>
      </c>
      <c r="T1003" s="75">
        <f t="shared" si="630"/>
        <v>0</v>
      </c>
      <c r="U1003" s="75">
        <f t="shared" si="630"/>
        <v>0</v>
      </c>
      <c r="V1003" s="75">
        <f t="shared" si="630"/>
        <v>0</v>
      </c>
      <c r="W1003" s="75">
        <f t="shared" si="630"/>
        <v>0</v>
      </c>
      <c r="X1003" s="75">
        <f t="shared" si="630"/>
        <v>0</v>
      </c>
      <c r="Y1003" s="23">
        <f t="shared" si="624"/>
        <v>0</v>
      </c>
    </row>
    <row r="1004" spans="1:25">
      <c r="A1004" s="25">
        <f t="shared" si="584"/>
        <v>975</v>
      </c>
      <c r="C1004" s="106">
        <v>39102</v>
      </c>
      <c r="E1004" s="115" t="s">
        <v>296</v>
      </c>
      <c r="G1004" s="24"/>
      <c r="H1004" s="75"/>
      <c r="I1004" s="23">
        <f>'Dep. Res. Class'!G$200</f>
        <v>5.7484488600000008E-2</v>
      </c>
      <c r="J1004" s="75">
        <f t="shared" ref="J1004:X1004" si="631">+J200+J468+J736</f>
        <v>4.2842208093020639E-2</v>
      </c>
      <c r="K1004" s="75">
        <f t="shared" si="631"/>
        <v>1.1906371459334403E-2</v>
      </c>
      <c r="L1004" s="75">
        <f t="shared" si="631"/>
        <v>1.4957046403922909E-5</v>
      </c>
      <c r="M1004" s="75">
        <f t="shared" si="631"/>
        <v>2.4295295839881432E-3</v>
      </c>
      <c r="N1004" s="75">
        <f t="shared" si="631"/>
        <v>2.9142241725290367E-4</v>
      </c>
      <c r="O1004" s="75">
        <f t="shared" si="631"/>
        <v>0</v>
      </c>
      <c r="P1004" s="75">
        <f t="shared" si="631"/>
        <v>0</v>
      </c>
      <c r="Q1004" s="75">
        <f t="shared" si="631"/>
        <v>0</v>
      </c>
      <c r="R1004" s="75">
        <f t="shared" si="631"/>
        <v>0</v>
      </c>
      <c r="S1004" s="75">
        <f t="shared" si="631"/>
        <v>0</v>
      </c>
      <c r="T1004" s="75">
        <f t="shared" si="631"/>
        <v>0</v>
      </c>
      <c r="U1004" s="75">
        <f t="shared" si="631"/>
        <v>0</v>
      </c>
      <c r="V1004" s="75">
        <f t="shared" si="631"/>
        <v>0</v>
      </c>
      <c r="W1004" s="75">
        <f t="shared" si="631"/>
        <v>0</v>
      </c>
      <c r="X1004" s="75">
        <f t="shared" si="631"/>
        <v>0</v>
      </c>
      <c r="Y1004" s="23">
        <f t="shared" si="624"/>
        <v>0</v>
      </c>
    </row>
    <row r="1005" spans="1:25">
      <c r="A1005" s="25">
        <f t="shared" si="584"/>
        <v>976</v>
      </c>
      <c r="C1005" s="106">
        <v>39103</v>
      </c>
      <c r="E1005" s="115" t="s">
        <v>297</v>
      </c>
      <c r="G1005" s="24"/>
      <c r="H1005" s="75"/>
      <c r="I1005" s="23">
        <f>'Dep. Res. Class'!G$201</f>
        <v>2.0530174500000008E-2</v>
      </c>
      <c r="J1005" s="75">
        <f t="shared" ref="J1005:X1005" si="632">+J201+J469+J737</f>
        <v>1.5300788604650232E-2</v>
      </c>
      <c r="K1005" s="75">
        <f t="shared" si="632"/>
        <v>4.2522755211908585E-3</v>
      </c>
      <c r="L1005" s="75">
        <f t="shared" si="632"/>
        <v>5.3418022871153258E-6</v>
      </c>
      <c r="M1005" s="75">
        <f t="shared" si="632"/>
        <v>8.6768913713862277E-4</v>
      </c>
      <c r="N1005" s="75">
        <f t="shared" si="632"/>
        <v>1.0407943473317991E-4</v>
      </c>
      <c r="O1005" s="75">
        <f t="shared" si="632"/>
        <v>0</v>
      </c>
      <c r="P1005" s="75">
        <f t="shared" si="632"/>
        <v>0</v>
      </c>
      <c r="Q1005" s="75">
        <f t="shared" si="632"/>
        <v>0</v>
      </c>
      <c r="R1005" s="75">
        <f t="shared" si="632"/>
        <v>0</v>
      </c>
      <c r="S1005" s="75">
        <f t="shared" si="632"/>
        <v>0</v>
      </c>
      <c r="T1005" s="75">
        <f t="shared" si="632"/>
        <v>0</v>
      </c>
      <c r="U1005" s="75">
        <f t="shared" si="632"/>
        <v>0</v>
      </c>
      <c r="V1005" s="75">
        <f t="shared" si="632"/>
        <v>0</v>
      </c>
      <c r="W1005" s="75">
        <f t="shared" si="632"/>
        <v>0</v>
      </c>
      <c r="X1005" s="75">
        <f t="shared" si="632"/>
        <v>0</v>
      </c>
      <c r="Y1005" s="23">
        <f t="shared" si="624"/>
        <v>0</v>
      </c>
    </row>
    <row r="1006" spans="1:25">
      <c r="A1006" s="25">
        <f t="shared" si="584"/>
        <v>977</v>
      </c>
      <c r="C1006" s="106">
        <v>39200</v>
      </c>
      <c r="E1006" s="115" t="s">
        <v>298</v>
      </c>
      <c r="G1006" s="24"/>
      <c r="H1006" s="75"/>
      <c r="I1006" s="23">
        <f>'Dep. Res. Class'!G$202</f>
        <v>10392.792812989039</v>
      </c>
      <c r="J1006" s="75">
        <f t="shared" ref="J1006:X1006" si="633">+J202+J470+J738</f>
        <v>7745.5710784861312</v>
      </c>
      <c r="K1006" s="75">
        <f t="shared" si="633"/>
        <v>2152.5885459707883</v>
      </c>
      <c r="L1006" s="75">
        <f t="shared" si="633"/>
        <v>2.7041292034775717</v>
      </c>
      <c r="M1006" s="75">
        <f t="shared" si="633"/>
        <v>439.24192794186604</v>
      </c>
      <c r="N1006" s="75">
        <f t="shared" si="633"/>
        <v>52.687131386776741</v>
      </c>
      <c r="O1006" s="75">
        <f t="shared" si="633"/>
        <v>0</v>
      </c>
      <c r="P1006" s="75">
        <f t="shared" si="633"/>
        <v>0</v>
      </c>
      <c r="Q1006" s="75">
        <f t="shared" si="633"/>
        <v>0</v>
      </c>
      <c r="R1006" s="75">
        <f t="shared" si="633"/>
        <v>0</v>
      </c>
      <c r="S1006" s="75">
        <f t="shared" si="633"/>
        <v>0</v>
      </c>
      <c r="T1006" s="75">
        <f t="shared" si="633"/>
        <v>0</v>
      </c>
      <c r="U1006" s="75">
        <f t="shared" si="633"/>
        <v>0</v>
      </c>
      <c r="V1006" s="75">
        <f t="shared" si="633"/>
        <v>0</v>
      </c>
      <c r="W1006" s="75">
        <f t="shared" si="633"/>
        <v>0</v>
      </c>
      <c r="X1006" s="75">
        <f t="shared" si="633"/>
        <v>0</v>
      </c>
      <c r="Y1006" s="23">
        <f t="shared" si="624"/>
        <v>0</v>
      </c>
    </row>
    <row r="1007" spans="1:25">
      <c r="A1007" s="25">
        <f t="shared" si="584"/>
        <v>978</v>
      </c>
      <c r="C1007" s="106">
        <v>39201</v>
      </c>
      <c r="E1007" s="115" t="s">
        <v>299</v>
      </c>
      <c r="G1007" s="24"/>
      <c r="H1007" s="75"/>
      <c r="I1007" s="23">
        <f>'Dep. Res. Class'!G$203</f>
        <v>0</v>
      </c>
      <c r="J1007" s="75">
        <f t="shared" ref="J1007:X1007" si="634">+J203+J471+J739</f>
        <v>0</v>
      </c>
      <c r="K1007" s="75">
        <f t="shared" si="634"/>
        <v>0</v>
      </c>
      <c r="L1007" s="75">
        <f t="shared" si="634"/>
        <v>0</v>
      </c>
      <c r="M1007" s="75">
        <f t="shared" si="634"/>
        <v>0</v>
      </c>
      <c r="N1007" s="75">
        <f t="shared" si="634"/>
        <v>0</v>
      </c>
      <c r="O1007" s="75">
        <f t="shared" si="634"/>
        <v>0</v>
      </c>
      <c r="P1007" s="75">
        <f t="shared" si="634"/>
        <v>0</v>
      </c>
      <c r="Q1007" s="75">
        <f t="shared" si="634"/>
        <v>0</v>
      </c>
      <c r="R1007" s="75">
        <f t="shared" si="634"/>
        <v>0</v>
      </c>
      <c r="S1007" s="75">
        <f t="shared" si="634"/>
        <v>0</v>
      </c>
      <c r="T1007" s="75">
        <f t="shared" si="634"/>
        <v>0</v>
      </c>
      <c r="U1007" s="75">
        <f t="shared" si="634"/>
        <v>0</v>
      </c>
      <c r="V1007" s="75">
        <f t="shared" si="634"/>
        <v>0</v>
      </c>
      <c r="W1007" s="75">
        <f t="shared" si="634"/>
        <v>0</v>
      </c>
      <c r="X1007" s="75">
        <f t="shared" si="634"/>
        <v>0</v>
      </c>
      <c r="Y1007" s="23">
        <f t="shared" si="624"/>
        <v>0</v>
      </c>
    </row>
    <row r="1008" spans="1:25">
      <c r="A1008" s="25">
        <f t="shared" si="584"/>
        <v>979</v>
      </c>
      <c r="C1008" s="106">
        <v>39202</v>
      </c>
      <c r="E1008" s="115" t="s">
        <v>300</v>
      </c>
      <c r="G1008" s="24"/>
      <c r="H1008" s="75"/>
      <c r="I1008" s="23">
        <f>'Dep. Res. Class'!G$204</f>
        <v>0</v>
      </c>
      <c r="J1008" s="75">
        <f t="shared" ref="J1008:X1008" si="635">+J204+J472+J740</f>
        <v>0</v>
      </c>
      <c r="K1008" s="75">
        <f t="shared" si="635"/>
        <v>0</v>
      </c>
      <c r="L1008" s="75">
        <f t="shared" si="635"/>
        <v>0</v>
      </c>
      <c r="M1008" s="75">
        <f t="shared" si="635"/>
        <v>0</v>
      </c>
      <c r="N1008" s="75">
        <f t="shared" si="635"/>
        <v>0</v>
      </c>
      <c r="O1008" s="75">
        <f t="shared" si="635"/>
        <v>0</v>
      </c>
      <c r="P1008" s="75">
        <f t="shared" si="635"/>
        <v>0</v>
      </c>
      <c r="Q1008" s="75">
        <f t="shared" si="635"/>
        <v>0</v>
      </c>
      <c r="R1008" s="75">
        <f t="shared" si="635"/>
        <v>0</v>
      </c>
      <c r="S1008" s="75">
        <f t="shared" si="635"/>
        <v>0</v>
      </c>
      <c r="T1008" s="75">
        <f t="shared" si="635"/>
        <v>0</v>
      </c>
      <c r="U1008" s="75">
        <f t="shared" si="635"/>
        <v>0</v>
      </c>
      <c r="V1008" s="75">
        <f t="shared" si="635"/>
        <v>0</v>
      </c>
      <c r="W1008" s="75">
        <f t="shared" si="635"/>
        <v>0</v>
      </c>
      <c r="X1008" s="75">
        <f t="shared" si="635"/>
        <v>0</v>
      </c>
      <c r="Y1008" s="23">
        <f t="shared" si="624"/>
        <v>0</v>
      </c>
    </row>
    <row r="1009" spans="1:25">
      <c r="A1009" s="25">
        <f t="shared" si="584"/>
        <v>980</v>
      </c>
      <c r="C1009" s="106">
        <v>39300</v>
      </c>
      <c r="E1009" s="115" t="s">
        <v>186</v>
      </c>
      <c r="G1009" s="24"/>
      <c r="H1009" s="75"/>
      <c r="I1009" s="23">
        <f>'Dep. Res. Class'!G$205</f>
        <v>0</v>
      </c>
      <c r="J1009" s="75">
        <f t="shared" ref="J1009:X1009" si="636">+J205+J473+J741</f>
        <v>0</v>
      </c>
      <c r="K1009" s="75">
        <f t="shared" si="636"/>
        <v>0</v>
      </c>
      <c r="L1009" s="75">
        <f t="shared" si="636"/>
        <v>0</v>
      </c>
      <c r="M1009" s="75">
        <f t="shared" si="636"/>
        <v>0</v>
      </c>
      <c r="N1009" s="75">
        <f t="shared" si="636"/>
        <v>0</v>
      </c>
      <c r="O1009" s="75">
        <f t="shared" si="636"/>
        <v>0</v>
      </c>
      <c r="P1009" s="75">
        <f t="shared" si="636"/>
        <v>0</v>
      </c>
      <c r="Q1009" s="75">
        <f t="shared" si="636"/>
        <v>0</v>
      </c>
      <c r="R1009" s="75">
        <f t="shared" si="636"/>
        <v>0</v>
      </c>
      <c r="S1009" s="75">
        <f t="shared" si="636"/>
        <v>0</v>
      </c>
      <c r="T1009" s="75">
        <f t="shared" si="636"/>
        <v>0</v>
      </c>
      <c r="U1009" s="75">
        <f t="shared" si="636"/>
        <v>0</v>
      </c>
      <c r="V1009" s="75">
        <f t="shared" si="636"/>
        <v>0</v>
      </c>
      <c r="W1009" s="75">
        <f t="shared" si="636"/>
        <v>0</v>
      </c>
      <c r="X1009" s="75">
        <f t="shared" si="636"/>
        <v>0</v>
      </c>
      <c r="Y1009" s="23">
        <f t="shared" si="624"/>
        <v>0</v>
      </c>
    </row>
    <row r="1010" spans="1:25">
      <c r="A1010" s="25">
        <f t="shared" si="584"/>
        <v>981</v>
      </c>
      <c r="C1010" s="106">
        <v>39400</v>
      </c>
      <c r="E1010" s="115" t="s">
        <v>301</v>
      </c>
      <c r="G1010" s="24"/>
      <c r="H1010" s="75"/>
      <c r="I1010" s="23">
        <f>'Dep. Res. Class'!G$206</f>
        <v>1266.8919478450678</v>
      </c>
      <c r="J1010" s="75">
        <f t="shared" ref="J1010:X1010" si="637">+J206+J474+J742</f>
        <v>944.1929428759089</v>
      </c>
      <c r="K1010" s="75">
        <f t="shared" si="637"/>
        <v>262.40271936389951</v>
      </c>
      <c r="L1010" s="75">
        <f t="shared" si="637"/>
        <v>0.32963608295325353</v>
      </c>
      <c r="M1010" s="75">
        <f t="shared" si="637"/>
        <v>53.544034955648108</v>
      </c>
      <c r="N1010" s="75">
        <f t="shared" si="637"/>
        <v>6.4226145666580594</v>
      </c>
      <c r="O1010" s="75">
        <f t="shared" si="637"/>
        <v>0</v>
      </c>
      <c r="P1010" s="75">
        <f t="shared" si="637"/>
        <v>0</v>
      </c>
      <c r="Q1010" s="75">
        <f t="shared" si="637"/>
        <v>0</v>
      </c>
      <c r="R1010" s="75">
        <f t="shared" si="637"/>
        <v>0</v>
      </c>
      <c r="S1010" s="75">
        <f t="shared" si="637"/>
        <v>0</v>
      </c>
      <c r="T1010" s="75">
        <f t="shared" si="637"/>
        <v>0</v>
      </c>
      <c r="U1010" s="75">
        <f t="shared" si="637"/>
        <v>0</v>
      </c>
      <c r="V1010" s="75">
        <f t="shared" si="637"/>
        <v>0</v>
      </c>
      <c r="W1010" s="75">
        <f t="shared" si="637"/>
        <v>0</v>
      </c>
      <c r="X1010" s="75">
        <f t="shared" si="637"/>
        <v>0</v>
      </c>
      <c r="Y1010" s="23">
        <f t="shared" si="624"/>
        <v>0</v>
      </c>
    </row>
    <row r="1011" spans="1:25">
      <c r="A1011" s="25">
        <f t="shared" si="584"/>
        <v>982</v>
      </c>
      <c r="C1011" s="106">
        <v>39600</v>
      </c>
      <c r="E1011" s="115" t="s">
        <v>302</v>
      </c>
      <c r="G1011" s="24"/>
      <c r="H1011" s="75"/>
      <c r="I1011" s="23">
        <f>'Dep. Res. Class'!G$207</f>
        <v>0</v>
      </c>
      <c r="J1011" s="75">
        <f t="shared" ref="J1011:X1011" si="638">+J207+J475+J743</f>
        <v>0</v>
      </c>
      <c r="K1011" s="75">
        <f t="shared" si="638"/>
        <v>0</v>
      </c>
      <c r="L1011" s="75">
        <f t="shared" si="638"/>
        <v>0</v>
      </c>
      <c r="M1011" s="75">
        <f t="shared" si="638"/>
        <v>0</v>
      </c>
      <c r="N1011" s="75">
        <f t="shared" si="638"/>
        <v>0</v>
      </c>
      <c r="O1011" s="75">
        <f t="shared" si="638"/>
        <v>0</v>
      </c>
      <c r="P1011" s="75">
        <f t="shared" si="638"/>
        <v>0</v>
      </c>
      <c r="Q1011" s="75">
        <f t="shared" si="638"/>
        <v>0</v>
      </c>
      <c r="R1011" s="75">
        <f t="shared" si="638"/>
        <v>0</v>
      </c>
      <c r="S1011" s="75">
        <f t="shared" si="638"/>
        <v>0</v>
      </c>
      <c r="T1011" s="75">
        <f t="shared" si="638"/>
        <v>0</v>
      </c>
      <c r="U1011" s="75">
        <f t="shared" si="638"/>
        <v>0</v>
      </c>
      <c r="V1011" s="75">
        <f t="shared" si="638"/>
        <v>0</v>
      </c>
      <c r="W1011" s="75">
        <f t="shared" si="638"/>
        <v>0</v>
      </c>
      <c r="X1011" s="75">
        <f t="shared" si="638"/>
        <v>0</v>
      </c>
      <c r="Y1011" s="23">
        <f t="shared" si="624"/>
        <v>0</v>
      </c>
    </row>
    <row r="1012" spans="1:25">
      <c r="A1012" s="25">
        <f t="shared" si="584"/>
        <v>983</v>
      </c>
      <c r="C1012" s="106">
        <v>39603</v>
      </c>
      <c r="E1012" s="115" t="s">
        <v>303</v>
      </c>
      <c r="G1012" s="24"/>
      <c r="H1012" s="75"/>
      <c r="I1012" s="23">
        <f>'Dep. Res. Class'!G$208</f>
        <v>0</v>
      </c>
      <c r="J1012" s="75">
        <f t="shared" ref="J1012:X1012" si="639">+J208+J476+J744</f>
        <v>0</v>
      </c>
      <c r="K1012" s="75">
        <f t="shared" si="639"/>
        <v>0</v>
      </c>
      <c r="L1012" s="75">
        <f t="shared" si="639"/>
        <v>0</v>
      </c>
      <c r="M1012" s="75">
        <f t="shared" si="639"/>
        <v>0</v>
      </c>
      <c r="N1012" s="75">
        <f t="shared" si="639"/>
        <v>0</v>
      </c>
      <c r="O1012" s="75">
        <f t="shared" si="639"/>
        <v>0</v>
      </c>
      <c r="P1012" s="75">
        <f t="shared" si="639"/>
        <v>0</v>
      </c>
      <c r="Q1012" s="75">
        <f t="shared" si="639"/>
        <v>0</v>
      </c>
      <c r="R1012" s="75">
        <f t="shared" si="639"/>
        <v>0</v>
      </c>
      <c r="S1012" s="75">
        <f t="shared" si="639"/>
        <v>0</v>
      </c>
      <c r="T1012" s="75">
        <f t="shared" si="639"/>
        <v>0</v>
      </c>
      <c r="U1012" s="75">
        <f t="shared" si="639"/>
        <v>0</v>
      </c>
      <c r="V1012" s="75">
        <f t="shared" si="639"/>
        <v>0</v>
      </c>
      <c r="W1012" s="75">
        <f t="shared" si="639"/>
        <v>0</v>
      </c>
      <c r="X1012" s="75">
        <f t="shared" si="639"/>
        <v>0</v>
      </c>
      <c r="Y1012" s="23">
        <f t="shared" si="624"/>
        <v>0</v>
      </c>
    </row>
    <row r="1013" spans="1:25">
      <c r="A1013" s="25">
        <f t="shared" ref="A1013:A1073" si="640">A1012+1</f>
        <v>984</v>
      </c>
      <c r="C1013" s="106">
        <v>39604</v>
      </c>
      <c r="E1013" s="115" t="s">
        <v>304</v>
      </c>
      <c r="G1013" s="24"/>
      <c r="H1013" s="75"/>
      <c r="I1013" s="23">
        <f>'Dep. Res. Class'!G$209</f>
        <v>0</v>
      </c>
      <c r="J1013" s="75">
        <f t="shared" ref="J1013:X1013" si="641">+J209+J477+J745</f>
        <v>0</v>
      </c>
      <c r="K1013" s="75">
        <f t="shared" si="641"/>
        <v>0</v>
      </c>
      <c r="L1013" s="75">
        <f t="shared" si="641"/>
        <v>0</v>
      </c>
      <c r="M1013" s="75">
        <f t="shared" si="641"/>
        <v>0</v>
      </c>
      <c r="N1013" s="75">
        <f t="shared" si="641"/>
        <v>0</v>
      </c>
      <c r="O1013" s="75">
        <f t="shared" si="641"/>
        <v>0</v>
      </c>
      <c r="P1013" s="75">
        <f t="shared" si="641"/>
        <v>0</v>
      </c>
      <c r="Q1013" s="75">
        <f t="shared" si="641"/>
        <v>0</v>
      </c>
      <c r="R1013" s="75">
        <f t="shared" si="641"/>
        <v>0</v>
      </c>
      <c r="S1013" s="75">
        <f t="shared" si="641"/>
        <v>0</v>
      </c>
      <c r="T1013" s="75">
        <f t="shared" si="641"/>
        <v>0</v>
      </c>
      <c r="U1013" s="75">
        <f t="shared" si="641"/>
        <v>0</v>
      </c>
      <c r="V1013" s="75">
        <f t="shared" si="641"/>
        <v>0</v>
      </c>
      <c r="W1013" s="75">
        <f t="shared" si="641"/>
        <v>0</v>
      </c>
      <c r="X1013" s="75">
        <f t="shared" si="641"/>
        <v>0</v>
      </c>
      <c r="Y1013" s="23">
        <f t="shared" si="624"/>
        <v>0</v>
      </c>
    </row>
    <row r="1014" spans="1:25">
      <c r="A1014" s="25">
        <f t="shared" si="640"/>
        <v>985</v>
      </c>
      <c r="C1014" s="106">
        <v>39605</v>
      </c>
      <c r="E1014" s="113" t="s">
        <v>305</v>
      </c>
      <c r="G1014" s="24"/>
      <c r="H1014" s="75"/>
      <c r="I1014" s="23">
        <f>'Dep. Res. Class'!G$210</f>
        <v>0</v>
      </c>
      <c r="J1014" s="75">
        <f t="shared" ref="J1014:X1014" si="642">+J210+J478+J746</f>
        <v>0</v>
      </c>
      <c r="K1014" s="75">
        <f t="shared" si="642"/>
        <v>0</v>
      </c>
      <c r="L1014" s="75">
        <f t="shared" si="642"/>
        <v>0</v>
      </c>
      <c r="M1014" s="75">
        <f t="shared" si="642"/>
        <v>0</v>
      </c>
      <c r="N1014" s="75">
        <f t="shared" si="642"/>
        <v>0</v>
      </c>
      <c r="O1014" s="75">
        <f t="shared" si="642"/>
        <v>0</v>
      </c>
      <c r="P1014" s="75">
        <f t="shared" si="642"/>
        <v>0</v>
      </c>
      <c r="Q1014" s="75">
        <f t="shared" si="642"/>
        <v>0</v>
      </c>
      <c r="R1014" s="75">
        <f t="shared" si="642"/>
        <v>0</v>
      </c>
      <c r="S1014" s="75">
        <f t="shared" si="642"/>
        <v>0</v>
      </c>
      <c r="T1014" s="75">
        <f t="shared" si="642"/>
        <v>0</v>
      </c>
      <c r="U1014" s="75">
        <f t="shared" si="642"/>
        <v>0</v>
      </c>
      <c r="V1014" s="75">
        <f t="shared" si="642"/>
        <v>0</v>
      </c>
      <c r="W1014" s="75">
        <f t="shared" si="642"/>
        <v>0</v>
      </c>
      <c r="X1014" s="75">
        <f t="shared" si="642"/>
        <v>0</v>
      </c>
      <c r="Y1014" s="23">
        <f t="shared" si="624"/>
        <v>0</v>
      </c>
    </row>
    <row r="1015" spans="1:25">
      <c r="A1015" s="25">
        <f t="shared" si="640"/>
        <v>986</v>
      </c>
      <c r="C1015" s="106">
        <v>39700</v>
      </c>
      <c r="E1015" s="115" t="s">
        <v>306</v>
      </c>
      <c r="G1015" s="24"/>
      <c r="H1015" s="75"/>
      <c r="I1015" s="23">
        <f>'Dep. Res. Class'!G$211</f>
        <v>7704.0705510348525</v>
      </c>
      <c r="J1015" s="75">
        <f t="shared" ref="J1015:X1015" si="643">+J211+J479+J747</f>
        <v>5741.7122731565414</v>
      </c>
      <c r="K1015" s="75">
        <f t="shared" si="643"/>
        <v>1595.6917763993119</v>
      </c>
      <c r="L1015" s="75">
        <f t="shared" si="643"/>
        <v>2.0045432000403012</v>
      </c>
      <c r="M1015" s="75">
        <f t="shared" si="643"/>
        <v>325.60552901693569</v>
      </c>
      <c r="N1015" s="75">
        <f t="shared" si="643"/>
        <v>39.056429262023322</v>
      </c>
      <c r="O1015" s="75">
        <f t="shared" si="643"/>
        <v>0</v>
      </c>
      <c r="P1015" s="75">
        <f t="shared" si="643"/>
        <v>0</v>
      </c>
      <c r="Q1015" s="75">
        <f t="shared" si="643"/>
        <v>0</v>
      </c>
      <c r="R1015" s="75">
        <f t="shared" si="643"/>
        <v>0</v>
      </c>
      <c r="S1015" s="75">
        <f t="shared" si="643"/>
        <v>0</v>
      </c>
      <c r="T1015" s="75">
        <f t="shared" si="643"/>
        <v>0</v>
      </c>
      <c r="U1015" s="75">
        <f t="shared" si="643"/>
        <v>0</v>
      </c>
      <c r="V1015" s="75">
        <f t="shared" si="643"/>
        <v>0</v>
      </c>
      <c r="W1015" s="75">
        <f t="shared" si="643"/>
        <v>0</v>
      </c>
      <c r="X1015" s="75">
        <f t="shared" si="643"/>
        <v>0</v>
      </c>
      <c r="Y1015" s="23">
        <f t="shared" si="624"/>
        <v>0</v>
      </c>
    </row>
    <row r="1016" spans="1:25">
      <c r="A1016" s="25">
        <f t="shared" si="640"/>
        <v>987</v>
      </c>
      <c r="C1016" s="106">
        <v>39701</v>
      </c>
      <c r="E1016" s="115" t="s">
        <v>307</v>
      </c>
      <c r="G1016" s="24"/>
      <c r="H1016" s="75"/>
      <c r="I1016" s="23">
        <f>'Dep. Res. Class'!G$212</f>
        <v>0</v>
      </c>
      <c r="J1016" s="75">
        <f t="shared" ref="J1016:X1016" si="644">+J212+J480+J748</f>
        <v>0</v>
      </c>
      <c r="K1016" s="75">
        <f t="shared" si="644"/>
        <v>0</v>
      </c>
      <c r="L1016" s="75">
        <f t="shared" si="644"/>
        <v>0</v>
      </c>
      <c r="M1016" s="75">
        <f t="shared" si="644"/>
        <v>0</v>
      </c>
      <c r="N1016" s="75">
        <f t="shared" si="644"/>
        <v>0</v>
      </c>
      <c r="O1016" s="75">
        <f t="shared" si="644"/>
        <v>0</v>
      </c>
      <c r="P1016" s="75">
        <f t="shared" si="644"/>
        <v>0</v>
      </c>
      <c r="Q1016" s="75">
        <f t="shared" si="644"/>
        <v>0</v>
      </c>
      <c r="R1016" s="75">
        <f t="shared" si="644"/>
        <v>0</v>
      </c>
      <c r="S1016" s="75">
        <f t="shared" si="644"/>
        <v>0</v>
      </c>
      <c r="T1016" s="75">
        <f t="shared" si="644"/>
        <v>0</v>
      </c>
      <c r="U1016" s="75">
        <f t="shared" si="644"/>
        <v>0</v>
      </c>
      <c r="V1016" s="75">
        <f t="shared" si="644"/>
        <v>0</v>
      </c>
      <c r="W1016" s="75">
        <f t="shared" si="644"/>
        <v>0</v>
      </c>
      <c r="X1016" s="75">
        <f t="shared" si="644"/>
        <v>0</v>
      </c>
      <c r="Y1016" s="23">
        <f t="shared" si="624"/>
        <v>0</v>
      </c>
    </row>
    <row r="1017" spans="1:25">
      <c r="A1017" s="25">
        <f t="shared" si="640"/>
        <v>988</v>
      </c>
      <c r="C1017" s="106">
        <v>39702</v>
      </c>
      <c r="E1017" s="115" t="s">
        <v>308</v>
      </c>
      <c r="G1017" s="24"/>
      <c r="H1017" s="75"/>
      <c r="I1017" s="23">
        <f>'Dep. Res. Class'!G$213</f>
        <v>0</v>
      </c>
      <c r="J1017" s="75">
        <f t="shared" ref="J1017:X1017" si="645">+J213+J481+J749</f>
        <v>0</v>
      </c>
      <c r="K1017" s="75">
        <f t="shared" si="645"/>
        <v>0</v>
      </c>
      <c r="L1017" s="75">
        <f t="shared" si="645"/>
        <v>0</v>
      </c>
      <c r="M1017" s="75">
        <f t="shared" si="645"/>
        <v>0</v>
      </c>
      <c r="N1017" s="75">
        <f t="shared" si="645"/>
        <v>0</v>
      </c>
      <c r="O1017" s="75">
        <f t="shared" si="645"/>
        <v>0</v>
      </c>
      <c r="P1017" s="75">
        <f t="shared" si="645"/>
        <v>0</v>
      </c>
      <c r="Q1017" s="75">
        <f t="shared" si="645"/>
        <v>0</v>
      </c>
      <c r="R1017" s="75">
        <f t="shared" si="645"/>
        <v>0</v>
      </c>
      <c r="S1017" s="75">
        <f t="shared" si="645"/>
        <v>0</v>
      </c>
      <c r="T1017" s="75">
        <f t="shared" si="645"/>
        <v>0</v>
      </c>
      <c r="U1017" s="75">
        <f t="shared" si="645"/>
        <v>0</v>
      </c>
      <c r="V1017" s="75">
        <f t="shared" si="645"/>
        <v>0</v>
      </c>
      <c r="W1017" s="75">
        <f t="shared" si="645"/>
        <v>0</v>
      </c>
      <c r="X1017" s="75">
        <f t="shared" si="645"/>
        <v>0</v>
      </c>
      <c r="Y1017" s="23">
        <f t="shared" si="624"/>
        <v>0</v>
      </c>
    </row>
    <row r="1018" spans="1:25">
      <c r="A1018" s="25">
        <f t="shared" si="640"/>
        <v>989</v>
      </c>
      <c r="C1018" s="106">
        <v>39705</v>
      </c>
      <c r="E1018" s="115" t="s">
        <v>309</v>
      </c>
      <c r="G1018" s="24"/>
      <c r="H1018" s="75"/>
      <c r="I1018" s="23">
        <f>'Dep. Res. Class'!G$214</f>
        <v>0</v>
      </c>
      <c r="J1018" s="75">
        <f t="shared" ref="J1018:X1018" si="646">+J214+J482+J750</f>
        <v>0</v>
      </c>
      <c r="K1018" s="75">
        <f t="shared" si="646"/>
        <v>0</v>
      </c>
      <c r="L1018" s="75">
        <f t="shared" si="646"/>
        <v>0</v>
      </c>
      <c r="M1018" s="75">
        <f t="shared" si="646"/>
        <v>0</v>
      </c>
      <c r="N1018" s="75">
        <f t="shared" si="646"/>
        <v>0</v>
      </c>
      <c r="O1018" s="75">
        <f t="shared" si="646"/>
        <v>0</v>
      </c>
      <c r="P1018" s="75">
        <f t="shared" si="646"/>
        <v>0</v>
      </c>
      <c r="Q1018" s="75">
        <f t="shared" si="646"/>
        <v>0</v>
      </c>
      <c r="R1018" s="75">
        <f t="shared" si="646"/>
        <v>0</v>
      </c>
      <c r="S1018" s="75">
        <f t="shared" si="646"/>
        <v>0</v>
      </c>
      <c r="T1018" s="75">
        <f t="shared" si="646"/>
        <v>0</v>
      </c>
      <c r="U1018" s="75">
        <f t="shared" si="646"/>
        <v>0</v>
      </c>
      <c r="V1018" s="75">
        <f t="shared" si="646"/>
        <v>0</v>
      </c>
      <c r="W1018" s="75">
        <f t="shared" si="646"/>
        <v>0</v>
      </c>
      <c r="X1018" s="75">
        <f t="shared" si="646"/>
        <v>0</v>
      </c>
      <c r="Y1018" s="23">
        <f t="shared" si="624"/>
        <v>0</v>
      </c>
    </row>
    <row r="1019" spans="1:25">
      <c r="A1019" s="25">
        <f t="shared" si="640"/>
        <v>990</v>
      </c>
      <c r="C1019" s="106">
        <v>39800</v>
      </c>
      <c r="E1019" s="115" t="s">
        <v>310</v>
      </c>
      <c r="G1019" s="24"/>
      <c r="H1019" s="75"/>
      <c r="I1019" s="23">
        <f>'Dep. Res. Class'!G$215</f>
        <v>2530.6365821380705</v>
      </c>
      <c r="J1019" s="75">
        <f t="shared" ref="J1019:X1019" si="647">+J215+J483+J751</f>
        <v>1886.0402466861246</v>
      </c>
      <c r="K1019" s="75">
        <f t="shared" si="647"/>
        <v>524.15355706089167</v>
      </c>
      <c r="L1019" s="75">
        <f t="shared" si="647"/>
        <v>0.65845325778029073</v>
      </c>
      <c r="M1019" s="75">
        <f t="shared" si="647"/>
        <v>106.95505156893893</v>
      </c>
      <c r="N1019" s="75">
        <f t="shared" si="647"/>
        <v>12.829273564335105</v>
      </c>
      <c r="O1019" s="75">
        <f t="shared" si="647"/>
        <v>0</v>
      </c>
      <c r="P1019" s="75">
        <f t="shared" si="647"/>
        <v>0</v>
      </c>
      <c r="Q1019" s="75">
        <f t="shared" si="647"/>
        <v>0</v>
      </c>
      <c r="R1019" s="75">
        <f t="shared" si="647"/>
        <v>0</v>
      </c>
      <c r="S1019" s="75">
        <f t="shared" si="647"/>
        <v>0</v>
      </c>
      <c r="T1019" s="75">
        <f t="shared" si="647"/>
        <v>0</v>
      </c>
      <c r="U1019" s="75">
        <f t="shared" si="647"/>
        <v>0</v>
      </c>
      <c r="V1019" s="75">
        <f t="shared" si="647"/>
        <v>0</v>
      </c>
      <c r="W1019" s="75">
        <f t="shared" si="647"/>
        <v>0</v>
      </c>
      <c r="X1019" s="75">
        <f t="shared" si="647"/>
        <v>0</v>
      </c>
      <c r="Y1019" s="23">
        <f t="shared" si="624"/>
        <v>0</v>
      </c>
    </row>
    <row r="1020" spans="1:25">
      <c r="A1020" s="25">
        <f t="shared" si="640"/>
        <v>991</v>
      </c>
      <c r="C1020" s="106">
        <v>39900</v>
      </c>
      <c r="E1020" s="115" t="s">
        <v>311</v>
      </c>
      <c r="G1020" s="24"/>
      <c r="H1020" s="75"/>
      <c r="I1020" s="23">
        <f>'Dep. Res. Class'!G$216</f>
        <v>-2.7373566000000009E-3</v>
      </c>
      <c r="J1020" s="75">
        <f t="shared" ref="J1020:X1020" si="648">+J216+J484+J752</f>
        <v>-2.0401051472866976E-3</v>
      </c>
      <c r="K1020" s="75">
        <f t="shared" si="648"/>
        <v>-5.6697006949211451E-4</v>
      </c>
      <c r="L1020" s="75">
        <f t="shared" si="648"/>
        <v>-7.1224030494871017E-7</v>
      </c>
      <c r="M1020" s="75">
        <f t="shared" si="648"/>
        <v>-1.1569188495181635E-4</v>
      </c>
      <c r="N1020" s="75">
        <f t="shared" si="648"/>
        <v>-1.3877257964423986E-5</v>
      </c>
      <c r="O1020" s="75">
        <f t="shared" si="648"/>
        <v>0</v>
      </c>
      <c r="P1020" s="75">
        <f t="shared" si="648"/>
        <v>0</v>
      </c>
      <c r="Q1020" s="75">
        <f t="shared" si="648"/>
        <v>0</v>
      </c>
      <c r="R1020" s="75">
        <f t="shared" si="648"/>
        <v>0</v>
      </c>
      <c r="S1020" s="75">
        <f t="shared" si="648"/>
        <v>0</v>
      </c>
      <c r="T1020" s="75">
        <f t="shared" si="648"/>
        <v>0</v>
      </c>
      <c r="U1020" s="75">
        <f t="shared" si="648"/>
        <v>0</v>
      </c>
      <c r="V1020" s="75">
        <f t="shared" si="648"/>
        <v>0</v>
      </c>
      <c r="W1020" s="75">
        <f t="shared" si="648"/>
        <v>0</v>
      </c>
      <c r="X1020" s="75">
        <f t="shared" si="648"/>
        <v>0</v>
      </c>
      <c r="Y1020" s="23">
        <f t="shared" si="624"/>
        <v>0</v>
      </c>
    </row>
    <row r="1021" spans="1:25">
      <c r="A1021" s="25">
        <f t="shared" si="640"/>
        <v>992</v>
      </c>
      <c r="C1021" s="106">
        <v>39901</v>
      </c>
      <c r="E1021" s="115" t="s">
        <v>312</v>
      </c>
      <c r="G1021" s="24"/>
      <c r="H1021" s="75"/>
      <c r="I1021" s="23">
        <f>'Dep. Res. Class'!G$217</f>
        <v>595292.15700684895</v>
      </c>
      <c r="J1021" s="75">
        <f t="shared" ref="J1021:X1021" si="649">+J217+J485+J753</f>
        <v>443661.08297657431</v>
      </c>
      <c r="K1021" s="75">
        <f t="shared" si="649"/>
        <v>123298.81887741033</v>
      </c>
      <c r="L1021" s="75">
        <f t="shared" si="649"/>
        <v>154.89069543958334</v>
      </c>
      <c r="M1021" s="75">
        <f t="shared" si="649"/>
        <v>25159.481136346996</v>
      </c>
      <c r="N1021" s="75">
        <f t="shared" si="649"/>
        <v>3017.8833210778698</v>
      </c>
      <c r="O1021" s="75">
        <f t="shared" si="649"/>
        <v>0</v>
      </c>
      <c r="P1021" s="75">
        <f t="shared" si="649"/>
        <v>0</v>
      </c>
      <c r="Q1021" s="75">
        <f t="shared" si="649"/>
        <v>0</v>
      </c>
      <c r="R1021" s="75">
        <f t="shared" si="649"/>
        <v>0</v>
      </c>
      <c r="S1021" s="75">
        <f t="shared" si="649"/>
        <v>0</v>
      </c>
      <c r="T1021" s="75">
        <f t="shared" si="649"/>
        <v>0</v>
      </c>
      <c r="U1021" s="75">
        <f t="shared" si="649"/>
        <v>0</v>
      </c>
      <c r="V1021" s="75">
        <f t="shared" si="649"/>
        <v>0</v>
      </c>
      <c r="W1021" s="75">
        <f t="shared" si="649"/>
        <v>0</v>
      </c>
      <c r="X1021" s="75">
        <f t="shared" si="649"/>
        <v>0</v>
      </c>
      <c r="Y1021" s="23">
        <f t="shared" si="624"/>
        <v>0</v>
      </c>
    </row>
    <row r="1022" spans="1:25">
      <c r="A1022" s="25">
        <f t="shared" si="640"/>
        <v>993</v>
      </c>
      <c r="C1022" s="106">
        <v>39902</v>
      </c>
      <c r="E1022" s="115" t="s">
        <v>313</v>
      </c>
      <c r="G1022" s="24"/>
      <c r="H1022" s="75"/>
      <c r="I1022" s="23">
        <f>'Dep. Res. Class'!G$218</f>
        <v>703289.69566837698</v>
      </c>
      <c r="J1022" s="75">
        <f t="shared" ref="J1022:X1022" si="650">+J218+J486+J754</f>
        <v>524149.80502238934</v>
      </c>
      <c r="K1022" s="75">
        <f t="shared" si="650"/>
        <v>145667.6151094774</v>
      </c>
      <c r="L1022" s="75">
        <f t="shared" si="650"/>
        <v>182.99087057569707</v>
      </c>
      <c r="M1022" s="75">
        <f t="shared" si="650"/>
        <v>29723.898800420739</v>
      </c>
      <c r="N1022" s="75">
        <f t="shared" si="650"/>
        <v>3565.3858655139425</v>
      </c>
      <c r="O1022" s="75">
        <f t="shared" si="650"/>
        <v>0</v>
      </c>
      <c r="P1022" s="75">
        <f t="shared" si="650"/>
        <v>0</v>
      </c>
      <c r="Q1022" s="75">
        <f t="shared" si="650"/>
        <v>0</v>
      </c>
      <c r="R1022" s="75">
        <f t="shared" si="650"/>
        <v>0</v>
      </c>
      <c r="S1022" s="75">
        <f t="shared" si="650"/>
        <v>0</v>
      </c>
      <c r="T1022" s="75">
        <f t="shared" si="650"/>
        <v>0</v>
      </c>
      <c r="U1022" s="75">
        <f t="shared" si="650"/>
        <v>0</v>
      </c>
      <c r="V1022" s="75">
        <f t="shared" si="650"/>
        <v>0</v>
      </c>
      <c r="W1022" s="75">
        <f t="shared" si="650"/>
        <v>0</v>
      </c>
      <c r="X1022" s="75">
        <f t="shared" si="650"/>
        <v>0</v>
      </c>
      <c r="Y1022" s="23">
        <f t="shared" si="624"/>
        <v>0</v>
      </c>
    </row>
    <row r="1023" spans="1:25">
      <c r="A1023" s="25">
        <f t="shared" si="640"/>
        <v>994</v>
      </c>
      <c r="C1023" s="106">
        <v>39903</v>
      </c>
      <c r="E1023" s="115" t="s">
        <v>314</v>
      </c>
      <c r="G1023" s="24"/>
      <c r="H1023" s="75"/>
      <c r="I1023" s="23">
        <f>'Dep. Res. Class'!G$219</f>
        <v>95735.752257541957</v>
      </c>
      <c r="J1023" s="75">
        <f t="shared" ref="J1023:X1023" si="651">+J219+J487+J755</f>
        <v>71350.221947690472</v>
      </c>
      <c r="K1023" s="75">
        <f t="shared" si="651"/>
        <v>19829.09574526695</v>
      </c>
      <c r="L1023" s="75">
        <f t="shared" si="651"/>
        <v>24.909747375408021</v>
      </c>
      <c r="M1023" s="75">
        <f t="shared" si="651"/>
        <v>4046.1844233064608</v>
      </c>
      <c r="N1023" s="75">
        <f t="shared" si="651"/>
        <v>485.34039390267799</v>
      </c>
      <c r="O1023" s="75">
        <f t="shared" si="651"/>
        <v>0</v>
      </c>
      <c r="P1023" s="75">
        <f t="shared" si="651"/>
        <v>0</v>
      </c>
      <c r="Q1023" s="75">
        <f t="shared" si="651"/>
        <v>0</v>
      </c>
      <c r="R1023" s="75">
        <f t="shared" si="651"/>
        <v>0</v>
      </c>
      <c r="S1023" s="75">
        <f t="shared" si="651"/>
        <v>0</v>
      </c>
      <c r="T1023" s="75">
        <f t="shared" si="651"/>
        <v>0</v>
      </c>
      <c r="U1023" s="75">
        <f t="shared" si="651"/>
        <v>0</v>
      </c>
      <c r="V1023" s="75">
        <f t="shared" si="651"/>
        <v>0</v>
      </c>
      <c r="W1023" s="75">
        <f t="shared" si="651"/>
        <v>0</v>
      </c>
      <c r="X1023" s="75">
        <f t="shared" si="651"/>
        <v>0</v>
      </c>
      <c r="Y1023" s="23">
        <f t="shared" si="624"/>
        <v>0</v>
      </c>
    </row>
    <row r="1024" spans="1:25">
      <c r="A1024" s="25">
        <f t="shared" si="640"/>
        <v>995</v>
      </c>
      <c r="C1024" s="106">
        <v>39904</v>
      </c>
      <c r="E1024" s="115" t="s">
        <v>315</v>
      </c>
      <c r="G1024" s="24"/>
      <c r="H1024" s="75"/>
      <c r="I1024" s="23">
        <f>'Dep. Res. Class'!G$220</f>
        <v>0</v>
      </c>
      <c r="J1024" s="75">
        <f t="shared" ref="J1024:X1024" si="652">+J220+J488+J756</f>
        <v>0</v>
      </c>
      <c r="K1024" s="75">
        <f t="shared" si="652"/>
        <v>0</v>
      </c>
      <c r="L1024" s="75">
        <f t="shared" si="652"/>
        <v>0</v>
      </c>
      <c r="M1024" s="75">
        <f t="shared" si="652"/>
        <v>0</v>
      </c>
      <c r="N1024" s="75">
        <f t="shared" si="652"/>
        <v>0</v>
      </c>
      <c r="O1024" s="75">
        <f t="shared" si="652"/>
        <v>0</v>
      </c>
      <c r="P1024" s="75">
        <f t="shared" si="652"/>
        <v>0</v>
      </c>
      <c r="Q1024" s="75">
        <f t="shared" si="652"/>
        <v>0</v>
      </c>
      <c r="R1024" s="75">
        <f t="shared" si="652"/>
        <v>0</v>
      </c>
      <c r="S1024" s="75">
        <f t="shared" si="652"/>
        <v>0</v>
      </c>
      <c r="T1024" s="75">
        <f t="shared" si="652"/>
        <v>0</v>
      </c>
      <c r="U1024" s="75">
        <f t="shared" si="652"/>
        <v>0</v>
      </c>
      <c r="V1024" s="75">
        <f t="shared" si="652"/>
        <v>0</v>
      </c>
      <c r="W1024" s="75">
        <f t="shared" si="652"/>
        <v>0</v>
      </c>
      <c r="X1024" s="75">
        <f t="shared" si="652"/>
        <v>0</v>
      </c>
      <c r="Y1024" s="23">
        <f t="shared" si="624"/>
        <v>0</v>
      </c>
    </row>
    <row r="1025" spans="1:25">
      <c r="A1025" s="25">
        <f t="shared" si="640"/>
        <v>996</v>
      </c>
      <c r="C1025" s="106">
        <v>39905</v>
      </c>
      <c r="E1025" s="115" t="s">
        <v>316</v>
      </c>
      <c r="G1025" s="24"/>
      <c r="H1025" s="75"/>
      <c r="I1025" s="23">
        <f>'Dep. Res. Class'!G$221</f>
        <v>0</v>
      </c>
      <c r="J1025" s="75">
        <f t="shared" ref="J1025:X1025" si="653">+J221+J489+J757</f>
        <v>0</v>
      </c>
      <c r="K1025" s="75">
        <f t="shared" si="653"/>
        <v>0</v>
      </c>
      <c r="L1025" s="75">
        <f t="shared" si="653"/>
        <v>0</v>
      </c>
      <c r="M1025" s="75">
        <f t="shared" si="653"/>
        <v>0</v>
      </c>
      <c r="N1025" s="75">
        <f t="shared" si="653"/>
        <v>0</v>
      </c>
      <c r="O1025" s="75">
        <f t="shared" si="653"/>
        <v>0</v>
      </c>
      <c r="P1025" s="75">
        <f t="shared" si="653"/>
        <v>0</v>
      </c>
      <c r="Q1025" s="75">
        <f t="shared" si="653"/>
        <v>0</v>
      </c>
      <c r="R1025" s="75">
        <f t="shared" si="653"/>
        <v>0</v>
      </c>
      <c r="S1025" s="75">
        <f t="shared" si="653"/>
        <v>0</v>
      </c>
      <c r="T1025" s="75">
        <f t="shared" si="653"/>
        <v>0</v>
      </c>
      <c r="U1025" s="75">
        <f t="shared" si="653"/>
        <v>0</v>
      </c>
      <c r="V1025" s="75">
        <f t="shared" si="653"/>
        <v>0</v>
      </c>
      <c r="W1025" s="75">
        <f t="shared" si="653"/>
        <v>0</v>
      </c>
      <c r="X1025" s="75">
        <f t="shared" si="653"/>
        <v>0</v>
      </c>
      <c r="Y1025" s="23">
        <f t="shared" si="624"/>
        <v>0</v>
      </c>
    </row>
    <row r="1026" spans="1:25">
      <c r="A1026" s="25">
        <f t="shared" si="640"/>
        <v>997</v>
      </c>
      <c r="C1026" s="106">
        <v>39906</v>
      </c>
      <c r="E1026" s="115" t="s">
        <v>317</v>
      </c>
      <c r="G1026" s="24"/>
      <c r="H1026" s="75"/>
      <c r="I1026" s="23">
        <f>'Dep. Res. Class'!G$222</f>
        <v>86834.808040546792</v>
      </c>
      <c r="J1026" s="75">
        <f t="shared" ref="J1026:X1026" si="654">+J222+J490+J758</f>
        <v>64716.500161934237</v>
      </c>
      <c r="K1026" s="75">
        <f t="shared" si="654"/>
        <v>17985.50366038653</v>
      </c>
      <c r="L1026" s="75">
        <f t="shared" si="654"/>
        <v>22.593786340793791</v>
      </c>
      <c r="M1026" s="75">
        <f t="shared" si="654"/>
        <v>3669.994118281847</v>
      </c>
      <c r="N1026" s="75">
        <f t="shared" si="654"/>
        <v>440.21631360338864</v>
      </c>
      <c r="O1026" s="75">
        <f t="shared" si="654"/>
        <v>0</v>
      </c>
      <c r="P1026" s="75">
        <f t="shared" si="654"/>
        <v>0</v>
      </c>
      <c r="Q1026" s="75">
        <f t="shared" si="654"/>
        <v>0</v>
      </c>
      <c r="R1026" s="75">
        <f t="shared" si="654"/>
        <v>0</v>
      </c>
      <c r="S1026" s="75">
        <f t="shared" si="654"/>
        <v>0</v>
      </c>
      <c r="T1026" s="75">
        <f t="shared" si="654"/>
        <v>0</v>
      </c>
      <c r="U1026" s="75">
        <f t="shared" si="654"/>
        <v>0</v>
      </c>
      <c r="V1026" s="75">
        <f t="shared" si="654"/>
        <v>0</v>
      </c>
      <c r="W1026" s="75">
        <f t="shared" si="654"/>
        <v>0</v>
      </c>
      <c r="X1026" s="75">
        <f t="shared" si="654"/>
        <v>0</v>
      </c>
      <c r="Y1026" s="23">
        <f t="shared" si="624"/>
        <v>0</v>
      </c>
    </row>
    <row r="1027" spans="1:25">
      <c r="A1027" s="25">
        <f t="shared" si="640"/>
        <v>998</v>
      </c>
      <c r="C1027" s="106">
        <v>39907</v>
      </c>
      <c r="E1027" s="115" t="s">
        <v>318</v>
      </c>
      <c r="G1027" s="24"/>
      <c r="H1027" s="75"/>
      <c r="I1027" s="23">
        <f>'Dep. Res. Class'!G$223</f>
        <v>3178.3367847079635</v>
      </c>
      <c r="J1027" s="75">
        <f t="shared" ref="J1027:X1027" si="655">+J223+J491+J759</f>
        <v>2368.7601514151888</v>
      </c>
      <c r="K1027" s="75">
        <f t="shared" si="655"/>
        <v>658.30729825088076</v>
      </c>
      <c r="L1027" s="75">
        <f t="shared" si="655"/>
        <v>0.82698014601754921</v>
      </c>
      <c r="M1027" s="75">
        <f t="shared" si="655"/>
        <v>134.32951104527615</v>
      </c>
      <c r="N1027" s="75">
        <f t="shared" si="655"/>
        <v>16.112843850600356</v>
      </c>
      <c r="O1027" s="75">
        <f t="shared" si="655"/>
        <v>0</v>
      </c>
      <c r="P1027" s="75">
        <f t="shared" si="655"/>
        <v>0</v>
      </c>
      <c r="Q1027" s="75">
        <f t="shared" si="655"/>
        <v>0</v>
      </c>
      <c r="R1027" s="75">
        <f t="shared" si="655"/>
        <v>0</v>
      </c>
      <c r="S1027" s="75">
        <f t="shared" si="655"/>
        <v>0</v>
      </c>
      <c r="T1027" s="75">
        <f t="shared" si="655"/>
        <v>0</v>
      </c>
      <c r="U1027" s="75">
        <f t="shared" si="655"/>
        <v>0</v>
      </c>
      <c r="V1027" s="75">
        <f t="shared" si="655"/>
        <v>0</v>
      </c>
      <c r="W1027" s="75">
        <f t="shared" si="655"/>
        <v>0</v>
      </c>
      <c r="X1027" s="75">
        <f t="shared" si="655"/>
        <v>0</v>
      </c>
      <c r="Y1027" s="23">
        <f t="shared" si="624"/>
        <v>0</v>
      </c>
    </row>
    <row r="1028" spans="1:25">
      <c r="A1028" s="25">
        <f t="shared" si="640"/>
        <v>999</v>
      </c>
      <c r="C1028" s="106">
        <v>39908</v>
      </c>
      <c r="E1028" s="115" t="s">
        <v>319</v>
      </c>
      <c r="G1028" s="24"/>
      <c r="H1028" s="75"/>
      <c r="I1028" s="23">
        <f>'Dep. Res. Class'!G$224</f>
        <v>0</v>
      </c>
      <c r="J1028" s="75">
        <f t="shared" ref="J1028:X1028" si="656">+J224+J492+J760</f>
        <v>0</v>
      </c>
      <c r="K1028" s="75">
        <f t="shared" si="656"/>
        <v>0</v>
      </c>
      <c r="L1028" s="75">
        <f t="shared" si="656"/>
        <v>0</v>
      </c>
      <c r="M1028" s="75">
        <f t="shared" si="656"/>
        <v>0</v>
      </c>
      <c r="N1028" s="75">
        <f t="shared" si="656"/>
        <v>0</v>
      </c>
      <c r="O1028" s="75">
        <f t="shared" si="656"/>
        <v>0</v>
      </c>
      <c r="P1028" s="75">
        <f t="shared" si="656"/>
        <v>0</v>
      </c>
      <c r="Q1028" s="75">
        <f t="shared" si="656"/>
        <v>0</v>
      </c>
      <c r="R1028" s="75">
        <f t="shared" si="656"/>
        <v>0</v>
      </c>
      <c r="S1028" s="75">
        <f t="shared" si="656"/>
        <v>0</v>
      </c>
      <c r="T1028" s="75">
        <f t="shared" si="656"/>
        <v>0</v>
      </c>
      <c r="U1028" s="75">
        <f t="shared" si="656"/>
        <v>0</v>
      </c>
      <c r="V1028" s="75">
        <f t="shared" si="656"/>
        <v>0</v>
      </c>
      <c r="W1028" s="75">
        <f t="shared" si="656"/>
        <v>0</v>
      </c>
      <c r="X1028" s="75">
        <f t="shared" si="656"/>
        <v>0</v>
      </c>
      <c r="Y1028" s="23">
        <f t="shared" si="624"/>
        <v>0</v>
      </c>
    </row>
    <row r="1029" spans="1:25">
      <c r="A1029" s="25">
        <f t="shared" si="640"/>
        <v>1000</v>
      </c>
      <c r="C1029" s="106">
        <v>39909</v>
      </c>
      <c r="E1029" s="115" t="s">
        <v>320</v>
      </c>
      <c r="G1029" s="24"/>
      <c r="H1029" s="75"/>
      <c r="I1029" s="23">
        <f>'Dep. Res. Class'!G$225</f>
        <v>4933686.3566674013</v>
      </c>
      <c r="J1029" s="75">
        <f t="shared" ref="J1029:X1029" si="657">+J225+J493+J761</f>
        <v>3676992.2235690136</v>
      </c>
      <c r="K1029" s="75">
        <f t="shared" si="657"/>
        <v>1021880.9257412836</v>
      </c>
      <c r="L1029" s="75">
        <f t="shared" si="657"/>
        <v>1283.7093549280644</v>
      </c>
      <c r="M1029" s="75">
        <f t="shared" si="657"/>
        <v>208517.7628533713</v>
      </c>
      <c r="N1029" s="75">
        <f t="shared" si="657"/>
        <v>25011.735148804739</v>
      </c>
      <c r="O1029" s="75">
        <f t="shared" si="657"/>
        <v>0</v>
      </c>
      <c r="P1029" s="75">
        <f t="shared" si="657"/>
        <v>0</v>
      </c>
      <c r="Q1029" s="75">
        <f t="shared" si="657"/>
        <v>0</v>
      </c>
      <c r="R1029" s="75">
        <f t="shared" si="657"/>
        <v>0</v>
      </c>
      <c r="S1029" s="75">
        <f t="shared" si="657"/>
        <v>0</v>
      </c>
      <c r="T1029" s="75">
        <f t="shared" si="657"/>
        <v>0</v>
      </c>
      <c r="U1029" s="75">
        <f t="shared" si="657"/>
        <v>0</v>
      </c>
      <c r="V1029" s="75">
        <f t="shared" si="657"/>
        <v>0</v>
      </c>
      <c r="W1029" s="75">
        <f t="shared" si="657"/>
        <v>0</v>
      </c>
      <c r="X1029" s="75">
        <f t="shared" si="657"/>
        <v>0</v>
      </c>
      <c r="Y1029" s="23">
        <f t="shared" si="624"/>
        <v>0</v>
      </c>
    </row>
    <row r="1030" spans="1:25">
      <c r="A1030" s="25">
        <f t="shared" si="640"/>
        <v>1001</v>
      </c>
      <c r="C1030" s="106">
        <v>39924</v>
      </c>
      <c r="E1030" s="115" t="s">
        <v>321</v>
      </c>
      <c r="G1030" s="24"/>
      <c r="H1030" s="75"/>
      <c r="I1030" s="23">
        <f>'Dep. Res. Class'!G$226</f>
        <v>0</v>
      </c>
      <c r="J1030" s="75">
        <f t="shared" ref="J1030:X1030" si="658">+J226+J494+J762</f>
        <v>0</v>
      </c>
      <c r="K1030" s="75">
        <f t="shared" si="658"/>
        <v>0</v>
      </c>
      <c r="L1030" s="75">
        <f t="shared" si="658"/>
        <v>0</v>
      </c>
      <c r="M1030" s="75">
        <f t="shared" si="658"/>
        <v>0</v>
      </c>
      <c r="N1030" s="75">
        <f t="shared" si="658"/>
        <v>0</v>
      </c>
      <c r="O1030" s="75">
        <f t="shared" si="658"/>
        <v>0</v>
      </c>
      <c r="P1030" s="75">
        <f t="shared" si="658"/>
        <v>0</v>
      </c>
      <c r="Q1030" s="75">
        <f t="shared" si="658"/>
        <v>0</v>
      </c>
      <c r="R1030" s="75">
        <f t="shared" si="658"/>
        <v>0</v>
      </c>
      <c r="S1030" s="75">
        <f t="shared" si="658"/>
        <v>0</v>
      </c>
      <c r="T1030" s="75">
        <f t="shared" si="658"/>
        <v>0</v>
      </c>
      <c r="U1030" s="75">
        <f t="shared" si="658"/>
        <v>0</v>
      </c>
      <c r="V1030" s="75">
        <f t="shared" si="658"/>
        <v>0</v>
      </c>
      <c r="W1030" s="75">
        <f t="shared" si="658"/>
        <v>0</v>
      </c>
      <c r="X1030" s="75">
        <f t="shared" si="658"/>
        <v>0</v>
      </c>
      <c r="Y1030" s="23">
        <f t="shared" si="624"/>
        <v>0</v>
      </c>
    </row>
    <row r="1031" spans="1:25">
      <c r="A1031" s="25">
        <f t="shared" si="640"/>
        <v>1002</v>
      </c>
      <c r="C1031" s="117"/>
      <c r="E1031" s="115" t="s">
        <v>355</v>
      </c>
      <c r="G1031" s="24"/>
      <c r="H1031" s="75"/>
      <c r="I1031" s="23">
        <f>'Dep. Res. Class'!G$227</f>
        <v>9172.5890694437858</v>
      </c>
      <c r="J1031" s="75">
        <f t="shared" ref="J1031:X1031" si="659">+J227+J495+J763</f>
        <v>6836.174057306951</v>
      </c>
      <c r="K1031" s="75">
        <f t="shared" si="659"/>
        <v>1899.8560370706366</v>
      </c>
      <c r="L1031" s="75">
        <f t="shared" si="659"/>
        <v>2.3866410521704937</v>
      </c>
      <c r="M1031" s="75">
        <f t="shared" si="659"/>
        <v>387.67112744184607</v>
      </c>
      <c r="N1031" s="75">
        <f t="shared" si="659"/>
        <v>46.501206572182497</v>
      </c>
      <c r="O1031" s="75">
        <f t="shared" si="659"/>
        <v>0</v>
      </c>
      <c r="P1031" s="75">
        <f t="shared" si="659"/>
        <v>0</v>
      </c>
      <c r="Q1031" s="75">
        <f t="shared" si="659"/>
        <v>0</v>
      </c>
      <c r="R1031" s="75">
        <f t="shared" si="659"/>
        <v>0</v>
      </c>
      <c r="S1031" s="75">
        <f t="shared" si="659"/>
        <v>0</v>
      </c>
      <c r="T1031" s="75">
        <f t="shared" si="659"/>
        <v>0</v>
      </c>
      <c r="U1031" s="75">
        <f t="shared" si="659"/>
        <v>0</v>
      </c>
      <c r="V1031" s="75">
        <f t="shared" si="659"/>
        <v>0</v>
      </c>
      <c r="W1031" s="75">
        <f t="shared" si="659"/>
        <v>0</v>
      </c>
      <c r="X1031" s="75">
        <f t="shared" si="659"/>
        <v>0</v>
      </c>
      <c r="Y1031" s="23">
        <f t="shared" si="624"/>
        <v>0</v>
      </c>
    </row>
    <row r="1032" spans="1:25">
      <c r="A1032" s="25">
        <f t="shared" si="640"/>
        <v>1003</v>
      </c>
      <c r="G1032" s="24"/>
      <c r="I1032" s="23"/>
      <c r="J1032" s="94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</row>
    <row r="1033" spans="1:25">
      <c r="A1033" s="25">
        <f t="shared" si="640"/>
        <v>1004</v>
      </c>
      <c r="D1033" s="106" t="s">
        <v>149</v>
      </c>
      <c r="G1033" s="24"/>
      <c r="I1033" s="23">
        <f>'Dep. Res. Class'!G$229</f>
        <v>7296911.6930009006</v>
      </c>
      <c r="J1033" s="75">
        <f>SUM(J997:J1031)</f>
        <v>5438263.7264679447</v>
      </c>
      <c r="K1033" s="75">
        <f t="shared" ref="K1033:X1033" si="660">SUM(K997:K1031)</f>
        <v>1511359.729184916</v>
      </c>
      <c r="L1033" s="75">
        <f t="shared" si="660"/>
        <v>1898.6034225160029</v>
      </c>
      <c r="M1033" s="75">
        <f t="shared" si="660"/>
        <v>308397.33050864603</v>
      </c>
      <c r="N1033" s="75">
        <f t="shared" si="660"/>
        <v>36992.303416878618</v>
      </c>
      <c r="O1033" s="75">
        <f t="shared" si="660"/>
        <v>0</v>
      </c>
      <c r="P1033" s="75">
        <f t="shared" si="660"/>
        <v>0</v>
      </c>
      <c r="Q1033" s="75">
        <f t="shared" si="660"/>
        <v>0</v>
      </c>
      <c r="R1033" s="75">
        <f t="shared" si="660"/>
        <v>0</v>
      </c>
      <c r="S1033" s="75">
        <f t="shared" si="660"/>
        <v>0</v>
      </c>
      <c r="T1033" s="75">
        <f t="shared" si="660"/>
        <v>0</v>
      </c>
      <c r="U1033" s="75">
        <f t="shared" si="660"/>
        <v>0</v>
      </c>
      <c r="V1033" s="75">
        <f t="shared" si="660"/>
        <v>0</v>
      </c>
      <c r="W1033" s="75">
        <f t="shared" si="660"/>
        <v>0</v>
      </c>
      <c r="X1033" s="75">
        <f t="shared" si="660"/>
        <v>0</v>
      </c>
      <c r="Y1033" s="23">
        <f>SUM(J1033:X1033)-I1033</f>
        <v>0</v>
      </c>
    </row>
    <row r="1034" spans="1:25">
      <c r="A1034" s="25">
        <f t="shared" si="640"/>
        <v>1005</v>
      </c>
      <c r="G1034" s="24"/>
      <c r="H1034" s="75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</row>
    <row r="1035" spans="1:25">
      <c r="A1035" s="25">
        <f t="shared" si="640"/>
        <v>1006</v>
      </c>
      <c r="D1035" s="106" t="s">
        <v>352</v>
      </c>
      <c r="G1035" s="24"/>
      <c r="H1035" s="75"/>
      <c r="I1035" s="23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75"/>
      <c r="W1035" s="75"/>
      <c r="X1035" s="75"/>
      <c r="Y1035" s="23"/>
    </row>
    <row r="1036" spans="1:25">
      <c r="A1036" s="25">
        <f t="shared" si="640"/>
        <v>1007</v>
      </c>
      <c r="G1036" s="24"/>
      <c r="H1036" s="75"/>
      <c r="I1036" s="23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23"/>
    </row>
    <row r="1037" spans="1:25">
      <c r="A1037" s="25">
        <f t="shared" si="640"/>
        <v>1008</v>
      </c>
      <c r="D1037" s="106" t="s">
        <v>148</v>
      </c>
      <c r="G1037" s="24"/>
      <c r="H1037" s="75"/>
      <c r="I1037" s="23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23"/>
    </row>
    <row r="1038" spans="1:25">
      <c r="A1038" s="25">
        <f t="shared" si="640"/>
        <v>1009</v>
      </c>
      <c r="G1038" s="24"/>
      <c r="H1038" s="75"/>
      <c r="I1038" s="23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23"/>
    </row>
    <row r="1039" spans="1:25">
      <c r="A1039" s="25">
        <f t="shared" si="640"/>
        <v>1010</v>
      </c>
      <c r="C1039" s="106">
        <v>37400</v>
      </c>
      <c r="E1039" s="115" t="s">
        <v>115</v>
      </c>
      <c r="G1039" s="24"/>
      <c r="H1039" s="75"/>
      <c r="I1039" s="23">
        <f>'Dep. Res. Class'!G$235</f>
        <v>0</v>
      </c>
      <c r="J1039" s="75">
        <f t="shared" ref="J1039:X1039" si="661">+J235+J503+J771</f>
        <v>0</v>
      </c>
      <c r="K1039" s="75">
        <f t="shared" si="661"/>
        <v>0</v>
      </c>
      <c r="L1039" s="75">
        <f t="shared" si="661"/>
        <v>0</v>
      </c>
      <c r="M1039" s="75">
        <f t="shared" si="661"/>
        <v>0</v>
      </c>
      <c r="N1039" s="75">
        <f t="shared" si="661"/>
        <v>0</v>
      </c>
      <c r="O1039" s="75">
        <f t="shared" si="661"/>
        <v>0</v>
      </c>
      <c r="P1039" s="75">
        <f t="shared" si="661"/>
        <v>0</v>
      </c>
      <c r="Q1039" s="75">
        <f t="shared" si="661"/>
        <v>0</v>
      </c>
      <c r="R1039" s="75">
        <f t="shared" si="661"/>
        <v>0</v>
      </c>
      <c r="S1039" s="75">
        <f t="shared" si="661"/>
        <v>0</v>
      </c>
      <c r="T1039" s="75">
        <f t="shared" si="661"/>
        <v>0</v>
      </c>
      <c r="U1039" s="75">
        <f t="shared" si="661"/>
        <v>0</v>
      </c>
      <c r="V1039" s="75">
        <f t="shared" si="661"/>
        <v>0</v>
      </c>
      <c r="W1039" s="75">
        <f t="shared" si="661"/>
        <v>0</v>
      </c>
      <c r="X1039" s="75">
        <f t="shared" si="661"/>
        <v>0</v>
      </c>
      <c r="Y1039" s="23">
        <f t="shared" ref="Y1039:Y1073" si="662">SUM(J1039:X1039)-I1039</f>
        <v>0</v>
      </c>
    </row>
    <row r="1040" spans="1:25">
      <c r="A1040" s="25">
        <f t="shared" si="640"/>
        <v>1011</v>
      </c>
      <c r="C1040" s="106">
        <v>39001</v>
      </c>
      <c r="E1040" s="115" t="s">
        <v>291</v>
      </c>
      <c r="G1040" s="24"/>
      <c r="H1040" s="75"/>
      <c r="I1040" s="23">
        <f>'Dep. Res. Class'!G$236</f>
        <v>0</v>
      </c>
      <c r="J1040" s="75">
        <f t="shared" ref="J1040:X1040" si="663">+J236+J504+J772</f>
        <v>0</v>
      </c>
      <c r="K1040" s="75">
        <f t="shared" si="663"/>
        <v>0</v>
      </c>
      <c r="L1040" s="75">
        <f t="shared" si="663"/>
        <v>0</v>
      </c>
      <c r="M1040" s="75">
        <f t="shared" si="663"/>
        <v>0</v>
      </c>
      <c r="N1040" s="75">
        <f t="shared" si="663"/>
        <v>0</v>
      </c>
      <c r="O1040" s="75">
        <f t="shared" si="663"/>
        <v>0</v>
      </c>
      <c r="P1040" s="75">
        <f t="shared" si="663"/>
        <v>0</v>
      </c>
      <c r="Q1040" s="75">
        <f t="shared" si="663"/>
        <v>0</v>
      </c>
      <c r="R1040" s="75">
        <f t="shared" si="663"/>
        <v>0</v>
      </c>
      <c r="S1040" s="75">
        <f t="shared" si="663"/>
        <v>0</v>
      </c>
      <c r="T1040" s="75">
        <f t="shared" si="663"/>
        <v>0</v>
      </c>
      <c r="U1040" s="75">
        <f t="shared" si="663"/>
        <v>0</v>
      </c>
      <c r="V1040" s="75">
        <f t="shared" si="663"/>
        <v>0</v>
      </c>
      <c r="W1040" s="75">
        <f t="shared" si="663"/>
        <v>0</v>
      </c>
      <c r="X1040" s="75">
        <f t="shared" si="663"/>
        <v>0</v>
      </c>
      <c r="Y1040" s="23">
        <f t="shared" si="662"/>
        <v>0</v>
      </c>
    </row>
    <row r="1041" spans="1:25">
      <c r="A1041" s="25">
        <f t="shared" si="640"/>
        <v>1012</v>
      </c>
      <c r="C1041" s="106">
        <v>36602</v>
      </c>
      <c r="E1041" s="115" t="s">
        <v>139</v>
      </c>
      <c r="G1041" s="24"/>
      <c r="H1041" s="75"/>
      <c r="I1041" s="23">
        <f>'Dep. Res. Class'!G$237</f>
        <v>420762.81290560833</v>
      </c>
      <c r="J1041" s="75">
        <f t="shared" ref="J1041:X1041" si="664">+J237+J505+J773</f>
        <v>313587.34203485254</v>
      </c>
      <c r="K1041" s="75">
        <f t="shared" si="664"/>
        <v>87149.741934532838</v>
      </c>
      <c r="L1041" s="75">
        <f t="shared" si="664"/>
        <v>109.47942777165659</v>
      </c>
      <c r="M1041" s="75">
        <f t="shared" si="664"/>
        <v>17783.15727760068</v>
      </c>
      <c r="N1041" s="75">
        <f t="shared" si="664"/>
        <v>2133.0922308506651</v>
      </c>
      <c r="O1041" s="75">
        <f t="shared" si="664"/>
        <v>0</v>
      </c>
      <c r="P1041" s="75">
        <f t="shared" si="664"/>
        <v>0</v>
      </c>
      <c r="Q1041" s="75">
        <f t="shared" si="664"/>
        <v>0</v>
      </c>
      <c r="R1041" s="75">
        <f t="shared" si="664"/>
        <v>0</v>
      </c>
      <c r="S1041" s="75">
        <f t="shared" si="664"/>
        <v>0</v>
      </c>
      <c r="T1041" s="75">
        <f t="shared" si="664"/>
        <v>0</v>
      </c>
      <c r="U1041" s="75">
        <f t="shared" si="664"/>
        <v>0</v>
      </c>
      <c r="V1041" s="75">
        <f t="shared" si="664"/>
        <v>0</v>
      </c>
      <c r="W1041" s="75">
        <f t="shared" si="664"/>
        <v>0</v>
      </c>
      <c r="X1041" s="75">
        <f t="shared" si="664"/>
        <v>0</v>
      </c>
      <c r="Y1041" s="23">
        <f t="shared" si="662"/>
        <v>0</v>
      </c>
    </row>
    <row r="1042" spans="1:25">
      <c r="A1042" s="25">
        <f t="shared" si="640"/>
        <v>1013</v>
      </c>
      <c r="C1042" s="106">
        <v>37503</v>
      </c>
      <c r="E1042" s="115" t="s">
        <v>278</v>
      </c>
      <c r="G1042" s="24"/>
      <c r="H1042" s="75"/>
      <c r="I1042" s="23">
        <f>'Dep. Res. Class'!G$238</f>
        <v>0</v>
      </c>
      <c r="J1042" s="75">
        <f t="shared" ref="J1042:X1042" si="665">+J238+J506+J774</f>
        <v>0</v>
      </c>
      <c r="K1042" s="75">
        <f t="shared" si="665"/>
        <v>0</v>
      </c>
      <c r="L1042" s="75">
        <f t="shared" si="665"/>
        <v>0</v>
      </c>
      <c r="M1042" s="75">
        <f t="shared" si="665"/>
        <v>0</v>
      </c>
      <c r="N1042" s="75">
        <f t="shared" si="665"/>
        <v>0</v>
      </c>
      <c r="O1042" s="75">
        <f t="shared" si="665"/>
        <v>0</v>
      </c>
      <c r="P1042" s="75">
        <f t="shared" si="665"/>
        <v>0</v>
      </c>
      <c r="Q1042" s="75">
        <f t="shared" si="665"/>
        <v>0</v>
      </c>
      <c r="R1042" s="75">
        <f t="shared" si="665"/>
        <v>0</v>
      </c>
      <c r="S1042" s="75">
        <f t="shared" si="665"/>
        <v>0</v>
      </c>
      <c r="T1042" s="75">
        <f t="shared" si="665"/>
        <v>0</v>
      </c>
      <c r="U1042" s="75">
        <f t="shared" si="665"/>
        <v>0</v>
      </c>
      <c r="V1042" s="75">
        <f t="shared" si="665"/>
        <v>0</v>
      </c>
      <c r="W1042" s="75">
        <f t="shared" si="665"/>
        <v>0</v>
      </c>
      <c r="X1042" s="75">
        <f t="shared" si="665"/>
        <v>0</v>
      </c>
      <c r="Y1042" s="23">
        <f t="shared" si="662"/>
        <v>0</v>
      </c>
    </row>
    <row r="1043" spans="1:25">
      <c r="A1043" s="25">
        <f t="shared" si="640"/>
        <v>1014</v>
      </c>
      <c r="C1043" s="106">
        <v>39004</v>
      </c>
      <c r="E1043" s="115" t="s">
        <v>293</v>
      </c>
      <c r="G1043" s="24"/>
      <c r="H1043" s="75"/>
      <c r="I1043" s="23">
        <f>'Dep. Res. Class'!G$239</f>
        <v>0</v>
      </c>
      <c r="J1043" s="75">
        <f t="shared" ref="J1043:X1043" si="666">+J239+J507+J775</f>
        <v>0</v>
      </c>
      <c r="K1043" s="75">
        <f t="shared" si="666"/>
        <v>0</v>
      </c>
      <c r="L1043" s="75">
        <f t="shared" si="666"/>
        <v>0</v>
      </c>
      <c r="M1043" s="75">
        <f t="shared" si="666"/>
        <v>0</v>
      </c>
      <c r="N1043" s="75">
        <f t="shared" si="666"/>
        <v>0</v>
      </c>
      <c r="O1043" s="75">
        <f t="shared" si="666"/>
        <v>0</v>
      </c>
      <c r="P1043" s="75">
        <f t="shared" si="666"/>
        <v>0</v>
      </c>
      <c r="Q1043" s="75">
        <f t="shared" si="666"/>
        <v>0</v>
      </c>
      <c r="R1043" s="75">
        <f t="shared" si="666"/>
        <v>0</v>
      </c>
      <c r="S1043" s="75">
        <f t="shared" si="666"/>
        <v>0</v>
      </c>
      <c r="T1043" s="75">
        <f t="shared" si="666"/>
        <v>0</v>
      </c>
      <c r="U1043" s="75">
        <f t="shared" si="666"/>
        <v>0</v>
      </c>
      <c r="V1043" s="75">
        <f t="shared" si="666"/>
        <v>0</v>
      </c>
      <c r="W1043" s="75">
        <f t="shared" si="666"/>
        <v>0</v>
      </c>
      <c r="X1043" s="75">
        <f t="shared" si="666"/>
        <v>0</v>
      </c>
      <c r="Y1043" s="23">
        <f t="shared" si="662"/>
        <v>0</v>
      </c>
    </row>
    <row r="1044" spans="1:25">
      <c r="A1044" s="25">
        <f t="shared" si="640"/>
        <v>1015</v>
      </c>
      <c r="C1044" s="106">
        <v>39009</v>
      </c>
      <c r="E1044" s="115" t="s">
        <v>294</v>
      </c>
      <c r="G1044" s="24"/>
      <c r="H1044" s="75"/>
      <c r="I1044" s="23">
        <f>'Dep. Res. Class'!G$240</f>
        <v>136912.50429287049</v>
      </c>
      <c r="J1044" s="75">
        <f t="shared" ref="J1044:X1044" si="667">+J240+J508+J776</f>
        <v>102038.5523522208</v>
      </c>
      <c r="K1044" s="75">
        <f t="shared" si="667"/>
        <v>28357.756557281642</v>
      </c>
      <c r="L1044" s="75">
        <f t="shared" si="667"/>
        <v>35.623639173955496</v>
      </c>
      <c r="M1044" s="75">
        <f t="shared" si="667"/>
        <v>5786.4823659130961</v>
      </c>
      <c r="N1044" s="75">
        <f t="shared" si="667"/>
        <v>694.08937828102842</v>
      </c>
      <c r="O1044" s="75">
        <f t="shared" si="667"/>
        <v>0</v>
      </c>
      <c r="P1044" s="75">
        <f t="shared" si="667"/>
        <v>0</v>
      </c>
      <c r="Q1044" s="75">
        <f t="shared" si="667"/>
        <v>0</v>
      </c>
      <c r="R1044" s="75">
        <f t="shared" si="667"/>
        <v>0</v>
      </c>
      <c r="S1044" s="75">
        <f t="shared" si="667"/>
        <v>0</v>
      </c>
      <c r="T1044" s="75">
        <f t="shared" si="667"/>
        <v>0</v>
      </c>
      <c r="U1044" s="75">
        <f t="shared" si="667"/>
        <v>0</v>
      </c>
      <c r="V1044" s="75">
        <f t="shared" si="667"/>
        <v>0</v>
      </c>
      <c r="W1044" s="75">
        <f t="shared" si="667"/>
        <v>0</v>
      </c>
      <c r="X1044" s="75">
        <f t="shared" si="667"/>
        <v>0</v>
      </c>
      <c r="Y1044" s="23">
        <f t="shared" si="662"/>
        <v>0</v>
      </c>
    </row>
    <row r="1045" spans="1:25">
      <c r="A1045" s="25">
        <f t="shared" si="640"/>
        <v>1016</v>
      </c>
      <c r="C1045" s="106">
        <v>39100</v>
      </c>
      <c r="E1045" s="115" t="s">
        <v>295</v>
      </c>
      <c r="G1045" s="24"/>
      <c r="H1045" s="75"/>
      <c r="I1045" s="23">
        <f>'Dep. Res. Class'!G$241</f>
        <v>99042.258326312527</v>
      </c>
      <c r="J1045" s="75">
        <f t="shared" ref="J1045:X1045" si="668">+J241+J509+J777</f>
        <v>73814.504478667091</v>
      </c>
      <c r="K1045" s="75">
        <f t="shared" si="668"/>
        <v>20513.949876287712</v>
      </c>
      <c r="L1045" s="75">
        <f t="shared" si="668"/>
        <v>25.770076238200652</v>
      </c>
      <c r="M1045" s="75">
        <f t="shared" si="668"/>
        <v>4185.9308924733523</v>
      </c>
      <c r="N1045" s="75">
        <f t="shared" si="668"/>
        <v>502.10300264618718</v>
      </c>
      <c r="O1045" s="75">
        <f t="shared" si="668"/>
        <v>0</v>
      </c>
      <c r="P1045" s="75">
        <f t="shared" si="668"/>
        <v>0</v>
      </c>
      <c r="Q1045" s="75">
        <f t="shared" si="668"/>
        <v>0</v>
      </c>
      <c r="R1045" s="75">
        <f t="shared" si="668"/>
        <v>0</v>
      </c>
      <c r="S1045" s="75">
        <f t="shared" si="668"/>
        <v>0</v>
      </c>
      <c r="T1045" s="75">
        <f t="shared" si="668"/>
        <v>0</v>
      </c>
      <c r="U1045" s="75">
        <f t="shared" si="668"/>
        <v>0</v>
      </c>
      <c r="V1045" s="75">
        <f t="shared" si="668"/>
        <v>0</v>
      </c>
      <c r="W1045" s="75">
        <f t="shared" si="668"/>
        <v>0</v>
      </c>
      <c r="X1045" s="75">
        <f t="shared" si="668"/>
        <v>0</v>
      </c>
      <c r="Y1045" s="23">
        <f t="shared" si="662"/>
        <v>0</v>
      </c>
    </row>
    <row r="1046" spans="1:25">
      <c r="A1046" s="25">
        <f t="shared" si="640"/>
        <v>1017</v>
      </c>
      <c r="C1046" s="106">
        <v>39102</v>
      </c>
      <c r="E1046" s="115" t="s">
        <v>296</v>
      </c>
      <c r="G1046" s="24"/>
      <c r="H1046" s="75"/>
      <c r="I1046" s="23">
        <f>'Dep. Res. Class'!G$242</f>
        <v>0</v>
      </c>
      <c r="J1046" s="75">
        <f t="shared" ref="J1046:X1046" si="669">+J242+J510+J778</f>
        <v>0</v>
      </c>
      <c r="K1046" s="75">
        <f t="shared" si="669"/>
        <v>0</v>
      </c>
      <c r="L1046" s="75">
        <f t="shared" si="669"/>
        <v>0</v>
      </c>
      <c r="M1046" s="75">
        <f t="shared" si="669"/>
        <v>0</v>
      </c>
      <c r="N1046" s="75">
        <f t="shared" si="669"/>
        <v>0</v>
      </c>
      <c r="O1046" s="75">
        <f t="shared" si="669"/>
        <v>0</v>
      </c>
      <c r="P1046" s="75">
        <f t="shared" si="669"/>
        <v>0</v>
      </c>
      <c r="Q1046" s="75">
        <f t="shared" si="669"/>
        <v>0</v>
      </c>
      <c r="R1046" s="75">
        <f t="shared" si="669"/>
        <v>0</v>
      </c>
      <c r="S1046" s="75">
        <f t="shared" si="669"/>
        <v>0</v>
      </c>
      <c r="T1046" s="75">
        <f t="shared" si="669"/>
        <v>0</v>
      </c>
      <c r="U1046" s="75">
        <f t="shared" si="669"/>
        <v>0</v>
      </c>
      <c r="V1046" s="75">
        <f t="shared" si="669"/>
        <v>0</v>
      </c>
      <c r="W1046" s="75">
        <f t="shared" si="669"/>
        <v>0</v>
      </c>
      <c r="X1046" s="75">
        <f t="shared" si="669"/>
        <v>0</v>
      </c>
      <c r="Y1046" s="23">
        <f t="shared" si="662"/>
        <v>0</v>
      </c>
    </row>
    <row r="1047" spans="1:25">
      <c r="A1047" s="25">
        <f t="shared" si="640"/>
        <v>1018</v>
      </c>
      <c r="C1047" s="106">
        <v>39103</v>
      </c>
      <c r="E1047" s="115" t="s">
        <v>297</v>
      </c>
      <c r="G1047" s="24"/>
      <c r="H1047" s="75"/>
      <c r="I1047" s="23">
        <f>'Dep. Res. Class'!G$243</f>
        <v>0</v>
      </c>
      <c r="J1047" s="75">
        <f t="shared" ref="J1047:X1047" si="670">+J243+J511+J779</f>
        <v>0</v>
      </c>
      <c r="K1047" s="75">
        <f t="shared" si="670"/>
        <v>0</v>
      </c>
      <c r="L1047" s="75">
        <f t="shared" si="670"/>
        <v>0</v>
      </c>
      <c r="M1047" s="75">
        <f t="shared" si="670"/>
        <v>0</v>
      </c>
      <c r="N1047" s="75">
        <f t="shared" si="670"/>
        <v>0</v>
      </c>
      <c r="O1047" s="75">
        <f t="shared" si="670"/>
        <v>0</v>
      </c>
      <c r="P1047" s="75">
        <f t="shared" si="670"/>
        <v>0</v>
      </c>
      <c r="Q1047" s="75">
        <f t="shared" si="670"/>
        <v>0</v>
      </c>
      <c r="R1047" s="75">
        <f t="shared" si="670"/>
        <v>0</v>
      </c>
      <c r="S1047" s="75">
        <f t="shared" si="670"/>
        <v>0</v>
      </c>
      <c r="T1047" s="75">
        <f t="shared" si="670"/>
        <v>0</v>
      </c>
      <c r="U1047" s="75">
        <f t="shared" si="670"/>
        <v>0</v>
      </c>
      <c r="V1047" s="75">
        <f t="shared" si="670"/>
        <v>0</v>
      </c>
      <c r="W1047" s="75">
        <f t="shared" si="670"/>
        <v>0</v>
      </c>
      <c r="X1047" s="75">
        <f t="shared" si="670"/>
        <v>0</v>
      </c>
      <c r="Y1047" s="23">
        <f t="shared" si="662"/>
        <v>0</v>
      </c>
    </row>
    <row r="1048" spans="1:25">
      <c r="A1048" s="25">
        <f t="shared" si="640"/>
        <v>1019</v>
      </c>
      <c r="C1048" s="106">
        <v>39200</v>
      </c>
      <c r="E1048" s="115" t="s">
        <v>298</v>
      </c>
      <c r="G1048" s="24"/>
      <c r="H1048" s="75"/>
      <c r="I1048" s="23">
        <f>'Dep. Res. Class'!G$244</f>
        <v>2250.7143286122</v>
      </c>
      <c r="J1048" s="75">
        <f t="shared" ref="J1048:X1048" si="671">+J244+J512+J780</f>
        <v>1677.4189694078118</v>
      </c>
      <c r="K1048" s="75">
        <f t="shared" si="671"/>
        <v>466.17516303873469</v>
      </c>
      <c r="L1048" s="75">
        <f t="shared" si="671"/>
        <v>0.58561952058536471</v>
      </c>
      <c r="M1048" s="75">
        <f t="shared" si="671"/>
        <v>95.12439232988757</v>
      </c>
      <c r="N1048" s="75">
        <f t="shared" si="671"/>
        <v>11.410184315180867</v>
      </c>
      <c r="O1048" s="75">
        <f t="shared" si="671"/>
        <v>0</v>
      </c>
      <c r="P1048" s="75">
        <f t="shared" si="671"/>
        <v>0</v>
      </c>
      <c r="Q1048" s="75">
        <f t="shared" si="671"/>
        <v>0</v>
      </c>
      <c r="R1048" s="75">
        <f t="shared" si="671"/>
        <v>0</v>
      </c>
      <c r="S1048" s="75">
        <f t="shared" si="671"/>
        <v>0</v>
      </c>
      <c r="T1048" s="75">
        <f t="shared" si="671"/>
        <v>0</v>
      </c>
      <c r="U1048" s="75">
        <f t="shared" si="671"/>
        <v>0</v>
      </c>
      <c r="V1048" s="75">
        <f t="shared" si="671"/>
        <v>0</v>
      </c>
      <c r="W1048" s="75">
        <f t="shared" si="671"/>
        <v>0</v>
      </c>
      <c r="X1048" s="75">
        <f t="shared" si="671"/>
        <v>0</v>
      </c>
      <c r="Y1048" s="23">
        <f t="shared" si="662"/>
        <v>0</v>
      </c>
    </row>
    <row r="1049" spans="1:25">
      <c r="A1049" s="25">
        <f t="shared" si="640"/>
        <v>1020</v>
      </c>
      <c r="C1049" s="106">
        <v>39201</v>
      </c>
      <c r="E1049" s="115" t="s">
        <v>299</v>
      </c>
      <c r="G1049" s="24"/>
      <c r="H1049" s="75"/>
      <c r="I1049" s="23">
        <f>'Dep. Res. Class'!G$245</f>
        <v>0</v>
      </c>
      <c r="J1049" s="75">
        <f t="shared" ref="J1049:X1049" si="672">+J245+J513+J781</f>
        <v>0</v>
      </c>
      <c r="K1049" s="75">
        <f t="shared" si="672"/>
        <v>0</v>
      </c>
      <c r="L1049" s="75">
        <f t="shared" si="672"/>
        <v>0</v>
      </c>
      <c r="M1049" s="75">
        <f t="shared" si="672"/>
        <v>0</v>
      </c>
      <c r="N1049" s="75">
        <f t="shared" si="672"/>
        <v>0</v>
      </c>
      <c r="O1049" s="75">
        <f t="shared" si="672"/>
        <v>0</v>
      </c>
      <c r="P1049" s="75">
        <f t="shared" si="672"/>
        <v>0</v>
      </c>
      <c r="Q1049" s="75">
        <f t="shared" si="672"/>
        <v>0</v>
      </c>
      <c r="R1049" s="75">
        <f t="shared" si="672"/>
        <v>0</v>
      </c>
      <c r="S1049" s="75">
        <f t="shared" si="672"/>
        <v>0</v>
      </c>
      <c r="T1049" s="75">
        <f t="shared" si="672"/>
        <v>0</v>
      </c>
      <c r="U1049" s="75">
        <f t="shared" si="672"/>
        <v>0</v>
      </c>
      <c r="V1049" s="75">
        <f t="shared" si="672"/>
        <v>0</v>
      </c>
      <c r="W1049" s="75">
        <f t="shared" si="672"/>
        <v>0</v>
      </c>
      <c r="X1049" s="75">
        <f t="shared" si="672"/>
        <v>0</v>
      </c>
      <c r="Y1049" s="23">
        <f t="shared" si="662"/>
        <v>0</v>
      </c>
    </row>
    <row r="1050" spans="1:25">
      <c r="A1050" s="25">
        <f t="shared" si="640"/>
        <v>1021</v>
      </c>
      <c r="C1050" s="106">
        <v>39202</v>
      </c>
      <c r="E1050" s="115" t="s">
        <v>300</v>
      </c>
      <c r="G1050" s="24"/>
      <c r="H1050" s="75"/>
      <c r="I1050" s="23">
        <f>'Dep. Res. Class'!G$246</f>
        <v>0</v>
      </c>
      <c r="J1050" s="75">
        <f t="shared" ref="J1050:X1050" si="673">+J246+J514+J782</f>
        <v>0</v>
      </c>
      <c r="K1050" s="75">
        <f t="shared" si="673"/>
        <v>0</v>
      </c>
      <c r="L1050" s="75">
        <f t="shared" si="673"/>
        <v>0</v>
      </c>
      <c r="M1050" s="75">
        <f t="shared" si="673"/>
        <v>0</v>
      </c>
      <c r="N1050" s="75">
        <f t="shared" si="673"/>
        <v>0</v>
      </c>
      <c r="O1050" s="75">
        <f t="shared" si="673"/>
        <v>0</v>
      </c>
      <c r="P1050" s="75">
        <f t="shared" si="673"/>
        <v>0</v>
      </c>
      <c r="Q1050" s="75">
        <f t="shared" si="673"/>
        <v>0</v>
      </c>
      <c r="R1050" s="75">
        <f t="shared" si="673"/>
        <v>0</v>
      </c>
      <c r="S1050" s="75">
        <f t="shared" si="673"/>
        <v>0</v>
      </c>
      <c r="T1050" s="75">
        <f t="shared" si="673"/>
        <v>0</v>
      </c>
      <c r="U1050" s="75">
        <f t="shared" si="673"/>
        <v>0</v>
      </c>
      <c r="V1050" s="75">
        <f t="shared" si="673"/>
        <v>0</v>
      </c>
      <c r="W1050" s="75">
        <f t="shared" si="673"/>
        <v>0</v>
      </c>
      <c r="X1050" s="75">
        <f t="shared" si="673"/>
        <v>0</v>
      </c>
      <c r="Y1050" s="23">
        <f t="shared" si="662"/>
        <v>0</v>
      </c>
    </row>
    <row r="1051" spans="1:25">
      <c r="A1051" s="25">
        <f t="shared" si="640"/>
        <v>1022</v>
      </c>
      <c r="C1051" s="106">
        <v>39300</v>
      </c>
      <c r="E1051" s="115" t="s">
        <v>186</v>
      </c>
      <c r="G1051" s="24"/>
      <c r="H1051" s="75"/>
      <c r="I1051" s="23">
        <f>'Dep. Res. Class'!G$247</f>
        <v>0</v>
      </c>
      <c r="J1051" s="75">
        <f t="shared" ref="J1051:X1051" si="674">+J247+J515+J783</f>
        <v>0</v>
      </c>
      <c r="K1051" s="75">
        <f t="shared" si="674"/>
        <v>0</v>
      </c>
      <c r="L1051" s="75">
        <f t="shared" si="674"/>
        <v>0</v>
      </c>
      <c r="M1051" s="75">
        <f t="shared" si="674"/>
        <v>0</v>
      </c>
      <c r="N1051" s="75">
        <f t="shared" si="674"/>
        <v>0</v>
      </c>
      <c r="O1051" s="75">
        <f t="shared" si="674"/>
        <v>0</v>
      </c>
      <c r="P1051" s="75">
        <f t="shared" si="674"/>
        <v>0</v>
      </c>
      <c r="Q1051" s="75">
        <f t="shared" si="674"/>
        <v>0</v>
      </c>
      <c r="R1051" s="75">
        <f t="shared" si="674"/>
        <v>0</v>
      </c>
      <c r="S1051" s="75">
        <f t="shared" si="674"/>
        <v>0</v>
      </c>
      <c r="T1051" s="75">
        <f t="shared" si="674"/>
        <v>0</v>
      </c>
      <c r="U1051" s="75">
        <f t="shared" si="674"/>
        <v>0</v>
      </c>
      <c r="V1051" s="75">
        <f t="shared" si="674"/>
        <v>0</v>
      </c>
      <c r="W1051" s="75">
        <f t="shared" si="674"/>
        <v>0</v>
      </c>
      <c r="X1051" s="75">
        <f t="shared" si="674"/>
        <v>0</v>
      </c>
      <c r="Y1051" s="23">
        <f t="shared" si="662"/>
        <v>0</v>
      </c>
    </row>
    <row r="1052" spans="1:25">
      <c r="A1052" s="25">
        <f t="shared" si="640"/>
        <v>1023</v>
      </c>
      <c r="C1052" s="106">
        <v>39400</v>
      </c>
      <c r="E1052" s="115" t="s">
        <v>301</v>
      </c>
      <c r="G1052" s="24"/>
      <c r="H1052" s="75"/>
      <c r="I1052" s="23">
        <f>'Dep. Res. Class'!G$248</f>
        <v>10608.834627519955</v>
      </c>
      <c r="J1052" s="75">
        <f t="shared" ref="J1052:X1052" si="675">+J248+J516+J784</f>
        <v>7906.5833550209754</v>
      </c>
      <c r="K1052" s="75">
        <f t="shared" si="675"/>
        <v>2197.3358187951608</v>
      </c>
      <c r="L1052" s="75">
        <f t="shared" si="675"/>
        <v>2.7603417144318154</v>
      </c>
      <c r="M1052" s="75">
        <f t="shared" si="675"/>
        <v>448.37273857555999</v>
      </c>
      <c r="N1052" s="75">
        <f t="shared" si="675"/>
        <v>53.782373413828587</v>
      </c>
      <c r="O1052" s="75">
        <f t="shared" si="675"/>
        <v>0</v>
      </c>
      <c r="P1052" s="75">
        <f t="shared" si="675"/>
        <v>0</v>
      </c>
      <c r="Q1052" s="75">
        <f t="shared" si="675"/>
        <v>0</v>
      </c>
      <c r="R1052" s="75">
        <f t="shared" si="675"/>
        <v>0</v>
      </c>
      <c r="S1052" s="75">
        <f t="shared" si="675"/>
        <v>0</v>
      </c>
      <c r="T1052" s="75">
        <f t="shared" si="675"/>
        <v>0</v>
      </c>
      <c r="U1052" s="75">
        <f t="shared" si="675"/>
        <v>0</v>
      </c>
      <c r="V1052" s="75">
        <f t="shared" si="675"/>
        <v>0</v>
      </c>
      <c r="W1052" s="75">
        <f t="shared" si="675"/>
        <v>0</v>
      </c>
      <c r="X1052" s="75">
        <f t="shared" si="675"/>
        <v>0</v>
      </c>
      <c r="Y1052" s="23">
        <f t="shared" si="662"/>
        <v>0</v>
      </c>
    </row>
    <row r="1053" spans="1:25">
      <c r="A1053" s="25">
        <f t="shared" si="640"/>
        <v>1024</v>
      </c>
      <c r="C1053" s="106">
        <v>39500</v>
      </c>
      <c r="E1053" s="115" t="s">
        <v>439</v>
      </c>
      <c r="G1053" s="24"/>
      <c r="H1053" s="75"/>
      <c r="I1053" s="23">
        <f>'Dep. Res. Class'!G$249</f>
        <v>3.7348386960000011</v>
      </c>
      <c r="J1053" s="75">
        <f t="shared" ref="J1053:X1053" si="676">+J249+J517+J785</f>
        <v>2.783511526410237</v>
      </c>
      <c r="K1053" s="75">
        <f t="shared" si="676"/>
        <v>0.77357175715175652</v>
      </c>
      <c r="L1053" s="75">
        <f t="shared" si="676"/>
        <v>9.7177790126915962E-4</v>
      </c>
      <c r="M1053" s="75">
        <f t="shared" si="676"/>
        <v>0.15784955775627618</v>
      </c>
      <c r="N1053" s="75">
        <f t="shared" si="676"/>
        <v>1.8934076780462179E-2</v>
      </c>
      <c r="O1053" s="75">
        <f t="shared" si="676"/>
        <v>0</v>
      </c>
      <c r="P1053" s="75">
        <f t="shared" si="676"/>
        <v>0</v>
      </c>
      <c r="Q1053" s="75">
        <f t="shared" si="676"/>
        <v>0</v>
      </c>
      <c r="R1053" s="75">
        <f t="shared" si="676"/>
        <v>0</v>
      </c>
      <c r="S1053" s="75">
        <f t="shared" si="676"/>
        <v>0</v>
      </c>
      <c r="T1053" s="75">
        <f t="shared" si="676"/>
        <v>0</v>
      </c>
      <c r="U1053" s="75">
        <f t="shared" si="676"/>
        <v>0</v>
      </c>
      <c r="V1053" s="75">
        <f t="shared" si="676"/>
        <v>0</v>
      </c>
      <c r="W1053" s="75">
        <f t="shared" si="676"/>
        <v>0</v>
      </c>
      <c r="X1053" s="75">
        <f t="shared" si="676"/>
        <v>0</v>
      </c>
      <c r="Y1053" s="23">
        <f t="shared" si="662"/>
        <v>0</v>
      </c>
    </row>
    <row r="1054" spans="1:25">
      <c r="A1054" s="25">
        <f t="shared" si="640"/>
        <v>1025</v>
      </c>
      <c r="C1054" s="106">
        <v>39603</v>
      </c>
      <c r="E1054" s="115" t="s">
        <v>303</v>
      </c>
      <c r="G1054" s="24"/>
      <c r="H1054" s="75"/>
      <c r="I1054" s="23">
        <f>'Dep. Res. Class'!G$250</f>
        <v>0</v>
      </c>
      <c r="J1054" s="75">
        <f t="shared" ref="J1054:X1054" si="677">+J250+J518+J786</f>
        <v>0</v>
      </c>
      <c r="K1054" s="75">
        <f t="shared" si="677"/>
        <v>0</v>
      </c>
      <c r="L1054" s="75">
        <f t="shared" si="677"/>
        <v>0</v>
      </c>
      <c r="M1054" s="75">
        <f t="shared" si="677"/>
        <v>0</v>
      </c>
      <c r="N1054" s="75">
        <f t="shared" si="677"/>
        <v>0</v>
      </c>
      <c r="O1054" s="75">
        <f t="shared" si="677"/>
        <v>0</v>
      </c>
      <c r="P1054" s="75">
        <f t="shared" si="677"/>
        <v>0</v>
      </c>
      <c r="Q1054" s="75">
        <f t="shared" si="677"/>
        <v>0</v>
      </c>
      <c r="R1054" s="75">
        <f t="shared" si="677"/>
        <v>0</v>
      </c>
      <c r="S1054" s="75">
        <f t="shared" si="677"/>
        <v>0</v>
      </c>
      <c r="T1054" s="75">
        <f t="shared" si="677"/>
        <v>0</v>
      </c>
      <c r="U1054" s="75">
        <f t="shared" si="677"/>
        <v>0</v>
      </c>
      <c r="V1054" s="75">
        <f t="shared" si="677"/>
        <v>0</v>
      </c>
      <c r="W1054" s="75">
        <f t="shared" si="677"/>
        <v>0</v>
      </c>
      <c r="X1054" s="75">
        <f t="shared" si="677"/>
        <v>0</v>
      </c>
      <c r="Y1054" s="23">
        <f t="shared" si="662"/>
        <v>0</v>
      </c>
    </row>
    <row r="1055" spans="1:25">
      <c r="A1055" s="25">
        <f t="shared" si="640"/>
        <v>1026</v>
      </c>
      <c r="C1055" s="106">
        <v>39604</v>
      </c>
      <c r="E1055" s="115" t="s">
        <v>304</v>
      </c>
      <c r="G1055" s="24"/>
      <c r="H1055" s="75"/>
      <c r="I1055" s="23">
        <f>'Dep. Res. Class'!G$251</f>
        <v>0</v>
      </c>
      <c r="J1055" s="75">
        <f t="shared" ref="J1055:X1055" si="678">+J251+J519+J787</f>
        <v>0</v>
      </c>
      <c r="K1055" s="75">
        <f t="shared" si="678"/>
        <v>0</v>
      </c>
      <c r="L1055" s="75">
        <f t="shared" si="678"/>
        <v>0</v>
      </c>
      <c r="M1055" s="75">
        <f t="shared" si="678"/>
        <v>0</v>
      </c>
      <c r="N1055" s="75">
        <f t="shared" si="678"/>
        <v>0</v>
      </c>
      <c r="O1055" s="75">
        <f t="shared" si="678"/>
        <v>0</v>
      </c>
      <c r="P1055" s="75">
        <f t="shared" si="678"/>
        <v>0</v>
      </c>
      <c r="Q1055" s="75">
        <f t="shared" si="678"/>
        <v>0</v>
      </c>
      <c r="R1055" s="75">
        <f t="shared" si="678"/>
        <v>0</v>
      </c>
      <c r="S1055" s="75">
        <f t="shared" si="678"/>
        <v>0</v>
      </c>
      <c r="T1055" s="75">
        <f t="shared" si="678"/>
        <v>0</v>
      </c>
      <c r="U1055" s="75">
        <f t="shared" si="678"/>
        <v>0</v>
      </c>
      <c r="V1055" s="75">
        <f t="shared" si="678"/>
        <v>0</v>
      </c>
      <c r="W1055" s="75">
        <f t="shared" si="678"/>
        <v>0</v>
      </c>
      <c r="X1055" s="75">
        <f t="shared" si="678"/>
        <v>0</v>
      </c>
      <c r="Y1055" s="23">
        <f t="shared" si="662"/>
        <v>0</v>
      </c>
    </row>
    <row r="1056" spans="1:25">
      <c r="A1056" s="25">
        <f t="shared" si="640"/>
        <v>1027</v>
      </c>
      <c r="C1056" s="106">
        <v>39605</v>
      </c>
      <c r="E1056" s="113" t="s">
        <v>305</v>
      </c>
      <c r="G1056" s="24"/>
      <c r="H1056" s="75"/>
      <c r="I1056" s="23">
        <f>'Dep. Res. Class'!G$252</f>
        <v>0</v>
      </c>
      <c r="J1056" s="75">
        <f t="shared" ref="J1056:X1056" si="679">+J252+J520+J788</f>
        <v>0</v>
      </c>
      <c r="K1056" s="75">
        <f t="shared" si="679"/>
        <v>0</v>
      </c>
      <c r="L1056" s="75">
        <f t="shared" si="679"/>
        <v>0</v>
      </c>
      <c r="M1056" s="75">
        <f t="shared" si="679"/>
        <v>0</v>
      </c>
      <c r="N1056" s="75">
        <f t="shared" si="679"/>
        <v>0</v>
      </c>
      <c r="O1056" s="75">
        <f t="shared" si="679"/>
        <v>0</v>
      </c>
      <c r="P1056" s="75">
        <f t="shared" si="679"/>
        <v>0</v>
      </c>
      <c r="Q1056" s="75">
        <f t="shared" si="679"/>
        <v>0</v>
      </c>
      <c r="R1056" s="75">
        <f t="shared" si="679"/>
        <v>0</v>
      </c>
      <c r="S1056" s="75">
        <f t="shared" si="679"/>
        <v>0</v>
      </c>
      <c r="T1056" s="75">
        <f t="shared" si="679"/>
        <v>0</v>
      </c>
      <c r="U1056" s="75">
        <f t="shared" si="679"/>
        <v>0</v>
      </c>
      <c r="V1056" s="75">
        <f t="shared" si="679"/>
        <v>0</v>
      </c>
      <c r="W1056" s="75">
        <f t="shared" si="679"/>
        <v>0</v>
      </c>
      <c r="X1056" s="75">
        <f t="shared" si="679"/>
        <v>0</v>
      </c>
      <c r="Y1056" s="23">
        <f t="shared" si="662"/>
        <v>0</v>
      </c>
    </row>
    <row r="1057" spans="1:25">
      <c r="A1057" s="25">
        <f t="shared" si="640"/>
        <v>1028</v>
      </c>
      <c r="C1057" s="106">
        <v>39700</v>
      </c>
      <c r="E1057" s="115" t="s">
        <v>306</v>
      </c>
      <c r="G1057" s="24"/>
      <c r="H1057" s="75"/>
      <c r="I1057" s="23">
        <f>'Dep. Res. Class'!G$253</f>
        <v>98184.374949847654</v>
      </c>
      <c r="J1057" s="75">
        <f t="shared" ref="J1057:X1057" si="680">+J253+J521+J789</f>
        <v>73175.138642262114</v>
      </c>
      <c r="K1057" s="75">
        <f t="shared" si="680"/>
        <v>20336.262322692968</v>
      </c>
      <c r="L1057" s="75">
        <f t="shared" si="680"/>
        <v>25.546861214749285</v>
      </c>
      <c r="M1057" s="75">
        <f t="shared" si="680"/>
        <v>4149.6732324768254</v>
      </c>
      <c r="N1057" s="75">
        <f t="shared" si="680"/>
        <v>497.75389120100903</v>
      </c>
      <c r="O1057" s="75">
        <f t="shared" si="680"/>
        <v>0</v>
      </c>
      <c r="P1057" s="75">
        <f t="shared" si="680"/>
        <v>0</v>
      </c>
      <c r="Q1057" s="75">
        <f t="shared" si="680"/>
        <v>0</v>
      </c>
      <c r="R1057" s="75">
        <f t="shared" si="680"/>
        <v>0</v>
      </c>
      <c r="S1057" s="75">
        <f t="shared" si="680"/>
        <v>0</v>
      </c>
      <c r="T1057" s="75">
        <f t="shared" si="680"/>
        <v>0</v>
      </c>
      <c r="U1057" s="75">
        <f t="shared" si="680"/>
        <v>0</v>
      </c>
      <c r="V1057" s="75">
        <f t="shared" si="680"/>
        <v>0</v>
      </c>
      <c r="W1057" s="75">
        <f t="shared" si="680"/>
        <v>0</v>
      </c>
      <c r="X1057" s="75">
        <f t="shared" si="680"/>
        <v>0</v>
      </c>
      <c r="Y1057" s="23">
        <f t="shared" si="662"/>
        <v>0</v>
      </c>
    </row>
    <row r="1058" spans="1:25">
      <c r="A1058" s="25">
        <f t="shared" si="640"/>
        <v>1029</v>
      </c>
      <c r="C1058" s="106">
        <v>39701</v>
      </c>
      <c r="E1058" s="115" t="s">
        <v>307</v>
      </c>
      <c r="G1058" s="24"/>
      <c r="H1058" s="75"/>
      <c r="I1058" s="23">
        <f>'Dep. Res. Class'!G$254</f>
        <v>0</v>
      </c>
      <c r="J1058" s="75">
        <f t="shared" ref="J1058:X1058" si="681">+J254+J522+J790</f>
        <v>0</v>
      </c>
      <c r="K1058" s="75">
        <f t="shared" si="681"/>
        <v>0</v>
      </c>
      <c r="L1058" s="75">
        <f t="shared" si="681"/>
        <v>0</v>
      </c>
      <c r="M1058" s="75">
        <f t="shared" si="681"/>
        <v>0</v>
      </c>
      <c r="N1058" s="75">
        <f t="shared" si="681"/>
        <v>0</v>
      </c>
      <c r="O1058" s="75">
        <f t="shared" si="681"/>
        <v>0</v>
      </c>
      <c r="P1058" s="75">
        <f t="shared" si="681"/>
        <v>0</v>
      </c>
      <c r="Q1058" s="75">
        <f t="shared" si="681"/>
        <v>0</v>
      </c>
      <c r="R1058" s="75">
        <f t="shared" si="681"/>
        <v>0</v>
      </c>
      <c r="S1058" s="75">
        <f t="shared" si="681"/>
        <v>0</v>
      </c>
      <c r="T1058" s="75">
        <f t="shared" si="681"/>
        <v>0</v>
      </c>
      <c r="U1058" s="75">
        <f t="shared" si="681"/>
        <v>0</v>
      </c>
      <c r="V1058" s="75">
        <f t="shared" si="681"/>
        <v>0</v>
      </c>
      <c r="W1058" s="75">
        <f t="shared" si="681"/>
        <v>0</v>
      </c>
      <c r="X1058" s="75">
        <f t="shared" si="681"/>
        <v>0</v>
      </c>
      <c r="Y1058" s="23">
        <f t="shared" si="662"/>
        <v>0</v>
      </c>
    </row>
    <row r="1059" spans="1:25">
      <c r="A1059" s="25">
        <f t="shared" si="640"/>
        <v>1030</v>
      </c>
      <c r="C1059" s="106">
        <v>39702</v>
      </c>
      <c r="E1059" s="115" t="s">
        <v>308</v>
      </c>
      <c r="G1059" s="24"/>
      <c r="H1059" s="75"/>
      <c r="I1059" s="23">
        <f>'Dep. Res. Class'!G$255</f>
        <v>0</v>
      </c>
      <c r="J1059" s="75">
        <f t="shared" ref="J1059:X1059" si="682">+J255+J523+J791</f>
        <v>0</v>
      </c>
      <c r="K1059" s="75">
        <f t="shared" si="682"/>
        <v>0</v>
      </c>
      <c r="L1059" s="75">
        <f t="shared" si="682"/>
        <v>0</v>
      </c>
      <c r="M1059" s="75">
        <f t="shared" si="682"/>
        <v>0</v>
      </c>
      <c r="N1059" s="75">
        <f t="shared" si="682"/>
        <v>0</v>
      </c>
      <c r="O1059" s="75">
        <f t="shared" si="682"/>
        <v>0</v>
      </c>
      <c r="P1059" s="75">
        <f t="shared" si="682"/>
        <v>0</v>
      </c>
      <c r="Q1059" s="75">
        <f t="shared" si="682"/>
        <v>0</v>
      </c>
      <c r="R1059" s="75">
        <f t="shared" si="682"/>
        <v>0</v>
      </c>
      <c r="S1059" s="75">
        <f t="shared" si="682"/>
        <v>0</v>
      </c>
      <c r="T1059" s="75">
        <f t="shared" si="682"/>
        <v>0</v>
      </c>
      <c r="U1059" s="75">
        <f t="shared" si="682"/>
        <v>0</v>
      </c>
      <c r="V1059" s="75">
        <f t="shared" si="682"/>
        <v>0</v>
      </c>
      <c r="W1059" s="75">
        <f t="shared" si="682"/>
        <v>0</v>
      </c>
      <c r="X1059" s="75">
        <f t="shared" si="682"/>
        <v>0</v>
      </c>
      <c r="Y1059" s="23">
        <f t="shared" si="662"/>
        <v>0</v>
      </c>
    </row>
    <row r="1060" spans="1:25">
      <c r="A1060" s="25">
        <f t="shared" si="640"/>
        <v>1031</v>
      </c>
      <c r="C1060" s="106">
        <v>39705</v>
      </c>
      <c r="E1060" s="115" t="s">
        <v>309</v>
      </c>
      <c r="G1060" s="24"/>
      <c r="H1060" s="75"/>
      <c r="I1060" s="23">
        <f>'Dep. Res. Class'!G$256</f>
        <v>0</v>
      </c>
      <c r="J1060" s="75">
        <f t="shared" ref="J1060:X1060" si="683">+J256+J524+J792</f>
        <v>0</v>
      </c>
      <c r="K1060" s="75">
        <f t="shared" si="683"/>
        <v>0</v>
      </c>
      <c r="L1060" s="75">
        <f t="shared" si="683"/>
        <v>0</v>
      </c>
      <c r="M1060" s="75">
        <f t="shared" si="683"/>
        <v>0</v>
      </c>
      <c r="N1060" s="75">
        <f t="shared" si="683"/>
        <v>0</v>
      </c>
      <c r="O1060" s="75">
        <f t="shared" si="683"/>
        <v>0</v>
      </c>
      <c r="P1060" s="75">
        <f t="shared" si="683"/>
        <v>0</v>
      </c>
      <c r="Q1060" s="75">
        <f t="shared" si="683"/>
        <v>0</v>
      </c>
      <c r="R1060" s="75">
        <f t="shared" si="683"/>
        <v>0</v>
      </c>
      <c r="S1060" s="75">
        <f t="shared" si="683"/>
        <v>0</v>
      </c>
      <c r="T1060" s="75">
        <f t="shared" si="683"/>
        <v>0</v>
      </c>
      <c r="U1060" s="75">
        <f t="shared" si="683"/>
        <v>0</v>
      </c>
      <c r="V1060" s="75">
        <f t="shared" si="683"/>
        <v>0</v>
      </c>
      <c r="W1060" s="75">
        <f t="shared" si="683"/>
        <v>0</v>
      </c>
      <c r="X1060" s="75">
        <f t="shared" si="683"/>
        <v>0</v>
      </c>
      <c r="Y1060" s="23">
        <f t="shared" si="662"/>
        <v>0</v>
      </c>
    </row>
    <row r="1061" spans="1:25">
      <c r="A1061" s="25">
        <f t="shared" si="640"/>
        <v>1032</v>
      </c>
      <c r="C1061" s="106">
        <v>39800</v>
      </c>
      <c r="E1061" s="115" t="s">
        <v>310</v>
      </c>
      <c r="G1061" s="24"/>
      <c r="H1061" s="75"/>
      <c r="I1061" s="23">
        <f>'Dep. Res. Class'!G$257</f>
        <v>10096.49614420652</v>
      </c>
      <c r="J1061" s="75">
        <f t="shared" ref="J1061:X1061" si="684">+J257+J525+J793</f>
        <v>7524.7462290284029</v>
      </c>
      <c r="K1061" s="75">
        <f t="shared" si="684"/>
        <v>2091.2186305969908</v>
      </c>
      <c r="L1061" s="75">
        <f t="shared" si="684"/>
        <v>2.6270349623659284</v>
      </c>
      <c r="M1061" s="75">
        <f t="shared" si="684"/>
        <v>426.71921894721265</v>
      </c>
      <c r="N1061" s="75">
        <f t="shared" si="684"/>
        <v>51.185030671548589</v>
      </c>
      <c r="O1061" s="75">
        <f t="shared" si="684"/>
        <v>0</v>
      </c>
      <c r="P1061" s="75">
        <f t="shared" si="684"/>
        <v>0</v>
      </c>
      <c r="Q1061" s="75">
        <f t="shared" si="684"/>
        <v>0</v>
      </c>
      <c r="R1061" s="75">
        <f t="shared" si="684"/>
        <v>0</v>
      </c>
      <c r="S1061" s="75">
        <f t="shared" si="684"/>
        <v>0</v>
      </c>
      <c r="T1061" s="75">
        <f t="shared" si="684"/>
        <v>0</v>
      </c>
      <c r="U1061" s="75">
        <f t="shared" si="684"/>
        <v>0</v>
      </c>
      <c r="V1061" s="75">
        <f t="shared" si="684"/>
        <v>0</v>
      </c>
      <c r="W1061" s="75">
        <f t="shared" si="684"/>
        <v>0</v>
      </c>
      <c r="X1061" s="75">
        <f t="shared" si="684"/>
        <v>0</v>
      </c>
      <c r="Y1061" s="23">
        <f t="shared" si="662"/>
        <v>0</v>
      </c>
    </row>
    <row r="1062" spans="1:25">
      <c r="A1062" s="25">
        <f t="shared" si="640"/>
        <v>1033</v>
      </c>
      <c r="C1062" s="106">
        <v>39900</v>
      </c>
      <c r="E1062" s="115" t="s">
        <v>311</v>
      </c>
      <c r="G1062" s="24"/>
      <c r="H1062" s="75"/>
      <c r="I1062" s="23">
        <f>'Dep. Res. Class'!G$258</f>
        <v>-8316.6221737819978</v>
      </c>
      <c r="J1062" s="75">
        <f t="shared" ref="J1062:X1062" si="685">+J258+J526+J794</f>
        <v>-6198.2365413301768</v>
      </c>
      <c r="K1062" s="75">
        <f t="shared" si="685"/>
        <v>-1722.5654311202413</v>
      </c>
      <c r="L1062" s="75">
        <f t="shared" si="685"/>
        <v>-2.1639246831040184</v>
      </c>
      <c r="M1062" s="75">
        <f t="shared" si="685"/>
        <v>-351.49446576193674</v>
      </c>
      <c r="N1062" s="75">
        <f t="shared" si="685"/>
        <v>-42.161810886539712</v>
      </c>
      <c r="O1062" s="75">
        <f t="shared" si="685"/>
        <v>0</v>
      </c>
      <c r="P1062" s="75">
        <f t="shared" si="685"/>
        <v>0</v>
      </c>
      <c r="Q1062" s="75">
        <f t="shared" si="685"/>
        <v>0</v>
      </c>
      <c r="R1062" s="75">
        <f t="shared" si="685"/>
        <v>0</v>
      </c>
      <c r="S1062" s="75">
        <f t="shared" si="685"/>
        <v>0</v>
      </c>
      <c r="T1062" s="75">
        <f t="shared" si="685"/>
        <v>0</v>
      </c>
      <c r="U1062" s="75">
        <f t="shared" si="685"/>
        <v>0</v>
      </c>
      <c r="V1062" s="75">
        <f t="shared" si="685"/>
        <v>0</v>
      </c>
      <c r="W1062" s="75">
        <f t="shared" si="685"/>
        <v>0</v>
      </c>
      <c r="X1062" s="75">
        <f t="shared" si="685"/>
        <v>0</v>
      </c>
      <c r="Y1062" s="23">
        <f t="shared" si="662"/>
        <v>0</v>
      </c>
    </row>
    <row r="1063" spans="1:25">
      <c r="A1063" s="25">
        <f t="shared" si="640"/>
        <v>1034</v>
      </c>
      <c r="C1063" s="106">
        <v>39901</v>
      </c>
      <c r="E1063" s="115" t="s">
        <v>312</v>
      </c>
      <c r="G1063" s="24"/>
      <c r="H1063" s="75"/>
      <c r="I1063" s="23">
        <f>'Dep. Res. Class'!G$259</f>
        <v>208015.28962463912</v>
      </c>
      <c r="J1063" s="75">
        <f t="shared" ref="J1063:X1063" si="686">+J259+J527+J795</f>
        <v>155030.24453502306</v>
      </c>
      <c r="K1063" s="75">
        <f t="shared" si="686"/>
        <v>43084.793268770292</v>
      </c>
      <c r="L1063" s="75">
        <f t="shared" si="686"/>
        <v>54.124067473067683</v>
      </c>
      <c r="M1063" s="75">
        <f t="shared" si="686"/>
        <v>8791.5768648748581</v>
      </c>
      <c r="N1063" s="75">
        <f t="shared" si="686"/>
        <v>1054.5508884978613</v>
      </c>
      <c r="O1063" s="75">
        <f t="shared" si="686"/>
        <v>0</v>
      </c>
      <c r="P1063" s="75">
        <f t="shared" si="686"/>
        <v>0</v>
      </c>
      <c r="Q1063" s="75">
        <f t="shared" si="686"/>
        <v>0</v>
      </c>
      <c r="R1063" s="75">
        <f t="shared" si="686"/>
        <v>0</v>
      </c>
      <c r="S1063" s="75">
        <f t="shared" si="686"/>
        <v>0</v>
      </c>
      <c r="T1063" s="75">
        <f t="shared" si="686"/>
        <v>0</v>
      </c>
      <c r="U1063" s="75">
        <f t="shared" si="686"/>
        <v>0</v>
      </c>
      <c r="V1063" s="75">
        <f t="shared" si="686"/>
        <v>0</v>
      </c>
      <c r="W1063" s="75">
        <f t="shared" si="686"/>
        <v>0</v>
      </c>
      <c r="X1063" s="75">
        <f t="shared" si="686"/>
        <v>0</v>
      </c>
      <c r="Y1063" s="23">
        <f t="shared" si="662"/>
        <v>0</v>
      </c>
    </row>
    <row r="1064" spans="1:25">
      <c r="A1064" s="25">
        <f t="shared" si="640"/>
        <v>1035</v>
      </c>
      <c r="C1064" s="106">
        <v>39902</v>
      </c>
      <c r="E1064" s="115" t="s">
        <v>313</v>
      </c>
      <c r="G1064" s="24"/>
      <c r="H1064" s="75"/>
      <c r="I1064" s="23">
        <f>'Dep. Res. Class'!G$260</f>
        <v>99003.183317998773</v>
      </c>
      <c r="J1064" s="75">
        <f t="shared" ref="J1064:X1064" si="687">+J260+J528+J796</f>
        <v>73785.382541981468</v>
      </c>
      <c r="K1064" s="75">
        <f t="shared" si="687"/>
        <v>20505.856535369301</v>
      </c>
      <c r="L1064" s="75">
        <f t="shared" si="687"/>
        <v>25.759909204852764</v>
      </c>
      <c r="M1064" s="75">
        <f t="shared" si="687"/>
        <v>4184.2794228159737</v>
      </c>
      <c r="N1064" s="75">
        <f t="shared" si="687"/>
        <v>501.9049086271865</v>
      </c>
      <c r="O1064" s="75">
        <f t="shared" si="687"/>
        <v>0</v>
      </c>
      <c r="P1064" s="75">
        <f t="shared" si="687"/>
        <v>0</v>
      </c>
      <c r="Q1064" s="75">
        <f t="shared" si="687"/>
        <v>0</v>
      </c>
      <c r="R1064" s="75">
        <f t="shared" si="687"/>
        <v>0</v>
      </c>
      <c r="S1064" s="75">
        <f t="shared" si="687"/>
        <v>0</v>
      </c>
      <c r="T1064" s="75">
        <f t="shared" si="687"/>
        <v>0</v>
      </c>
      <c r="U1064" s="75">
        <f t="shared" si="687"/>
        <v>0</v>
      </c>
      <c r="V1064" s="75">
        <f t="shared" si="687"/>
        <v>0</v>
      </c>
      <c r="W1064" s="75">
        <f t="shared" si="687"/>
        <v>0</v>
      </c>
      <c r="X1064" s="75">
        <f t="shared" si="687"/>
        <v>0</v>
      </c>
      <c r="Y1064" s="23">
        <f t="shared" si="662"/>
        <v>0</v>
      </c>
    </row>
    <row r="1065" spans="1:25">
      <c r="A1065" s="25">
        <f t="shared" si="640"/>
        <v>1036</v>
      </c>
      <c r="C1065" s="106">
        <v>39903</v>
      </c>
      <c r="E1065" s="115" t="s">
        <v>314</v>
      </c>
      <c r="G1065" s="24"/>
      <c r="H1065" s="75"/>
      <c r="I1065" s="23">
        <f>'Dep. Res. Class'!G$261</f>
        <v>17715.693050826274</v>
      </c>
      <c r="J1065" s="75">
        <f t="shared" ref="J1065:X1065" si="688">+J261+J529+J797</f>
        <v>13203.203623795982</v>
      </c>
      <c r="K1065" s="75">
        <f t="shared" si="688"/>
        <v>3669.3311058295949</v>
      </c>
      <c r="L1065" s="75">
        <f t="shared" si="688"/>
        <v>4.6094946565961648</v>
      </c>
      <c r="M1065" s="75">
        <f t="shared" si="688"/>
        <v>748.73764064129807</v>
      </c>
      <c r="N1065" s="75">
        <f t="shared" si="688"/>
        <v>89.811185902804738</v>
      </c>
      <c r="O1065" s="75">
        <f t="shared" si="688"/>
        <v>0</v>
      </c>
      <c r="P1065" s="75">
        <f t="shared" si="688"/>
        <v>0</v>
      </c>
      <c r="Q1065" s="75">
        <f t="shared" si="688"/>
        <v>0</v>
      </c>
      <c r="R1065" s="75">
        <f t="shared" si="688"/>
        <v>0</v>
      </c>
      <c r="S1065" s="75">
        <f t="shared" si="688"/>
        <v>0</v>
      </c>
      <c r="T1065" s="75">
        <f t="shared" si="688"/>
        <v>0</v>
      </c>
      <c r="U1065" s="75">
        <f t="shared" si="688"/>
        <v>0</v>
      </c>
      <c r="V1065" s="75">
        <f t="shared" si="688"/>
        <v>0</v>
      </c>
      <c r="W1065" s="75">
        <f t="shared" si="688"/>
        <v>0</v>
      </c>
      <c r="X1065" s="75">
        <f t="shared" si="688"/>
        <v>0</v>
      </c>
      <c r="Y1065" s="23">
        <f t="shared" si="662"/>
        <v>0</v>
      </c>
    </row>
    <row r="1066" spans="1:25">
      <c r="A1066" s="25">
        <f t="shared" si="640"/>
        <v>1037</v>
      </c>
      <c r="C1066" s="106">
        <v>39904</v>
      </c>
      <c r="E1066" s="115" t="s">
        <v>315</v>
      </c>
      <c r="G1066" s="24"/>
      <c r="H1066" s="75"/>
      <c r="I1066" s="23">
        <f>'Dep. Res. Class'!G$262</f>
        <v>0</v>
      </c>
      <c r="J1066" s="75">
        <f t="shared" ref="J1066:X1066" si="689">+J262+J530+J798</f>
        <v>0</v>
      </c>
      <c r="K1066" s="75">
        <f t="shared" si="689"/>
        <v>0</v>
      </c>
      <c r="L1066" s="75">
        <f t="shared" si="689"/>
        <v>0</v>
      </c>
      <c r="M1066" s="75">
        <f t="shared" si="689"/>
        <v>0</v>
      </c>
      <c r="N1066" s="75">
        <f t="shared" si="689"/>
        <v>0</v>
      </c>
      <c r="O1066" s="75">
        <f t="shared" si="689"/>
        <v>0</v>
      </c>
      <c r="P1066" s="75">
        <f t="shared" si="689"/>
        <v>0</v>
      </c>
      <c r="Q1066" s="75">
        <f t="shared" si="689"/>
        <v>0</v>
      </c>
      <c r="R1066" s="75">
        <f t="shared" si="689"/>
        <v>0</v>
      </c>
      <c r="S1066" s="75">
        <f t="shared" si="689"/>
        <v>0</v>
      </c>
      <c r="T1066" s="75">
        <f t="shared" si="689"/>
        <v>0</v>
      </c>
      <c r="U1066" s="75">
        <f t="shared" si="689"/>
        <v>0</v>
      </c>
      <c r="V1066" s="75">
        <f t="shared" si="689"/>
        <v>0</v>
      </c>
      <c r="W1066" s="75">
        <f t="shared" si="689"/>
        <v>0</v>
      </c>
      <c r="X1066" s="75">
        <f t="shared" si="689"/>
        <v>0</v>
      </c>
      <c r="Y1066" s="23">
        <f t="shared" si="662"/>
        <v>0</v>
      </c>
    </row>
    <row r="1067" spans="1:25">
      <c r="A1067" s="25">
        <f t="shared" si="640"/>
        <v>1038</v>
      </c>
      <c r="C1067" s="106">
        <v>39905</v>
      </c>
      <c r="E1067" s="115" t="s">
        <v>316</v>
      </c>
      <c r="G1067" s="24"/>
      <c r="H1067" s="75"/>
      <c r="I1067" s="23">
        <f>'Dep. Res. Class'!G$263</f>
        <v>0</v>
      </c>
      <c r="J1067" s="75">
        <f t="shared" ref="J1067:X1067" si="690">+J263+J531+J799</f>
        <v>0</v>
      </c>
      <c r="K1067" s="75">
        <f t="shared" si="690"/>
        <v>0</v>
      </c>
      <c r="L1067" s="75">
        <f t="shared" si="690"/>
        <v>0</v>
      </c>
      <c r="M1067" s="75">
        <f t="shared" si="690"/>
        <v>0</v>
      </c>
      <c r="N1067" s="75">
        <f t="shared" si="690"/>
        <v>0</v>
      </c>
      <c r="O1067" s="75">
        <f t="shared" si="690"/>
        <v>0</v>
      </c>
      <c r="P1067" s="75">
        <f t="shared" si="690"/>
        <v>0</v>
      </c>
      <c r="Q1067" s="75">
        <f t="shared" si="690"/>
        <v>0</v>
      </c>
      <c r="R1067" s="75">
        <f t="shared" si="690"/>
        <v>0</v>
      </c>
      <c r="S1067" s="75">
        <f t="shared" si="690"/>
        <v>0</v>
      </c>
      <c r="T1067" s="75">
        <f t="shared" si="690"/>
        <v>0</v>
      </c>
      <c r="U1067" s="75">
        <f t="shared" si="690"/>
        <v>0</v>
      </c>
      <c r="V1067" s="75">
        <f t="shared" si="690"/>
        <v>0</v>
      </c>
      <c r="W1067" s="75">
        <f t="shared" si="690"/>
        <v>0</v>
      </c>
      <c r="X1067" s="75">
        <f t="shared" si="690"/>
        <v>0</v>
      </c>
      <c r="Y1067" s="23">
        <f t="shared" si="662"/>
        <v>0</v>
      </c>
    </row>
    <row r="1068" spans="1:25">
      <c r="A1068" s="25">
        <f t="shared" si="640"/>
        <v>1039</v>
      </c>
      <c r="C1068" s="106">
        <v>39906</v>
      </c>
      <c r="E1068" s="115" t="s">
        <v>317</v>
      </c>
      <c r="G1068" s="24"/>
      <c r="H1068" s="75"/>
      <c r="I1068" s="23">
        <f>'Dep. Res. Class'!G$264</f>
        <v>34233.573013955916</v>
      </c>
      <c r="J1068" s="75">
        <f t="shared" ref="J1068:X1068" si="691">+J264+J532+J800</f>
        <v>25513.697600008134</v>
      </c>
      <c r="K1068" s="75">
        <f t="shared" si="691"/>
        <v>7090.567327138142</v>
      </c>
      <c r="L1068" s="75">
        <f t="shared" si="691"/>
        <v>8.907327047905957</v>
      </c>
      <c r="M1068" s="75">
        <f t="shared" si="691"/>
        <v>1446.8508014703643</v>
      </c>
      <c r="N1068" s="75">
        <f t="shared" si="691"/>
        <v>173.54995829137118</v>
      </c>
      <c r="O1068" s="75">
        <f t="shared" si="691"/>
        <v>0</v>
      </c>
      <c r="P1068" s="75">
        <f t="shared" si="691"/>
        <v>0</v>
      </c>
      <c r="Q1068" s="75">
        <f t="shared" si="691"/>
        <v>0</v>
      </c>
      <c r="R1068" s="75">
        <f t="shared" si="691"/>
        <v>0</v>
      </c>
      <c r="S1068" s="75">
        <f t="shared" si="691"/>
        <v>0</v>
      </c>
      <c r="T1068" s="75">
        <f t="shared" si="691"/>
        <v>0</v>
      </c>
      <c r="U1068" s="75">
        <f t="shared" si="691"/>
        <v>0</v>
      </c>
      <c r="V1068" s="75">
        <f t="shared" si="691"/>
        <v>0</v>
      </c>
      <c r="W1068" s="75">
        <f t="shared" si="691"/>
        <v>0</v>
      </c>
      <c r="X1068" s="75">
        <f t="shared" si="691"/>
        <v>0</v>
      </c>
      <c r="Y1068" s="23">
        <f t="shared" si="662"/>
        <v>0</v>
      </c>
    </row>
    <row r="1069" spans="1:25">
      <c r="A1069" s="25">
        <f t="shared" si="640"/>
        <v>1040</v>
      </c>
      <c r="C1069" s="106">
        <v>39907</v>
      </c>
      <c r="E1069" s="115" t="s">
        <v>318</v>
      </c>
      <c r="G1069" s="24"/>
      <c r="H1069" s="75"/>
      <c r="I1069" s="23">
        <f>'Dep. Res. Class'!G$265</f>
        <v>-3876.4096221362897</v>
      </c>
      <c r="J1069" s="75">
        <f t="shared" ref="J1069:X1069" si="692">+J265+J533+J801</f>
        <v>-2889.0219210430696</v>
      </c>
      <c r="K1069" s="75">
        <f t="shared" si="692"/>
        <v>-802.89438096684682</v>
      </c>
      <c r="L1069" s="75">
        <f t="shared" si="692"/>
        <v>-1.0086136279710374</v>
      </c>
      <c r="M1069" s="75">
        <f t="shared" si="692"/>
        <v>-163.83292408095659</v>
      </c>
      <c r="N1069" s="75">
        <f t="shared" si="692"/>
        <v>-19.651782417446299</v>
      </c>
      <c r="O1069" s="75">
        <f t="shared" si="692"/>
        <v>0</v>
      </c>
      <c r="P1069" s="75">
        <f t="shared" si="692"/>
        <v>0</v>
      </c>
      <c r="Q1069" s="75">
        <f t="shared" si="692"/>
        <v>0</v>
      </c>
      <c r="R1069" s="75">
        <f t="shared" si="692"/>
        <v>0</v>
      </c>
      <c r="S1069" s="75">
        <f t="shared" si="692"/>
        <v>0</v>
      </c>
      <c r="T1069" s="75">
        <f t="shared" si="692"/>
        <v>0</v>
      </c>
      <c r="U1069" s="75">
        <f t="shared" si="692"/>
        <v>0</v>
      </c>
      <c r="V1069" s="75">
        <f t="shared" si="692"/>
        <v>0</v>
      </c>
      <c r="W1069" s="75">
        <f t="shared" si="692"/>
        <v>0</v>
      </c>
      <c r="X1069" s="75">
        <f t="shared" si="692"/>
        <v>0</v>
      </c>
      <c r="Y1069" s="23">
        <f t="shared" si="662"/>
        <v>0</v>
      </c>
    </row>
    <row r="1070" spans="1:25">
      <c r="A1070" s="25">
        <f t="shared" si="640"/>
        <v>1041</v>
      </c>
      <c r="C1070" s="106">
        <v>39908</v>
      </c>
      <c r="E1070" s="115" t="s">
        <v>319</v>
      </c>
      <c r="G1070" s="24"/>
      <c r="H1070" s="75"/>
      <c r="I1070" s="23">
        <f>'Dep. Res. Class'!G$266</f>
        <v>4158815.6158142574</v>
      </c>
      <c r="J1070" s="75">
        <f t="shared" ref="J1070:X1070" si="693">+J266+J534+J802</f>
        <v>3099494.2874592813</v>
      </c>
      <c r="K1070" s="75">
        <f t="shared" si="693"/>
        <v>861387.21520721831</v>
      </c>
      <c r="L1070" s="75">
        <f t="shared" si="693"/>
        <v>1082.0936163132722</v>
      </c>
      <c r="M1070" s="75">
        <f t="shared" si="693"/>
        <v>175768.55633664981</v>
      </c>
      <c r="N1070" s="75">
        <f t="shared" si="693"/>
        <v>21083.463194795018</v>
      </c>
      <c r="O1070" s="75">
        <f t="shared" si="693"/>
        <v>0</v>
      </c>
      <c r="P1070" s="75">
        <f t="shared" si="693"/>
        <v>0</v>
      </c>
      <c r="Q1070" s="75">
        <f t="shared" si="693"/>
        <v>0</v>
      </c>
      <c r="R1070" s="75">
        <f t="shared" si="693"/>
        <v>0</v>
      </c>
      <c r="S1070" s="75">
        <f t="shared" si="693"/>
        <v>0</v>
      </c>
      <c r="T1070" s="75">
        <f t="shared" si="693"/>
        <v>0</v>
      </c>
      <c r="U1070" s="75">
        <f t="shared" si="693"/>
        <v>0</v>
      </c>
      <c r="V1070" s="75">
        <f t="shared" si="693"/>
        <v>0</v>
      </c>
      <c r="W1070" s="75">
        <f t="shared" si="693"/>
        <v>0</v>
      </c>
      <c r="X1070" s="75">
        <f t="shared" si="693"/>
        <v>0</v>
      </c>
      <c r="Y1070" s="23">
        <f t="shared" si="662"/>
        <v>0</v>
      </c>
    </row>
    <row r="1071" spans="1:25">
      <c r="A1071" s="25">
        <f t="shared" si="640"/>
        <v>1042</v>
      </c>
      <c r="C1071" s="106">
        <v>39909</v>
      </c>
      <c r="E1071" s="115" t="s">
        <v>320</v>
      </c>
      <c r="G1071" s="24"/>
      <c r="H1071" s="75"/>
      <c r="I1071" s="23">
        <f>'Dep. Res. Class'!G$267</f>
        <v>5951.6827033881127</v>
      </c>
      <c r="J1071" s="75">
        <f t="shared" ref="J1071:X1071" si="694">+J267+J535+J803</f>
        <v>4435.6875235763182</v>
      </c>
      <c r="K1071" s="75">
        <f t="shared" si="694"/>
        <v>1232.7315907379302</v>
      </c>
      <c r="L1071" s="75">
        <f t="shared" si="694"/>
        <v>1.548584610283918</v>
      </c>
      <c r="M1071" s="75">
        <f t="shared" si="694"/>
        <v>251.54245179093317</v>
      </c>
      <c r="N1071" s="75">
        <f t="shared" si="694"/>
        <v>30.172552672646724</v>
      </c>
      <c r="O1071" s="75">
        <f t="shared" si="694"/>
        <v>0</v>
      </c>
      <c r="P1071" s="75">
        <f t="shared" si="694"/>
        <v>0</v>
      </c>
      <c r="Q1071" s="75">
        <f t="shared" si="694"/>
        <v>0</v>
      </c>
      <c r="R1071" s="75">
        <f t="shared" si="694"/>
        <v>0</v>
      </c>
      <c r="S1071" s="75">
        <f t="shared" si="694"/>
        <v>0</v>
      </c>
      <c r="T1071" s="75">
        <f t="shared" si="694"/>
        <v>0</v>
      </c>
      <c r="U1071" s="75">
        <f t="shared" si="694"/>
        <v>0</v>
      </c>
      <c r="V1071" s="75">
        <f t="shared" si="694"/>
        <v>0</v>
      </c>
      <c r="W1071" s="75">
        <f t="shared" si="694"/>
        <v>0</v>
      </c>
      <c r="X1071" s="75">
        <f t="shared" si="694"/>
        <v>0</v>
      </c>
      <c r="Y1071" s="23">
        <f t="shared" si="662"/>
        <v>0</v>
      </c>
    </row>
    <row r="1072" spans="1:25">
      <c r="A1072" s="25">
        <f t="shared" si="640"/>
        <v>1043</v>
      </c>
      <c r="C1072" s="106">
        <v>39924</v>
      </c>
      <c r="E1072" s="115" t="s">
        <v>321</v>
      </c>
      <c r="G1072" s="24"/>
      <c r="H1072" s="75"/>
      <c r="I1072" s="23">
        <f>'Dep. Res. Class'!G$268</f>
        <v>0</v>
      </c>
      <c r="J1072" s="75">
        <f t="shared" ref="J1072:X1072" si="695">+J268+J536+J804</f>
        <v>0</v>
      </c>
      <c r="K1072" s="75">
        <f t="shared" si="695"/>
        <v>0</v>
      </c>
      <c r="L1072" s="75">
        <f t="shared" si="695"/>
        <v>0</v>
      </c>
      <c r="M1072" s="75">
        <f t="shared" si="695"/>
        <v>0</v>
      </c>
      <c r="N1072" s="75">
        <f t="shared" si="695"/>
        <v>0</v>
      </c>
      <c r="O1072" s="75">
        <f t="shared" si="695"/>
        <v>0</v>
      </c>
      <c r="P1072" s="75">
        <f t="shared" si="695"/>
        <v>0</v>
      </c>
      <c r="Q1072" s="75">
        <f t="shared" si="695"/>
        <v>0</v>
      </c>
      <c r="R1072" s="75">
        <f t="shared" si="695"/>
        <v>0</v>
      </c>
      <c r="S1072" s="75">
        <f t="shared" si="695"/>
        <v>0</v>
      </c>
      <c r="T1072" s="75">
        <f t="shared" si="695"/>
        <v>0</v>
      </c>
      <c r="U1072" s="75">
        <f t="shared" si="695"/>
        <v>0</v>
      </c>
      <c r="V1072" s="75">
        <f t="shared" si="695"/>
        <v>0</v>
      </c>
      <c r="W1072" s="75">
        <f t="shared" si="695"/>
        <v>0</v>
      </c>
      <c r="X1072" s="75">
        <f t="shared" si="695"/>
        <v>0</v>
      </c>
      <c r="Y1072" s="23">
        <f t="shared" si="662"/>
        <v>0</v>
      </c>
    </row>
    <row r="1073" spans="1:25">
      <c r="A1073" s="25">
        <f t="shared" si="640"/>
        <v>1044</v>
      </c>
      <c r="C1073" s="117"/>
      <c r="E1073" s="115" t="s">
        <v>355</v>
      </c>
      <c r="G1073" s="24"/>
      <c r="H1073" s="75"/>
      <c r="I1073" s="23">
        <f>'Dep. Res. Class'!G$269</f>
        <v>0</v>
      </c>
      <c r="J1073" s="75">
        <f t="shared" ref="J1073:X1073" si="696">+J269+J537+J805</f>
        <v>0</v>
      </c>
      <c r="K1073" s="75">
        <f t="shared" si="696"/>
        <v>0</v>
      </c>
      <c r="L1073" s="75">
        <f t="shared" si="696"/>
        <v>0</v>
      </c>
      <c r="M1073" s="75">
        <f t="shared" si="696"/>
        <v>0</v>
      </c>
      <c r="N1073" s="75">
        <f t="shared" si="696"/>
        <v>0</v>
      </c>
      <c r="O1073" s="75">
        <f t="shared" si="696"/>
        <v>0</v>
      </c>
      <c r="P1073" s="75">
        <f t="shared" si="696"/>
        <v>0</v>
      </c>
      <c r="Q1073" s="75">
        <f t="shared" si="696"/>
        <v>0</v>
      </c>
      <c r="R1073" s="75">
        <f t="shared" si="696"/>
        <v>0</v>
      </c>
      <c r="S1073" s="75">
        <f t="shared" si="696"/>
        <v>0</v>
      </c>
      <c r="T1073" s="75">
        <f t="shared" si="696"/>
        <v>0</v>
      </c>
      <c r="U1073" s="75">
        <f t="shared" si="696"/>
        <v>0</v>
      </c>
      <c r="V1073" s="75">
        <f t="shared" si="696"/>
        <v>0</v>
      </c>
      <c r="W1073" s="75">
        <f t="shared" si="696"/>
        <v>0</v>
      </c>
      <c r="X1073" s="75">
        <f t="shared" si="696"/>
        <v>0</v>
      </c>
      <c r="Y1073" s="23">
        <f t="shared" si="662"/>
        <v>0</v>
      </c>
    </row>
    <row r="1074" spans="1:25">
      <c r="A1074" s="25">
        <f>A1073+1</f>
        <v>1045</v>
      </c>
      <c r="E1074" s="115"/>
      <c r="G1074" s="24"/>
      <c r="H1074" s="75"/>
      <c r="I1074" s="23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  <c r="U1074" s="75"/>
      <c r="V1074" s="75"/>
      <c r="W1074" s="75"/>
      <c r="X1074" s="75"/>
      <c r="Y1074" s="23"/>
    </row>
    <row r="1075" spans="1:25">
      <c r="A1075" s="25">
        <f>A1074+1</f>
        <v>1046</v>
      </c>
      <c r="D1075" s="106" t="s">
        <v>149</v>
      </c>
      <c r="G1075" s="24"/>
      <c r="I1075" s="23">
        <f>'Dep. Res. Class'!G$271</f>
        <v>5289403.7361428207</v>
      </c>
      <c r="J1075" s="75">
        <f>SUM(J1039:J1073)</f>
        <v>3942102.3143942794</v>
      </c>
      <c r="K1075" s="75">
        <f t="shared" ref="K1075:X1075" si="697">SUM(K1039:K1073)</f>
        <v>1095558.2490979596</v>
      </c>
      <c r="L1075" s="75">
        <f t="shared" si="697"/>
        <v>1376.2644333687501</v>
      </c>
      <c r="M1075" s="75">
        <f t="shared" si="697"/>
        <v>223551.83409627472</v>
      </c>
      <c r="N1075" s="75">
        <f t="shared" si="697"/>
        <v>26815.074120939131</v>
      </c>
      <c r="O1075" s="75">
        <f t="shared" si="697"/>
        <v>0</v>
      </c>
      <c r="P1075" s="75">
        <f t="shared" si="697"/>
        <v>0</v>
      </c>
      <c r="Q1075" s="75">
        <f t="shared" si="697"/>
        <v>0</v>
      </c>
      <c r="R1075" s="75">
        <f t="shared" si="697"/>
        <v>0</v>
      </c>
      <c r="S1075" s="75">
        <f t="shared" si="697"/>
        <v>0</v>
      </c>
      <c r="T1075" s="75">
        <f t="shared" si="697"/>
        <v>0</v>
      </c>
      <c r="U1075" s="75">
        <f t="shared" si="697"/>
        <v>0</v>
      </c>
      <c r="V1075" s="75">
        <f t="shared" si="697"/>
        <v>0</v>
      </c>
      <c r="W1075" s="75">
        <f t="shared" si="697"/>
        <v>0</v>
      </c>
      <c r="X1075" s="75">
        <f t="shared" si="697"/>
        <v>0</v>
      </c>
      <c r="Y1075" s="23">
        <f>SUM(J1075:X1075)-I1075</f>
        <v>0</v>
      </c>
    </row>
    <row r="1076" spans="1:25">
      <c r="A1076" s="25">
        <f>A1075+1</f>
        <v>1047</v>
      </c>
      <c r="G1076" s="24"/>
      <c r="H1076" s="75"/>
      <c r="I1076" s="23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23"/>
    </row>
    <row r="1077" spans="1:25">
      <c r="A1077" s="25">
        <f>A1076+1</f>
        <v>1048</v>
      </c>
      <c r="D1077" s="106" t="s">
        <v>125</v>
      </c>
      <c r="G1077" s="24"/>
      <c r="I1077" s="23">
        <f>'Dep. Res. Class'!G$273</f>
        <v>216905276.06951126</v>
      </c>
      <c r="J1077" s="23">
        <f>J941+J951+J991+J1033+J1075</f>
        <v>156189330.80719826</v>
      </c>
      <c r="K1077" s="23">
        <f t="shared" ref="K1077:X1077" si="698">K941+K951+K991+K1033+K1075</f>
        <v>50152810.422469743</v>
      </c>
      <c r="L1077" s="23">
        <f t="shared" si="698"/>
        <v>71607.635623477996</v>
      </c>
      <c r="M1077" s="23">
        <f t="shared" si="698"/>
        <v>9344278.4050286952</v>
      </c>
      <c r="N1077" s="23">
        <f t="shared" si="698"/>
        <v>1147248.7991910933</v>
      </c>
      <c r="O1077" s="23">
        <f t="shared" si="698"/>
        <v>0</v>
      </c>
      <c r="P1077" s="23">
        <f t="shared" si="698"/>
        <v>0</v>
      </c>
      <c r="Q1077" s="23">
        <f t="shared" si="698"/>
        <v>0</v>
      </c>
      <c r="R1077" s="23">
        <f t="shared" si="698"/>
        <v>0</v>
      </c>
      <c r="S1077" s="23">
        <f t="shared" si="698"/>
        <v>0</v>
      </c>
      <c r="T1077" s="23">
        <f t="shared" si="698"/>
        <v>0</v>
      </c>
      <c r="U1077" s="23">
        <f t="shared" si="698"/>
        <v>0</v>
      </c>
      <c r="V1077" s="23">
        <f t="shared" si="698"/>
        <v>0</v>
      </c>
      <c r="W1077" s="23">
        <f t="shared" si="698"/>
        <v>0</v>
      </c>
      <c r="X1077" s="23">
        <f t="shared" si="698"/>
        <v>0</v>
      </c>
      <c r="Y1077" s="23">
        <f>SUM(J1077:X1077)-I1077</f>
        <v>0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  <rowBreaks count="11" manualBreakCount="11">
    <brk id="94" max="13" man="1"/>
    <brk id="187" max="13" man="1"/>
    <brk id="273" max="13" man="1"/>
    <brk id="362" max="13" man="1"/>
    <brk id="455" max="13" man="1"/>
    <brk id="541" max="13" man="1"/>
    <brk id="630" max="13" man="1"/>
    <brk id="723" max="13" man="1"/>
    <brk id="809" max="13" man="1"/>
    <brk id="898" max="13" man="1"/>
    <brk id="9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69"/>
  <sheetViews>
    <sheetView defaultGridColor="0" view="pageBreakPreview" colorId="22" zoomScale="60" zoomScaleNormal="57" workbookViewId="0">
      <pane ySplit="5" topLeftCell="A126" activePane="bottomLeft" state="frozen"/>
      <selection activeCell="G60" sqref="G60"/>
      <selection pane="bottomLeft" activeCell="G60" sqref="G60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13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t="str">
        <f>Summary!A1</f>
        <v>Atmos Energy Corporation, Kentucky/Mid-States Division</v>
      </c>
    </row>
    <row r="2" spans="1:238">
      <c r="A2" t="str">
        <f>Summary!A2</f>
        <v>Class Cost of Service - Customer/Demand Study</v>
      </c>
    </row>
    <row r="3" spans="1:238">
      <c r="A3" t="str">
        <f>Summary!A3</f>
        <v>Forecasted Test Period: Twelve Months Ended March 31, 2026</v>
      </c>
    </row>
    <row r="5" spans="1:238">
      <c r="A5" t="s">
        <v>42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</row>
    <row r="6" spans="1:238">
      <c r="A6" s="31"/>
    </row>
    <row r="7" spans="1:238">
      <c r="A7" s="31"/>
      <c r="E7" s="2" t="s">
        <v>20</v>
      </c>
    </row>
    <row r="8" spans="1:238">
      <c r="A8" s="31"/>
      <c r="M8" s="3"/>
      <c r="N8" s="3"/>
      <c r="P8" s="2"/>
      <c r="Q8" s="2"/>
      <c r="R8" s="2"/>
      <c r="S8" s="2"/>
      <c r="T8" s="2"/>
      <c r="U8" s="2"/>
    </row>
    <row r="9" spans="1:238">
      <c r="A9" s="31"/>
      <c r="I9" s="23"/>
      <c r="J9" s="3"/>
      <c r="K9" s="3"/>
      <c r="L9" s="3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38">
      <c r="A10" s="74" t="s">
        <v>290</v>
      </c>
      <c r="F10" s="14" t="s">
        <v>38</v>
      </c>
      <c r="G10" s="11" t="s">
        <v>38</v>
      </c>
      <c r="H10" s="2" t="s">
        <v>1</v>
      </c>
      <c r="I10" s="2" t="s">
        <v>56</v>
      </c>
      <c r="J10" s="2" t="s">
        <v>535</v>
      </c>
      <c r="K10" s="2" t="s">
        <v>535</v>
      </c>
      <c r="L10" s="40" t="s">
        <v>536</v>
      </c>
      <c r="M10" s="40" t="s">
        <v>536</v>
      </c>
      <c r="N10" s="2"/>
      <c r="O10" s="2"/>
      <c r="P10" s="2"/>
      <c r="Q10" s="2"/>
      <c r="R10" s="2"/>
      <c r="S10" s="3"/>
      <c r="T10" s="3"/>
      <c r="U10" s="3"/>
      <c r="V10" s="2"/>
      <c r="W10" s="2"/>
      <c r="X10" s="2"/>
    </row>
    <row r="11" spans="1:238">
      <c r="A11" s="74" t="s">
        <v>289</v>
      </c>
      <c r="F11" s="14" t="s">
        <v>39</v>
      </c>
      <c r="G11" s="11" t="s">
        <v>21</v>
      </c>
      <c r="H11" s="2" t="s">
        <v>2</v>
      </c>
      <c r="I11" s="2" t="s">
        <v>460</v>
      </c>
      <c r="J11" s="40" t="s">
        <v>537</v>
      </c>
      <c r="K11" s="40" t="s">
        <v>538</v>
      </c>
      <c r="L11" s="40" t="s">
        <v>537</v>
      </c>
      <c r="M11" s="40" t="s">
        <v>538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38">
      <c r="A12">
        <v>1</v>
      </c>
      <c r="C12" t="s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</row>
    <row r="13" spans="1:238">
      <c r="A13">
        <f t="shared" ref="A13:A46" si="0">A12+1</f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</row>
    <row r="14" spans="1:238">
      <c r="A14">
        <f t="shared" si="0"/>
        <v>3</v>
      </c>
      <c r="D14" t="s">
        <v>359</v>
      </c>
      <c r="F14" s="12">
        <v>7.2</v>
      </c>
      <c r="G14" s="9" t="str">
        <f t="shared" ref="G14:G24" si="1">VLOOKUP($F14,alloc,3)</f>
        <v>Allocated O&amp;M Expenses - Cust</v>
      </c>
      <c r="H14" s="1">
        <f>'Oth. RB Class.'!I$14</f>
        <v>-5337.2475125710362</v>
      </c>
      <c r="I14" s="9">
        <f t="shared" ref="I14:I24" si="2">$H14*VLOOKUP($F14,alloc,6)</f>
        <v>-4571.090183682325</v>
      </c>
      <c r="J14" s="9">
        <f t="shared" ref="J14:J24" si="3">$H14*VLOOKUP($F14,alloc,7)</f>
        <v>-747.9085853855762</v>
      </c>
      <c r="K14" s="9">
        <f t="shared" ref="K14:K24" si="4">$H14*VLOOKUP($F14,alloc,8)</f>
        <v>-0.80559454001769271</v>
      </c>
      <c r="L14" s="9">
        <f t="shared" ref="L14:L24" si="5">$H14*VLOOKUP($F14,alloc,9)</f>
        <v>-10.906324695545674</v>
      </c>
      <c r="M14" s="9">
        <f t="shared" ref="M14:M24" si="6">$H14*VLOOKUP($F14,alloc,10)</f>
        <v>-6.5368242675721318</v>
      </c>
      <c r="N14" s="9">
        <f t="shared" ref="N14:N24" si="7">$H14*VLOOKUP($F14,alloc,11)</f>
        <v>0</v>
      </c>
      <c r="O14" s="9">
        <f t="shared" ref="O14:O24" si="8">$H14*VLOOKUP($F14,alloc,12)</f>
        <v>0</v>
      </c>
      <c r="P14" s="9">
        <f t="shared" ref="P14:P24" si="9">$H14*VLOOKUP($F14,alloc,13)</f>
        <v>0</v>
      </c>
      <c r="Q14" s="9">
        <f t="shared" ref="Q14:Q24" si="10">$H14*VLOOKUP($F14,alloc,14)</f>
        <v>0</v>
      </c>
      <c r="R14" s="9">
        <f t="shared" ref="R14:R24" si="11">$H14*VLOOKUP($F14,alloc,15)</f>
        <v>0</v>
      </c>
      <c r="S14" s="9">
        <f t="shared" ref="S14:S24" si="12">$H14*VLOOKUP($F14,alloc,16)</f>
        <v>0</v>
      </c>
      <c r="T14" s="9">
        <f t="shared" ref="T14:T24" si="13">$H14*VLOOKUP($F14,alloc,17)</f>
        <v>0</v>
      </c>
      <c r="U14" s="9">
        <f t="shared" ref="U14:U24" si="14">$H14*VLOOKUP($F14,alloc,18)</f>
        <v>0</v>
      </c>
      <c r="V14" s="9">
        <f t="shared" ref="V14:V24" si="15">$H14*VLOOKUP($F14,alloc,19)</f>
        <v>0</v>
      </c>
      <c r="W14" s="9">
        <f t="shared" ref="W14:W24" si="16">$H14*VLOOKUP($F14,alloc,20)</f>
        <v>0</v>
      </c>
      <c r="X14" s="1">
        <f>SUM(I14:W14)-H14</f>
        <v>0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</row>
    <row r="15" spans="1:238">
      <c r="A15">
        <f t="shared" si="0"/>
        <v>4</v>
      </c>
      <c r="D15" t="s">
        <v>357</v>
      </c>
      <c r="F15" s="12">
        <v>7.2</v>
      </c>
      <c r="G15" s="9" t="str">
        <f t="shared" si="1"/>
        <v>Allocated O&amp;M Expenses - Cust</v>
      </c>
      <c r="H15" s="1">
        <f>'Oth. RB Class.'!I$15</f>
        <v>99463.096688490274</v>
      </c>
      <c r="I15" s="9">
        <f t="shared" si="2"/>
        <v>85185.253979797053</v>
      </c>
      <c r="J15" s="9">
        <f t="shared" si="3"/>
        <v>13937.765443169985</v>
      </c>
      <c r="K15" s="9">
        <f t="shared" si="4"/>
        <v>15.012780920647469</v>
      </c>
      <c r="L15" s="9">
        <f t="shared" si="5"/>
        <v>203.24649084647277</v>
      </c>
      <c r="M15" s="9">
        <f t="shared" si="6"/>
        <v>121.81799375611082</v>
      </c>
      <c r="N15" s="9">
        <f t="shared" si="7"/>
        <v>0</v>
      </c>
      <c r="O15" s="9">
        <f t="shared" si="8"/>
        <v>0</v>
      </c>
      <c r="P15" s="9">
        <f t="shared" si="9"/>
        <v>0</v>
      </c>
      <c r="Q15" s="9">
        <f t="shared" si="10"/>
        <v>0</v>
      </c>
      <c r="R15" s="9">
        <f t="shared" si="11"/>
        <v>0</v>
      </c>
      <c r="S15" s="9">
        <f t="shared" si="12"/>
        <v>0</v>
      </c>
      <c r="T15" s="9">
        <f t="shared" si="13"/>
        <v>0</v>
      </c>
      <c r="U15" s="9">
        <f t="shared" si="14"/>
        <v>0</v>
      </c>
      <c r="V15" s="9">
        <f t="shared" si="15"/>
        <v>0</v>
      </c>
      <c r="W15" s="9">
        <f t="shared" si="16"/>
        <v>0</v>
      </c>
      <c r="X15" s="1">
        <f t="shared" ref="X15:X24" si="17">SUM(I15:W15)-H15</f>
        <v>0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</row>
    <row r="16" spans="1:238">
      <c r="A16">
        <f t="shared" si="0"/>
        <v>5</v>
      </c>
      <c r="D16" t="s">
        <v>358</v>
      </c>
      <c r="F16" s="12">
        <v>7.2</v>
      </c>
      <c r="G16" s="9" t="str">
        <f t="shared" si="1"/>
        <v>Allocated O&amp;M Expenses - Cust</v>
      </c>
      <c r="H16" s="1">
        <f>'Oth. RB Class.'!I$16</f>
        <v>2582.0879065678564</v>
      </c>
      <c r="I16" s="9">
        <f t="shared" si="2"/>
        <v>2211.431389553733</v>
      </c>
      <c r="J16" s="9">
        <f t="shared" si="3"/>
        <v>361.82802258913722</v>
      </c>
      <c r="K16" s="9">
        <f t="shared" si="4"/>
        <v>0.38973570449513495</v>
      </c>
      <c r="L16" s="9">
        <f t="shared" si="5"/>
        <v>5.2763318611591252</v>
      </c>
      <c r="M16" s="9">
        <f t="shared" si="6"/>
        <v>3.1624268593319504</v>
      </c>
      <c r="N16" s="9">
        <f t="shared" si="7"/>
        <v>0</v>
      </c>
      <c r="O16" s="9">
        <f t="shared" si="8"/>
        <v>0</v>
      </c>
      <c r="P16" s="9">
        <f t="shared" si="9"/>
        <v>0</v>
      </c>
      <c r="Q16" s="9">
        <f t="shared" si="10"/>
        <v>0</v>
      </c>
      <c r="R16" s="9">
        <f t="shared" si="11"/>
        <v>0</v>
      </c>
      <c r="S16" s="9">
        <f t="shared" si="12"/>
        <v>0</v>
      </c>
      <c r="T16" s="9">
        <f t="shared" si="13"/>
        <v>0</v>
      </c>
      <c r="U16" s="9">
        <f t="shared" si="14"/>
        <v>0</v>
      </c>
      <c r="V16" s="9">
        <f t="shared" si="15"/>
        <v>0</v>
      </c>
      <c r="W16" s="9">
        <f t="shared" si="16"/>
        <v>0</v>
      </c>
      <c r="X16" s="1">
        <f t="shared" si="17"/>
        <v>0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</row>
    <row r="17" spans="1:24">
      <c r="A17">
        <f t="shared" si="0"/>
        <v>6</v>
      </c>
      <c r="D17" t="s">
        <v>364</v>
      </c>
      <c r="F17" s="12">
        <v>7.2</v>
      </c>
      <c r="G17" s="9" t="str">
        <f t="shared" si="1"/>
        <v>Allocated O&amp;M Expenses - Cust</v>
      </c>
      <c r="H17" s="1">
        <f>'Oth. RB Class.'!I$17</f>
        <v>0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9">
        <f t="shared" si="5"/>
        <v>0</v>
      </c>
      <c r="M17" s="9">
        <f t="shared" si="6"/>
        <v>0</v>
      </c>
      <c r="N17" s="9">
        <f t="shared" si="7"/>
        <v>0</v>
      </c>
      <c r="O17" s="9">
        <f t="shared" si="8"/>
        <v>0</v>
      </c>
      <c r="P17" s="9">
        <f t="shared" si="9"/>
        <v>0</v>
      </c>
      <c r="Q17" s="9">
        <f t="shared" si="10"/>
        <v>0</v>
      </c>
      <c r="R17" s="9">
        <f t="shared" si="11"/>
        <v>0</v>
      </c>
      <c r="S17" s="9">
        <f t="shared" si="12"/>
        <v>0</v>
      </c>
      <c r="T17" s="9">
        <f t="shared" si="13"/>
        <v>0</v>
      </c>
      <c r="U17" s="9">
        <f t="shared" si="14"/>
        <v>0</v>
      </c>
      <c r="V17" s="9">
        <f t="shared" si="15"/>
        <v>0</v>
      </c>
      <c r="W17" s="9">
        <f t="shared" si="16"/>
        <v>0</v>
      </c>
      <c r="X17" s="1">
        <f t="shared" si="17"/>
        <v>0</v>
      </c>
    </row>
    <row r="18" spans="1:24">
      <c r="A18">
        <f t="shared" si="0"/>
        <v>7</v>
      </c>
      <c r="D18" t="s">
        <v>154</v>
      </c>
      <c r="F18" s="12">
        <v>99</v>
      </c>
      <c r="G18" s="9" t="str">
        <f t="shared" si="1"/>
        <v>-</v>
      </c>
      <c r="H18" s="1">
        <f>'Oth. RB Class.'!I$18</f>
        <v>0</v>
      </c>
      <c r="I18" s="9">
        <f t="shared" si="2"/>
        <v>0</v>
      </c>
      <c r="J18" s="9">
        <f t="shared" si="3"/>
        <v>0</v>
      </c>
      <c r="K18" s="9">
        <f t="shared" si="4"/>
        <v>0</v>
      </c>
      <c r="L18" s="9">
        <f t="shared" si="5"/>
        <v>0</v>
      </c>
      <c r="M18" s="9">
        <f t="shared" si="6"/>
        <v>0</v>
      </c>
      <c r="N18" s="9">
        <f t="shared" si="7"/>
        <v>0</v>
      </c>
      <c r="O18" s="9">
        <f t="shared" si="8"/>
        <v>0</v>
      </c>
      <c r="P18" s="9">
        <f t="shared" si="9"/>
        <v>0</v>
      </c>
      <c r="Q18" s="9">
        <f t="shared" si="10"/>
        <v>0</v>
      </c>
      <c r="R18" s="9">
        <f t="shared" si="11"/>
        <v>0</v>
      </c>
      <c r="S18" s="9">
        <f t="shared" si="12"/>
        <v>0</v>
      </c>
      <c r="T18" s="9">
        <f t="shared" si="13"/>
        <v>0</v>
      </c>
      <c r="U18" s="9">
        <f t="shared" si="14"/>
        <v>0</v>
      </c>
      <c r="V18" s="9">
        <f t="shared" si="15"/>
        <v>0</v>
      </c>
      <c r="W18" s="9">
        <f t="shared" si="16"/>
        <v>0</v>
      </c>
      <c r="X18" s="1">
        <f t="shared" si="17"/>
        <v>0</v>
      </c>
    </row>
    <row r="19" spans="1:24">
      <c r="A19">
        <f t="shared" si="0"/>
        <v>8</v>
      </c>
      <c r="D19" t="s">
        <v>360</v>
      </c>
      <c r="F19" s="12">
        <v>7.2</v>
      </c>
      <c r="G19" s="9" t="str">
        <f t="shared" si="1"/>
        <v>Allocated O&amp;M Expenses - Cust</v>
      </c>
      <c r="H19" s="1">
        <f>'Oth. RB Class.'!I$19</f>
        <v>0</v>
      </c>
      <c r="I19" s="9">
        <f t="shared" si="2"/>
        <v>0</v>
      </c>
      <c r="J19" s="9">
        <f t="shared" si="3"/>
        <v>0</v>
      </c>
      <c r="K19" s="9">
        <f t="shared" si="4"/>
        <v>0</v>
      </c>
      <c r="L19" s="9">
        <f t="shared" si="5"/>
        <v>0</v>
      </c>
      <c r="M19" s="9">
        <f t="shared" si="6"/>
        <v>0</v>
      </c>
      <c r="N19" s="9">
        <f t="shared" si="7"/>
        <v>0</v>
      </c>
      <c r="O19" s="9">
        <f t="shared" si="8"/>
        <v>0</v>
      </c>
      <c r="P19" s="9">
        <f t="shared" si="9"/>
        <v>0</v>
      </c>
      <c r="Q19" s="9">
        <f t="shared" si="10"/>
        <v>0</v>
      </c>
      <c r="R19" s="9">
        <f t="shared" si="11"/>
        <v>0</v>
      </c>
      <c r="S19" s="9">
        <f t="shared" si="12"/>
        <v>0</v>
      </c>
      <c r="T19" s="9">
        <f t="shared" si="13"/>
        <v>0</v>
      </c>
      <c r="U19" s="9">
        <f t="shared" si="14"/>
        <v>0</v>
      </c>
      <c r="V19" s="9">
        <f t="shared" si="15"/>
        <v>0</v>
      </c>
      <c r="W19" s="9">
        <f t="shared" si="16"/>
        <v>0</v>
      </c>
      <c r="X19" s="1">
        <f t="shared" si="17"/>
        <v>0</v>
      </c>
    </row>
    <row r="20" spans="1:24">
      <c r="A20">
        <f t="shared" si="0"/>
        <v>9</v>
      </c>
      <c r="D20" t="s">
        <v>361</v>
      </c>
      <c r="F20" s="12">
        <v>7.2</v>
      </c>
      <c r="G20" s="9" t="str">
        <f t="shared" si="1"/>
        <v>Allocated O&amp;M Expenses - Cust</v>
      </c>
      <c r="H20" s="1">
        <f>'Oth. RB Class.'!I$20</f>
        <v>0</v>
      </c>
      <c r="I20" s="9">
        <f t="shared" si="2"/>
        <v>0</v>
      </c>
      <c r="J20" s="9">
        <f t="shared" si="3"/>
        <v>0</v>
      </c>
      <c r="K20" s="9">
        <f t="shared" si="4"/>
        <v>0</v>
      </c>
      <c r="L20" s="9">
        <f t="shared" si="5"/>
        <v>0</v>
      </c>
      <c r="M20" s="9">
        <f t="shared" si="6"/>
        <v>0</v>
      </c>
      <c r="N20" s="9">
        <f t="shared" si="7"/>
        <v>0</v>
      </c>
      <c r="O20" s="9">
        <f t="shared" si="8"/>
        <v>0</v>
      </c>
      <c r="P20" s="9">
        <f t="shared" si="9"/>
        <v>0</v>
      </c>
      <c r="Q20" s="9">
        <f t="shared" si="10"/>
        <v>0</v>
      </c>
      <c r="R20" s="9">
        <f t="shared" si="11"/>
        <v>0</v>
      </c>
      <c r="S20" s="9">
        <f t="shared" si="12"/>
        <v>0</v>
      </c>
      <c r="T20" s="9">
        <f t="shared" si="13"/>
        <v>0</v>
      </c>
      <c r="U20" s="9">
        <f t="shared" si="14"/>
        <v>0</v>
      </c>
      <c r="V20" s="9">
        <f t="shared" si="15"/>
        <v>0</v>
      </c>
      <c r="W20" s="9">
        <f t="shared" si="16"/>
        <v>0</v>
      </c>
      <c r="X20" s="1">
        <f t="shared" si="17"/>
        <v>0</v>
      </c>
    </row>
    <row r="21" spans="1:24">
      <c r="A21">
        <f t="shared" si="0"/>
        <v>10</v>
      </c>
      <c r="D21" t="s">
        <v>362</v>
      </c>
      <c r="F21" s="12">
        <v>7.2</v>
      </c>
      <c r="G21" s="9" t="str">
        <f t="shared" si="1"/>
        <v>Allocated O&amp;M Expenses - Cust</v>
      </c>
      <c r="H21" s="1">
        <f>'Oth. RB Class.'!I$21</f>
        <v>0</v>
      </c>
      <c r="I21" s="9">
        <f t="shared" si="2"/>
        <v>0</v>
      </c>
      <c r="J21" s="9">
        <f t="shared" si="3"/>
        <v>0</v>
      </c>
      <c r="K21" s="9">
        <f t="shared" si="4"/>
        <v>0</v>
      </c>
      <c r="L21" s="9">
        <f t="shared" si="5"/>
        <v>0</v>
      </c>
      <c r="M21" s="9">
        <f t="shared" si="6"/>
        <v>0</v>
      </c>
      <c r="N21" s="9">
        <f t="shared" si="7"/>
        <v>0</v>
      </c>
      <c r="O21" s="9">
        <f t="shared" si="8"/>
        <v>0</v>
      </c>
      <c r="P21" s="9">
        <f t="shared" si="9"/>
        <v>0</v>
      </c>
      <c r="Q21" s="9">
        <f t="shared" si="10"/>
        <v>0</v>
      </c>
      <c r="R21" s="9">
        <f t="shared" si="11"/>
        <v>0</v>
      </c>
      <c r="S21" s="9">
        <f t="shared" si="12"/>
        <v>0</v>
      </c>
      <c r="T21" s="9">
        <f t="shared" si="13"/>
        <v>0</v>
      </c>
      <c r="U21" s="9">
        <f t="shared" si="14"/>
        <v>0</v>
      </c>
      <c r="V21" s="9">
        <f t="shared" si="15"/>
        <v>0</v>
      </c>
      <c r="W21" s="9">
        <f t="shared" si="16"/>
        <v>0</v>
      </c>
      <c r="X21" s="1">
        <f t="shared" si="17"/>
        <v>0</v>
      </c>
    </row>
    <row r="22" spans="1:24">
      <c r="A22">
        <f t="shared" si="0"/>
        <v>11</v>
      </c>
      <c r="D22" t="s">
        <v>363</v>
      </c>
      <c r="F22" s="12">
        <v>7.2</v>
      </c>
      <c r="G22" s="9" t="str">
        <f t="shared" si="1"/>
        <v>Allocated O&amp;M Expenses - Cust</v>
      </c>
      <c r="H22" s="1">
        <f>'Oth. RB Class.'!I$22</f>
        <v>0</v>
      </c>
      <c r="I22" s="9">
        <f t="shared" si="2"/>
        <v>0</v>
      </c>
      <c r="J22" s="9">
        <f t="shared" si="3"/>
        <v>0</v>
      </c>
      <c r="K22" s="9">
        <f t="shared" si="4"/>
        <v>0</v>
      </c>
      <c r="L22" s="9">
        <f t="shared" si="5"/>
        <v>0</v>
      </c>
      <c r="M22" s="9">
        <f t="shared" si="6"/>
        <v>0</v>
      </c>
      <c r="N22" s="9">
        <f t="shared" si="7"/>
        <v>0</v>
      </c>
      <c r="O22" s="9">
        <f t="shared" si="8"/>
        <v>0</v>
      </c>
      <c r="P22" s="9">
        <f t="shared" si="9"/>
        <v>0</v>
      </c>
      <c r="Q22" s="9">
        <f t="shared" si="10"/>
        <v>0</v>
      </c>
      <c r="R22" s="9">
        <f t="shared" si="11"/>
        <v>0</v>
      </c>
      <c r="S22" s="9">
        <f t="shared" si="12"/>
        <v>0</v>
      </c>
      <c r="T22" s="9">
        <f t="shared" si="13"/>
        <v>0</v>
      </c>
      <c r="U22" s="9">
        <f t="shared" si="14"/>
        <v>0</v>
      </c>
      <c r="V22" s="9">
        <f t="shared" si="15"/>
        <v>0</v>
      </c>
      <c r="W22" s="9">
        <f t="shared" si="16"/>
        <v>0</v>
      </c>
      <c r="X22" s="1">
        <f t="shared" si="17"/>
        <v>0</v>
      </c>
    </row>
    <row r="23" spans="1:24">
      <c r="A23">
        <f t="shared" si="0"/>
        <v>12</v>
      </c>
      <c r="D23" t="s">
        <v>142</v>
      </c>
      <c r="F23" s="12">
        <v>7.2</v>
      </c>
      <c r="G23" s="9" t="str">
        <f t="shared" si="1"/>
        <v>Allocated O&amp;M Expenses - Cust</v>
      </c>
      <c r="H23" s="1">
        <f>'Oth. RB Class.'!I$23</f>
        <v>-397822.86727891915</v>
      </c>
      <c r="I23" s="9">
        <f t="shared" si="2"/>
        <v>-340715.73393961473</v>
      </c>
      <c r="J23" s="9">
        <f t="shared" si="3"/>
        <v>-55746.925208136527</v>
      </c>
      <c r="K23" s="9">
        <f t="shared" si="4"/>
        <v>-60.046668066120532</v>
      </c>
      <c r="L23" s="9">
        <f t="shared" si="5"/>
        <v>-812.92564222242788</v>
      </c>
      <c r="M23" s="9">
        <f t="shared" si="6"/>
        <v>-487.2358208793778</v>
      </c>
      <c r="N23" s="9">
        <f t="shared" si="7"/>
        <v>0</v>
      </c>
      <c r="O23" s="9">
        <f t="shared" si="8"/>
        <v>0</v>
      </c>
      <c r="P23" s="9">
        <f t="shared" si="9"/>
        <v>0</v>
      </c>
      <c r="Q23" s="9">
        <f t="shared" si="10"/>
        <v>0</v>
      </c>
      <c r="R23" s="9">
        <f t="shared" si="11"/>
        <v>0</v>
      </c>
      <c r="S23" s="9">
        <f t="shared" si="12"/>
        <v>0</v>
      </c>
      <c r="T23" s="9">
        <f t="shared" si="13"/>
        <v>0</v>
      </c>
      <c r="U23" s="9">
        <f t="shared" si="14"/>
        <v>0</v>
      </c>
      <c r="V23" s="9">
        <f t="shared" si="15"/>
        <v>0</v>
      </c>
      <c r="W23" s="9">
        <f t="shared" si="16"/>
        <v>0</v>
      </c>
      <c r="X23" s="1">
        <f t="shared" ref="X23" si="18">SUM(I23:W23)-H23</f>
        <v>0</v>
      </c>
    </row>
    <row r="24" spans="1:24">
      <c r="A24">
        <f t="shared" si="0"/>
        <v>13</v>
      </c>
      <c r="D24" t="s">
        <v>458</v>
      </c>
      <c r="F24" s="12">
        <v>7.2</v>
      </c>
      <c r="G24" s="9" t="str">
        <f t="shared" si="1"/>
        <v>Allocated O&amp;M Expenses - Cust</v>
      </c>
      <c r="H24" s="1">
        <f>'Oth. RB Class.'!I$24</f>
        <v>-672958.161657908</v>
      </c>
      <c r="I24" s="9">
        <f t="shared" si="2"/>
        <v>-576355.59144258895</v>
      </c>
      <c r="J24" s="9">
        <f t="shared" si="3"/>
        <v>-94301.6387236632</v>
      </c>
      <c r="K24" s="9">
        <f t="shared" si="4"/>
        <v>-101.57509454359204</v>
      </c>
      <c r="L24" s="9">
        <f t="shared" si="5"/>
        <v>-1375.1470585300076</v>
      </c>
      <c r="M24" s="9">
        <f t="shared" si="6"/>
        <v>-824.20933858228932</v>
      </c>
      <c r="N24" s="9">
        <f t="shared" si="7"/>
        <v>0</v>
      </c>
      <c r="O24" s="9">
        <f t="shared" si="8"/>
        <v>0</v>
      </c>
      <c r="P24" s="9">
        <f t="shared" si="9"/>
        <v>0</v>
      </c>
      <c r="Q24" s="9">
        <f t="shared" si="10"/>
        <v>0</v>
      </c>
      <c r="R24" s="9">
        <f t="shared" si="11"/>
        <v>0</v>
      </c>
      <c r="S24" s="9">
        <f t="shared" si="12"/>
        <v>0</v>
      </c>
      <c r="T24" s="9">
        <f t="shared" si="13"/>
        <v>0</v>
      </c>
      <c r="U24" s="9">
        <f t="shared" si="14"/>
        <v>0</v>
      </c>
      <c r="V24" s="9">
        <f t="shared" si="15"/>
        <v>0</v>
      </c>
      <c r="W24" s="9">
        <f t="shared" si="16"/>
        <v>0</v>
      </c>
      <c r="X24" s="1">
        <f t="shared" si="17"/>
        <v>0</v>
      </c>
    </row>
    <row r="25" spans="1:24">
      <c r="A25">
        <f t="shared" si="0"/>
        <v>14</v>
      </c>
      <c r="H25" s="1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1"/>
    </row>
    <row r="26" spans="1:24">
      <c r="A26">
        <f t="shared" si="0"/>
        <v>15</v>
      </c>
      <c r="C26" t="s">
        <v>151</v>
      </c>
      <c r="H26" s="1">
        <f>'Oth. RB Class.'!I$26</f>
        <v>-974073.09185434005</v>
      </c>
      <c r="I26" s="1">
        <f>SUM(I14:I24)</f>
        <v>-834245.73019653524</v>
      </c>
      <c r="J26" s="1">
        <f t="shared" ref="J26:W26" si="19">SUM(J14:J24)</f>
        <v>-136496.87905142619</v>
      </c>
      <c r="K26" s="1">
        <f t="shared" si="19"/>
        <v>-147.02484052458766</v>
      </c>
      <c r="L26" s="1">
        <f t="shared" si="19"/>
        <v>-1990.4562027403492</v>
      </c>
      <c r="M26" s="1">
        <f t="shared" si="19"/>
        <v>-1193.0015631137965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>SUM(I26:W26)-H26</f>
        <v>0</v>
      </c>
    </row>
    <row r="27" spans="1:24">
      <c r="A27">
        <f t="shared" si="0"/>
        <v>16</v>
      </c>
      <c r="F27" s="12"/>
      <c r="G27" s="9"/>
      <c r="H27" s="1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1"/>
    </row>
    <row r="28" spans="1:24">
      <c r="A28">
        <f t="shared" si="0"/>
        <v>17</v>
      </c>
      <c r="F28" s="12"/>
      <c r="G28" s="9"/>
      <c r="H28" s="1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1"/>
    </row>
    <row r="29" spans="1:24">
      <c r="A29">
        <f t="shared" si="0"/>
        <v>18</v>
      </c>
      <c r="C29" t="s">
        <v>152</v>
      </c>
      <c r="F29" s="12"/>
      <c r="G29" s="9"/>
      <c r="H29" s="1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1"/>
    </row>
    <row r="30" spans="1:24">
      <c r="A30">
        <f t="shared" si="0"/>
        <v>19</v>
      </c>
      <c r="F30" s="12"/>
      <c r="G30" s="9"/>
      <c r="H30" s="1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1"/>
    </row>
    <row r="31" spans="1:24">
      <c r="A31">
        <f t="shared" si="0"/>
        <v>20</v>
      </c>
      <c r="D31" t="s">
        <v>365</v>
      </c>
      <c r="F31" s="12">
        <v>2</v>
      </c>
      <c r="G31" s="9" t="str">
        <f t="shared" ref="G31:G39" si="20">VLOOKUP($F31,alloc,3)</f>
        <v>Bills</v>
      </c>
      <c r="H31" s="1">
        <f>'Oth. RB Class.'!I$31</f>
        <v>-736136.34</v>
      </c>
      <c r="I31" s="9">
        <f t="shared" ref="I31:I39" si="21">$H31*VLOOKUP($F31,alloc,6)</f>
        <v>-653437.02351586928</v>
      </c>
      <c r="J31" s="9">
        <f t="shared" ref="J31:J39" si="22">$H31*VLOOKUP($F31,alloc,7)</f>
        <v>-81894.312779395579</v>
      </c>
      <c r="K31" s="9">
        <f t="shared" ref="K31:K39" si="23">$H31*VLOOKUP($F31,alloc,8)</f>
        <v>-35.632338574593128</v>
      </c>
      <c r="L31" s="9">
        <f t="shared" ref="L31:L39" si="24">$H31*VLOOKUP($F31,alloc,9)</f>
        <v>-480.2403902980144</v>
      </c>
      <c r="M31" s="9">
        <f t="shared" ref="M31:M39" si="25">$H31*VLOOKUP($F31,alloc,10)</f>
        <v>-289.13097586241275</v>
      </c>
      <c r="N31" s="9">
        <f t="shared" ref="N31:N39" si="26">$H31*VLOOKUP($F31,alloc,11)</f>
        <v>0</v>
      </c>
      <c r="O31" s="9">
        <f t="shared" ref="O31:O39" si="27">$H31*VLOOKUP($F31,alloc,12)</f>
        <v>0</v>
      </c>
      <c r="P31" s="9">
        <f t="shared" ref="P31:P39" si="28">$H31*VLOOKUP($F31,alloc,13)</f>
        <v>0</v>
      </c>
      <c r="Q31" s="9">
        <f t="shared" ref="Q31:Q39" si="29">$H31*VLOOKUP($F31,alloc,14)</f>
        <v>0</v>
      </c>
      <c r="R31" s="9">
        <f t="shared" ref="R31:R39" si="30">$H31*VLOOKUP($F31,alloc,15)</f>
        <v>0</v>
      </c>
      <c r="S31" s="9">
        <f t="shared" ref="S31:S39" si="31">$H31*VLOOKUP($F31,alloc,16)</f>
        <v>0</v>
      </c>
      <c r="T31" s="9">
        <f t="shared" ref="T31:T39" si="32">$H31*VLOOKUP($F31,alloc,17)</f>
        <v>0</v>
      </c>
      <c r="U31" s="9">
        <f t="shared" ref="U31:U39" si="33">$H31*VLOOKUP($F31,alloc,18)</f>
        <v>0</v>
      </c>
      <c r="V31" s="9">
        <f t="shared" ref="V31:V39" si="34">$H31*VLOOKUP($F31,alloc,19)</f>
        <v>0</v>
      </c>
      <c r="W31" s="9">
        <f t="shared" ref="W31:W39" si="35">$H31*VLOOKUP($F31,alloc,20)</f>
        <v>0</v>
      </c>
      <c r="X31" s="1">
        <f t="shared" ref="X31:X41" si="36">SUM(I31:W31)-H31</f>
        <v>0</v>
      </c>
    </row>
    <row r="32" spans="1:24">
      <c r="A32">
        <f t="shared" si="0"/>
        <v>21</v>
      </c>
      <c r="D32" t="s">
        <v>366</v>
      </c>
      <c r="F32" s="12">
        <v>2</v>
      </c>
      <c r="G32" s="9" t="str">
        <f t="shared" si="20"/>
        <v>Bills</v>
      </c>
      <c r="H32" s="1">
        <f>'Oth. RB Class.'!I$32</f>
        <v>0</v>
      </c>
      <c r="I32" s="9">
        <f t="shared" si="21"/>
        <v>0</v>
      </c>
      <c r="J32" s="9">
        <f t="shared" si="22"/>
        <v>0</v>
      </c>
      <c r="K32" s="9">
        <f t="shared" si="23"/>
        <v>0</v>
      </c>
      <c r="L32" s="9">
        <f t="shared" si="24"/>
        <v>0</v>
      </c>
      <c r="M32" s="9">
        <f t="shared" si="25"/>
        <v>0</v>
      </c>
      <c r="N32" s="9">
        <f t="shared" si="26"/>
        <v>0</v>
      </c>
      <c r="O32" s="9">
        <f t="shared" si="27"/>
        <v>0</v>
      </c>
      <c r="P32" s="9">
        <f t="shared" si="28"/>
        <v>0</v>
      </c>
      <c r="Q32" s="9">
        <f t="shared" si="29"/>
        <v>0</v>
      </c>
      <c r="R32" s="9">
        <f t="shared" si="30"/>
        <v>0</v>
      </c>
      <c r="S32" s="9">
        <f t="shared" si="31"/>
        <v>0</v>
      </c>
      <c r="T32" s="9">
        <f t="shared" si="32"/>
        <v>0</v>
      </c>
      <c r="U32" s="9">
        <f t="shared" si="33"/>
        <v>0</v>
      </c>
      <c r="V32" s="9">
        <f t="shared" si="34"/>
        <v>0</v>
      </c>
      <c r="W32" s="9">
        <f t="shared" si="35"/>
        <v>0</v>
      </c>
      <c r="X32" s="1">
        <f t="shared" si="36"/>
        <v>0</v>
      </c>
    </row>
    <row r="33" spans="1:24">
      <c r="A33">
        <f t="shared" si="0"/>
        <v>22</v>
      </c>
      <c r="D33" t="s">
        <v>367</v>
      </c>
      <c r="F33" s="12">
        <v>2</v>
      </c>
      <c r="G33" s="9" t="str">
        <f t="shared" si="20"/>
        <v>Bills</v>
      </c>
      <c r="H33" s="1">
        <f>'Oth. RB Class.'!I$33</f>
        <v>0</v>
      </c>
      <c r="I33" s="9">
        <f t="shared" si="21"/>
        <v>0</v>
      </c>
      <c r="J33" s="9">
        <f t="shared" si="22"/>
        <v>0</v>
      </c>
      <c r="K33" s="9">
        <f t="shared" si="23"/>
        <v>0</v>
      </c>
      <c r="L33" s="9">
        <f t="shared" si="24"/>
        <v>0</v>
      </c>
      <c r="M33" s="9">
        <f t="shared" si="25"/>
        <v>0</v>
      </c>
      <c r="N33" s="9">
        <f t="shared" si="26"/>
        <v>0</v>
      </c>
      <c r="O33" s="9">
        <f t="shared" si="27"/>
        <v>0</v>
      </c>
      <c r="P33" s="9">
        <f t="shared" si="28"/>
        <v>0</v>
      </c>
      <c r="Q33" s="9">
        <f t="shared" si="29"/>
        <v>0</v>
      </c>
      <c r="R33" s="9">
        <f t="shared" si="30"/>
        <v>0</v>
      </c>
      <c r="S33" s="9">
        <f t="shared" si="31"/>
        <v>0</v>
      </c>
      <c r="T33" s="9">
        <f t="shared" si="32"/>
        <v>0</v>
      </c>
      <c r="U33" s="9">
        <f t="shared" si="33"/>
        <v>0</v>
      </c>
      <c r="V33" s="9">
        <f t="shared" si="34"/>
        <v>0</v>
      </c>
      <c r="W33" s="9">
        <f t="shared" si="35"/>
        <v>0</v>
      </c>
      <c r="X33" s="1">
        <f t="shared" si="36"/>
        <v>0</v>
      </c>
    </row>
    <row r="34" spans="1:24">
      <c r="A34">
        <f t="shared" si="0"/>
        <v>23</v>
      </c>
      <c r="D34" t="s">
        <v>368</v>
      </c>
      <c r="F34" s="12">
        <v>2</v>
      </c>
      <c r="G34" s="9" t="str">
        <f t="shared" si="20"/>
        <v>Bills</v>
      </c>
      <c r="H34" s="1">
        <f>'Oth. RB Class.'!I$34</f>
        <v>0</v>
      </c>
      <c r="I34" s="9">
        <f t="shared" si="21"/>
        <v>0</v>
      </c>
      <c r="J34" s="9">
        <f t="shared" si="22"/>
        <v>0</v>
      </c>
      <c r="K34" s="9">
        <f t="shared" si="23"/>
        <v>0</v>
      </c>
      <c r="L34" s="9">
        <f t="shared" si="24"/>
        <v>0</v>
      </c>
      <c r="M34" s="9">
        <f t="shared" si="25"/>
        <v>0</v>
      </c>
      <c r="N34" s="9">
        <f t="shared" si="26"/>
        <v>0</v>
      </c>
      <c r="O34" s="9">
        <f t="shared" si="27"/>
        <v>0</v>
      </c>
      <c r="P34" s="9">
        <f t="shared" si="28"/>
        <v>0</v>
      </c>
      <c r="Q34" s="9">
        <f t="shared" si="29"/>
        <v>0</v>
      </c>
      <c r="R34" s="9">
        <f t="shared" si="30"/>
        <v>0</v>
      </c>
      <c r="S34" s="9">
        <f t="shared" si="31"/>
        <v>0</v>
      </c>
      <c r="T34" s="9">
        <f t="shared" si="32"/>
        <v>0</v>
      </c>
      <c r="U34" s="9">
        <f t="shared" si="33"/>
        <v>0</v>
      </c>
      <c r="V34" s="9">
        <f t="shared" si="34"/>
        <v>0</v>
      </c>
      <c r="W34" s="9">
        <f t="shared" si="35"/>
        <v>0</v>
      </c>
      <c r="X34" s="1">
        <f t="shared" si="36"/>
        <v>0</v>
      </c>
    </row>
    <row r="35" spans="1:24">
      <c r="A35">
        <f t="shared" si="0"/>
        <v>24</v>
      </c>
      <c r="D35" t="s">
        <v>641</v>
      </c>
      <c r="F35" s="12">
        <v>9.1999999999999993</v>
      </c>
      <c r="G35" s="9" t="str">
        <f t="shared" si="20"/>
        <v>Allocated Net Plant - Cust</v>
      </c>
      <c r="H35" s="1">
        <f>'Oth. RB Class.'!I$35</f>
        <v>-65324593.157949522</v>
      </c>
      <c r="I35" s="9">
        <f t="shared" si="21"/>
        <v>-55730345.954063691</v>
      </c>
      <c r="J35" s="9">
        <f t="shared" si="22"/>
        <v>-9331092.9422689136</v>
      </c>
      <c r="K35" s="9">
        <f t="shared" si="23"/>
        <v>-11648.147321716617</v>
      </c>
      <c r="L35" s="9">
        <f t="shared" si="24"/>
        <v>-156989.71888470367</v>
      </c>
      <c r="M35" s="9">
        <f t="shared" si="25"/>
        <v>-94516.39541050051</v>
      </c>
      <c r="N35" s="9">
        <f t="shared" si="26"/>
        <v>0</v>
      </c>
      <c r="O35" s="9">
        <f t="shared" si="27"/>
        <v>0</v>
      </c>
      <c r="P35" s="9">
        <f t="shared" si="28"/>
        <v>0</v>
      </c>
      <c r="Q35" s="9">
        <f t="shared" si="29"/>
        <v>0</v>
      </c>
      <c r="R35" s="9">
        <f t="shared" si="30"/>
        <v>0</v>
      </c>
      <c r="S35" s="9">
        <f t="shared" si="31"/>
        <v>0</v>
      </c>
      <c r="T35" s="9">
        <f t="shared" si="32"/>
        <v>0</v>
      </c>
      <c r="U35" s="9">
        <f t="shared" si="33"/>
        <v>0</v>
      </c>
      <c r="V35" s="9">
        <f t="shared" si="34"/>
        <v>0</v>
      </c>
      <c r="W35" s="9">
        <f t="shared" si="35"/>
        <v>0</v>
      </c>
      <c r="X35" s="1">
        <f t="shared" si="36"/>
        <v>0</v>
      </c>
    </row>
    <row r="36" spans="1:24">
      <c r="A36">
        <f t="shared" si="0"/>
        <v>25</v>
      </c>
      <c r="D36" t="s">
        <v>643</v>
      </c>
      <c r="F36" s="12">
        <v>9.1999999999999993</v>
      </c>
      <c r="G36" s="9" t="str">
        <f t="shared" si="20"/>
        <v>Allocated Net Plant - Cust</v>
      </c>
      <c r="H36" s="1">
        <f>'Oth. RB Class.'!I$36</f>
        <v>-5258031.4772993391</v>
      </c>
      <c r="I36" s="9">
        <f t="shared" si="21"/>
        <v>-4485782.4458044702</v>
      </c>
      <c r="J36" s="9">
        <f t="shared" si="22"/>
        <v>-751067.5235194331</v>
      </c>
      <c r="K36" s="9">
        <f t="shared" si="23"/>
        <v>-937.56918044200222</v>
      </c>
      <c r="L36" s="9">
        <f t="shared" si="24"/>
        <v>-12636.234587979128</v>
      </c>
      <c r="M36" s="9">
        <f t="shared" si="25"/>
        <v>-7607.7042070151019</v>
      </c>
      <c r="N36" s="9">
        <f t="shared" si="26"/>
        <v>0</v>
      </c>
      <c r="O36" s="9">
        <f t="shared" si="27"/>
        <v>0</v>
      </c>
      <c r="P36" s="9">
        <f t="shared" si="28"/>
        <v>0</v>
      </c>
      <c r="Q36" s="9">
        <f t="shared" si="29"/>
        <v>0</v>
      </c>
      <c r="R36" s="9">
        <f t="shared" si="30"/>
        <v>0</v>
      </c>
      <c r="S36" s="9">
        <f t="shared" si="31"/>
        <v>0</v>
      </c>
      <c r="T36" s="9">
        <f t="shared" si="32"/>
        <v>0</v>
      </c>
      <c r="U36" s="9">
        <f t="shared" si="33"/>
        <v>0</v>
      </c>
      <c r="V36" s="9">
        <f t="shared" si="34"/>
        <v>0</v>
      </c>
      <c r="W36" s="9">
        <f t="shared" si="35"/>
        <v>0</v>
      </c>
      <c r="X36" s="1">
        <f t="shared" si="36"/>
        <v>0</v>
      </c>
    </row>
    <row r="37" spans="1:24">
      <c r="A37">
        <f t="shared" si="0"/>
        <v>26</v>
      </c>
      <c r="D37" t="s">
        <v>644</v>
      </c>
      <c r="F37" s="12">
        <v>9.1999999999999993</v>
      </c>
      <c r="G37" s="9" t="str">
        <f t="shared" si="20"/>
        <v>Allocated Net Plant - Cust</v>
      </c>
      <c r="H37" s="1">
        <f>'Oth. RB Class.'!I$37</f>
        <v>-339870.13286152552</v>
      </c>
      <c r="I37" s="9">
        <f t="shared" si="21"/>
        <v>-289953.28050537454</v>
      </c>
      <c r="J37" s="9">
        <f t="shared" si="22"/>
        <v>-48547.716024255831</v>
      </c>
      <c r="K37" s="9">
        <f t="shared" si="23"/>
        <v>-60.602863124616114</v>
      </c>
      <c r="L37" s="9">
        <f t="shared" si="24"/>
        <v>-816.784522273672</v>
      </c>
      <c r="M37" s="9">
        <f t="shared" si="25"/>
        <v>-491.74894649688486</v>
      </c>
      <c r="N37" s="9">
        <f t="shared" si="26"/>
        <v>0</v>
      </c>
      <c r="O37" s="9">
        <f t="shared" si="27"/>
        <v>0</v>
      </c>
      <c r="P37" s="9">
        <f t="shared" si="28"/>
        <v>0</v>
      </c>
      <c r="Q37" s="9">
        <f t="shared" si="29"/>
        <v>0</v>
      </c>
      <c r="R37" s="9">
        <f t="shared" si="30"/>
        <v>0</v>
      </c>
      <c r="S37" s="9">
        <f t="shared" si="31"/>
        <v>0</v>
      </c>
      <c r="T37" s="9">
        <f t="shared" si="32"/>
        <v>0</v>
      </c>
      <c r="U37" s="9">
        <f t="shared" si="33"/>
        <v>0</v>
      </c>
      <c r="V37" s="9">
        <f t="shared" si="34"/>
        <v>0</v>
      </c>
      <c r="W37" s="9">
        <f t="shared" si="35"/>
        <v>0</v>
      </c>
      <c r="X37" s="1">
        <f t="shared" si="36"/>
        <v>0</v>
      </c>
    </row>
    <row r="38" spans="1:24">
      <c r="A38">
        <f t="shared" si="0"/>
        <v>27</v>
      </c>
      <c r="D38" t="s">
        <v>642</v>
      </c>
      <c r="F38" s="12">
        <v>9.1999999999999993</v>
      </c>
      <c r="G38" s="9" t="str">
        <f t="shared" si="20"/>
        <v>Allocated Net Plant - Cust</v>
      </c>
      <c r="H38" s="1">
        <f>'Oth. RB Class.'!I$38</f>
        <v>-127543.73235708827</v>
      </c>
      <c r="I38" s="9">
        <f t="shared" si="21"/>
        <v>-108811.33712300877</v>
      </c>
      <c r="J38" s="9">
        <f t="shared" si="22"/>
        <v>-18218.596753450005</v>
      </c>
      <c r="K38" s="9">
        <f t="shared" si="23"/>
        <v>-22.742555485417</v>
      </c>
      <c r="L38" s="9">
        <f t="shared" si="24"/>
        <v>-306.51633206242957</v>
      </c>
      <c r="M38" s="9">
        <f t="shared" si="25"/>
        <v>-184.53959308166932</v>
      </c>
      <c r="N38" s="9">
        <f t="shared" si="26"/>
        <v>0</v>
      </c>
      <c r="O38" s="9">
        <f t="shared" si="27"/>
        <v>0</v>
      </c>
      <c r="P38" s="9">
        <f t="shared" si="28"/>
        <v>0</v>
      </c>
      <c r="Q38" s="9">
        <f t="shared" si="29"/>
        <v>0</v>
      </c>
      <c r="R38" s="9">
        <f t="shared" si="30"/>
        <v>0</v>
      </c>
      <c r="S38" s="9">
        <f t="shared" si="31"/>
        <v>0</v>
      </c>
      <c r="T38" s="9">
        <f t="shared" si="32"/>
        <v>0</v>
      </c>
      <c r="U38" s="9">
        <f t="shared" si="33"/>
        <v>0</v>
      </c>
      <c r="V38" s="9">
        <f t="shared" si="34"/>
        <v>0</v>
      </c>
      <c r="W38" s="9">
        <f t="shared" si="35"/>
        <v>0</v>
      </c>
      <c r="X38" s="1">
        <f t="shared" ref="X38" si="37">SUM(I38:W38)-H38</f>
        <v>0</v>
      </c>
    </row>
    <row r="39" spans="1:24">
      <c r="A39">
        <f t="shared" si="0"/>
        <v>28</v>
      </c>
      <c r="D39" t="s">
        <v>450</v>
      </c>
      <c r="F39" s="12">
        <v>9.1999999999999993</v>
      </c>
      <c r="G39" s="9" t="str">
        <f t="shared" si="20"/>
        <v>Allocated Net Plant - Cust</v>
      </c>
      <c r="H39" s="1">
        <f>'Oth. RB Class.'!I$39</f>
        <v>-4015099.6118327356</v>
      </c>
      <c r="I39" s="9">
        <f t="shared" si="21"/>
        <v>-3425400.4440016155</v>
      </c>
      <c r="J39" s="9">
        <f t="shared" si="22"/>
        <v>-573524.69934089202</v>
      </c>
      <c r="K39" s="9">
        <f t="shared" si="23"/>
        <v>-715.93973309428145</v>
      </c>
      <c r="L39" s="9">
        <f t="shared" si="24"/>
        <v>-9649.1892085974287</v>
      </c>
      <c r="M39" s="9">
        <f t="shared" si="25"/>
        <v>-5809.3395485364535</v>
      </c>
      <c r="N39" s="9">
        <f t="shared" si="26"/>
        <v>0</v>
      </c>
      <c r="O39" s="9">
        <f t="shared" si="27"/>
        <v>0</v>
      </c>
      <c r="P39" s="9">
        <f t="shared" si="28"/>
        <v>0</v>
      </c>
      <c r="Q39" s="9">
        <f t="shared" si="29"/>
        <v>0</v>
      </c>
      <c r="R39" s="9">
        <f t="shared" si="30"/>
        <v>0</v>
      </c>
      <c r="S39" s="9">
        <f t="shared" si="31"/>
        <v>0</v>
      </c>
      <c r="T39" s="9">
        <f t="shared" si="32"/>
        <v>0</v>
      </c>
      <c r="U39" s="9">
        <f t="shared" si="33"/>
        <v>0</v>
      </c>
      <c r="V39" s="9">
        <f t="shared" si="34"/>
        <v>0</v>
      </c>
      <c r="W39" s="9">
        <f t="shared" si="35"/>
        <v>0</v>
      </c>
      <c r="X39" s="1">
        <f t="shared" si="36"/>
        <v>0</v>
      </c>
    </row>
    <row r="40" spans="1:24">
      <c r="A40">
        <f t="shared" si="0"/>
        <v>29</v>
      </c>
      <c r="F40" s="12"/>
      <c r="G40" s="9"/>
      <c r="H40" s="1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1"/>
    </row>
    <row r="41" spans="1:24">
      <c r="A41">
        <f t="shared" si="0"/>
        <v>30</v>
      </c>
      <c r="C41" t="s">
        <v>153</v>
      </c>
      <c r="F41" s="12"/>
      <c r="G41" s="9"/>
      <c r="H41" s="1">
        <f>'Oth. RB Class.'!I$41</f>
        <v>-75801274.452300206</v>
      </c>
      <c r="I41" s="9">
        <f>SUM(I31:I39)</f>
        <v>-64693730.485014029</v>
      </c>
      <c r="J41" s="9">
        <f t="shared" ref="J41:W41" si="38">SUM(J31:J39)</f>
        <v>-10804345.790686339</v>
      </c>
      <c r="K41" s="9">
        <f t="shared" si="38"/>
        <v>-13420.633992437524</v>
      </c>
      <c r="L41" s="9">
        <f t="shared" si="38"/>
        <v>-180878.68392591435</v>
      </c>
      <c r="M41" s="9">
        <f t="shared" si="38"/>
        <v>-108898.85868149305</v>
      </c>
      <c r="N41" s="9">
        <f t="shared" si="38"/>
        <v>0</v>
      </c>
      <c r="O41" s="9">
        <f t="shared" si="38"/>
        <v>0</v>
      </c>
      <c r="P41" s="9">
        <f t="shared" si="38"/>
        <v>0</v>
      </c>
      <c r="Q41" s="9">
        <f t="shared" si="38"/>
        <v>0</v>
      </c>
      <c r="R41" s="9">
        <f t="shared" si="38"/>
        <v>0</v>
      </c>
      <c r="S41" s="9">
        <f t="shared" si="38"/>
        <v>0</v>
      </c>
      <c r="T41" s="9">
        <f t="shared" si="38"/>
        <v>0</v>
      </c>
      <c r="U41" s="9">
        <f t="shared" si="38"/>
        <v>0</v>
      </c>
      <c r="V41" s="9">
        <f t="shared" si="38"/>
        <v>0</v>
      </c>
      <c r="W41" s="9">
        <f t="shared" si="38"/>
        <v>0</v>
      </c>
      <c r="X41" s="1">
        <f t="shared" si="36"/>
        <v>0</v>
      </c>
    </row>
    <row r="42" spans="1:24">
      <c r="A42">
        <f t="shared" si="0"/>
        <v>31</v>
      </c>
      <c r="F42" s="12"/>
      <c r="G42" s="9"/>
      <c r="H42" s="1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1"/>
    </row>
    <row r="43" spans="1:24">
      <c r="A43">
        <f t="shared" si="0"/>
        <v>32</v>
      </c>
      <c r="F43" s="12"/>
      <c r="G43" s="9"/>
      <c r="H43" s="1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1"/>
    </row>
    <row r="44" spans="1:24">
      <c r="A44">
        <f t="shared" si="0"/>
        <v>33</v>
      </c>
      <c r="C44" t="s">
        <v>43</v>
      </c>
      <c r="F44" s="12"/>
      <c r="G44" s="9"/>
      <c r="H44" s="1">
        <f>'Oth. RB Class.'!I$44</f>
        <v>-76775347.54415454</v>
      </c>
      <c r="I44" s="9">
        <f>+I26+I41</f>
        <v>-65527976.215210564</v>
      </c>
      <c r="J44" s="9">
        <f t="shared" ref="J44:W44" si="39">+J26+J41</f>
        <v>-10940842.669737766</v>
      </c>
      <c r="K44" s="9">
        <f t="shared" si="39"/>
        <v>-13567.658832962112</v>
      </c>
      <c r="L44" s="9">
        <f t="shared" si="39"/>
        <v>-182869.14012865469</v>
      </c>
      <c r="M44" s="9">
        <f t="shared" si="39"/>
        <v>-110091.86024460684</v>
      </c>
      <c r="N44" s="9">
        <f t="shared" si="39"/>
        <v>0</v>
      </c>
      <c r="O44" s="9">
        <f t="shared" si="39"/>
        <v>0</v>
      </c>
      <c r="P44" s="9">
        <f t="shared" si="39"/>
        <v>0</v>
      </c>
      <c r="Q44" s="9">
        <f t="shared" si="39"/>
        <v>0</v>
      </c>
      <c r="R44" s="9">
        <f t="shared" si="39"/>
        <v>0</v>
      </c>
      <c r="S44" s="9">
        <f t="shared" si="39"/>
        <v>0</v>
      </c>
      <c r="T44" s="9">
        <f t="shared" si="39"/>
        <v>0</v>
      </c>
      <c r="U44" s="9">
        <f t="shared" si="39"/>
        <v>0</v>
      </c>
      <c r="V44" s="9">
        <f t="shared" si="39"/>
        <v>0</v>
      </c>
      <c r="W44" s="9">
        <f t="shared" si="39"/>
        <v>0</v>
      </c>
      <c r="X44" s="1">
        <f>SUM(I44:W44)-H44</f>
        <v>0</v>
      </c>
    </row>
    <row r="45" spans="1:24">
      <c r="A45">
        <f t="shared" si="0"/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>
      <c r="A46">
        <f t="shared" si="0"/>
        <v>35</v>
      </c>
      <c r="C46" t="s">
        <v>267</v>
      </c>
      <c r="F46" s="12">
        <v>2</v>
      </c>
      <c r="G46" s="9" t="str">
        <f>VLOOKUP($F46,alloc,3)</f>
        <v>Bills</v>
      </c>
      <c r="H46" s="1">
        <f>'Oth. RB Class.'!I$46</f>
        <v>0</v>
      </c>
      <c r="I46" s="9">
        <f>$H46*VLOOKUP($F46,alloc,6)</f>
        <v>0</v>
      </c>
      <c r="J46" s="9">
        <f>$H46*VLOOKUP($F46,alloc,7)</f>
        <v>0</v>
      </c>
      <c r="K46" s="9">
        <f>$H46*VLOOKUP($F46,alloc,8)</f>
        <v>0</v>
      </c>
      <c r="L46" s="9">
        <f>$H46*VLOOKUP($F46,alloc,9)</f>
        <v>0</v>
      </c>
      <c r="M46" s="9">
        <f>$H46*VLOOKUP($F46,alloc,10)</f>
        <v>0</v>
      </c>
      <c r="N46" s="9">
        <f>$H46*VLOOKUP($F46,alloc,11)</f>
        <v>0</v>
      </c>
      <c r="O46" s="9">
        <f>$H46*VLOOKUP($F46,alloc,12)</f>
        <v>0</v>
      </c>
      <c r="P46" s="9">
        <f>$H46*VLOOKUP($F46,alloc,13)</f>
        <v>0</v>
      </c>
      <c r="Q46" s="9">
        <f>$H46*VLOOKUP($F46,alloc,14)</f>
        <v>0</v>
      </c>
      <c r="R46" s="9">
        <f>$H46*VLOOKUP($F46,alloc,15)</f>
        <v>0</v>
      </c>
      <c r="S46" s="9">
        <f>$H46*VLOOKUP($F46,alloc,16)</f>
        <v>0</v>
      </c>
      <c r="T46" s="9">
        <f>$H46*VLOOKUP($F46,alloc,17)</f>
        <v>0</v>
      </c>
      <c r="U46" s="9">
        <f>$H46*VLOOKUP($F46,alloc,18)</f>
        <v>0</v>
      </c>
      <c r="V46" s="9">
        <f>$H46*VLOOKUP($F46,alloc,19)</f>
        <v>0</v>
      </c>
      <c r="W46" s="9">
        <f>$H46*VLOOKUP($F46,alloc,20)</f>
        <v>0</v>
      </c>
      <c r="X46" s="1">
        <f>SUM(I46:W46)-H46</f>
        <v>0</v>
      </c>
    </row>
    <row r="47" spans="1:24">
      <c r="B47" s="1"/>
      <c r="D47" s="1"/>
      <c r="E47" s="2"/>
      <c r="F47" s="12"/>
      <c r="G47" s="9"/>
      <c r="H47" s="1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1"/>
    </row>
    <row r="48" spans="1:24">
      <c r="B48" s="1"/>
      <c r="C48" s="1"/>
      <c r="D48" s="1"/>
      <c r="E48" s="2" t="s">
        <v>19</v>
      </c>
      <c r="I48" s="10"/>
      <c r="W48" s="1"/>
      <c r="X48" s="1"/>
    </row>
    <row r="49" spans="1:24">
      <c r="M49" s="3"/>
      <c r="N49" s="3"/>
      <c r="P49" s="2"/>
      <c r="Q49" s="2"/>
      <c r="R49" s="2"/>
      <c r="S49" s="2"/>
      <c r="T49" s="2"/>
      <c r="U49" s="2"/>
    </row>
    <row r="50" spans="1:24">
      <c r="I50" s="23"/>
      <c r="J50" s="3"/>
      <c r="K50" s="3"/>
      <c r="L50" s="3"/>
      <c r="M50" s="2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>
      <c r="A51" s="74" t="s">
        <v>290</v>
      </c>
      <c r="F51" s="14" t="s">
        <v>38</v>
      </c>
      <c r="G51" s="11" t="s">
        <v>38</v>
      </c>
      <c r="H51" s="2" t="s">
        <v>1</v>
      </c>
      <c r="I51" s="2" t="s">
        <v>56</v>
      </c>
      <c r="J51" s="2" t="s">
        <v>535</v>
      </c>
      <c r="K51" s="2" t="s">
        <v>535</v>
      </c>
      <c r="L51" s="40" t="s">
        <v>536</v>
      </c>
      <c r="M51" s="40" t="s">
        <v>536</v>
      </c>
      <c r="N51" s="2"/>
      <c r="O51" s="2"/>
      <c r="P51" s="2"/>
      <c r="Q51" s="2"/>
      <c r="R51" s="2"/>
      <c r="S51" s="3"/>
      <c r="T51" s="3"/>
      <c r="U51" s="3"/>
      <c r="V51" s="2"/>
      <c r="W51" s="2"/>
      <c r="X51" s="2"/>
    </row>
    <row r="52" spans="1:24">
      <c r="A52" s="74" t="s">
        <v>289</v>
      </c>
      <c r="F52" s="14" t="s">
        <v>39</v>
      </c>
      <c r="G52" s="11" t="s">
        <v>21</v>
      </c>
      <c r="H52" s="2" t="s">
        <v>2</v>
      </c>
      <c r="I52" s="2" t="s">
        <v>460</v>
      </c>
      <c r="J52" s="40" t="s">
        <v>537</v>
      </c>
      <c r="K52" s="40" t="s">
        <v>538</v>
      </c>
      <c r="L52" s="40" t="s">
        <v>537</v>
      </c>
      <c r="M52" s="40" t="s">
        <v>538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>
      <c r="A53" s="32">
        <v>35</v>
      </c>
      <c r="C53" t="s">
        <v>150</v>
      </c>
    </row>
    <row r="54" spans="1:24">
      <c r="A54" s="32">
        <f t="shared" ref="A54:A128" si="40">A53+1</f>
        <v>36</v>
      </c>
    </row>
    <row r="55" spans="1:24">
      <c r="A55">
        <f t="shared" si="40"/>
        <v>37</v>
      </c>
      <c r="D55" t="s">
        <v>359</v>
      </c>
      <c r="F55" s="12">
        <v>7.4</v>
      </c>
      <c r="G55" s="9" t="str">
        <f t="shared" ref="G55:G65" si="41">VLOOKUP($F55,alloc,3)</f>
        <v>Allocated O&amp;M Expenses - Demand</v>
      </c>
      <c r="H55" s="1">
        <f>'Oth. RB Class.'!J$14</f>
        <v>-2536.0083179950884</v>
      </c>
      <c r="I55" s="9">
        <f t="shared" ref="I55:I65" si="42">$H55*VLOOKUP($F55,alloc,6)</f>
        <v>-1369.3260152447347</v>
      </c>
      <c r="J55" s="9">
        <f t="shared" ref="J55:J65" si="43">$H55*VLOOKUP($F55,alloc,7)</f>
        <v>-845.07036536706244</v>
      </c>
      <c r="K55" s="9">
        <f t="shared" ref="K55:K65" si="44">$H55*VLOOKUP($F55,alloc,8)</f>
        <v>0</v>
      </c>
      <c r="L55" s="9">
        <f t="shared" ref="L55:L65" si="45">$H55*VLOOKUP($F55,alloc,9)</f>
        <v>-321.61193738329166</v>
      </c>
      <c r="M55" s="9">
        <f t="shared" ref="M55:M65" si="46">$H55*VLOOKUP($F55,alloc,10)</f>
        <v>0</v>
      </c>
      <c r="N55" s="9">
        <f t="shared" ref="N55:N65" si="47">$H55*VLOOKUP($F55,alloc,11)</f>
        <v>0</v>
      </c>
      <c r="O55" s="9">
        <f t="shared" ref="O55:O65" si="48">$H55*VLOOKUP($F55,alloc,12)</f>
        <v>0</v>
      </c>
      <c r="P55" s="9">
        <f t="shared" ref="P55:P65" si="49">$H55*VLOOKUP($F55,alloc,13)</f>
        <v>0</v>
      </c>
      <c r="Q55" s="9">
        <f t="shared" ref="Q55:Q65" si="50">$H55*VLOOKUP($F55,alloc,14)</f>
        <v>0</v>
      </c>
      <c r="R55" s="9">
        <f t="shared" ref="R55:R65" si="51">$H55*VLOOKUP($F55,alloc,15)</f>
        <v>0</v>
      </c>
      <c r="S55" s="9">
        <f t="shared" ref="S55:S65" si="52">$H55*VLOOKUP($F55,alloc,16)</f>
        <v>0</v>
      </c>
      <c r="T55" s="9">
        <f t="shared" ref="T55:T65" si="53">$H55*VLOOKUP($F55,alloc,17)</f>
        <v>0</v>
      </c>
      <c r="U55" s="9">
        <f t="shared" ref="U55:U65" si="54">$H55*VLOOKUP($F55,alloc,18)</f>
        <v>0</v>
      </c>
      <c r="V55" s="9">
        <f t="shared" ref="V55:V65" si="55">$H55*VLOOKUP($F55,alloc,19)</f>
        <v>0</v>
      </c>
      <c r="W55" s="9">
        <f t="shared" ref="W55:W65" si="56">$H55*VLOOKUP($F55,alloc,20)</f>
        <v>0</v>
      </c>
      <c r="X55" s="1">
        <f>SUM(I55:W55)-H55</f>
        <v>0</v>
      </c>
    </row>
    <row r="56" spans="1:24">
      <c r="A56">
        <f t="shared" si="40"/>
        <v>38</v>
      </c>
      <c r="D56" t="s">
        <v>357</v>
      </c>
      <c r="F56" s="12">
        <v>7.4</v>
      </c>
      <c r="G56" s="9" t="str">
        <f t="shared" si="41"/>
        <v>Allocated O&amp;M Expenses - Demand</v>
      </c>
      <c r="H56" s="1">
        <f>'Oth. RB Class.'!J$15</f>
        <v>47260.17295271613</v>
      </c>
      <c r="I56" s="9">
        <f t="shared" si="42"/>
        <v>25518.285507944103</v>
      </c>
      <c r="J56" s="9">
        <f t="shared" si="43"/>
        <v>15748.438733843195</v>
      </c>
      <c r="K56" s="9">
        <f t="shared" si="44"/>
        <v>0</v>
      </c>
      <c r="L56" s="9">
        <f t="shared" si="45"/>
        <v>5993.4487109288384</v>
      </c>
      <c r="M56" s="9">
        <f t="shared" si="46"/>
        <v>0</v>
      </c>
      <c r="N56" s="9">
        <f t="shared" si="47"/>
        <v>0</v>
      </c>
      <c r="O56" s="9">
        <f t="shared" si="48"/>
        <v>0</v>
      </c>
      <c r="P56" s="9">
        <f t="shared" si="49"/>
        <v>0</v>
      </c>
      <c r="Q56" s="9">
        <f t="shared" si="50"/>
        <v>0</v>
      </c>
      <c r="R56" s="9">
        <f t="shared" si="51"/>
        <v>0</v>
      </c>
      <c r="S56" s="9">
        <f t="shared" si="52"/>
        <v>0</v>
      </c>
      <c r="T56" s="9">
        <f t="shared" si="53"/>
        <v>0</v>
      </c>
      <c r="U56" s="9">
        <f t="shared" si="54"/>
        <v>0</v>
      </c>
      <c r="V56" s="9">
        <f t="shared" si="55"/>
        <v>0</v>
      </c>
      <c r="W56" s="9">
        <f t="shared" si="56"/>
        <v>0</v>
      </c>
      <c r="X56" s="1">
        <f t="shared" ref="X56:X65" si="57">SUM(I56:W56)-H56</f>
        <v>0</v>
      </c>
    </row>
    <row r="57" spans="1:24">
      <c r="A57">
        <f t="shared" si="40"/>
        <v>39</v>
      </c>
      <c r="D57" t="s">
        <v>358</v>
      </c>
      <c r="F57" s="12">
        <v>7.4</v>
      </c>
      <c r="G57" s="9" t="str">
        <f t="shared" si="41"/>
        <v>Allocated O&amp;M Expenses - Demand</v>
      </c>
      <c r="H57" s="1">
        <f>'Oth. RB Class.'!J$16</f>
        <v>1226.8864041675745</v>
      </c>
      <c r="I57" s="9">
        <f t="shared" si="42"/>
        <v>662.46134094106685</v>
      </c>
      <c r="J57" s="9">
        <f t="shared" si="43"/>
        <v>408.83357301187749</v>
      </c>
      <c r="K57" s="9">
        <f t="shared" si="44"/>
        <v>0</v>
      </c>
      <c r="L57" s="9">
        <f t="shared" si="45"/>
        <v>155.59149021463028</v>
      </c>
      <c r="M57" s="9">
        <f t="shared" si="46"/>
        <v>0</v>
      </c>
      <c r="N57" s="9">
        <f t="shared" si="47"/>
        <v>0</v>
      </c>
      <c r="O57" s="9">
        <f t="shared" si="48"/>
        <v>0</v>
      </c>
      <c r="P57" s="9">
        <f t="shared" si="49"/>
        <v>0</v>
      </c>
      <c r="Q57" s="9">
        <f t="shared" si="50"/>
        <v>0</v>
      </c>
      <c r="R57" s="9">
        <f t="shared" si="51"/>
        <v>0</v>
      </c>
      <c r="S57" s="9">
        <f t="shared" si="52"/>
        <v>0</v>
      </c>
      <c r="T57" s="9">
        <f t="shared" si="53"/>
        <v>0</v>
      </c>
      <c r="U57" s="9">
        <f t="shared" si="54"/>
        <v>0</v>
      </c>
      <c r="V57" s="9">
        <f t="shared" si="55"/>
        <v>0</v>
      </c>
      <c r="W57" s="9">
        <f t="shared" si="56"/>
        <v>0</v>
      </c>
      <c r="X57" s="1">
        <f t="shared" si="57"/>
        <v>0</v>
      </c>
    </row>
    <row r="58" spans="1:24">
      <c r="A58">
        <f t="shared" si="40"/>
        <v>40</v>
      </c>
      <c r="D58" t="s">
        <v>364</v>
      </c>
      <c r="F58" s="12">
        <v>7.4</v>
      </c>
      <c r="G58" s="9" t="str">
        <f t="shared" si="41"/>
        <v>Allocated O&amp;M Expenses - Demand</v>
      </c>
      <c r="H58" s="1">
        <f>'Oth. RB Class.'!J$17</f>
        <v>0</v>
      </c>
      <c r="I58" s="9">
        <f t="shared" si="42"/>
        <v>0</v>
      </c>
      <c r="J58" s="9">
        <f t="shared" si="43"/>
        <v>0</v>
      </c>
      <c r="K58" s="9">
        <f t="shared" si="44"/>
        <v>0</v>
      </c>
      <c r="L58" s="9">
        <f t="shared" si="45"/>
        <v>0</v>
      </c>
      <c r="M58" s="9">
        <f t="shared" si="46"/>
        <v>0</v>
      </c>
      <c r="N58" s="9">
        <f t="shared" si="47"/>
        <v>0</v>
      </c>
      <c r="O58" s="9">
        <f t="shared" si="48"/>
        <v>0</v>
      </c>
      <c r="P58" s="9">
        <f t="shared" si="49"/>
        <v>0</v>
      </c>
      <c r="Q58" s="9">
        <f t="shared" si="50"/>
        <v>0</v>
      </c>
      <c r="R58" s="9">
        <f t="shared" si="51"/>
        <v>0</v>
      </c>
      <c r="S58" s="9">
        <f t="shared" si="52"/>
        <v>0</v>
      </c>
      <c r="T58" s="9">
        <f t="shared" si="53"/>
        <v>0</v>
      </c>
      <c r="U58" s="9">
        <f t="shared" si="54"/>
        <v>0</v>
      </c>
      <c r="V58" s="9">
        <f t="shared" si="55"/>
        <v>0</v>
      </c>
      <c r="W58" s="9">
        <f t="shared" si="56"/>
        <v>0</v>
      </c>
      <c r="X58" s="1">
        <f t="shared" si="57"/>
        <v>0</v>
      </c>
    </row>
    <row r="59" spans="1:24">
      <c r="A59">
        <f t="shared" si="40"/>
        <v>41</v>
      </c>
      <c r="D59" t="s">
        <v>154</v>
      </c>
      <c r="F59" s="12">
        <v>99</v>
      </c>
      <c r="G59" s="9" t="str">
        <f t="shared" si="41"/>
        <v>-</v>
      </c>
      <c r="H59" s="1">
        <f>'Oth. RB Class.'!J$18</f>
        <v>0</v>
      </c>
      <c r="I59" s="9">
        <f t="shared" si="42"/>
        <v>0</v>
      </c>
      <c r="J59" s="9">
        <f t="shared" si="43"/>
        <v>0</v>
      </c>
      <c r="K59" s="9">
        <f t="shared" si="44"/>
        <v>0</v>
      </c>
      <c r="L59" s="9">
        <f t="shared" si="45"/>
        <v>0</v>
      </c>
      <c r="M59" s="9">
        <f t="shared" si="46"/>
        <v>0</v>
      </c>
      <c r="N59" s="9">
        <f t="shared" si="47"/>
        <v>0</v>
      </c>
      <c r="O59" s="9">
        <f t="shared" si="48"/>
        <v>0</v>
      </c>
      <c r="P59" s="9">
        <f t="shared" si="49"/>
        <v>0</v>
      </c>
      <c r="Q59" s="9">
        <f t="shared" si="50"/>
        <v>0</v>
      </c>
      <c r="R59" s="9">
        <f t="shared" si="51"/>
        <v>0</v>
      </c>
      <c r="S59" s="9">
        <f t="shared" si="52"/>
        <v>0</v>
      </c>
      <c r="T59" s="9">
        <f t="shared" si="53"/>
        <v>0</v>
      </c>
      <c r="U59" s="9">
        <f t="shared" si="54"/>
        <v>0</v>
      </c>
      <c r="V59" s="9">
        <f t="shared" si="55"/>
        <v>0</v>
      </c>
      <c r="W59" s="9">
        <f t="shared" si="56"/>
        <v>0</v>
      </c>
      <c r="X59" s="1">
        <f t="shared" si="57"/>
        <v>0</v>
      </c>
    </row>
    <row r="60" spans="1:24">
      <c r="A60">
        <f t="shared" si="40"/>
        <v>42</v>
      </c>
      <c r="D60" t="s">
        <v>360</v>
      </c>
      <c r="F60" s="12">
        <v>7.4</v>
      </c>
      <c r="G60" s="9" t="str">
        <f t="shared" si="41"/>
        <v>Allocated O&amp;M Expenses - Demand</v>
      </c>
      <c r="H60" s="1">
        <f>'Oth. RB Class.'!J$19</f>
        <v>0</v>
      </c>
      <c r="I60" s="9">
        <f t="shared" si="42"/>
        <v>0</v>
      </c>
      <c r="J60" s="9">
        <f t="shared" si="43"/>
        <v>0</v>
      </c>
      <c r="K60" s="9">
        <f t="shared" si="44"/>
        <v>0</v>
      </c>
      <c r="L60" s="9">
        <f t="shared" si="45"/>
        <v>0</v>
      </c>
      <c r="M60" s="9">
        <f t="shared" si="46"/>
        <v>0</v>
      </c>
      <c r="N60" s="9">
        <f t="shared" si="47"/>
        <v>0</v>
      </c>
      <c r="O60" s="9">
        <f t="shared" si="48"/>
        <v>0</v>
      </c>
      <c r="P60" s="9">
        <f t="shared" si="49"/>
        <v>0</v>
      </c>
      <c r="Q60" s="9">
        <f t="shared" si="50"/>
        <v>0</v>
      </c>
      <c r="R60" s="9">
        <f t="shared" si="51"/>
        <v>0</v>
      </c>
      <c r="S60" s="9">
        <f t="shared" si="52"/>
        <v>0</v>
      </c>
      <c r="T60" s="9">
        <f t="shared" si="53"/>
        <v>0</v>
      </c>
      <c r="U60" s="9">
        <f t="shared" si="54"/>
        <v>0</v>
      </c>
      <c r="V60" s="9">
        <f t="shared" si="55"/>
        <v>0</v>
      </c>
      <c r="W60" s="9">
        <f t="shared" si="56"/>
        <v>0</v>
      </c>
      <c r="X60" s="1">
        <f t="shared" si="57"/>
        <v>0</v>
      </c>
    </row>
    <row r="61" spans="1:24">
      <c r="A61">
        <f t="shared" si="40"/>
        <v>43</v>
      </c>
      <c r="D61" t="s">
        <v>361</v>
      </c>
      <c r="F61" s="12">
        <v>7.4</v>
      </c>
      <c r="G61" s="9" t="str">
        <f t="shared" si="41"/>
        <v>Allocated O&amp;M Expenses - Demand</v>
      </c>
      <c r="H61" s="1">
        <f>'Oth. RB Class.'!J$20</f>
        <v>0</v>
      </c>
      <c r="I61" s="9">
        <f t="shared" si="42"/>
        <v>0</v>
      </c>
      <c r="J61" s="9">
        <f t="shared" si="43"/>
        <v>0</v>
      </c>
      <c r="K61" s="9">
        <f t="shared" si="44"/>
        <v>0</v>
      </c>
      <c r="L61" s="9">
        <f t="shared" si="45"/>
        <v>0</v>
      </c>
      <c r="M61" s="9">
        <f t="shared" si="46"/>
        <v>0</v>
      </c>
      <c r="N61" s="9">
        <f t="shared" si="47"/>
        <v>0</v>
      </c>
      <c r="O61" s="9">
        <f t="shared" si="48"/>
        <v>0</v>
      </c>
      <c r="P61" s="9">
        <f t="shared" si="49"/>
        <v>0</v>
      </c>
      <c r="Q61" s="9">
        <f t="shared" si="50"/>
        <v>0</v>
      </c>
      <c r="R61" s="9">
        <f t="shared" si="51"/>
        <v>0</v>
      </c>
      <c r="S61" s="9">
        <f t="shared" si="52"/>
        <v>0</v>
      </c>
      <c r="T61" s="9">
        <f t="shared" si="53"/>
        <v>0</v>
      </c>
      <c r="U61" s="9">
        <f t="shared" si="54"/>
        <v>0</v>
      </c>
      <c r="V61" s="9">
        <f t="shared" si="55"/>
        <v>0</v>
      </c>
      <c r="W61" s="9">
        <f t="shared" si="56"/>
        <v>0</v>
      </c>
      <c r="X61" s="1">
        <f t="shared" si="57"/>
        <v>0</v>
      </c>
    </row>
    <row r="62" spans="1:24">
      <c r="A62">
        <f t="shared" si="40"/>
        <v>44</v>
      </c>
      <c r="D62" t="s">
        <v>362</v>
      </c>
      <c r="F62" s="12">
        <v>7.4</v>
      </c>
      <c r="G62" s="9" t="str">
        <f t="shared" si="41"/>
        <v>Allocated O&amp;M Expenses - Demand</v>
      </c>
      <c r="H62" s="1">
        <f>'Oth. RB Class.'!J$21</f>
        <v>0</v>
      </c>
      <c r="I62" s="9">
        <f t="shared" si="42"/>
        <v>0</v>
      </c>
      <c r="J62" s="9">
        <f t="shared" si="43"/>
        <v>0</v>
      </c>
      <c r="K62" s="9">
        <f t="shared" si="44"/>
        <v>0</v>
      </c>
      <c r="L62" s="9">
        <f t="shared" si="45"/>
        <v>0</v>
      </c>
      <c r="M62" s="9">
        <f t="shared" si="46"/>
        <v>0</v>
      </c>
      <c r="N62" s="9">
        <f t="shared" si="47"/>
        <v>0</v>
      </c>
      <c r="O62" s="9">
        <f t="shared" si="48"/>
        <v>0</v>
      </c>
      <c r="P62" s="9">
        <f t="shared" si="49"/>
        <v>0</v>
      </c>
      <c r="Q62" s="9">
        <f t="shared" si="50"/>
        <v>0</v>
      </c>
      <c r="R62" s="9">
        <f t="shared" si="51"/>
        <v>0</v>
      </c>
      <c r="S62" s="9">
        <f t="shared" si="52"/>
        <v>0</v>
      </c>
      <c r="T62" s="9">
        <f t="shared" si="53"/>
        <v>0</v>
      </c>
      <c r="U62" s="9">
        <f t="shared" si="54"/>
        <v>0</v>
      </c>
      <c r="V62" s="9">
        <f t="shared" si="55"/>
        <v>0</v>
      </c>
      <c r="W62" s="9">
        <f t="shared" si="56"/>
        <v>0</v>
      </c>
      <c r="X62" s="1">
        <f t="shared" si="57"/>
        <v>0</v>
      </c>
    </row>
    <row r="63" spans="1:24">
      <c r="A63">
        <f t="shared" si="40"/>
        <v>45</v>
      </c>
      <c r="D63" t="s">
        <v>363</v>
      </c>
      <c r="F63" s="12">
        <v>7.4</v>
      </c>
      <c r="G63" s="9" t="str">
        <f t="shared" si="41"/>
        <v>Allocated O&amp;M Expenses - Demand</v>
      </c>
      <c r="H63" s="1">
        <f>'Oth. RB Class.'!J$22</f>
        <v>0</v>
      </c>
      <c r="I63" s="9">
        <f t="shared" si="42"/>
        <v>0</v>
      </c>
      <c r="J63" s="9">
        <f t="shared" si="43"/>
        <v>0</v>
      </c>
      <c r="K63" s="9">
        <f t="shared" si="44"/>
        <v>0</v>
      </c>
      <c r="L63" s="9">
        <f t="shared" si="45"/>
        <v>0</v>
      </c>
      <c r="M63" s="9">
        <f t="shared" si="46"/>
        <v>0</v>
      </c>
      <c r="N63" s="9">
        <f t="shared" si="47"/>
        <v>0</v>
      </c>
      <c r="O63" s="9">
        <f t="shared" si="48"/>
        <v>0</v>
      </c>
      <c r="P63" s="9">
        <f t="shared" si="49"/>
        <v>0</v>
      </c>
      <c r="Q63" s="9">
        <f t="shared" si="50"/>
        <v>0</v>
      </c>
      <c r="R63" s="9">
        <f t="shared" si="51"/>
        <v>0</v>
      </c>
      <c r="S63" s="9">
        <f t="shared" si="52"/>
        <v>0</v>
      </c>
      <c r="T63" s="9">
        <f t="shared" si="53"/>
        <v>0</v>
      </c>
      <c r="U63" s="9">
        <f t="shared" si="54"/>
        <v>0</v>
      </c>
      <c r="V63" s="9">
        <f t="shared" si="55"/>
        <v>0</v>
      </c>
      <c r="W63" s="9">
        <f t="shared" si="56"/>
        <v>0</v>
      </c>
      <c r="X63" s="1">
        <f t="shared" si="57"/>
        <v>0</v>
      </c>
    </row>
    <row r="64" spans="1:24">
      <c r="A64">
        <f t="shared" si="40"/>
        <v>46</v>
      </c>
      <c r="D64" t="s">
        <v>142</v>
      </c>
      <c r="F64" s="12">
        <v>7.4</v>
      </c>
      <c r="G64" s="9" t="str">
        <f t="shared" si="41"/>
        <v>Allocated O&amp;M Expenses - Demand</v>
      </c>
      <c r="H64" s="1">
        <f>'Oth. RB Class.'!J$23</f>
        <v>-189026.66554843751</v>
      </c>
      <c r="I64" s="9">
        <f t="shared" si="42"/>
        <v>-102065.56850534053</v>
      </c>
      <c r="J64" s="9">
        <f t="shared" si="43"/>
        <v>-62989.080984333341</v>
      </c>
      <c r="K64" s="9">
        <f t="shared" si="44"/>
        <v>0</v>
      </c>
      <c r="L64" s="9">
        <f t="shared" si="45"/>
        <v>-23972.016058763667</v>
      </c>
      <c r="M64" s="9">
        <f t="shared" si="46"/>
        <v>0</v>
      </c>
      <c r="N64" s="9">
        <f t="shared" si="47"/>
        <v>0</v>
      </c>
      <c r="O64" s="9">
        <f t="shared" si="48"/>
        <v>0</v>
      </c>
      <c r="P64" s="9">
        <f t="shared" si="49"/>
        <v>0</v>
      </c>
      <c r="Q64" s="9">
        <f t="shared" si="50"/>
        <v>0</v>
      </c>
      <c r="R64" s="9">
        <f t="shared" si="51"/>
        <v>0</v>
      </c>
      <c r="S64" s="9">
        <f t="shared" si="52"/>
        <v>0</v>
      </c>
      <c r="T64" s="9">
        <f t="shared" si="53"/>
        <v>0</v>
      </c>
      <c r="U64" s="9">
        <f t="shared" si="54"/>
        <v>0</v>
      </c>
      <c r="V64" s="9">
        <f t="shared" si="55"/>
        <v>0</v>
      </c>
      <c r="W64" s="9">
        <f t="shared" si="56"/>
        <v>0</v>
      </c>
      <c r="X64" s="1">
        <f t="shared" ref="X64" si="58">SUM(I64:W64)-H64</f>
        <v>0</v>
      </c>
    </row>
    <row r="65" spans="1:24">
      <c r="A65">
        <f t="shared" si="40"/>
        <v>47</v>
      </c>
      <c r="D65" t="s">
        <v>458</v>
      </c>
      <c r="F65" s="12">
        <v>7.4</v>
      </c>
      <c r="G65" s="9" t="str">
        <f t="shared" si="41"/>
        <v>Allocated O&amp;M Expenses - Demand</v>
      </c>
      <c r="H65" s="1">
        <f>'Oth. RB Class.'!J$24</f>
        <v>-319757.98229470325</v>
      </c>
      <c r="I65" s="9">
        <f t="shared" si="42"/>
        <v>-172654.37208205182</v>
      </c>
      <c r="J65" s="9">
        <f t="shared" si="43"/>
        <v>-106552.48762766199</v>
      </c>
      <c r="K65" s="9">
        <f t="shared" si="44"/>
        <v>0</v>
      </c>
      <c r="L65" s="9">
        <f t="shared" si="45"/>
        <v>-40551.122584989469</v>
      </c>
      <c r="M65" s="9">
        <f t="shared" si="46"/>
        <v>0</v>
      </c>
      <c r="N65" s="9">
        <f t="shared" si="47"/>
        <v>0</v>
      </c>
      <c r="O65" s="9">
        <f t="shared" si="48"/>
        <v>0</v>
      </c>
      <c r="P65" s="9">
        <f t="shared" si="49"/>
        <v>0</v>
      </c>
      <c r="Q65" s="9">
        <f t="shared" si="50"/>
        <v>0</v>
      </c>
      <c r="R65" s="9">
        <f t="shared" si="51"/>
        <v>0</v>
      </c>
      <c r="S65" s="9">
        <f t="shared" si="52"/>
        <v>0</v>
      </c>
      <c r="T65" s="9">
        <f t="shared" si="53"/>
        <v>0</v>
      </c>
      <c r="U65" s="9">
        <f t="shared" si="54"/>
        <v>0</v>
      </c>
      <c r="V65" s="9">
        <f t="shared" si="55"/>
        <v>0</v>
      </c>
      <c r="W65" s="9">
        <f t="shared" si="56"/>
        <v>0</v>
      </c>
      <c r="X65" s="1">
        <f t="shared" si="57"/>
        <v>0</v>
      </c>
    </row>
    <row r="66" spans="1:24">
      <c r="A66">
        <f t="shared" si="40"/>
        <v>48</v>
      </c>
      <c r="H66" s="1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"/>
    </row>
    <row r="67" spans="1:24">
      <c r="A67">
        <f t="shared" si="40"/>
        <v>49</v>
      </c>
      <c r="C67" t="s">
        <v>151</v>
      </c>
      <c r="H67" s="1">
        <f>'Oth. RB Class.'!J$26</f>
        <v>-462833.59680425213</v>
      </c>
      <c r="I67" s="1">
        <f>SUM(I55:I65)</f>
        <v>-249908.51975375193</v>
      </c>
      <c r="J67" s="1">
        <f t="shared" ref="J67:W67" si="59">SUM(J55:J65)</f>
        <v>-154229.36667050733</v>
      </c>
      <c r="K67" s="1">
        <f t="shared" si="59"/>
        <v>0</v>
      </c>
      <c r="L67" s="1">
        <f t="shared" si="59"/>
        <v>-58695.710379992961</v>
      </c>
      <c r="M67" s="1">
        <f t="shared" si="59"/>
        <v>0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>SUM(I67:W67)-H67</f>
        <v>0</v>
      </c>
    </row>
    <row r="68" spans="1:24">
      <c r="A68">
        <f t="shared" si="40"/>
        <v>50</v>
      </c>
      <c r="F68" s="12"/>
      <c r="G68" s="9"/>
      <c r="H68" s="1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"/>
    </row>
    <row r="69" spans="1:24">
      <c r="A69">
        <f t="shared" si="40"/>
        <v>51</v>
      </c>
      <c r="F69" s="12"/>
      <c r="G69" s="9"/>
      <c r="H69" s="1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"/>
    </row>
    <row r="70" spans="1:24">
      <c r="A70">
        <f t="shared" si="40"/>
        <v>52</v>
      </c>
      <c r="C70" t="s">
        <v>152</v>
      </c>
      <c r="F70" s="12"/>
      <c r="G70" s="9"/>
      <c r="H70" s="1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"/>
    </row>
    <row r="71" spans="1:24">
      <c r="A71">
        <f t="shared" si="40"/>
        <v>53</v>
      </c>
      <c r="F71" s="12"/>
      <c r="G71" s="9"/>
      <c r="H71" s="1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"/>
    </row>
    <row r="72" spans="1:24">
      <c r="A72">
        <f t="shared" si="40"/>
        <v>54</v>
      </c>
      <c r="D72" t="s">
        <v>365</v>
      </c>
      <c r="F72" s="12">
        <v>99</v>
      </c>
      <c r="G72" s="9" t="str">
        <f t="shared" ref="G72:G80" si="60">VLOOKUP($F72,alloc,3)</f>
        <v>-</v>
      </c>
      <c r="H72" s="1">
        <f>'Oth. RB Class.'!J$31</f>
        <v>0</v>
      </c>
      <c r="I72" s="9">
        <f t="shared" ref="I72:I80" si="61">$H72*VLOOKUP($F72,alloc,6)</f>
        <v>0</v>
      </c>
      <c r="J72" s="9">
        <f t="shared" ref="J72:J80" si="62">$H72*VLOOKUP($F72,alloc,7)</f>
        <v>0</v>
      </c>
      <c r="K72" s="9">
        <f t="shared" ref="K72:K80" si="63">$H72*VLOOKUP($F72,alloc,8)</f>
        <v>0</v>
      </c>
      <c r="L72" s="9">
        <f t="shared" ref="L72:L80" si="64">$H72*VLOOKUP($F72,alloc,9)</f>
        <v>0</v>
      </c>
      <c r="M72" s="9">
        <f t="shared" ref="M72:M80" si="65">$H72*VLOOKUP($F72,alloc,10)</f>
        <v>0</v>
      </c>
      <c r="N72" s="9">
        <f t="shared" ref="N72:N80" si="66">$H72*VLOOKUP($F72,alloc,11)</f>
        <v>0</v>
      </c>
      <c r="O72" s="9">
        <f t="shared" ref="O72:O80" si="67">$H72*VLOOKUP($F72,alloc,12)</f>
        <v>0</v>
      </c>
      <c r="P72" s="9">
        <f t="shared" ref="P72:P80" si="68">$H72*VLOOKUP($F72,alloc,13)</f>
        <v>0</v>
      </c>
      <c r="Q72" s="9">
        <f t="shared" ref="Q72:Q80" si="69">$H72*VLOOKUP($F72,alloc,14)</f>
        <v>0</v>
      </c>
      <c r="R72" s="9">
        <f t="shared" ref="R72:R80" si="70">$H72*VLOOKUP($F72,alloc,15)</f>
        <v>0</v>
      </c>
      <c r="S72" s="9">
        <f t="shared" ref="S72:S80" si="71">$H72*VLOOKUP($F72,alloc,16)</f>
        <v>0</v>
      </c>
      <c r="T72" s="9">
        <f t="shared" ref="T72:T80" si="72">$H72*VLOOKUP($F72,alloc,17)</f>
        <v>0</v>
      </c>
      <c r="U72" s="9">
        <f t="shared" ref="U72:U80" si="73">$H72*VLOOKUP($F72,alloc,18)</f>
        <v>0</v>
      </c>
      <c r="V72" s="9">
        <f t="shared" ref="V72:V80" si="74">$H72*VLOOKUP($F72,alloc,19)</f>
        <v>0</v>
      </c>
      <c r="W72" s="9">
        <f t="shared" ref="W72:W80" si="75">$H72*VLOOKUP($F72,alloc,20)</f>
        <v>0</v>
      </c>
      <c r="X72" s="1">
        <f t="shared" ref="X72:X80" si="76">SUM(I72:W72)-H72</f>
        <v>0</v>
      </c>
    </row>
    <row r="73" spans="1:24">
      <c r="A73">
        <f t="shared" si="40"/>
        <v>55</v>
      </c>
      <c r="D73" t="s">
        <v>366</v>
      </c>
      <c r="F73" s="12">
        <v>99</v>
      </c>
      <c r="G73" s="9" t="str">
        <f t="shared" si="60"/>
        <v>-</v>
      </c>
      <c r="H73" s="1">
        <f>'Oth. RB Class.'!J$32</f>
        <v>0</v>
      </c>
      <c r="I73" s="9">
        <f t="shared" si="61"/>
        <v>0</v>
      </c>
      <c r="J73" s="9">
        <f t="shared" si="62"/>
        <v>0</v>
      </c>
      <c r="K73" s="9">
        <f t="shared" si="63"/>
        <v>0</v>
      </c>
      <c r="L73" s="9">
        <f t="shared" si="64"/>
        <v>0</v>
      </c>
      <c r="M73" s="9">
        <f t="shared" si="65"/>
        <v>0</v>
      </c>
      <c r="N73" s="9">
        <f t="shared" si="66"/>
        <v>0</v>
      </c>
      <c r="O73" s="9">
        <f t="shared" si="67"/>
        <v>0</v>
      </c>
      <c r="P73" s="9">
        <f t="shared" si="68"/>
        <v>0</v>
      </c>
      <c r="Q73" s="9">
        <f t="shared" si="69"/>
        <v>0</v>
      </c>
      <c r="R73" s="9">
        <f t="shared" si="70"/>
        <v>0</v>
      </c>
      <c r="S73" s="9">
        <f t="shared" si="71"/>
        <v>0</v>
      </c>
      <c r="T73" s="9">
        <f t="shared" si="72"/>
        <v>0</v>
      </c>
      <c r="U73" s="9">
        <f t="shared" si="73"/>
        <v>0</v>
      </c>
      <c r="V73" s="9">
        <f t="shared" si="74"/>
        <v>0</v>
      </c>
      <c r="W73" s="9">
        <f t="shared" si="75"/>
        <v>0</v>
      </c>
      <c r="X73" s="1">
        <f t="shared" si="76"/>
        <v>0</v>
      </c>
    </row>
    <row r="74" spans="1:24">
      <c r="A74">
        <f t="shared" si="40"/>
        <v>56</v>
      </c>
      <c r="D74" t="s">
        <v>367</v>
      </c>
      <c r="F74" s="12">
        <v>99</v>
      </c>
      <c r="G74" s="9" t="str">
        <f t="shared" si="60"/>
        <v>-</v>
      </c>
      <c r="H74" s="1">
        <f>'Oth. RB Class.'!J$33</f>
        <v>0</v>
      </c>
      <c r="I74" s="9">
        <f t="shared" si="61"/>
        <v>0</v>
      </c>
      <c r="J74" s="9">
        <f t="shared" si="62"/>
        <v>0</v>
      </c>
      <c r="K74" s="9">
        <f t="shared" si="63"/>
        <v>0</v>
      </c>
      <c r="L74" s="9">
        <f t="shared" si="64"/>
        <v>0</v>
      </c>
      <c r="M74" s="9">
        <f t="shared" si="65"/>
        <v>0</v>
      </c>
      <c r="N74" s="9">
        <f t="shared" si="66"/>
        <v>0</v>
      </c>
      <c r="O74" s="9">
        <f t="shared" si="67"/>
        <v>0</v>
      </c>
      <c r="P74" s="9">
        <f t="shared" si="68"/>
        <v>0</v>
      </c>
      <c r="Q74" s="9">
        <f t="shared" si="69"/>
        <v>0</v>
      </c>
      <c r="R74" s="9">
        <f t="shared" si="70"/>
        <v>0</v>
      </c>
      <c r="S74" s="9">
        <f t="shared" si="71"/>
        <v>0</v>
      </c>
      <c r="T74" s="9">
        <f t="shared" si="72"/>
        <v>0</v>
      </c>
      <c r="U74" s="9">
        <f t="shared" si="73"/>
        <v>0</v>
      </c>
      <c r="V74" s="9">
        <f t="shared" si="74"/>
        <v>0</v>
      </c>
      <c r="W74" s="9">
        <f t="shared" si="75"/>
        <v>0</v>
      </c>
      <c r="X74" s="1">
        <f t="shared" si="76"/>
        <v>0</v>
      </c>
    </row>
    <row r="75" spans="1:24">
      <c r="A75">
        <f t="shared" si="40"/>
        <v>57</v>
      </c>
      <c r="D75" t="s">
        <v>368</v>
      </c>
      <c r="F75" s="12">
        <v>99</v>
      </c>
      <c r="G75" s="9" t="str">
        <f t="shared" si="60"/>
        <v>-</v>
      </c>
      <c r="H75" s="1">
        <f>'Oth. RB Class.'!J$34</f>
        <v>0</v>
      </c>
      <c r="I75" s="9">
        <f t="shared" si="61"/>
        <v>0</v>
      </c>
      <c r="J75" s="9">
        <f t="shared" si="62"/>
        <v>0</v>
      </c>
      <c r="K75" s="9">
        <f t="shared" si="63"/>
        <v>0</v>
      </c>
      <c r="L75" s="9">
        <f t="shared" si="64"/>
        <v>0</v>
      </c>
      <c r="M75" s="9">
        <f t="shared" si="65"/>
        <v>0</v>
      </c>
      <c r="N75" s="9">
        <f t="shared" si="66"/>
        <v>0</v>
      </c>
      <c r="O75" s="9">
        <f t="shared" si="67"/>
        <v>0</v>
      </c>
      <c r="P75" s="9">
        <f t="shared" si="68"/>
        <v>0</v>
      </c>
      <c r="Q75" s="9">
        <f t="shared" si="69"/>
        <v>0</v>
      </c>
      <c r="R75" s="9">
        <f t="shared" si="70"/>
        <v>0</v>
      </c>
      <c r="S75" s="9">
        <f t="shared" si="71"/>
        <v>0</v>
      </c>
      <c r="T75" s="9">
        <f t="shared" si="72"/>
        <v>0</v>
      </c>
      <c r="U75" s="9">
        <f t="shared" si="73"/>
        <v>0</v>
      </c>
      <c r="V75" s="9">
        <f t="shared" si="74"/>
        <v>0</v>
      </c>
      <c r="W75" s="9">
        <f t="shared" si="75"/>
        <v>0</v>
      </c>
      <c r="X75" s="1">
        <f t="shared" si="76"/>
        <v>0</v>
      </c>
    </row>
    <row r="76" spans="1:24">
      <c r="A76">
        <f t="shared" si="40"/>
        <v>58</v>
      </c>
      <c r="D76" t="s">
        <v>641</v>
      </c>
      <c r="F76" s="12">
        <v>9.4</v>
      </c>
      <c r="G76" s="9" t="str">
        <f t="shared" si="60"/>
        <v>Allocated Net Plant - Demand</v>
      </c>
      <c r="H76" s="1">
        <f>'Oth. RB Class.'!J$35</f>
        <v>-27250344.33229892</v>
      </c>
      <c r="I76" s="9">
        <f t="shared" si="61"/>
        <v>-14713912.866064219</v>
      </c>
      <c r="J76" s="9">
        <f t="shared" si="62"/>
        <v>-9080592.6297118329</v>
      </c>
      <c r="K76" s="9">
        <f t="shared" si="63"/>
        <v>0</v>
      </c>
      <c r="L76" s="9">
        <f t="shared" si="64"/>
        <v>-3455838.8365228665</v>
      </c>
      <c r="M76" s="9">
        <f t="shared" si="65"/>
        <v>0</v>
      </c>
      <c r="N76" s="9">
        <f t="shared" si="66"/>
        <v>0</v>
      </c>
      <c r="O76" s="9">
        <f t="shared" si="67"/>
        <v>0</v>
      </c>
      <c r="P76" s="9">
        <f t="shared" si="68"/>
        <v>0</v>
      </c>
      <c r="Q76" s="9">
        <f t="shared" si="69"/>
        <v>0</v>
      </c>
      <c r="R76" s="9">
        <f t="shared" si="70"/>
        <v>0</v>
      </c>
      <c r="S76" s="9">
        <f t="shared" si="71"/>
        <v>0</v>
      </c>
      <c r="T76" s="9">
        <f t="shared" si="72"/>
        <v>0</v>
      </c>
      <c r="U76" s="9">
        <f t="shared" si="73"/>
        <v>0</v>
      </c>
      <c r="V76" s="9">
        <f t="shared" si="74"/>
        <v>0</v>
      </c>
      <c r="W76" s="9">
        <f t="shared" si="75"/>
        <v>0</v>
      </c>
      <c r="X76" s="1">
        <f t="shared" si="76"/>
        <v>0</v>
      </c>
    </row>
    <row r="77" spans="1:24">
      <c r="A77">
        <f t="shared" si="40"/>
        <v>59</v>
      </c>
      <c r="D77" t="s">
        <v>643</v>
      </c>
      <c r="F77" s="12">
        <v>9.4</v>
      </c>
      <c r="G77" s="9" t="str">
        <f t="shared" si="60"/>
        <v>Allocated Net Plant - Demand</v>
      </c>
      <c r="H77" s="1">
        <f>'Oth. RB Class.'!J$36</f>
        <v>-2193403.1478776513</v>
      </c>
      <c r="I77" s="9">
        <f t="shared" si="61"/>
        <v>-1184335.2291064442</v>
      </c>
      <c r="J77" s="9">
        <f t="shared" si="62"/>
        <v>-730904.54255277454</v>
      </c>
      <c r="K77" s="9">
        <f t="shared" si="63"/>
        <v>0</v>
      </c>
      <c r="L77" s="9">
        <f t="shared" si="64"/>
        <v>-278163.37621843256</v>
      </c>
      <c r="M77" s="9">
        <f t="shared" si="65"/>
        <v>0</v>
      </c>
      <c r="N77" s="9">
        <f t="shared" si="66"/>
        <v>0</v>
      </c>
      <c r="O77" s="9">
        <f t="shared" si="67"/>
        <v>0</v>
      </c>
      <c r="P77" s="9">
        <f t="shared" si="68"/>
        <v>0</v>
      </c>
      <c r="Q77" s="9">
        <f t="shared" si="69"/>
        <v>0</v>
      </c>
      <c r="R77" s="9">
        <f t="shared" si="70"/>
        <v>0</v>
      </c>
      <c r="S77" s="9">
        <f t="shared" si="71"/>
        <v>0</v>
      </c>
      <c r="T77" s="9">
        <f t="shared" si="72"/>
        <v>0</v>
      </c>
      <c r="U77" s="9">
        <f t="shared" si="73"/>
        <v>0</v>
      </c>
      <c r="V77" s="9">
        <f t="shared" si="74"/>
        <v>0</v>
      </c>
      <c r="W77" s="9">
        <f t="shared" si="75"/>
        <v>0</v>
      </c>
      <c r="X77" s="1">
        <f t="shared" si="76"/>
        <v>0</v>
      </c>
    </row>
    <row r="78" spans="1:24">
      <c r="A78">
        <f t="shared" si="40"/>
        <v>60</v>
      </c>
      <c r="D78" t="s">
        <v>644</v>
      </c>
      <c r="F78" s="12">
        <v>9.4</v>
      </c>
      <c r="G78" s="9" t="str">
        <f t="shared" si="60"/>
        <v>Allocated Net Plant - Demand</v>
      </c>
      <c r="H78" s="1">
        <f>'Oth. RB Class.'!J$37</f>
        <v>-141777.81599568503</v>
      </c>
      <c r="I78" s="9">
        <f t="shared" si="61"/>
        <v>-76553.397104373595</v>
      </c>
      <c r="J78" s="9">
        <f t="shared" si="62"/>
        <v>-47244.415530599901</v>
      </c>
      <c r="K78" s="9">
        <f t="shared" si="63"/>
        <v>0</v>
      </c>
      <c r="L78" s="9">
        <f t="shared" si="64"/>
        <v>-17980.00336071154</v>
      </c>
      <c r="M78" s="9">
        <f t="shared" si="65"/>
        <v>0</v>
      </c>
      <c r="N78" s="9">
        <f t="shared" si="66"/>
        <v>0</v>
      </c>
      <c r="O78" s="9">
        <f t="shared" si="67"/>
        <v>0</v>
      </c>
      <c r="P78" s="9">
        <f t="shared" si="68"/>
        <v>0</v>
      </c>
      <c r="Q78" s="9">
        <f t="shared" si="69"/>
        <v>0</v>
      </c>
      <c r="R78" s="9">
        <f t="shared" si="70"/>
        <v>0</v>
      </c>
      <c r="S78" s="9">
        <f t="shared" si="71"/>
        <v>0</v>
      </c>
      <c r="T78" s="9">
        <f t="shared" si="72"/>
        <v>0</v>
      </c>
      <c r="U78" s="9">
        <f t="shared" si="73"/>
        <v>0</v>
      </c>
      <c r="V78" s="9">
        <f t="shared" si="74"/>
        <v>0</v>
      </c>
      <c r="W78" s="9">
        <f t="shared" si="75"/>
        <v>0</v>
      </c>
      <c r="X78" s="1">
        <f t="shared" si="76"/>
        <v>0</v>
      </c>
    </row>
    <row r="79" spans="1:24">
      <c r="A79">
        <f t="shared" si="40"/>
        <v>61</v>
      </c>
      <c r="D79" t="s">
        <v>642</v>
      </c>
      <c r="F79" s="12">
        <v>9.4</v>
      </c>
      <c r="G79" s="9" t="str">
        <f t="shared" si="60"/>
        <v>Allocated Net Plant - Demand</v>
      </c>
      <c r="H79" s="1">
        <f>'Oth. RB Class.'!J$38</f>
        <v>-53205.239499211093</v>
      </c>
      <c r="I79" s="9">
        <f t="shared" si="61"/>
        <v>-28728.343703223443</v>
      </c>
      <c r="J79" s="9">
        <f t="shared" si="62"/>
        <v>-17729.50461715617</v>
      </c>
      <c r="K79" s="9">
        <f t="shared" si="63"/>
        <v>0</v>
      </c>
      <c r="L79" s="9">
        <f t="shared" si="64"/>
        <v>-6747.3911788314799</v>
      </c>
      <c r="M79" s="9">
        <f t="shared" si="65"/>
        <v>0</v>
      </c>
      <c r="N79" s="9">
        <f t="shared" si="66"/>
        <v>0</v>
      </c>
      <c r="O79" s="9">
        <f t="shared" si="67"/>
        <v>0</v>
      </c>
      <c r="P79" s="9">
        <f t="shared" si="68"/>
        <v>0</v>
      </c>
      <c r="Q79" s="9">
        <f t="shared" si="69"/>
        <v>0</v>
      </c>
      <c r="R79" s="9">
        <f t="shared" si="70"/>
        <v>0</v>
      </c>
      <c r="S79" s="9">
        <f t="shared" si="71"/>
        <v>0</v>
      </c>
      <c r="T79" s="9">
        <f t="shared" si="72"/>
        <v>0</v>
      </c>
      <c r="U79" s="9">
        <f t="shared" si="73"/>
        <v>0</v>
      </c>
      <c r="V79" s="9">
        <f t="shared" si="74"/>
        <v>0</v>
      </c>
      <c r="W79" s="9">
        <f t="shared" si="75"/>
        <v>0</v>
      </c>
      <c r="X79" s="1">
        <f t="shared" ref="X79" si="77">SUM(I79:W79)-H79</f>
        <v>0</v>
      </c>
    </row>
    <row r="80" spans="1:24">
      <c r="A80">
        <f t="shared" si="40"/>
        <v>62</v>
      </c>
      <c r="D80" t="s">
        <v>450</v>
      </c>
      <c r="F80" s="12">
        <v>9.4</v>
      </c>
      <c r="G80" s="9" t="str">
        <f t="shared" si="60"/>
        <v>Allocated Net Plant - Demand</v>
      </c>
      <c r="H80" s="1">
        <f>'Oth. RB Class.'!J$39</f>
        <v>-1674910.499425086</v>
      </c>
      <c r="I80" s="9">
        <f t="shared" si="61"/>
        <v>-904373.4217254105</v>
      </c>
      <c r="J80" s="9">
        <f t="shared" si="62"/>
        <v>-558127.99100962072</v>
      </c>
      <c r="K80" s="9">
        <f t="shared" si="63"/>
        <v>0</v>
      </c>
      <c r="L80" s="9">
        <f t="shared" si="64"/>
        <v>-212409.08669005471</v>
      </c>
      <c r="M80" s="9">
        <f t="shared" si="65"/>
        <v>0</v>
      </c>
      <c r="N80" s="9">
        <f t="shared" si="66"/>
        <v>0</v>
      </c>
      <c r="O80" s="9">
        <f t="shared" si="67"/>
        <v>0</v>
      </c>
      <c r="P80" s="9">
        <f t="shared" si="68"/>
        <v>0</v>
      </c>
      <c r="Q80" s="9">
        <f t="shared" si="69"/>
        <v>0</v>
      </c>
      <c r="R80" s="9">
        <f t="shared" si="70"/>
        <v>0</v>
      </c>
      <c r="S80" s="9">
        <f t="shared" si="71"/>
        <v>0</v>
      </c>
      <c r="T80" s="9">
        <f t="shared" si="72"/>
        <v>0</v>
      </c>
      <c r="U80" s="9">
        <f t="shared" si="73"/>
        <v>0</v>
      </c>
      <c r="V80" s="9">
        <f t="shared" si="74"/>
        <v>0</v>
      </c>
      <c r="W80" s="9">
        <f t="shared" si="75"/>
        <v>0</v>
      </c>
      <c r="X80" s="1">
        <f t="shared" si="76"/>
        <v>0</v>
      </c>
    </row>
    <row r="81" spans="1:24">
      <c r="A81">
        <f t="shared" si="40"/>
        <v>63</v>
      </c>
      <c r="F81" s="12"/>
      <c r="G81" s="9"/>
      <c r="H81" s="1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"/>
    </row>
    <row r="82" spans="1:24">
      <c r="A82">
        <f t="shared" si="40"/>
        <v>64</v>
      </c>
      <c r="C82" t="s">
        <v>153</v>
      </c>
      <c r="F82" s="12"/>
      <c r="G82" s="9"/>
      <c r="H82" s="1">
        <f>'Oth. RB Class.'!J$41</f>
        <v>-31313641.035096556</v>
      </c>
      <c r="I82" s="9">
        <f>SUM(I72:I80)</f>
        <v>-16907903.257703669</v>
      </c>
      <c r="J82" s="9">
        <f t="shared" ref="J82:W82" si="78">SUM(J72:J80)</f>
        <v>-10434599.083421985</v>
      </c>
      <c r="K82" s="9">
        <f t="shared" si="78"/>
        <v>0</v>
      </c>
      <c r="L82" s="9">
        <f t="shared" si="78"/>
        <v>-3971138.6939708968</v>
      </c>
      <c r="M82" s="9">
        <f t="shared" si="78"/>
        <v>0</v>
      </c>
      <c r="N82" s="9">
        <f t="shared" si="78"/>
        <v>0</v>
      </c>
      <c r="O82" s="9">
        <f t="shared" si="78"/>
        <v>0</v>
      </c>
      <c r="P82" s="9">
        <f t="shared" si="78"/>
        <v>0</v>
      </c>
      <c r="Q82" s="9">
        <f t="shared" si="78"/>
        <v>0</v>
      </c>
      <c r="R82" s="9">
        <f t="shared" si="78"/>
        <v>0</v>
      </c>
      <c r="S82" s="9">
        <f t="shared" si="78"/>
        <v>0</v>
      </c>
      <c r="T82" s="9">
        <f t="shared" si="78"/>
        <v>0</v>
      </c>
      <c r="U82" s="9">
        <f t="shared" si="78"/>
        <v>0</v>
      </c>
      <c r="V82" s="9">
        <f t="shared" si="78"/>
        <v>0</v>
      </c>
      <c r="W82" s="9">
        <f t="shared" si="78"/>
        <v>0</v>
      </c>
      <c r="X82" s="1">
        <f>SUM(I82:W82)-H82</f>
        <v>0</v>
      </c>
    </row>
    <row r="83" spans="1:24">
      <c r="A83">
        <f t="shared" si="40"/>
        <v>65</v>
      </c>
      <c r="F83" s="12"/>
      <c r="G83" s="9"/>
      <c r="H83" s="1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"/>
    </row>
    <row r="84" spans="1:24">
      <c r="A84">
        <f t="shared" si="40"/>
        <v>66</v>
      </c>
      <c r="F84" s="12"/>
      <c r="G84" s="9"/>
      <c r="H84" s="1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1"/>
    </row>
    <row r="85" spans="1:24">
      <c r="A85">
        <f t="shared" si="40"/>
        <v>67</v>
      </c>
      <c r="C85" t="s">
        <v>126</v>
      </c>
      <c r="F85" s="12"/>
      <c r="G85" s="9"/>
      <c r="H85" s="1">
        <f>'Oth. RB Class.'!J$44</f>
        <v>-31776474.63190081</v>
      </c>
      <c r="I85" s="9">
        <f>+I67+I82</f>
        <v>-17157811.77745742</v>
      </c>
      <c r="J85" s="9">
        <f t="shared" ref="J85:W85" si="79">+J67+J82</f>
        <v>-10588828.450092493</v>
      </c>
      <c r="K85" s="9">
        <f t="shared" si="79"/>
        <v>0</v>
      </c>
      <c r="L85" s="9">
        <f t="shared" si="79"/>
        <v>-4029834.4043508898</v>
      </c>
      <c r="M85" s="9">
        <f t="shared" si="79"/>
        <v>0</v>
      </c>
      <c r="N85" s="9">
        <f t="shared" si="79"/>
        <v>0</v>
      </c>
      <c r="O85" s="9">
        <f t="shared" si="79"/>
        <v>0</v>
      </c>
      <c r="P85" s="9">
        <f t="shared" si="79"/>
        <v>0</v>
      </c>
      <c r="Q85" s="9">
        <f t="shared" si="79"/>
        <v>0</v>
      </c>
      <c r="R85" s="9">
        <f t="shared" si="79"/>
        <v>0</v>
      </c>
      <c r="S85" s="9">
        <f t="shared" si="79"/>
        <v>0</v>
      </c>
      <c r="T85" s="9">
        <f t="shared" si="79"/>
        <v>0</v>
      </c>
      <c r="U85" s="9">
        <f t="shared" si="79"/>
        <v>0</v>
      </c>
      <c r="V85" s="9">
        <f t="shared" si="79"/>
        <v>0</v>
      </c>
      <c r="W85" s="9">
        <f t="shared" si="79"/>
        <v>0</v>
      </c>
      <c r="X85" s="1">
        <f>SUM(I85:W85)-H85</f>
        <v>0</v>
      </c>
    </row>
    <row r="86" spans="1:24">
      <c r="A86">
        <f t="shared" si="40"/>
        <v>68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>
      <c r="A87">
        <f t="shared" si="40"/>
        <v>69</v>
      </c>
      <c r="C87" t="s">
        <v>267</v>
      </c>
      <c r="F87" s="12">
        <v>3</v>
      </c>
      <c r="G87" s="9" t="str">
        <f>VLOOKUP($F87,alloc,3)</f>
        <v>Peak Day</v>
      </c>
      <c r="H87" s="1">
        <f>'Oth. RB Class.'!J$46</f>
        <v>0</v>
      </c>
      <c r="I87" s="9">
        <f>$H87*VLOOKUP($F87,alloc,6)</f>
        <v>0</v>
      </c>
      <c r="J87" s="9">
        <f>$H87*VLOOKUP($F87,alloc,7)</f>
        <v>0</v>
      </c>
      <c r="K87" s="9">
        <f>$H87*VLOOKUP($F87,alloc,8)</f>
        <v>0</v>
      </c>
      <c r="L87" s="9">
        <f>$H87*VLOOKUP($F87,alloc,9)</f>
        <v>0</v>
      </c>
      <c r="M87" s="9">
        <f>$H87*VLOOKUP($F87,alloc,10)</f>
        <v>0</v>
      </c>
      <c r="N87" s="9">
        <f>$H87*VLOOKUP($F87,alloc,11)</f>
        <v>0</v>
      </c>
      <c r="O87" s="9">
        <f>$H87*VLOOKUP($F87,alloc,12)</f>
        <v>0</v>
      </c>
      <c r="P87" s="9">
        <f>$H87*VLOOKUP($F87,alloc,13)</f>
        <v>0</v>
      </c>
      <c r="Q87" s="9">
        <f>$H87*VLOOKUP($F87,alloc,14)</f>
        <v>0</v>
      </c>
      <c r="R87" s="9">
        <f>$H87*VLOOKUP($F87,alloc,15)</f>
        <v>0</v>
      </c>
      <c r="S87" s="9">
        <f>$H87*VLOOKUP($F87,alloc,16)</f>
        <v>0</v>
      </c>
      <c r="T87" s="9">
        <f>$H87*VLOOKUP($F87,alloc,17)</f>
        <v>0</v>
      </c>
      <c r="U87" s="9">
        <f>$H87*VLOOKUP($F87,alloc,18)</f>
        <v>0</v>
      </c>
      <c r="V87" s="9">
        <f>$H87*VLOOKUP($F87,alloc,19)</f>
        <v>0</v>
      </c>
      <c r="W87" s="9">
        <f>$H87*VLOOKUP($F87,alloc,20)</f>
        <v>0</v>
      </c>
      <c r="X87" s="1">
        <f>SUM(I87:W87)-H87</f>
        <v>0</v>
      </c>
    </row>
    <row r="88" spans="1:24">
      <c r="F88" s="12"/>
      <c r="G88" s="9"/>
      <c r="H88" s="1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1"/>
    </row>
    <row r="89" spans="1:24">
      <c r="B89" s="1"/>
      <c r="C89" s="1"/>
      <c r="D89" s="1"/>
      <c r="E89" s="2" t="s">
        <v>61</v>
      </c>
      <c r="F89" s="1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>
      <c r="M90" s="3"/>
      <c r="N90" s="3"/>
      <c r="P90" s="2"/>
      <c r="Q90" s="2"/>
      <c r="R90" s="2"/>
      <c r="S90" s="2"/>
      <c r="T90" s="2"/>
      <c r="U90" s="2"/>
    </row>
    <row r="91" spans="1:24">
      <c r="I91" s="23"/>
      <c r="J91" s="3"/>
      <c r="K91" s="3"/>
      <c r="L91" s="3"/>
      <c r="M91" s="2"/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>
      <c r="A92" s="74" t="s">
        <v>290</v>
      </c>
      <c r="F92" s="14" t="s">
        <v>38</v>
      </c>
      <c r="G92" s="11" t="s">
        <v>38</v>
      </c>
      <c r="H92" s="2" t="s">
        <v>1</v>
      </c>
      <c r="I92" s="2" t="s">
        <v>56</v>
      </c>
      <c r="J92" s="2" t="s">
        <v>535</v>
      </c>
      <c r="K92" s="2" t="s">
        <v>535</v>
      </c>
      <c r="L92" s="40" t="s">
        <v>536</v>
      </c>
      <c r="M92" s="40" t="s">
        <v>536</v>
      </c>
      <c r="N92" s="2"/>
      <c r="O92" s="2"/>
      <c r="P92" s="2"/>
      <c r="Q92" s="2"/>
      <c r="R92" s="2"/>
      <c r="S92" s="3"/>
      <c r="T92" s="3"/>
      <c r="U92" s="3"/>
      <c r="V92" s="2"/>
      <c r="W92" s="2"/>
      <c r="X92" s="2"/>
    </row>
    <row r="93" spans="1:24">
      <c r="A93" s="74" t="s">
        <v>289</v>
      </c>
      <c r="F93" s="14" t="s">
        <v>39</v>
      </c>
      <c r="G93" s="11" t="s">
        <v>21</v>
      </c>
      <c r="H93" s="2" t="s">
        <v>2</v>
      </c>
      <c r="I93" s="2" t="s">
        <v>460</v>
      </c>
      <c r="J93" s="40" t="s">
        <v>537</v>
      </c>
      <c r="K93" s="40" t="s">
        <v>538</v>
      </c>
      <c r="L93" s="40" t="s">
        <v>537</v>
      </c>
      <c r="M93" s="40" t="s">
        <v>538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>
      <c r="A94" s="32">
        <v>69</v>
      </c>
      <c r="C94" t="s">
        <v>150</v>
      </c>
    </row>
    <row r="95" spans="1:24">
      <c r="A95" s="32">
        <f t="shared" si="40"/>
        <v>70</v>
      </c>
    </row>
    <row r="96" spans="1:24">
      <c r="A96">
        <f t="shared" si="40"/>
        <v>71</v>
      </c>
      <c r="D96" t="s">
        <v>359</v>
      </c>
      <c r="F96" s="12">
        <v>7.6</v>
      </c>
      <c r="G96" s="9" t="str">
        <f t="shared" ref="G96:G106" si="80">VLOOKUP($F96,alloc,3)</f>
        <v>Allocated O&amp;M Expenses - Comm</v>
      </c>
      <c r="H96" s="1">
        <f>'Oth. RB Class.'!K$14</f>
        <v>-21636.430836100542</v>
      </c>
      <c r="I96" s="9">
        <f t="shared" ref="I96:I106" si="81">$H96*VLOOKUP($F96,alloc,6)</f>
        <v>-12400.566530931181</v>
      </c>
      <c r="J96" s="9">
        <f t="shared" ref="J96:J106" si="82">$H96*VLOOKUP($F96,alloc,7)</f>
        <v>-8911.2776322324135</v>
      </c>
      <c r="K96" s="9">
        <f t="shared" ref="K96:K106" si="83">$H96*VLOOKUP($F96,alloc,8)</f>
        <v>-207.24246280522541</v>
      </c>
      <c r="L96" s="9">
        <f t="shared" ref="L96:L106" si="84">$H96*VLOOKUP($F96,alloc,9)</f>
        <v>-56.40036256328483</v>
      </c>
      <c r="M96" s="9">
        <f t="shared" ref="M96:M106" si="85">$H96*VLOOKUP($F96,alloc,10)</f>
        <v>-60.94384756843565</v>
      </c>
      <c r="N96" s="9">
        <f t="shared" ref="N96:N106" si="86">$H96*VLOOKUP($F96,alloc,11)</f>
        <v>0</v>
      </c>
      <c r="O96" s="9">
        <f t="shared" ref="O96:O106" si="87">$H96*VLOOKUP($F96,alloc,12)</f>
        <v>0</v>
      </c>
      <c r="P96" s="9">
        <f t="shared" ref="P96:P106" si="88">$H96*VLOOKUP($F96,alloc,13)</f>
        <v>0</v>
      </c>
      <c r="Q96" s="9">
        <f t="shared" ref="Q96:Q106" si="89">$H96*VLOOKUP($F96,alloc,14)</f>
        <v>0</v>
      </c>
      <c r="R96" s="9">
        <f t="shared" ref="R96:R106" si="90">$H96*VLOOKUP($F96,alloc,15)</f>
        <v>0</v>
      </c>
      <c r="S96" s="9">
        <f t="shared" ref="S96:S106" si="91">$H96*VLOOKUP($F96,alloc,16)</f>
        <v>0</v>
      </c>
      <c r="T96" s="9">
        <f t="shared" ref="T96:T106" si="92">$H96*VLOOKUP($F96,alloc,17)</f>
        <v>0</v>
      </c>
      <c r="U96" s="9">
        <f t="shared" ref="U96:U106" si="93">$H96*VLOOKUP($F96,alloc,18)</f>
        <v>0</v>
      </c>
      <c r="V96" s="9">
        <f t="shared" ref="V96:V106" si="94">$H96*VLOOKUP($F96,alloc,19)</f>
        <v>0</v>
      </c>
      <c r="W96" s="9">
        <f t="shared" ref="W96:W106" si="95">$H96*VLOOKUP($F96,alloc,20)</f>
        <v>0</v>
      </c>
      <c r="X96" s="1">
        <f>SUM(I96:W96)-H96</f>
        <v>0</v>
      </c>
    </row>
    <row r="97" spans="1:24">
      <c r="A97">
        <f t="shared" si="40"/>
        <v>72</v>
      </c>
      <c r="D97" t="s">
        <v>357</v>
      </c>
      <c r="F97" s="12">
        <v>7.6</v>
      </c>
      <c r="G97" s="9" t="str">
        <f t="shared" si="80"/>
        <v>Allocated O&amp;M Expenses - Comm</v>
      </c>
      <c r="H97" s="1">
        <f>'Oth. RB Class.'!K$15</f>
        <v>403209.03371562692</v>
      </c>
      <c r="I97" s="9">
        <f t="shared" si="81"/>
        <v>231092.66432800618</v>
      </c>
      <c r="J97" s="9">
        <f t="shared" si="82"/>
        <v>166067.48453487927</v>
      </c>
      <c r="K97" s="9">
        <f t="shared" si="83"/>
        <v>3862.0987817046898</v>
      </c>
      <c r="L97" s="9">
        <f t="shared" si="84"/>
        <v>1051.0576288030529</v>
      </c>
      <c r="M97" s="9">
        <f t="shared" si="85"/>
        <v>1135.7284422336879</v>
      </c>
      <c r="N97" s="9">
        <f t="shared" si="86"/>
        <v>0</v>
      </c>
      <c r="O97" s="9">
        <f t="shared" si="87"/>
        <v>0</v>
      </c>
      <c r="P97" s="9">
        <f t="shared" si="88"/>
        <v>0</v>
      </c>
      <c r="Q97" s="9">
        <f t="shared" si="89"/>
        <v>0</v>
      </c>
      <c r="R97" s="9">
        <f t="shared" si="90"/>
        <v>0</v>
      </c>
      <c r="S97" s="9">
        <f t="shared" si="91"/>
        <v>0</v>
      </c>
      <c r="T97" s="9">
        <f t="shared" si="92"/>
        <v>0</v>
      </c>
      <c r="U97" s="9">
        <f t="shared" si="93"/>
        <v>0</v>
      </c>
      <c r="V97" s="9">
        <f t="shared" si="94"/>
        <v>0</v>
      </c>
      <c r="W97" s="9">
        <f t="shared" si="95"/>
        <v>0</v>
      </c>
      <c r="X97" s="1">
        <f t="shared" ref="X97:X106" si="96">SUM(I97:W97)-H97</f>
        <v>0</v>
      </c>
    </row>
    <row r="98" spans="1:24">
      <c r="A98">
        <f t="shared" si="40"/>
        <v>73</v>
      </c>
      <c r="D98" t="s">
        <v>358</v>
      </c>
      <c r="F98" s="12">
        <v>7.6</v>
      </c>
      <c r="G98" s="9" t="str">
        <f t="shared" si="80"/>
        <v>Allocated O&amp;M Expenses - Comm</v>
      </c>
      <c r="H98" s="1">
        <f>'Oth. RB Class.'!K$16</f>
        <v>10467.41157714737</v>
      </c>
      <c r="I98" s="9">
        <f t="shared" si="81"/>
        <v>5999.2257804591281</v>
      </c>
      <c r="J98" s="9">
        <f t="shared" si="82"/>
        <v>4311.1551697874738</v>
      </c>
      <c r="K98" s="9">
        <f t="shared" si="83"/>
        <v>100.2610906982158</v>
      </c>
      <c r="L98" s="9">
        <f t="shared" si="84"/>
        <v>27.285729911848819</v>
      </c>
      <c r="M98" s="9">
        <f t="shared" si="85"/>
        <v>29.483806290701445</v>
      </c>
      <c r="N98" s="9">
        <f t="shared" si="86"/>
        <v>0</v>
      </c>
      <c r="O98" s="9">
        <f t="shared" si="87"/>
        <v>0</v>
      </c>
      <c r="P98" s="9">
        <f t="shared" si="88"/>
        <v>0</v>
      </c>
      <c r="Q98" s="9">
        <f t="shared" si="89"/>
        <v>0</v>
      </c>
      <c r="R98" s="9">
        <f t="shared" si="90"/>
        <v>0</v>
      </c>
      <c r="S98" s="9">
        <f t="shared" si="91"/>
        <v>0</v>
      </c>
      <c r="T98" s="9">
        <f t="shared" si="92"/>
        <v>0</v>
      </c>
      <c r="U98" s="9">
        <f t="shared" si="93"/>
        <v>0</v>
      </c>
      <c r="V98" s="9">
        <f t="shared" si="94"/>
        <v>0</v>
      </c>
      <c r="W98" s="9">
        <f t="shared" si="95"/>
        <v>0</v>
      </c>
      <c r="X98" s="1">
        <f t="shared" si="96"/>
        <v>0</v>
      </c>
    </row>
    <row r="99" spans="1:24">
      <c r="A99">
        <f t="shared" si="40"/>
        <v>74</v>
      </c>
      <c r="D99" t="s">
        <v>364</v>
      </c>
      <c r="F99" s="12">
        <v>7.6</v>
      </c>
      <c r="G99" s="9" t="str">
        <f t="shared" si="80"/>
        <v>Allocated O&amp;M Expenses - Comm</v>
      </c>
      <c r="H99" s="1">
        <f>'Oth. RB Class.'!K$17</f>
        <v>0</v>
      </c>
      <c r="I99" s="9">
        <f t="shared" si="81"/>
        <v>0</v>
      </c>
      <c r="J99" s="9">
        <f t="shared" si="82"/>
        <v>0</v>
      </c>
      <c r="K99" s="9">
        <f t="shared" si="83"/>
        <v>0</v>
      </c>
      <c r="L99" s="9">
        <f t="shared" si="84"/>
        <v>0</v>
      </c>
      <c r="M99" s="9">
        <f t="shared" si="85"/>
        <v>0</v>
      </c>
      <c r="N99" s="9">
        <f t="shared" si="86"/>
        <v>0</v>
      </c>
      <c r="O99" s="9">
        <f t="shared" si="87"/>
        <v>0</v>
      </c>
      <c r="P99" s="9">
        <f t="shared" si="88"/>
        <v>0</v>
      </c>
      <c r="Q99" s="9">
        <f t="shared" si="89"/>
        <v>0</v>
      </c>
      <c r="R99" s="9">
        <f t="shared" si="90"/>
        <v>0</v>
      </c>
      <c r="S99" s="9">
        <f t="shared" si="91"/>
        <v>0</v>
      </c>
      <c r="T99" s="9">
        <f t="shared" si="92"/>
        <v>0</v>
      </c>
      <c r="U99" s="9">
        <f t="shared" si="93"/>
        <v>0</v>
      </c>
      <c r="V99" s="9">
        <f t="shared" si="94"/>
        <v>0</v>
      </c>
      <c r="W99" s="9">
        <f t="shared" si="95"/>
        <v>0</v>
      </c>
      <c r="X99" s="1">
        <f t="shared" si="96"/>
        <v>0</v>
      </c>
    </row>
    <row r="100" spans="1:24">
      <c r="A100">
        <f t="shared" si="40"/>
        <v>75</v>
      </c>
      <c r="D100" t="s">
        <v>154</v>
      </c>
      <c r="F100" s="12">
        <v>1</v>
      </c>
      <c r="G100" s="9" t="str">
        <f t="shared" si="80"/>
        <v>Mcf</v>
      </c>
      <c r="H100" s="1">
        <f>'Oth. RB Class.'!K$18</f>
        <v>9182907.3274840545</v>
      </c>
      <c r="I100" s="9">
        <f t="shared" si="81"/>
        <v>2698710.8819365962</v>
      </c>
      <c r="J100" s="9">
        <f t="shared" si="82"/>
        <v>1939382.7500286805</v>
      </c>
      <c r="K100" s="9">
        <f t="shared" si="83"/>
        <v>57760.186251302322</v>
      </c>
      <c r="L100" s="9">
        <f t="shared" si="84"/>
        <v>2147888.8398133251</v>
      </c>
      <c r="M100" s="9">
        <f t="shared" si="85"/>
        <v>2339164.669454149</v>
      </c>
      <c r="N100" s="9">
        <f t="shared" si="86"/>
        <v>0</v>
      </c>
      <c r="O100" s="9">
        <f t="shared" si="87"/>
        <v>0</v>
      </c>
      <c r="P100" s="9">
        <f t="shared" si="88"/>
        <v>0</v>
      </c>
      <c r="Q100" s="9">
        <f t="shared" si="89"/>
        <v>0</v>
      </c>
      <c r="R100" s="9">
        <f t="shared" si="90"/>
        <v>0</v>
      </c>
      <c r="S100" s="9">
        <f t="shared" si="91"/>
        <v>0</v>
      </c>
      <c r="T100" s="9">
        <f t="shared" si="92"/>
        <v>0</v>
      </c>
      <c r="U100" s="9">
        <f t="shared" si="93"/>
        <v>0</v>
      </c>
      <c r="V100" s="9">
        <f t="shared" si="94"/>
        <v>0</v>
      </c>
      <c r="W100" s="9">
        <f t="shared" si="95"/>
        <v>0</v>
      </c>
      <c r="X100" s="1">
        <f t="shared" si="96"/>
        <v>0</v>
      </c>
    </row>
    <row r="101" spans="1:24">
      <c r="A101">
        <f t="shared" si="40"/>
        <v>76</v>
      </c>
      <c r="D101" t="s">
        <v>360</v>
      </c>
      <c r="F101" s="12">
        <v>7.6</v>
      </c>
      <c r="G101" s="9" t="str">
        <f t="shared" si="80"/>
        <v>Allocated O&amp;M Expenses - Comm</v>
      </c>
      <c r="H101" s="1">
        <f>'Oth. RB Class.'!K$19</f>
        <v>0</v>
      </c>
      <c r="I101" s="9">
        <f t="shared" si="81"/>
        <v>0</v>
      </c>
      <c r="J101" s="9">
        <f t="shared" si="82"/>
        <v>0</v>
      </c>
      <c r="K101" s="9">
        <f t="shared" si="83"/>
        <v>0</v>
      </c>
      <c r="L101" s="9">
        <f t="shared" si="84"/>
        <v>0</v>
      </c>
      <c r="M101" s="9">
        <f t="shared" si="85"/>
        <v>0</v>
      </c>
      <c r="N101" s="9">
        <f t="shared" si="86"/>
        <v>0</v>
      </c>
      <c r="O101" s="9">
        <f t="shared" si="87"/>
        <v>0</v>
      </c>
      <c r="P101" s="9">
        <f t="shared" si="88"/>
        <v>0</v>
      </c>
      <c r="Q101" s="9">
        <f t="shared" si="89"/>
        <v>0</v>
      </c>
      <c r="R101" s="9">
        <f t="shared" si="90"/>
        <v>0</v>
      </c>
      <c r="S101" s="9">
        <f t="shared" si="91"/>
        <v>0</v>
      </c>
      <c r="T101" s="9">
        <f t="shared" si="92"/>
        <v>0</v>
      </c>
      <c r="U101" s="9">
        <f t="shared" si="93"/>
        <v>0</v>
      </c>
      <c r="V101" s="9">
        <f t="shared" si="94"/>
        <v>0</v>
      </c>
      <c r="W101" s="9">
        <f t="shared" si="95"/>
        <v>0</v>
      </c>
      <c r="X101" s="1">
        <f t="shared" si="96"/>
        <v>0</v>
      </c>
    </row>
    <row r="102" spans="1:24">
      <c r="A102">
        <f t="shared" si="40"/>
        <v>77</v>
      </c>
      <c r="D102" t="s">
        <v>361</v>
      </c>
      <c r="F102" s="12">
        <v>7.6</v>
      </c>
      <c r="G102" s="9" t="str">
        <f t="shared" si="80"/>
        <v>Allocated O&amp;M Expenses - Comm</v>
      </c>
      <c r="H102" s="1">
        <f>'Oth. RB Class.'!K$20</f>
        <v>0</v>
      </c>
      <c r="I102" s="9">
        <f t="shared" si="81"/>
        <v>0</v>
      </c>
      <c r="J102" s="9">
        <f t="shared" si="82"/>
        <v>0</v>
      </c>
      <c r="K102" s="9">
        <f t="shared" si="83"/>
        <v>0</v>
      </c>
      <c r="L102" s="9">
        <f t="shared" si="84"/>
        <v>0</v>
      </c>
      <c r="M102" s="9">
        <f t="shared" si="85"/>
        <v>0</v>
      </c>
      <c r="N102" s="9">
        <f t="shared" si="86"/>
        <v>0</v>
      </c>
      <c r="O102" s="9">
        <f t="shared" si="87"/>
        <v>0</v>
      </c>
      <c r="P102" s="9">
        <f t="shared" si="88"/>
        <v>0</v>
      </c>
      <c r="Q102" s="9">
        <f t="shared" si="89"/>
        <v>0</v>
      </c>
      <c r="R102" s="9">
        <f t="shared" si="90"/>
        <v>0</v>
      </c>
      <c r="S102" s="9">
        <f t="shared" si="91"/>
        <v>0</v>
      </c>
      <c r="T102" s="9">
        <f t="shared" si="92"/>
        <v>0</v>
      </c>
      <c r="U102" s="9">
        <f t="shared" si="93"/>
        <v>0</v>
      </c>
      <c r="V102" s="9">
        <f t="shared" si="94"/>
        <v>0</v>
      </c>
      <c r="W102" s="9">
        <f t="shared" si="95"/>
        <v>0</v>
      </c>
      <c r="X102" s="1">
        <f t="shared" si="96"/>
        <v>0</v>
      </c>
    </row>
    <row r="103" spans="1:24">
      <c r="A103">
        <f t="shared" si="40"/>
        <v>78</v>
      </c>
      <c r="D103" t="s">
        <v>362</v>
      </c>
      <c r="F103" s="12">
        <v>7.6</v>
      </c>
      <c r="G103" s="9" t="str">
        <f t="shared" si="80"/>
        <v>Allocated O&amp;M Expenses - Comm</v>
      </c>
      <c r="H103" s="1">
        <f>'Oth. RB Class.'!K$21</f>
        <v>0</v>
      </c>
      <c r="I103" s="9">
        <f t="shared" si="81"/>
        <v>0</v>
      </c>
      <c r="J103" s="9">
        <f t="shared" si="82"/>
        <v>0</v>
      </c>
      <c r="K103" s="9">
        <f t="shared" si="83"/>
        <v>0</v>
      </c>
      <c r="L103" s="9">
        <f t="shared" si="84"/>
        <v>0</v>
      </c>
      <c r="M103" s="9">
        <f t="shared" si="85"/>
        <v>0</v>
      </c>
      <c r="N103" s="9">
        <f t="shared" si="86"/>
        <v>0</v>
      </c>
      <c r="O103" s="9">
        <f t="shared" si="87"/>
        <v>0</v>
      </c>
      <c r="P103" s="9">
        <f t="shared" si="88"/>
        <v>0</v>
      </c>
      <c r="Q103" s="9">
        <f t="shared" si="89"/>
        <v>0</v>
      </c>
      <c r="R103" s="9">
        <f t="shared" si="90"/>
        <v>0</v>
      </c>
      <c r="S103" s="9">
        <f t="shared" si="91"/>
        <v>0</v>
      </c>
      <c r="T103" s="9">
        <f t="shared" si="92"/>
        <v>0</v>
      </c>
      <c r="U103" s="9">
        <f t="shared" si="93"/>
        <v>0</v>
      </c>
      <c r="V103" s="9">
        <f t="shared" si="94"/>
        <v>0</v>
      </c>
      <c r="W103" s="9">
        <f t="shared" si="95"/>
        <v>0</v>
      </c>
      <c r="X103" s="1">
        <f t="shared" si="96"/>
        <v>0</v>
      </c>
    </row>
    <row r="104" spans="1:24">
      <c r="A104">
        <f t="shared" si="40"/>
        <v>79</v>
      </c>
      <c r="D104" t="s">
        <v>363</v>
      </c>
      <c r="F104" s="12">
        <v>7.6</v>
      </c>
      <c r="G104" s="9" t="str">
        <f t="shared" si="80"/>
        <v>Allocated O&amp;M Expenses - Comm</v>
      </c>
      <c r="H104" s="1">
        <f>'Oth. RB Class.'!K$22</f>
        <v>0</v>
      </c>
      <c r="I104" s="9">
        <f t="shared" si="81"/>
        <v>0</v>
      </c>
      <c r="J104" s="9">
        <f t="shared" si="82"/>
        <v>0</v>
      </c>
      <c r="K104" s="9">
        <f t="shared" si="83"/>
        <v>0</v>
      </c>
      <c r="L104" s="9">
        <f t="shared" si="84"/>
        <v>0</v>
      </c>
      <c r="M104" s="9">
        <f t="shared" si="85"/>
        <v>0</v>
      </c>
      <c r="N104" s="9">
        <f t="shared" si="86"/>
        <v>0</v>
      </c>
      <c r="O104" s="9">
        <f t="shared" si="87"/>
        <v>0</v>
      </c>
      <c r="P104" s="9">
        <f t="shared" si="88"/>
        <v>0</v>
      </c>
      <c r="Q104" s="9">
        <f t="shared" si="89"/>
        <v>0</v>
      </c>
      <c r="R104" s="9">
        <f t="shared" si="90"/>
        <v>0</v>
      </c>
      <c r="S104" s="9">
        <f t="shared" si="91"/>
        <v>0</v>
      </c>
      <c r="T104" s="9">
        <f t="shared" si="92"/>
        <v>0</v>
      </c>
      <c r="U104" s="9">
        <f t="shared" si="93"/>
        <v>0</v>
      </c>
      <c r="V104" s="9">
        <f t="shared" si="94"/>
        <v>0</v>
      </c>
      <c r="W104" s="9">
        <f t="shared" si="95"/>
        <v>0</v>
      </c>
      <c r="X104" s="1">
        <f t="shared" si="96"/>
        <v>0</v>
      </c>
    </row>
    <row r="105" spans="1:24">
      <c r="A105">
        <f t="shared" si="40"/>
        <v>80</v>
      </c>
      <c r="D105" t="s">
        <v>142</v>
      </c>
      <c r="F105" s="12">
        <v>7.6</v>
      </c>
      <c r="G105" s="9" t="str">
        <f t="shared" si="80"/>
        <v>Allocated O&amp;M Expenses - Comm</v>
      </c>
      <c r="H105" s="1">
        <f>'Oth. RB Class.'!K$23</f>
        <v>-1612716.4671726436</v>
      </c>
      <c r="I105" s="9">
        <f t="shared" si="81"/>
        <v>-924302.07173240662</v>
      </c>
      <c r="J105" s="9">
        <f t="shared" si="82"/>
        <v>-664220.65126701642</v>
      </c>
      <c r="K105" s="9">
        <f t="shared" si="83"/>
        <v>-15447.248901410627</v>
      </c>
      <c r="L105" s="9">
        <f t="shared" si="84"/>
        <v>-4203.9185736934578</v>
      </c>
      <c r="M105" s="9">
        <f t="shared" si="85"/>
        <v>-4542.576698116316</v>
      </c>
      <c r="N105" s="9">
        <f t="shared" si="86"/>
        <v>0</v>
      </c>
      <c r="O105" s="9">
        <f t="shared" si="87"/>
        <v>0</v>
      </c>
      <c r="P105" s="9">
        <f t="shared" si="88"/>
        <v>0</v>
      </c>
      <c r="Q105" s="9">
        <f t="shared" si="89"/>
        <v>0</v>
      </c>
      <c r="R105" s="9">
        <f t="shared" si="90"/>
        <v>0</v>
      </c>
      <c r="S105" s="9">
        <f t="shared" si="91"/>
        <v>0</v>
      </c>
      <c r="T105" s="9">
        <f t="shared" si="92"/>
        <v>0</v>
      </c>
      <c r="U105" s="9">
        <f t="shared" si="93"/>
        <v>0</v>
      </c>
      <c r="V105" s="9">
        <f t="shared" si="94"/>
        <v>0</v>
      </c>
      <c r="W105" s="9">
        <f t="shared" si="95"/>
        <v>0</v>
      </c>
      <c r="X105" s="1">
        <f t="shared" ref="X105" si="97">SUM(I105:W105)-H105</f>
        <v>0</v>
      </c>
    </row>
    <row r="106" spans="1:24">
      <c r="A106">
        <f t="shared" si="40"/>
        <v>81</v>
      </c>
      <c r="C106" s="35"/>
      <c r="D106" t="s">
        <v>458</v>
      </c>
      <c r="F106" s="12">
        <v>7.6</v>
      </c>
      <c r="G106" s="9" t="str">
        <f t="shared" si="80"/>
        <v>Allocated O&amp;M Expenses - Comm</v>
      </c>
      <c r="H106" s="1">
        <f>'Oth. RB Class.'!K$24</f>
        <v>-2728075.2271664306</v>
      </c>
      <c r="I106" s="9">
        <f t="shared" si="81"/>
        <v>-1563551.706477274</v>
      </c>
      <c r="J106" s="9">
        <f t="shared" si="82"/>
        <v>-1123597.3222687498</v>
      </c>
      <c r="K106" s="9">
        <f t="shared" si="83"/>
        <v>-26130.605046584988</v>
      </c>
      <c r="L106" s="9">
        <f t="shared" si="84"/>
        <v>-7111.3592199032373</v>
      </c>
      <c r="M106" s="9">
        <f t="shared" si="85"/>
        <v>-7684.2341539183708</v>
      </c>
      <c r="N106" s="9">
        <f t="shared" si="86"/>
        <v>0</v>
      </c>
      <c r="O106" s="9">
        <f t="shared" si="87"/>
        <v>0</v>
      </c>
      <c r="P106" s="9">
        <f t="shared" si="88"/>
        <v>0</v>
      </c>
      <c r="Q106" s="9">
        <f t="shared" si="89"/>
        <v>0</v>
      </c>
      <c r="R106" s="9">
        <f t="shared" si="90"/>
        <v>0</v>
      </c>
      <c r="S106" s="9">
        <f t="shared" si="91"/>
        <v>0</v>
      </c>
      <c r="T106" s="9">
        <f t="shared" si="92"/>
        <v>0</v>
      </c>
      <c r="U106" s="9">
        <f t="shared" si="93"/>
        <v>0</v>
      </c>
      <c r="V106" s="9">
        <f t="shared" si="94"/>
        <v>0</v>
      </c>
      <c r="W106" s="9">
        <f t="shared" si="95"/>
        <v>0</v>
      </c>
      <c r="X106" s="1">
        <f t="shared" si="96"/>
        <v>0</v>
      </c>
    </row>
    <row r="107" spans="1:24">
      <c r="A107">
        <f t="shared" si="40"/>
        <v>82</v>
      </c>
      <c r="H107" s="1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"/>
    </row>
    <row r="108" spans="1:24">
      <c r="A108">
        <f t="shared" si="40"/>
        <v>83</v>
      </c>
      <c r="C108" t="s">
        <v>151</v>
      </c>
      <c r="H108" s="1">
        <f>'Oth. RB Class.'!K$26</f>
        <v>5234155.6476016548</v>
      </c>
      <c r="I108" s="1">
        <f>SUM(I96:I106)</f>
        <v>435548.42730444972</v>
      </c>
      <c r="J108" s="1">
        <f t="shared" ref="J108:W108" si="98">SUM(J96:J106)</f>
        <v>313032.13856534869</v>
      </c>
      <c r="K108" s="1">
        <f t="shared" si="98"/>
        <v>19937.449712904392</v>
      </c>
      <c r="L108" s="1">
        <f t="shared" si="98"/>
        <v>2137595.5050158803</v>
      </c>
      <c r="M108" s="1">
        <f t="shared" si="98"/>
        <v>2328042.12700307</v>
      </c>
      <c r="N108" s="1">
        <f t="shared" si="98"/>
        <v>0</v>
      </c>
      <c r="O108" s="1">
        <f t="shared" si="98"/>
        <v>0</v>
      </c>
      <c r="P108" s="1">
        <f t="shared" si="98"/>
        <v>0</v>
      </c>
      <c r="Q108" s="1">
        <f t="shared" si="98"/>
        <v>0</v>
      </c>
      <c r="R108" s="1">
        <f t="shared" si="98"/>
        <v>0</v>
      </c>
      <c r="S108" s="1">
        <f t="shared" si="98"/>
        <v>0</v>
      </c>
      <c r="T108" s="1">
        <f t="shared" si="98"/>
        <v>0</v>
      </c>
      <c r="U108" s="1">
        <f t="shared" si="98"/>
        <v>0</v>
      </c>
      <c r="V108" s="1">
        <f t="shared" si="98"/>
        <v>0</v>
      </c>
      <c r="W108" s="1">
        <f t="shared" si="98"/>
        <v>0</v>
      </c>
      <c r="X108" s="1">
        <f>SUM(I108:W108)-H108</f>
        <v>0</v>
      </c>
    </row>
    <row r="109" spans="1:24">
      <c r="A109">
        <f t="shared" si="40"/>
        <v>84</v>
      </c>
      <c r="F109" s="12"/>
      <c r="G109" s="9"/>
      <c r="H109" s="1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"/>
    </row>
    <row r="110" spans="1:24">
      <c r="A110">
        <f t="shared" si="40"/>
        <v>85</v>
      </c>
      <c r="F110" s="12"/>
      <c r="G110" s="9"/>
      <c r="H110" s="1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"/>
    </row>
    <row r="111" spans="1:24">
      <c r="A111">
        <f t="shared" si="40"/>
        <v>86</v>
      </c>
      <c r="C111" t="s">
        <v>152</v>
      </c>
      <c r="F111" s="12"/>
      <c r="G111" s="9"/>
      <c r="H111" s="1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"/>
    </row>
    <row r="112" spans="1:24">
      <c r="A112">
        <f t="shared" si="40"/>
        <v>87</v>
      </c>
      <c r="F112" s="12"/>
      <c r="G112" s="9"/>
      <c r="H112" s="1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"/>
    </row>
    <row r="113" spans="1:24">
      <c r="A113">
        <f t="shared" si="40"/>
        <v>88</v>
      </c>
      <c r="D113" t="s">
        <v>365</v>
      </c>
      <c r="F113" s="12">
        <v>99</v>
      </c>
      <c r="G113" s="9" t="str">
        <f t="shared" ref="G113:G121" si="99">VLOOKUP($F113,alloc,3)</f>
        <v>-</v>
      </c>
      <c r="H113" s="1">
        <f>'Oth. RB Class.'!K$31</f>
        <v>0</v>
      </c>
      <c r="I113" s="9">
        <f t="shared" ref="I113:I121" si="100">$H113*VLOOKUP($F113,alloc,6)</f>
        <v>0</v>
      </c>
      <c r="J113" s="9">
        <f t="shared" ref="J113:J121" si="101">$H113*VLOOKUP($F113,alloc,7)</f>
        <v>0</v>
      </c>
      <c r="K113" s="9">
        <f t="shared" ref="K113:K121" si="102">$H113*VLOOKUP($F113,alloc,8)</f>
        <v>0</v>
      </c>
      <c r="L113" s="9">
        <f t="shared" ref="L113:L121" si="103">$H113*VLOOKUP($F113,alloc,9)</f>
        <v>0</v>
      </c>
      <c r="M113" s="9">
        <f t="shared" ref="M113:M121" si="104">$H113*VLOOKUP($F113,alloc,10)</f>
        <v>0</v>
      </c>
      <c r="N113" s="9">
        <f t="shared" ref="N113:N121" si="105">$H113*VLOOKUP($F113,alloc,11)</f>
        <v>0</v>
      </c>
      <c r="O113" s="9">
        <f t="shared" ref="O113:O121" si="106">$H113*VLOOKUP($F113,alloc,12)</f>
        <v>0</v>
      </c>
      <c r="P113" s="9">
        <f t="shared" ref="P113:P121" si="107">$H113*VLOOKUP($F113,alloc,13)</f>
        <v>0</v>
      </c>
      <c r="Q113" s="9">
        <f t="shared" ref="Q113:Q121" si="108">$H113*VLOOKUP($F113,alloc,14)</f>
        <v>0</v>
      </c>
      <c r="R113" s="9">
        <f t="shared" ref="R113:R121" si="109">$H113*VLOOKUP($F113,alloc,15)</f>
        <v>0</v>
      </c>
      <c r="S113" s="9">
        <f t="shared" ref="S113:S121" si="110">$H113*VLOOKUP($F113,alloc,16)</f>
        <v>0</v>
      </c>
      <c r="T113" s="9">
        <f t="shared" ref="T113:T121" si="111">$H113*VLOOKUP($F113,alloc,17)</f>
        <v>0</v>
      </c>
      <c r="U113" s="9">
        <f t="shared" ref="U113:U121" si="112">$H113*VLOOKUP($F113,alloc,18)</f>
        <v>0</v>
      </c>
      <c r="V113" s="9">
        <f t="shared" ref="V113:V121" si="113">$H113*VLOOKUP($F113,alloc,19)</f>
        <v>0</v>
      </c>
      <c r="W113" s="9">
        <f t="shared" ref="W113:W121" si="114">$H113*VLOOKUP($F113,alloc,20)</f>
        <v>0</v>
      </c>
      <c r="X113" s="1">
        <f t="shared" ref="X113:X121" si="115">SUM(I113:W113)-H113</f>
        <v>0</v>
      </c>
    </row>
    <row r="114" spans="1:24">
      <c r="A114">
        <f t="shared" si="40"/>
        <v>89</v>
      </c>
      <c r="D114" t="s">
        <v>366</v>
      </c>
      <c r="F114" s="12">
        <v>99</v>
      </c>
      <c r="G114" s="9" t="str">
        <f t="shared" si="99"/>
        <v>-</v>
      </c>
      <c r="H114" s="1">
        <f>'Oth. RB Class.'!K$32</f>
        <v>0</v>
      </c>
      <c r="I114" s="9">
        <f t="shared" si="100"/>
        <v>0</v>
      </c>
      <c r="J114" s="9">
        <f t="shared" si="101"/>
        <v>0</v>
      </c>
      <c r="K114" s="9">
        <f t="shared" si="102"/>
        <v>0</v>
      </c>
      <c r="L114" s="9">
        <f t="shared" si="103"/>
        <v>0</v>
      </c>
      <c r="M114" s="9">
        <f t="shared" si="104"/>
        <v>0</v>
      </c>
      <c r="N114" s="9">
        <f t="shared" si="105"/>
        <v>0</v>
      </c>
      <c r="O114" s="9">
        <f t="shared" si="106"/>
        <v>0</v>
      </c>
      <c r="P114" s="9">
        <f t="shared" si="107"/>
        <v>0</v>
      </c>
      <c r="Q114" s="9">
        <f t="shared" si="108"/>
        <v>0</v>
      </c>
      <c r="R114" s="9">
        <f t="shared" si="109"/>
        <v>0</v>
      </c>
      <c r="S114" s="9">
        <f t="shared" si="110"/>
        <v>0</v>
      </c>
      <c r="T114" s="9">
        <f t="shared" si="111"/>
        <v>0</v>
      </c>
      <c r="U114" s="9">
        <f t="shared" si="112"/>
        <v>0</v>
      </c>
      <c r="V114" s="9">
        <f t="shared" si="113"/>
        <v>0</v>
      </c>
      <c r="W114" s="9">
        <f t="shared" si="114"/>
        <v>0</v>
      </c>
      <c r="X114" s="1">
        <f t="shared" si="115"/>
        <v>0</v>
      </c>
    </row>
    <row r="115" spans="1:24">
      <c r="A115">
        <f t="shared" si="40"/>
        <v>90</v>
      </c>
      <c r="D115" t="s">
        <v>367</v>
      </c>
      <c r="F115" s="12">
        <v>99</v>
      </c>
      <c r="G115" s="9" t="str">
        <f t="shared" si="99"/>
        <v>-</v>
      </c>
      <c r="H115" s="1">
        <f>'Oth. RB Class.'!K$33</f>
        <v>0</v>
      </c>
      <c r="I115" s="9">
        <f t="shared" si="100"/>
        <v>0</v>
      </c>
      <c r="J115" s="9">
        <f t="shared" si="101"/>
        <v>0</v>
      </c>
      <c r="K115" s="9">
        <f t="shared" si="102"/>
        <v>0</v>
      </c>
      <c r="L115" s="9">
        <f t="shared" si="103"/>
        <v>0</v>
      </c>
      <c r="M115" s="9">
        <f t="shared" si="104"/>
        <v>0</v>
      </c>
      <c r="N115" s="9">
        <f t="shared" si="105"/>
        <v>0</v>
      </c>
      <c r="O115" s="9">
        <f t="shared" si="106"/>
        <v>0</v>
      </c>
      <c r="P115" s="9">
        <f t="shared" si="107"/>
        <v>0</v>
      </c>
      <c r="Q115" s="9">
        <f t="shared" si="108"/>
        <v>0</v>
      </c>
      <c r="R115" s="9">
        <f t="shared" si="109"/>
        <v>0</v>
      </c>
      <c r="S115" s="9">
        <f t="shared" si="110"/>
        <v>0</v>
      </c>
      <c r="T115" s="9">
        <f t="shared" si="111"/>
        <v>0</v>
      </c>
      <c r="U115" s="9">
        <f t="shared" si="112"/>
        <v>0</v>
      </c>
      <c r="V115" s="9">
        <f t="shared" si="113"/>
        <v>0</v>
      </c>
      <c r="W115" s="9">
        <f t="shared" si="114"/>
        <v>0</v>
      </c>
      <c r="X115" s="1">
        <f t="shared" si="115"/>
        <v>0</v>
      </c>
    </row>
    <row r="116" spans="1:24">
      <c r="A116">
        <f t="shared" si="40"/>
        <v>91</v>
      </c>
      <c r="D116" t="s">
        <v>368</v>
      </c>
      <c r="F116" s="12">
        <v>99</v>
      </c>
      <c r="G116" s="9" t="str">
        <f t="shared" si="99"/>
        <v>-</v>
      </c>
      <c r="H116" s="1">
        <f>'Oth. RB Class.'!K$34</f>
        <v>0</v>
      </c>
      <c r="I116" s="9">
        <f t="shared" si="100"/>
        <v>0</v>
      </c>
      <c r="J116" s="9">
        <f t="shared" si="101"/>
        <v>0</v>
      </c>
      <c r="K116" s="9">
        <f t="shared" si="102"/>
        <v>0</v>
      </c>
      <c r="L116" s="9">
        <f t="shared" si="103"/>
        <v>0</v>
      </c>
      <c r="M116" s="9">
        <f t="shared" si="104"/>
        <v>0</v>
      </c>
      <c r="N116" s="9">
        <f t="shared" si="105"/>
        <v>0</v>
      </c>
      <c r="O116" s="9">
        <f t="shared" si="106"/>
        <v>0</v>
      </c>
      <c r="P116" s="9">
        <f t="shared" si="107"/>
        <v>0</v>
      </c>
      <c r="Q116" s="9">
        <f t="shared" si="108"/>
        <v>0</v>
      </c>
      <c r="R116" s="9">
        <f t="shared" si="109"/>
        <v>0</v>
      </c>
      <c r="S116" s="9">
        <f t="shared" si="110"/>
        <v>0</v>
      </c>
      <c r="T116" s="9">
        <f t="shared" si="111"/>
        <v>0</v>
      </c>
      <c r="U116" s="9">
        <f t="shared" si="112"/>
        <v>0</v>
      </c>
      <c r="V116" s="9">
        <f t="shared" si="113"/>
        <v>0</v>
      </c>
      <c r="W116" s="9">
        <f t="shared" si="114"/>
        <v>0</v>
      </c>
      <c r="X116" s="1">
        <f t="shared" si="115"/>
        <v>0</v>
      </c>
    </row>
    <row r="117" spans="1:24">
      <c r="A117">
        <f t="shared" si="40"/>
        <v>92</v>
      </c>
      <c r="D117" t="s">
        <v>641</v>
      </c>
      <c r="F117" s="12">
        <v>9.6</v>
      </c>
      <c r="G117" s="9" t="str">
        <f t="shared" si="99"/>
        <v>Allocated Net Plant - Comm</v>
      </c>
      <c r="H117" s="1">
        <f>'Oth. RB Class.'!K$35</f>
        <v>-2038972.2270056736</v>
      </c>
      <c r="I117" s="9">
        <f t="shared" si="100"/>
        <v>-774612.24421574408</v>
      </c>
      <c r="J117" s="9">
        <f t="shared" si="101"/>
        <v>-511223.11884873098</v>
      </c>
      <c r="K117" s="9">
        <f t="shared" si="102"/>
        <v>-11013.923620514835</v>
      </c>
      <c r="L117" s="9">
        <f t="shared" si="103"/>
        <v>-363126.61401702487</v>
      </c>
      <c r="M117" s="9">
        <f t="shared" si="104"/>
        <v>-378996.32630365877</v>
      </c>
      <c r="N117" s="9">
        <f t="shared" si="105"/>
        <v>0</v>
      </c>
      <c r="O117" s="9">
        <f t="shared" si="106"/>
        <v>0</v>
      </c>
      <c r="P117" s="9">
        <f t="shared" si="107"/>
        <v>0</v>
      </c>
      <c r="Q117" s="9">
        <f t="shared" si="108"/>
        <v>0</v>
      </c>
      <c r="R117" s="9">
        <f t="shared" si="109"/>
        <v>0</v>
      </c>
      <c r="S117" s="9">
        <f t="shared" si="110"/>
        <v>0</v>
      </c>
      <c r="T117" s="9">
        <f t="shared" si="111"/>
        <v>0</v>
      </c>
      <c r="U117" s="9">
        <f t="shared" si="112"/>
        <v>0</v>
      </c>
      <c r="V117" s="9">
        <f t="shared" si="113"/>
        <v>0</v>
      </c>
      <c r="W117" s="9">
        <f t="shared" si="114"/>
        <v>0</v>
      </c>
      <c r="X117" s="1">
        <f t="shared" si="115"/>
        <v>0</v>
      </c>
    </row>
    <row r="118" spans="1:24">
      <c r="A118">
        <f t="shared" si="40"/>
        <v>93</v>
      </c>
      <c r="D118" t="s">
        <v>643</v>
      </c>
      <c r="F118" s="12">
        <v>9.6</v>
      </c>
      <c r="G118" s="9" t="str">
        <f t="shared" si="99"/>
        <v>Allocated Net Plant - Comm</v>
      </c>
      <c r="H118" s="1">
        <f>'Oth. RB Class.'!K$36</f>
        <v>-164118.59045202952</v>
      </c>
      <c r="I118" s="9">
        <f t="shared" si="100"/>
        <v>-62349.191413099827</v>
      </c>
      <c r="J118" s="9">
        <f t="shared" si="101"/>
        <v>-41148.779056768697</v>
      </c>
      <c r="K118" s="9">
        <f t="shared" si="102"/>
        <v>-886.51998100029959</v>
      </c>
      <c r="L118" s="9">
        <f t="shared" si="103"/>
        <v>-29228.36675201387</v>
      </c>
      <c r="M118" s="9">
        <f t="shared" si="104"/>
        <v>-30505.733249146822</v>
      </c>
      <c r="N118" s="9">
        <f t="shared" si="105"/>
        <v>0</v>
      </c>
      <c r="O118" s="9">
        <f t="shared" si="106"/>
        <v>0</v>
      </c>
      <c r="P118" s="9">
        <f t="shared" si="107"/>
        <v>0</v>
      </c>
      <c r="Q118" s="9">
        <f t="shared" si="108"/>
        <v>0</v>
      </c>
      <c r="R118" s="9">
        <f t="shared" si="109"/>
        <v>0</v>
      </c>
      <c r="S118" s="9">
        <f t="shared" si="110"/>
        <v>0</v>
      </c>
      <c r="T118" s="9">
        <f t="shared" si="111"/>
        <v>0</v>
      </c>
      <c r="U118" s="9">
        <f t="shared" si="112"/>
        <v>0</v>
      </c>
      <c r="V118" s="9">
        <f t="shared" si="113"/>
        <v>0</v>
      </c>
      <c r="W118" s="9">
        <f t="shared" si="114"/>
        <v>0</v>
      </c>
      <c r="X118" s="1">
        <f t="shared" si="115"/>
        <v>0</v>
      </c>
    </row>
    <row r="119" spans="1:24">
      <c r="A119">
        <f t="shared" si="40"/>
        <v>94</v>
      </c>
      <c r="D119" t="s">
        <v>644</v>
      </c>
      <c r="F119" s="12">
        <v>9.6</v>
      </c>
      <c r="G119" s="9" t="str">
        <f t="shared" si="99"/>
        <v>Allocated Net Plant - Comm</v>
      </c>
      <c r="H119" s="1">
        <f>'Oth. RB Class.'!K$37</f>
        <v>-10608.344088998701</v>
      </c>
      <c r="I119" s="9">
        <f t="shared" si="100"/>
        <v>-4030.1447530061146</v>
      </c>
      <c r="J119" s="9">
        <f t="shared" si="101"/>
        <v>-2659.7864743663945</v>
      </c>
      <c r="K119" s="9">
        <f t="shared" si="102"/>
        <v>-57.303130463898469</v>
      </c>
      <c r="L119" s="9">
        <f t="shared" si="103"/>
        <v>-1889.2714762587593</v>
      </c>
      <c r="M119" s="9">
        <f t="shared" si="104"/>
        <v>-1971.838254903535</v>
      </c>
      <c r="N119" s="9">
        <f t="shared" si="105"/>
        <v>0</v>
      </c>
      <c r="O119" s="9">
        <f t="shared" si="106"/>
        <v>0</v>
      </c>
      <c r="P119" s="9">
        <f t="shared" si="107"/>
        <v>0</v>
      </c>
      <c r="Q119" s="9">
        <f t="shared" si="108"/>
        <v>0</v>
      </c>
      <c r="R119" s="9">
        <f t="shared" si="109"/>
        <v>0</v>
      </c>
      <c r="S119" s="9">
        <f t="shared" si="110"/>
        <v>0</v>
      </c>
      <c r="T119" s="9">
        <f t="shared" si="111"/>
        <v>0</v>
      </c>
      <c r="U119" s="9">
        <f t="shared" si="112"/>
        <v>0</v>
      </c>
      <c r="V119" s="9">
        <f t="shared" si="113"/>
        <v>0</v>
      </c>
      <c r="W119" s="9">
        <f t="shared" si="114"/>
        <v>0</v>
      </c>
      <c r="X119" s="1">
        <f t="shared" si="115"/>
        <v>0</v>
      </c>
    </row>
    <row r="120" spans="1:24">
      <c r="A120">
        <f t="shared" si="40"/>
        <v>95</v>
      </c>
      <c r="D120" t="s">
        <v>642</v>
      </c>
      <c r="F120" s="12">
        <v>9.6</v>
      </c>
      <c r="G120" s="9" t="str">
        <f t="shared" si="99"/>
        <v>Allocated Net Plant - Comm</v>
      </c>
      <c r="H120" s="1">
        <f>'Oth. RB Class.'!K$38</f>
        <v>-3981.0141239754616</v>
      </c>
      <c r="I120" s="9">
        <f t="shared" si="100"/>
        <v>-1512.4003377700869</v>
      </c>
      <c r="J120" s="9">
        <f t="shared" si="101"/>
        <v>-998.14329478550621</v>
      </c>
      <c r="K120" s="9">
        <f t="shared" si="102"/>
        <v>-21.504258328249659</v>
      </c>
      <c r="L120" s="9">
        <f t="shared" si="103"/>
        <v>-708.99061794289923</v>
      </c>
      <c r="M120" s="9">
        <f t="shared" si="104"/>
        <v>-739.97561514871973</v>
      </c>
      <c r="N120" s="9">
        <f t="shared" si="105"/>
        <v>0</v>
      </c>
      <c r="O120" s="9">
        <f t="shared" si="106"/>
        <v>0</v>
      </c>
      <c r="P120" s="9">
        <f t="shared" si="107"/>
        <v>0</v>
      </c>
      <c r="Q120" s="9">
        <f t="shared" si="108"/>
        <v>0</v>
      </c>
      <c r="R120" s="9">
        <f t="shared" si="109"/>
        <v>0</v>
      </c>
      <c r="S120" s="9">
        <f t="shared" si="110"/>
        <v>0</v>
      </c>
      <c r="T120" s="9">
        <f t="shared" si="111"/>
        <v>0</v>
      </c>
      <c r="U120" s="9">
        <f t="shared" si="112"/>
        <v>0</v>
      </c>
      <c r="V120" s="9">
        <f t="shared" si="113"/>
        <v>0</v>
      </c>
      <c r="W120" s="9">
        <f t="shared" si="114"/>
        <v>0</v>
      </c>
      <c r="X120" s="1">
        <f t="shared" ref="X120" si="116">SUM(I120:W120)-H120</f>
        <v>0</v>
      </c>
    </row>
    <row r="121" spans="1:24">
      <c r="A121">
        <f t="shared" si="40"/>
        <v>96</v>
      </c>
      <c r="D121" t="s">
        <v>450</v>
      </c>
      <c r="F121" s="12">
        <v>9.6</v>
      </c>
      <c r="G121" s="9" t="str">
        <f t="shared" si="99"/>
        <v>Allocated Net Plant - Comm</v>
      </c>
      <c r="H121" s="1">
        <f>'Oth. RB Class.'!K$39</f>
        <v>-125323.03993678911</v>
      </c>
      <c r="I121" s="9">
        <f t="shared" si="100"/>
        <v>-47610.634383155535</v>
      </c>
      <c r="J121" s="9">
        <f t="shared" si="101"/>
        <v>-31421.730267594823</v>
      </c>
      <c r="K121" s="9">
        <f t="shared" si="102"/>
        <v>-676.95791608773334</v>
      </c>
      <c r="L121" s="9">
        <f t="shared" si="103"/>
        <v>-22319.152045242638</v>
      </c>
      <c r="M121" s="9">
        <f t="shared" si="104"/>
        <v>-23294.565324708379</v>
      </c>
      <c r="N121" s="9">
        <f t="shared" si="105"/>
        <v>0</v>
      </c>
      <c r="O121" s="9">
        <f t="shared" si="106"/>
        <v>0</v>
      </c>
      <c r="P121" s="9">
        <f t="shared" si="107"/>
        <v>0</v>
      </c>
      <c r="Q121" s="9">
        <f t="shared" si="108"/>
        <v>0</v>
      </c>
      <c r="R121" s="9">
        <f t="shared" si="109"/>
        <v>0</v>
      </c>
      <c r="S121" s="9">
        <f t="shared" si="110"/>
        <v>0</v>
      </c>
      <c r="T121" s="9">
        <f t="shared" si="111"/>
        <v>0</v>
      </c>
      <c r="U121" s="9">
        <f t="shared" si="112"/>
        <v>0</v>
      </c>
      <c r="V121" s="9">
        <f t="shared" si="113"/>
        <v>0</v>
      </c>
      <c r="W121" s="9">
        <f t="shared" si="114"/>
        <v>0</v>
      </c>
      <c r="X121" s="1">
        <f t="shared" si="115"/>
        <v>0</v>
      </c>
    </row>
    <row r="122" spans="1:24">
      <c r="A122">
        <f t="shared" si="40"/>
        <v>97</v>
      </c>
      <c r="F122" s="12"/>
      <c r="G122" s="9"/>
      <c r="H122" s="1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1"/>
    </row>
    <row r="123" spans="1:24">
      <c r="A123">
        <f t="shared" si="40"/>
        <v>98</v>
      </c>
      <c r="C123" t="s">
        <v>153</v>
      </c>
      <c r="F123" s="12"/>
      <c r="G123" s="9"/>
      <c r="H123" s="1">
        <f>'Oth. RB Class.'!K$41</f>
        <v>-2343003.2156074662</v>
      </c>
      <c r="I123" s="9">
        <f>SUM(I113:I121)</f>
        <v>-890114.61510277574</v>
      </c>
      <c r="J123" s="9">
        <f t="shared" ref="J123:W123" si="117">SUM(J113:J121)</f>
        <v>-587451.55794224644</v>
      </c>
      <c r="K123" s="9">
        <f t="shared" si="117"/>
        <v>-12656.208906395017</v>
      </c>
      <c r="L123" s="9">
        <f t="shared" si="117"/>
        <v>-417272.39490848302</v>
      </c>
      <c r="M123" s="9">
        <f t="shared" si="117"/>
        <v>-435508.43874756625</v>
      </c>
      <c r="N123" s="9">
        <f t="shared" si="117"/>
        <v>0</v>
      </c>
      <c r="O123" s="9">
        <f t="shared" si="117"/>
        <v>0</v>
      </c>
      <c r="P123" s="9">
        <f t="shared" si="117"/>
        <v>0</v>
      </c>
      <c r="Q123" s="9">
        <f t="shared" si="117"/>
        <v>0</v>
      </c>
      <c r="R123" s="9">
        <f t="shared" si="117"/>
        <v>0</v>
      </c>
      <c r="S123" s="9">
        <f t="shared" si="117"/>
        <v>0</v>
      </c>
      <c r="T123" s="9">
        <f t="shared" si="117"/>
        <v>0</v>
      </c>
      <c r="U123" s="9">
        <f t="shared" si="117"/>
        <v>0</v>
      </c>
      <c r="V123" s="9">
        <f t="shared" si="117"/>
        <v>0</v>
      </c>
      <c r="W123" s="9">
        <f t="shared" si="117"/>
        <v>0</v>
      </c>
      <c r="X123" s="1">
        <f>SUM(I123:W123)-H123</f>
        <v>0</v>
      </c>
    </row>
    <row r="124" spans="1:24">
      <c r="A124">
        <f t="shared" si="40"/>
        <v>99</v>
      </c>
      <c r="F124" s="12"/>
      <c r="G124" s="9"/>
      <c r="H124" s="1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"/>
    </row>
    <row r="125" spans="1:24">
      <c r="A125">
        <f t="shared" si="40"/>
        <v>100</v>
      </c>
      <c r="F125" s="12"/>
      <c r="G125" s="9"/>
      <c r="H125" s="1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"/>
    </row>
    <row r="126" spans="1:24">
      <c r="A126">
        <f t="shared" si="40"/>
        <v>101</v>
      </c>
      <c r="C126" t="s">
        <v>127</v>
      </c>
      <c r="F126" s="12"/>
      <c r="G126" s="9"/>
      <c r="H126" s="1">
        <f>'Oth. RB Class.'!K$44</f>
        <v>2891152.4319941886</v>
      </c>
      <c r="I126" s="9">
        <f>+I108+I123</f>
        <v>-454566.18779832602</v>
      </c>
      <c r="J126" s="9">
        <f t="shared" ref="J126:W126" si="118">+J108+J123</f>
        <v>-274419.41937689774</v>
      </c>
      <c r="K126" s="9">
        <f t="shared" si="118"/>
        <v>7281.240806509375</v>
      </c>
      <c r="L126" s="9">
        <f t="shared" si="118"/>
        <v>1720323.1101073972</v>
      </c>
      <c r="M126" s="9">
        <f t="shared" si="118"/>
        <v>1892533.6882555038</v>
      </c>
      <c r="N126" s="9">
        <f t="shared" si="118"/>
        <v>0</v>
      </c>
      <c r="O126" s="9">
        <f t="shared" si="118"/>
        <v>0</v>
      </c>
      <c r="P126" s="9">
        <f t="shared" si="118"/>
        <v>0</v>
      </c>
      <c r="Q126" s="9">
        <f t="shared" si="118"/>
        <v>0</v>
      </c>
      <c r="R126" s="9">
        <f t="shared" si="118"/>
        <v>0</v>
      </c>
      <c r="S126" s="9">
        <f t="shared" si="118"/>
        <v>0</v>
      </c>
      <c r="T126" s="9">
        <f t="shared" si="118"/>
        <v>0</v>
      </c>
      <c r="U126" s="9">
        <f t="shared" si="118"/>
        <v>0</v>
      </c>
      <c r="V126" s="9">
        <f t="shared" si="118"/>
        <v>0</v>
      </c>
      <c r="W126" s="9">
        <f t="shared" si="118"/>
        <v>0</v>
      </c>
      <c r="X126" s="1">
        <f>SUM(I126:W126)-H126</f>
        <v>0</v>
      </c>
    </row>
    <row r="127" spans="1:24">
      <c r="A127">
        <f t="shared" si="40"/>
        <v>102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>
      <c r="A128">
        <f t="shared" si="40"/>
        <v>103</v>
      </c>
      <c r="C128" t="s">
        <v>267</v>
      </c>
      <c r="F128" s="12">
        <v>1</v>
      </c>
      <c r="G128" s="9" t="str">
        <f>VLOOKUP($F128,alloc,3)</f>
        <v>Mcf</v>
      </c>
      <c r="H128" s="1">
        <f>'Oth. RB Class.'!K$46</f>
        <v>0</v>
      </c>
      <c r="I128" s="9">
        <f>$H128*VLOOKUP($F128,alloc,6)</f>
        <v>0</v>
      </c>
      <c r="J128" s="9">
        <f>$H128*VLOOKUP($F128,alloc,7)</f>
        <v>0</v>
      </c>
      <c r="K128" s="9">
        <f>$H128*VLOOKUP($F128,alloc,8)</f>
        <v>0</v>
      </c>
      <c r="L128" s="9">
        <f>$H128*VLOOKUP($F128,alloc,9)</f>
        <v>0</v>
      </c>
      <c r="M128" s="9">
        <f>$H128*VLOOKUP($F128,alloc,10)</f>
        <v>0</v>
      </c>
      <c r="N128" s="9">
        <f>$H128*VLOOKUP($F128,alloc,11)</f>
        <v>0</v>
      </c>
      <c r="O128" s="9">
        <f>$H128*VLOOKUP($F128,alloc,12)</f>
        <v>0</v>
      </c>
      <c r="P128" s="9">
        <f>$H128*VLOOKUP($F128,alloc,13)</f>
        <v>0</v>
      </c>
      <c r="Q128" s="9">
        <f>$H128*VLOOKUP($F128,alloc,14)</f>
        <v>0</v>
      </c>
      <c r="R128" s="9">
        <f>$H128*VLOOKUP($F128,alloc,15)</f>
        <v>0</v>
      </c>
      <c r="S128" s="9">
        <f>$H128*VLOOKUP($F128,alloc,16)</f>
        <v>0</v>
      </c>
      <c r="T128" s="9">
        <f>$H128*VLOOKUP($F128,alloc,17)</f>
        <v>0</v>
      </c>
      <c r="U128" s="9">
        <f>$H128*VLOOKUP($F128,alloc,18)</f>
        <v>0</v>
      </c>
      <c r="V128" s="9">
        <f>$H128*VLOOKUP($F128,alloc,19)</f>
        <v>0</v>
      </c>
      <c r="W128" s="9">
        <f>$H128*VLOOKUP($F128,alloc,20)</f>
        <v>0</v>
      </c>
      <c r="X128" s="1">
        <f>SUM(I128:W128)-H128</f>
        <v>0</v>
      </c>
    </row>
    <row r="129" spans="1:24">
      <c r="F129" s="12"/>
      <c r="G129" s="9"/>
      <c r="H129" s="1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"/>
    </row>
    <row r="130" spans="1:24">
      <c r="B130" s="1"/>
      <c r="C130" s="1"/>
      <c r="D130" s="1"/>
      <c r="E130" s="2" t="s">
        <v>44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>
      <c r="M131" s="3"/>
      <c r="N131" s="3"/>
      <c r="P131" s="2"/>
      <c r="Q131" s="2"/>
      <c r="R131" s="2"/>
      <c r="S131" s="2"/>
      <c r="T131" s="2"/>
      <c r="U131" s="2"/>
    </row>
    <row r="132" spans="1:24">
      <c r="A132" s="32"/>
      <c r="I132" s="23"/>
      <c r="J132" s="3"/>
      <c r="K132" s="3"/>
      <c r="L132" s="3"/>
      <c r="M132" s="2"/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>
      <c r="A133" s="74" t="s">
        <v>290</v>
      </c>
      <c r="F133" s="14" t="s">
        <v>38</v>
      </c>
      <c r="G133" s="11" t="s">
        <v>38</v>
      </c>
      <c r="H133" s="2" t="s">
        <v>1</v>
      </c>
      <c r="I133" s="2" t="s">
        <v>56</v>
      </c>
      <c r="J133" s="2" t="s">
        <v>535</v>
      </c>
      <c r="K133" s="2" t="s">
        <v>535</v>
      </c>
      <c r="L133" s="40" t="s">
        <v>536</v>
      </c>
      <c r="M133" s="40" t="s">
        <v>536</v>
      </c>
      <c r="N133" s="2"/>
      <c r="O133" s="2"/>
      <c r="P133" s="2"/>
      <c r="Q133" s="2"/>
      <c r="R133" s="2"/>
      <c r="S133" s="3"/>
      <c r="T133" s="3"/>
      <c r="U133" s="3"/>
      <c r="V133" s="2"/>
      <c r="W133" s="2"/>
      <c r="X133" s="2"/>
    </row>
    <row r="134" spans="1:24">
      <c r="A134" s="74" t="s">
        <v>289</v>
      </c>
      <c r="F134" s="14" t="s">
        <v>39</v>
      </c>
      <c r="G134" s="11" t="s">
        <v>21</v>
      </c>
      <c r="H134" s="2" t="s">
        <v>2</v>
      </c>
      <c r="I134" s="2" t="s">
        <v>460</v>
      </c>
      <c r="J134" s="40" t="s">
        <v>537</v>
      </c>
      <c r="K134" s="40" t="s">
        <v>538</v>
      </c>
      <c r="L134" s="40" t="s">
        <v>537</v>
      </c>
      <c r="M134" s="40" t="s">
        <v>538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>
      <c r="A135" s="32">
        <v>103</v>
      </c>
      <c r="C135" t="s">
        <v>150</v>
      </c>
      <c r="F135" s="12"/>
      <c r="G135" s="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>
      <c r="A136" s="32">
        <f t="shared" ref="A136:A169" si="119">A135+1</f>
        <v>104</v>
      </c>
      <c r="F136" s="12"/>
      <c r="G136" s="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>
      <c r="A137">
        <f t="shared" si="119"/>
        <v>105</v>
      </c>
      <c r="D137" t="s">
        <v>359</v>
      </c>
      <c r="F137" s="12"/>
      <c r="G137" s="9"/>
      <c r="H137" s="1">
        <f>'Oth. RB Class.'!F$14</f>
        <v>-29509.686666666665</v>
      </c>
      <c r="I137" s="9">
        <f t="shared" ref="I137:W137" si="120">+I14+I55+I96</f>
        <v>-18340.982729858239</v>
      </c>
      <c r="J137" s="9">
        <f t="shared" si="120"/>
        <v>-10504.256582985052</v>
      </c>
      <c r="K137" s="9">
        <f t="shared" si="120"/>
        <v>-208.04805734524311</v>
      </c>
      <c r="L137" s="9">
        <f t="shared" si="120"/>
        <v>-388.91862464212215</v>
      </c>
      <c r="M137" s="9">
        <f t="shared" si="120"/>
        <v>-67.480671836007787</v>
      </c>
      <c r="N137" s="9">
        <f t="shared" si="120"/>
        <v>0</v>
      </c>
      <c r="O137" s="9">
        <f t="shared" si="120"/>
        <v>0</v>
      </c>
      <c r="P137" s="9">
        <f t="shared" si="120"/>
        <v>0</v>
      </c>
      <c r="Q137" s="9">
        <f t="shared" si="120"/>
        <v>0</v>
      </c>
      <c r="R137" s="9">
        <f t="shared" si="120"/>
        <v>0</v>
      </c>
      <c r="S137" s="9">
        <f t="shared" si="120"/>
        <v>0</v>
      </c>
      <c r="T137" s="9">
        <f t="shared" si="120"/>
        <v>0</v>
      </c>
      <c r="U137" s="9">
        <f t="shared" si="120"/>
        <v>0</v>
      </c>
      <c r="V137" s="9">
        <f t="shared" si="120"/>
        <v>0</v>
      </c>
      <c r="W137" s="9">
        <f t="shared" si="120"/>
        <v>0</v>
      </c>
      <c r="X137" s="1">
        <f>SUM(I137:W137)-H137</f>
        <v>0</v>
      </c>
    </row>
    <row r="138" spans="1:24">
      <c r="A138">
        <f t="shared" si="119"/>
        <v>106</v>
      </c>
      <c r="D138" t="s">
        <v>357</v>
      </c>
      <c r="F138" s="12"/>
      <c r="G138" s="9"/>
      <c r="H138" s="1">
        <f>'Oth. RB Class.'!F$15</f>
        <v>549932.30335683329</v>
      </c>
      <c r="I138" s="9">
        <f t="shared" ref="I138:W138" si="121">+I15+I56+I97</f>
        <v>341796.20381574734</v>
      </c>
      <c r="J138" s="9">
        <f t="shared" si="121"/>
        <v>195753.68871189246</v>
      </c>
      <c r="K138" s="9">
        <f t="shared" si="121"/>
        <v>3877.1115626253372</v>
      </c>
      <c r="L138" s="9">
        <f t="shared" si="121"/>
        <v>7247.7528305783635</v>
      </c>
      <c r="M138" s="9">
        <f t="shared" si="121"/>
        <v>1257.5464359897987</v>
      </c>
      <c r="N138" s="9">
        <f t="shared" si="121"/>
        <v>0</v>
      </c>
      <c r="O138" s="9">
        <f t="shared" si="121"/>
        <v>0</v>
      </c>
      <c r="P138" s="9">
        <f t="shared" si="121"/>
        <v>0</v>
      </c>
      <c r="Q138" s="9">
        <f t="shared" si="121"/>
        <v>0</v>
      </c>
      <c r="R138" s="9">
        <f t="shared" si="121"/>
        <v>0</v>
      </c>
      <c r="S138" s="9">
        <f t="shared" si="121"/>
        <v>0</v>
      </c>
      <c r="T138" s="9">
        <f t="shared" si="121"/>
        <v>0</v>
      </c>
      <c r="U138" s="9">
        <f t="shared" si="121"/>
        <v>0</v>
      </c>
      <c r="V138" s="9">
        <f t="shared" si="121"/>
        <v>0</v>
      </c>
      <c r="W138" s="9">
        <f t="shared" si="121"/>
        <v>0</v>
      </c>
      <c r="X138" s="1">
        <f t="shared" ref="X138:X147" si="122">SUM(I138:W138)-H138</f>
        <v>0</v>
      </c>
    </row>
    <row r="139" spans="1:24">
      <c r="A139">
        <f t="shared" si="119"/>
        <v>107</v>
      </c>
      <c r="D139" t="s">
        <v>358</v>
      </c>
      <c r="F139" s="12"/>
      <c r="G139" s="9"/>
      <c r="H139" s="1">
        <f>'Oth. RB Class.'!F$16</f>
        <v>14276.3858878828</v>
      </c>
      <c r="I139" s="9">
        <f t="shared" ref="I139:W139" si="123">+I16+I57+I98</f>
        <v>8873.1185109539274</v>
      </c>
      <c r="J139" s="9">
        <f t="shared" si="123"/>
        <v>5081.8167653884884</v>
      </c>
      <c r="K139" s="9">
        <f t="shared" si="123"/>
        <v>100.65082640271093</v>
      </c>
      <c r="L139" s="9">
        <f t="shared" si="123"/>
        <v>188.15355198763822</v>
      </c>
      <c r="M139" s="9">
        <f t="shared" si="123"/>
        <v>32.646233150033396</v>
      </c>
      <c r="N139" s="9">
        <f t="shared" si="123"/>
        <v>0</v>
      </c>
      <c r="O139" s="9">
        <f t="shared" si="123"/>
        <v>0</v>
      </c>
      <c r="P139" s="9">
        <f t="shared" si="123"/>
        <v>0</v>
      </c>
      <c r="Q139" s="9">
        <f t="shared" si="123"/>
        <v>0</v>
      </c>
      <c r="R139" s="9">
        <f t="shared" si="123"/>
        <v>0</v>
      </c>
      <c r="S139" s="9">
        <f t="shared" si="123"/>
        <v>0</v>
      </c>
      <c r="T139" s="9">
        <f t="shared" si="123"/>
        <v>0</v>
      </c>
      <c r="U139" s="9">
        <f t="shared" si="123"/>
        <v>0</v>
      </c>
      <c r="V139" s="9">
        <f t="shared" si="123"/>
        <v>0</v>
      </c>
      <c r="W139" s="9">
        <f t="shared" si="123"/>
        <v>0</v>
      </c>
      <c r="X139" s="1">
        <f t="shared" si="122"/>
        <v>0</v>
      </c>
    </row>
    <row r="140" spans="1:24">
      <c r="A140">
        <f t="shared" si="119"/>
        <v>108</v>
      </c>
      <c r="D140" t="s">
        <v>364</v>
      </c>
      <c r="F140" s="12"/>
      <c r="G140" s="9"/>
      <c r="H140" s="1">
        <f>'Oth. RB Class.'!F$17</f>
        <v>0</v>
      </c>
      <c r="I140" s="9">
        <f t="shared" ref="I140:W140" si="124">+I17+I58+I99</f>
        <v>0</v>
      </c>
      <c r="J140" s="9">
        <f t="shared" si="124"/>
        <v>0</v>
      </c>
      <c r="K140" s="9">
        <f t="shared" si="124"/>
        <v>0</v>
      </c>
      <c r="L140" s="9">
        <f t="shared" si="124"/>
        <v>0</v>
      </c>
      <c r="M140" s="9">
        <f t="shared" si="124"/>
        <v>0</v>
      </c>
      <c r="N140" s="9">
        <f t="shared" si="124"/>
        <v>0</v>
      </c>
      <c r="O140" s="9">
        <f t="shared" si="124"/>
        <v>0</v>
      </c>
      <c r="P140" s="9">
        <f t="shared" si="124"/>
        <v>0</v>
      </c>
      <c r="Q140" s="9">
        <f t="shared" si="124"/>
        <v>0</v>
      </c>
      <c r="R140" s="9">
        <f t="shared" si="124"/>
        <v>0</v>
      </c>
      <c r="S140" s="9">
        <f t="shared" si="124"/>
        <v>0</v>
      </c>
      <c r="T140" s="9">
        <f t="shared" si="124"/>
        <v>0</v>
      </c>
      <c r="U140" s="9">
        <f t="shared" si="124"/>
        <v>0</v>
      </c>
      <c r="V140" s="9">
        <f t="shared" si="124"/>
        <v>0</v>
      </c>
      <c r="W140" s="9">
        <f t="shared" si="124"/>
        <v>0</v>
      </c>
      <c r="X140" s="1">
        <f t="shared" si="122"/>
        <v>0</v>
      </c>
    </row>
    <row r="141" spans="1:24">
      <c r="A141">
        <f t="shared" si="119"/>
        <v>109</v>
      </c>
      <c r="D141" t="s">
        <v>154</v>
      </c>
      <c r="F141" s="12"/>
      <c r="G141" s="9"/>
      <c r="H141" s="1">
        <f>'Oth. RB Class.'!F$18</f>
        <v>9182907.3274840545</v>
      </c>
      <c r="I141" s="9">
        <f t="shared" ref="I141:W141" si="125">+I18+I59+I100</f>
        <v>2698710.8819365962</v>
      </c>
      <c r="J141" s="9">
        <f t="shared" si="125"/>
        <v>1939382.7500286805</v>
      </c>
      <c r="K141" s="9">
        <f t="shared" si="125"/>
        <v>57760.186251302322</v>
      </c>
      <c r="L141" s="9">
        <f t="shared" si="125"/>
        <v>2147888.8398133251</v>
      </c>
      <c r="M141" s="9">
        <f t="shared" si="125"/>
        <v>2339164.669454149</v>
      </c>
      <c r="N141" s="9">
        <f t="shared" si="125"/>
        <v>0</v>
      </c>
      <c r="O141" s="9">
        <f t="shared" si="125"/>
        <v>0</v>
      </c>
      <c r="P141" s="9">
        <f t="shared" si="125"/>
        <v>0</v>
      </c>
      <c r="Q141" s="9">
        <f t="shared" si="125"/>
        <v>0</v>
      </c>
      <c r="R141" s="9">
        <f t="shared" si="125"/>
        <v>0</v>
      </c>
      <c r="S141" s="9">
        <f t="shared" si="125"/>
        <v>0</v>
      </c>
      <c r="T141" s="9">
        <f t="shared" si="125"/>
        <v>0</v>
      </c>
      <c r="U141" s="9">
        <f t="shared" si="125"/>
        <v>0</v>
      </c>
      <c r="V141" s="9">
        <f t="shared" si="125"/>
        <v>0</v>
      </c>
      <c r="W141" s="9">
        <f t="shared" si="125"/>
        <v>0</v>
      </c>
      <c r="X141" s="1">
        <f t="shared" si="122"/>
        <v>0</v>
      </c>
    </row>
    <row r="142" spans="1:24">
      <c r="A142">
        <f t="shared" si="119"/>
        <v>110</v>
      </c>
      <c r="D142" t="s">
        <v>360</v>
      </c>
      <c r="F142" s="12"/>
      <c r="G142" s="9"/>
      <c r="H142" s="1">
        <f>'Oth. RB Class.'!F$19</f>
        <v>0</v>
      </c>
      <c r="I142" s="9">
        <f t="shared" ref="I142:W142" si="126">+I19+I60+I101</f>
        <v>0</v>
      </c>
      <c r="J142" s="9">
        <f t="shared" si="126"/>
        <v>0</v>
      </c>
      <c r="K142" s="9">
        <f t="shared" si="126"/>
        <v>0</v>
      </c>
      <c r="L142" s="9">
        <f t="shared" si="126"/>
        <v>0</v>
      </c>
      <c r="M142" s="9">
        <f t="shared" si="126"/>
        <v>0</v>
      </c>
      <c r="N142" s="9">
        <f t="shared" si="126"/>
        <v>0</v>
      </c>
      <c r="O142" s="9">
        <f t="shared" si="126"/>
        <v>0</v>
      </c>
      <c r="P142" s="9">
        <f t="shared" si="126"/>
        <v>0</v>
      </c>
      <c r="Q142" s="9">
        <f t="shared" si="126"/>
        <v>0</v>
      </c>
      <c r="R142" s="9">
        <f t="shared" si="126"/>
        <v>0</v>
      </c>
      <c r="S142" s="9">
        <f t="shared" si="126"/>
        <v>0</v>
      </c>
      <c r="T142" s="9">
        <f t="shared" si="126"/>
        <v>0</v>
      </c>
      <c r="U142" s="9">
        <f t="shared" si="126"/>
        <v>0</v>
      </c>
      <c r="V142" s="9">
        <f t="shared" si="126"/>
        <v>0</v>
      </c>
      <c r="W142" s="9">
        <f t="shared" si="126"/>
        <v>0</v>
      </c>
      <c r="X142" s="1">
        <f t="shared" si="122"/>
        <v>0</v>
      </c>
    </row>
    <row r="143" spans="1:24">
      <c r="A143">
        <f t="shared" si="119"/>
        <v>111</v>
      </c>
      <c r="D143" t="s">
        <v>361</v>
      </c>
      <c r="F143" s="12"/>
      <c r="G143" s="9"/>
      <c r="H143" s="1">
        <f>'Oth. RB Class.'!F$20</f>
        <v>0</v>
      </c>
      <c r="I143" s="9">
        <f t="shared" ref="I143:W143" si="127">+I20+I61+I102</f>
        <v>0</v>
      </c>
      <c r="J143" s="9">
        <f t="shared" si="127"/>
        <v>0</v>
      </c>
      <c r="K143" s="9">
        <f t="shared" si="127"/>
        <v>0</v>
      </c>
      <c r="L143" s="9">
        <f t="shared" si="127"/>
        <v>0</v>
      </c>
      <c r="M143" s="9">
        <f t="shared" si="127"/>
        <v>0</v>
      </c>
      <c r="N143" s="9">
        <f t="shared" si="127"/>
        <v>0</v>
      </c>
      <c r="O143" s="9">
        <f t="shared" si="127"/>
        <v>0</v>
      </c>
      <c r="P143" s="9">
        <f t="shared" si="127"/>
        <v>0</v>
      </c>
      <c r="Q143" s="9">
        <f t="shared" si="127"/>
        <v>0</v>
      </c>
      <c r="R143" s="9">
        <f t="shared" si="127"/>
        <v>0</v>
      </c>
      <c r="S143" s="9">
        <f t="shared" si="127"/>
        <v>0</v>
      </c>
      <c r="T143" s="9">
        <f t="shared" si="127"/>
        <v>0</v>
      </c>
      <c r="U143" s="9">
        <f t="shared" si="127"/>
        <v>0</v>
      </c>
      <c r="V143" s="9">
        <f t="shared" si="127"/>
        <v>0</v>
      </c>
      <c r="W143" s="9">
        <f t="shared" si="127"/>
        <v>0</v>
      </c>
      <c r="X143" s="1">
        <f t="shared" si="122"/>
        <v>0</v>
      </c>
    </row>
    <row r="144" spans="1:24">
      <c r="A144">
        <f t="shared" si="119"/>
        <v>112</v>
      </c>
      <c r="D144" t="s">
        <v>362</v>
      </c>
      <c r="F144" s="12"/>
      <c r="G144" s="9"/>
      <c r="H144" s="1">
        <f>'Oth. RB Class.'!F$21</f>
        <v>0</v>
      </c>
      <c r="I144" s="9">
        <f t="shared" ref="I144:W144" si="128">+I21+I62+I103</f>
        <v>0</v>
      </c>
      <c r="J144" s="9">
        <f t="shared" si="128"/>
        <v>0</v>
      </c>
      <c r="K144" s="9">
        <f t="shared" si="128"/>
        <v>0</v>
      </c>
      <c r="L144" s="9">
        <f t="shared" si="128"/>
        <v>0</v>
      </c>
      <c r="M144" s="9">
        <f t="shared" si="128"/>
        <v>0</v>
      </c>
      <c r="N144" s="9">
        <f t="shared" si="128"/>
        <v>0</v>
      </c>
      <c r="O144" s="9">
        <f t="shared" si="128"/>
        <v>0</v>
      </c>
      <c r="P144" s="9">
        <f t="shared" si="128"/>
        <v>0</v>
      </c>
      <c r="Q144" s="9">
        <f t="shared" si="128"/>
        <v>0</v>
      </c>
      <c r="R144" s="9">
        <f t="shared" si="128"/>
        <v>0</v>
      </c>
      <c r="S144" s="9">
        <f t="shared" si="128"/>
        <v>0</v>
      </c>
      <c r="T144" s="9">
        <f t="shared" si="128"/>
        <v>0</v>
      </c>
      <c r="U144" s="9">
        <f t="shared" si="128"/>
        <v>0</v>
      </c>
      <c r="V144" s="9">
        <f t="shared" si="128"/>
        <v>0</v>
      </c>
      <c r="W144" s="9">
        <f t="shared" si="128"/>
        <v>0</v>
      </c>
      <c r="X144" s="1">
        <f t="shared" si="122"/>
        <v>0</v>
      </c>
    </row>
    <row r="145" spans="1:24">
      <c r="A145">
        <f t="shared" si="119"/>
        <v>113</v>
      </c>
      <c r="D145" t="s">
        <v>363</v>
      </c>
      <c r="F145" s="12"/>
      <c r="G145" s="9"/>
      <c r="H145" s="1">
        <f>'Oth. RB Class.'!F$22</f>
        <v>0</v>
      </c>
      <c r="I145" s="9">
        <f t="shared" ref="I145:W146" si="129">+I22+I63+I104</f>
        <v>0</v>
      </c>
      <c r="J145" s="9">
        <f t="shared" si="129"/>
        <v>0</v>
      </c>
      <c r="K145" s="9">
        <f t="shared" si="129"/>
        <v>0</v>
      </c>
      <c r="L145" s="9">
        <f t="shared" si="129"/>
        <v>0</v>
      </c>
      <c r="M145" s="9">
        <f t="shared" si="129"/>
        <v>0</v>
      </c>
      <c r="N145" s="9">
        <f t="shared" si="129"/>
        <v>0</v>
      </c>
      <c r="O145" s="9">
        <f t="shared" si="129"/>
        <v>0</v>
      </c>
      <c r="P145" s="9">
        <f t="shared" si="129"/>
        <v>0</v>
      </c>
      <c r="Q145" s="9">
        <f t="shared" si="129"/>
        <v>0</v>
      </c>
      <c r="R145" s="9">
        <f t="shared" si="129"/>
        <v>0</v>
      </c>
      <c r="S145" s="9">
        <f t="shared" si="129"/>
        <v>0</v>
      </c>
      <c r="T145" s="9">
        <f t="shared" si="129"/>
        <v>0</v>
      </c>
      <c r="U145" s="9">
        <f t="shared" si="129"/>
        <v>0</v>
      </c>
      <c r="V145" s="9">
        <f t="shared" si="129"/>
        <v>0</v>
      </c>
      <c r="W145" s="9">
        <f t="shared" si="129"/>
        <v>0</v>
      </c>
      <c r="X145" s="1">
        <f t="shared" si="122"/>
        <v>0</v>
      </c>
    </row>
    <row r="146" spans="1:24">
      <c r="A146">
        <f t="shared" si="119"/>
        <v>114</v>
      </c>
      <c r="D146" t="s">
        <v>142</v>
      </c>
      <c r="F146" s="12"/>
      <c r="G146" s="9"/>
      <c r="H146" s="1">
        <f>'Oth. RB Class.'!F$23</f>
        <v>-2199566</v>
      </c>
      <c r="I146" s="9">
        <f t="shared" si="129"/>
        <v>-1367083.3741773618</v>
      </c>
      <c r="J146" s="9">
        <f t="shared" si="129"/>
        <v>-782956.65745948628</v>
      </c>
      <c r="K146" s="9">
        <f t="shared" si="129"/>
        <v>-15507.295569476748</v>
      </c>
      <c r="L146" s="9">
        <f t="shared" si="129"/>
        <v>-28988.860274679551</v>
      </c>
      <c r="M146" s="9">
        <f t="shared" si="129"/>
        <v>-5029.8125189956936</v>
      </c>
      <c r="N146" s="9">
        <f t="shared" si="129"/>
        <v>0</v>
      </c>
      <c r="O146" s="9">
        <f t="shared" si="129"/>
        <v>0</v>
      </c>
      <c r="P146" s="9">
        <f t="shared" si="129"/>
        <v>0</v>
      </c>
      <c r="Q146" s="9">
        <f t="shared" si="129"/>
        <v>0</v>
      </c>
      <c r="R146" s="9">
        <f t="shared" si="129"/>
        <v>0</v>
      </c>
      <c r="S146" s="9">
        <f t="shared" si="129"/>
        <v>0</v>
      </c>
      <c r="T146" s="9">
        <f t="shared" si="129"/>
        <v>0</v>
      </c>
      <c r="U146" s="9">
        <f t="shared" si="129"/>
        <v>0</v>
      </c>
      <c r="V146" s="9">
        <f t="shared" si="129"/>
        <v>0</v>
      </c>
      <c r="W146" s="9">
        <f t="shared" si="129"/>
        <v>0</v>
      </c>
      <c r="X146" s="1">
        <f t="shared" ref="X146" si="130">SUM(I146:W146)-H146</f>
        <v>0</v>
      </c>
    </row>
    <row r="147" spans="1:24">
      <c r="A147">
        <f t="shared" si="119"/>
        <v>115</v>
      </c>
      <c r="D147" t="s">
        <v>458</v>
      </c>
      <c r="F147" s="12"/>
      <c r="G147" s="9"/>
      <c r="H147" s="1">
        <f>'Oth. RB Class.'!F$24</f>
        <v>-3720791.3711190415</v>
      </c>
      <c r="I147" s="9">
        <f t="shared" ref="I147:W147" si="131">+I24+I65+I106</f>
        <v>-2312561.6700019147</v>
      </c>
      <c r="J147" s="9">
        <f t="shared" si="131"/>
        <v>-1324451.4486200749</v>
      </c>
      <c r="K147" s="9">
        <f t="shared" si="131"/>
        <v>-26232.180141128578</v>
      </c>
      <c r="L147" s="9">
        <f t="shared" si="131"/>
        <v>-49037.628863422709</v>
      </c>
      <c r="M147" s="9">
        <f t="shared" si="131"/>
        <v>-8508.4434925006608</v>
      </c>
      <c r="N147" s="9">
        <f t="shared" si="131"/>
        <v>0</v>
      </c>
      <c r="O147" s="9">
        <f t="shared" si="131"/>
        <v>0</v>
      </c>
      <c r="P147" s="9">
        <f t="shared" si="131"/>
        <v>0</v>
      </c>
      <c r="Q147" s="9">
        <f t="shared" si="131"/>
        <v>0</v>
      </c>
      <c r="R147" s="9">
        <f t="shared" si="131"/>
        <v>0</v>
      </c>
      <c r="S147" s="9">
        <f t="shared" si="131"/>
        <v>0</v>
      </c>
      <c r="T147" s="9">
        <f t="shared" si="131"/>
        <v>0</v>
      </c>
      <c r="U147" s="9">
        <f t="shared" si="131"/>
        <v>0</v>
      </c>
      <c r="V147" s="9">
        <f t="shared" si="131"/>
        <v>0</v>
      </c>
      <c r="W147" s="9">
        <f t="shared" si="131"/>
        <v>0</v>
      </c>
      <c r="X147" s="1">
        <f t="shared" si="122"/>
        <v>0</v>
      </c>
    </row>
    <row r="148" spans="1:24">
      <c r="A148">
        <f t="shared" si="119"/>
        <v>116</v>
      </c>
      <c r="H148" s="1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1"/>
    </row>
    <row r="149" spans="1:24">
      <c r="A149">
        <f t="shared" si="119"/>
        <v>117</v>
      </c>
      <c r="C149" t="s">
        <v>151</v>
      </c>
      <c r="H149" s="1">
        <f>'Oth. RB Class.'!F$26</f>
        <v>3797248.9589430629</v>
      </c>
      <c r="I149" s="1">
        <f>SUM(I137:I147)</f>
        <v>-648605.82264583744</v>
      </c>
      <c r="J149" s="1">
        <f t="shared" ref="J149:W149" si="132">SUM(J137:J147)</f>
        <v>22305.892843415495</v>
      </c>
      <c r="K149" s="1">
        <f t="shared" si="132"/>
        <v>19790.424872379801</v>
      </c>
      <c r="L149" s="1">
        <f t="shared" si="132"/>
        <v>2076909.3384331469</v>
      </c>
      <c r="M149" s="1">
        <f t="shared" si="132"/>
        <v>2326849.1254399563</v>
      </c>
      <c r="N149" s="1">
        <f t="shared" si="132"/>
        <v>0</v>
      </c>
      <c r="O149" s="1">
        <f t="shared" si="132"/>
        <v>0</v>
      </c>
      <c r="P149" s="1">
        <f t="shared" si="132"/>
        <v>0</v>
      </c>
      <c r="Q149" s="1">
        <f t="shared" si="132"/>
        <v>0</v>
      </c>
      <c r="R149" s="1">
        <f t="shared" si="132"/>
        <v>0</v>
      </c>
      <c r="S149" s="1">
        <f t="shared" si="132"/>
        <v>0</v>
      </c>
      <c r="T149" s="1">
        <f t="shared" si="132"/>
        <v>0</v>
      </c>
      <c r="U149" s="1">
        <f t="shared" si="132"/>
        <v>0</v>
      </c>
      <c r="V149" s="1">
        <f t="shared" si="132"/>
        <v>0</v>
      </c>
      <c r="W149" s="1">
        <f t="shared" si="132"/>
        <v>0</v>
      </c>
      <c r="X149" s="1">
        <f>SUM(I149:W149)-H149</f>
        <v>0</v>
      </c>
    </row>
    <row r="150" spans="1:24">
      <c r="A150">
        <f t="shared" si="119"/>
        <v>118</v>
      </c>
      <c r="F150" s="12"/>
      <c r="G150" s="9"/>
      <c r="H150" s="1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"/>
    </row>
    <row r="151" spans="1:24">
      <c r="A151">
        <f t="shared" si="119"/>
        <v>119</v>
      </c>
      <c r="F151" s="12"/>
      <c r="G151" s="9"/>
      <c r="H151" s="1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1"/>
    </row>
    <row r="152" spans="1:24">
      <c r="A152">
        <f t="shared" si="119"/>
        <v>120</v>
      </c>
      <c r="C152" t="s">
        <v>152</v>
      </c>
      <c r="F152" s="12"/>
      <c r="G152" s="9"/>
      <c r="H152" s="1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1"/>
    </row>
    <row r="153" spans="1:24">
      <c r="A153">
        <f t="shared" si="119"/>
        <v>121</v>
      </c>
      <c r="F153" s="12"/>
      <c r="G153" s="9"/>
      <c r="H153" s="1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1"/>
    </row>
    <row r="154" spans="1:24">
      <c r="A154">
        <f t="shared" si="119"/>
        <v>122</v>
      </c>
      <c r="D154" t="s">
        <v>365</v>
      </c>
      <c r="F154" s="12"/>
      <c r="G154" s="9"/>
      <c r="H154" s="1">
        <f>'Oth. RB Class.'!F$31</f>
        <v>-736136.34</v>
      </c>
      <c r="I154" s="9">
        <f t="shared" ref="I154:W154" si="133">+I31+I72+I113</f>
        <v>-653437.02351586928</v>
      </c>
      <c r="J154" s="9">
        <f t="shared" si="133"/>
        <v>-81894.312779395579</v>
      </c>
      <c r="K154" s="9">
        <f t="shared" si="133"/>
        <v>-35.632338574593128</v>
      </c>
      <c r="L154" s="9">
        <f t="shared" si="133"/>
        <v>-480.2403902980144</v>
      </c>
      <c r="M154" s="9">
        <f t="shared" si="133"/>
        <v>-289.13097586241275</v>
      </c>
      <c r="N154" s="9">
        <f t="shared" si="133"/>
        <v>0</v>
      </c>
      <c r="O154" s="9">
        <f t="shared" si="133"/>
        <v>0</v>
      </c>
      <c r="P154" s="9">
        <f t="shared" si="133"/>
        <v>0</v>
      </c>
      <c r="Q154" s="9">
        <f t="shared" si="133"/>
        <v>0</v>
      </c>
      <c r="R154" s="9">
        <f t="shared" si="133"/>
        <v>0</v>
      </c>
      <c r="S154" s="9">
        <f t="shared" si="133"/>
        <v>0</v>
      </c>
      <c r="T154" s="9">
        <f t="shared" si="133"/>
        <v>0</v>
      </c>
      <c r="U154" s="9">
        <f t="shared" si="133"/>
        <v>0</v>
      </c>
      <c r="V154" s="9">
        <f t="shared" si="133"/>
        <v>0</v>
      </c>
      <c r="W154" s="9">
        <f t="shared" si="133"/>
        <v>0</v>
      </c>
      <c r="X154" s="1">
        <f t="shared" ref="X154:X162" si="134">SUM(I154:W154)-H154</f>
        <v>0</v>
      </c>
    </row>
    <row r="155" spans="1:24">
      <c r="A155">
        <f t="shared" si="119"/>
        <v>123</v>
      </c>
      <c r="D155" t="s">
        <v>366</v>
      </c>
      <c r="F155" s="12"/>
      <c r="G155" s="9"/>
      <c r="H155" s="1">
        <f>'Oth. RB Class.'!F$32</f>
        <v>0</v>
      </c>
      <c r="I155" s="9">
        <f t="shared" ref="I155:W155" si="135">+I32+I73+I114</f>
        <v>0</v>
      </c>
      <c r="J155" s="9">
        <f t="shared" si="135"/>
        <v>0</v>
      </c>
      <c r="K155" s="9">
        <f t="shared" si="135"/>
        <v>0</v>
      </c>
      <c r="L155" s="9">
        <f t="shared" si="135"/>
        <v>0</v>
      </c>
      <c r="M155" s="9">
        <f t="shared" si="135"/>
        <v>0</v>
      </c>
      <c r="N155" s="9">
        <f t="shared" si="135"/>
        <v>0</v>
      </c>
      <c r="O155" s="9">
        <f t="shared" si="135"/>
        <v>0</v>
      </c>
      <c r="P155" s="9">
        <f t="shared" si="135"/>
        <v>0</v>
      </c>
      <c r="Q155" s="9">
        <f t="shared" si="135"/>
        <v>0</v>
      </c>
      <c r="R155" s="9">
        <f t="shared" si="135"/>
        <v>0</v>
      </c>
      <c r="S155" s="9">
        <f t="shared" si="135"/>
        <v>0</v>
      </c>
      <c r="T155" s="9">
        <f t="shared" si="135"/>
        <v>0</v>
      </c>
      <c r="U155" s="9">
        <f t="shared" si="135"/>
        <v>0</v>
      </c>
      <c r="V155" s="9">
        <f t="shared" si="135"/>
        <v>0</v>
      </c>
      <c r="W155" s="9">
        <f t="shared" si="135"/>
        <v>0</v>
      </c>
      <c r="X155" s="1">
        <f t="shared" si="134"/>
        <v>0</v>
      </c>
    </row>
    <row r="156" spans="1:24">
      <c r="A156">
        <f t="shared" si="119"/>
        <v>124</v>
      </c>
      <c r="D156" t="s">
        <v>367</v>
      </c>
      <c r="F156" s="12"/>
      <c r="G156" s="9"/>
      <c r="H156" s="1">
        <f>'Oth. RB Class.'!F$33</f>
        <v>0</v>
      </c>
      <c r="I156" s="9">
        <f t="shared" ref="I156:W156" si="136">+I33+I74+I115</f>
        <v>0</v>
      </c>
      <c r="J156" s="9">
        <f t="shared" si="136"/>
        <v>0</v>
      </c>
      <c r="K156" s="9">
        <f t="shared" si="136"/>
        <v>0</v>
      </c>
      <c r="L156" s="9">
        <f t="shared" si="136"/>
        <v>0</v>
      </c>
      <c r="M156" s="9">
        <f t="shared" si="136"/>
        <v>0</v>
      </c>
      <c r="N156" s="9">
        <f t="shared" si="136"/>
        <v>0</v>
      </c>
      <c r="O156" s="9">
        <f t="shared" si="136"/>
        <v>0</v>
      </c>
      <c r="P156" s="9">
        <f t="shared" si="136"/>
        <v>0</v>
      </c>
      <c r="Q156" s="9">
        <f t="shared" si="136"/>
        <v>0</v>
      </c>
      <c r="R156" s="9">
        <f t="shared" si="136"/>
        <v>0</v>
      </c>
      <c r="S156" s="9">
        <f t="shared" si="136"/>
        <v>0</v>
      </c>
      <c r="T156" s="9">
        <f t="shared" si="136"/>
        <v>0</v>
      </c>
      <c r="U156" s="9">
        <f t="shared" si="136"/>
        <v>0</v>
      </c>
      <c r="V156" s="9">
        <f t="shared" si="136"/>
        <v>0</v>
      </c>
      <c r="W156" s="9">
        <f t="shared" si="136"/>
        <v>0</v>
      </c>
      <c r="X156" s="1">
        <f t="shared" si="134"/>
        <v>0</v>
      </c>
    </row>
    <row r="157" spans="1:24">
      <c r="A157">
        <f t="shared" si="119"/>
        <v>125</v>
      </c>
      <c r="D157" t="s">
        <v>368</v>
      </c>
      <c r="F157" s="12"/>
      <c r="G157" s="9"/>
      <c r="H157" s="1">
        <f>'Oth. RB Class.'!F$34</f>
        <v>0</v>
      </c>
      <c r="I157" s="9">
        <f t="shared" ref="I157:W157" si="137">+I34+I75+I116</f>
        <v>0</v>
      </c>
      <c r="J157" s="9">
        <f t="shared" si="137"/>
        <v>0</v>
      </c>
      <c r="K157" s="9">
        <f t="shared" si="137"/>
        <v>0</v>
      </c>
      <c r="L157" s="9">
        <f t="shared" si="137"/>
        <v>0</v>
      </c>
      <c r="M157" s="9">
        <f t="shared" si="137"/>
        <v>0</v>
      </c>
      <c r="N157" s="9">
        <f t="shared" si="137"/>
        <v>0</v>
      </c>
      <c r="O157" s="9">
        <f t="shared" si="137"/>
        <v>0</v>
      </c>
      <c r="P157" s="9">
        <f t="shared" si="137"/>
        <v>0</v>
      </c>
      <c r="Q157" s="9">
        <f t="shared" si="137"/>
        <v>0</v>
      </c>
      <c r="R157" s="9">
        <f t="shared" si="137"/>
        <v>0</v>
      </c>
      <c r="S157" s="9">
        <f t="shared" si="137"/>
        <v>0</v>
      </c>
      <c r="T157" s="9">
        <f t="shared" si="137"/>
        <v>0</v>
      </c>
      <c r="U157" s="9">
        <f t="shared" si="137"/>
        <v>0</v>
      </c>
      <c r="V157" s="9">
        <f t="shared" si="137"/>
        <v>0</v>
      </c>
      <c r="W157" s="9">
        <f t="shared" si="137"/>
        <v>0</v>
      </c>
      <c r="X157" s="1">
        <f t="shared" si="134"/>
        <v>0</v>
      </c>
    </row>
    <row r="158" spans="1:24">
      <c r="A158">
        <f t="shared" si="119"/>
        <v>126</v>
      </c>
      <c r="D158" t="s">
        <v>641</v>
      </c>
      <c r="F158" s="12"/>
      <c r="G158" s="9"/>
      <c r="H158" s="1">
        <f>'Oth. RB Class.'!F$35</f>
        <v>-94613909.717254132</v>
      </c>
      <c r="I158" s="9">
        <f t="shared" ref="I158:W158" si="138">+I35+I76+I117</f>
        <v>-71218871.064343646</v>
      </c>
      <c r="J158" s="9">
        <f t="shared" si="138"/>
        <v>-18922908.690829474</v>
      </c>
      <c r="K158" s="9">
        <f t="shared" si="138"/>
        <v>-22662.070942231454</v>
      </c>
      <c r="L158" s="9">
        <f t="shared" si="138"/>
        <v>-3975955.1694245953</v>
      </c>
      <c r="M158" s="9">
        <f t="shared" si="138"/>
        <v>-473512.7217141593</v>
      </c>
      <c r="N158" s="9">
        <f t="shared" si="138"/>
        <v>0</v>
      </c>
      <c r="O158" s="9">
        <f t="shared" si="138"/>
        <v>0</v>
      </c>
      <c r="P158" s="9">
        <f t="shared" si="138"/>
        <v>0</v>
      </c>
      <c r="Q158" s="9">
        <f t="shared" si="138"/>
        <v>0</v>
      </c>
      <c r="R158" s="9">
        <f t="shared" si="138"/>
        <v>0</v>
      </c>
      <c r="S158" s="9">
        <f t="shared" si="138"/>
        <v>0</v>
      </c>
      <c r="T158" s="9">
        <f t="shared" si="138"/>
        <v>0</v>
      </c>
      <c r="U158" s="9">
        <f t="shared" si="138"/>
        <v>0</v>
      </c>
      <c r="V158" s="9">
        <f t="shared" si="138"/>
        <v>0</v>
      </c>
      <c r="W158" s="9">
        <f t="shared" si="138"/>
        <v>0</v>
      </c>
      <c r="X158" s="1">
        <f t="shared" si="134"/>
        <v>0</v>
      </c>
    </row>
    <row r="159" spans="1:24">
      <c r="A159">
        <f t="shared" si="119"/>
        <v>127</v>
      </c>
      <c r="D159" t="s">
        <v>643</v>
      </c>
      <c r="F159" s="12"/>
      <c r="G159" s="9"/>
      <c r="H159" s="1">
        <f>'Oth. RB Class.'!F$36</f>
        <v>-7615553.2156290216</v>
      </c>
      <c r="I159" s="9">
        <f t="shared" ref="I159:W159" si="139">+I36+I77+I118</f>
        <v>-5732466.866324014</v>
      </c>
      <c r="J159" s="9">
        <f t="shared" si="139"/>
        <v>-1523120.8451289763</v>
      </c>
      <c r="K159" s="9">
        <f t="shared" si="139"/>
        <v>-1824.0891614423017</v>
      </c>
      <c r="L159" s="9">
        <f t="shared" si="139"/>
        <v>-320027.97755842557</v>
      </c>
      <c r="M159" s="9">
        <f t="shared" si="139"/>
        <v>-38113.437456161926</v>
      </c>
      <c r="N159" s="9">
        <f t="shared" si="139"/>
        <v>0</v>
      </c>
      <c r="O159" s="9">
        <f t="shared" si="139"/>
        <v>0</v>
      </c>
      <c r="P159" s="9">
        <f t="shared" si="139"/>
        <v>0</v>
      </c>
      <c r="Q159" s="9">
        <f t="shared" si="139"/>
        <v>0</v>
      </c>
      <c r="R159" s="9">
        <f t="shared" si="139"/>
        <v>0</v>
      </c>
      <c r="S159" s="9">
        <f t="shared" si="139"/>
        <v>0</v>
      </c>
      <c r="T159" s="9">
        <f t="shared" si="139"/>
        <v>0</v>
      </c>
      <c r="U159" s="9">
        <f t="shared" si="139"/>
        <v>0</v>
      </c>
      <c r="V159" s="9">
        <f t="shared" si="139"/>
        <v>0</v>
      </c>
      <c r="W159" s="9">
        <f t="shared" si="139"/>
        <v>0</v>
      </c>
      <c r="X159" s="1">
        <f t="shared" si="134"/>
        <v>0</v>
      </c>
    </row>
    <row r="160" spans="1:24">
      <c r="A160">
        <f t="shared" si="119"/>
        <v>128</v>
      </c>
      <c r="D160" t="s">
        <v>644</v>
      </c>
      <c r="F160" s="12"/>
      <c r="G160" s="9"/>
      <c r="H160" s="1">
        <f>'Oth. RB Class.'!F$37</f>
        <v>-492256.29294620932</v>
      </c>
      <c r="I160" s="9">
        <f t="shared" ref="I160:W160" si="140">+I37+I78+I119</f>
        <v>-370536.82236275426</v>
      </c>
      <c r="J160" s="9">
        <f t="shared" si="140"/>
        <v>-98451.918029222128</v>
      </c>
      <c r="K160" s="9">
        <f t="shared" si="140"/>
        <v>-117.90599358851458</v>
      </c>
      <c r="L160" s="9">
        <f t="shared" si="140"/>
        <v>-20686.059359243973</v>
      </c>
      <c r="M160" s="9">
        <f t="shared" si="140"/>
        <v>-2463.5872014004199</v>
      </c>
      <c r="N160" s="9">
        <f t="shared" si="140"/>
        <v>0</v>
      </c>
      <c r="O160" s="9">
        <f t="shared" si="140"/>
        <v>0</v>
      </c>
      <c r="P160" s="9">
        <f t="shared" si="140"/>
        <v>0</v>
      </c>
      <c r="Q160" s="9">
        <f t="shared" si="140"/>
        <v>0</v>
      </c>
      <c r="R160" s="9">
        <f t="shared" si="140"/>
        <v>0</v>
      </c>
      <c r="S160" s="9">
        <f t="shared" si="140"/>
        <v>0</v>
      </c>
      <c r="T160" s="9">
        <f t="shared" si="140"/>
        <v>0</v>
      </c>
      <c r="U160" s="9">
        <f t="shared" si="140"/>
        <v>0</v>
      </c>
      <c r="V160" s="9">
        <f t="shared" si="140"/>
        <v>0</v>
      </c>
      <c r="W160" s="9">
        <f t="shared" si="140"/>
        <v>0</v>
      </c>
      <c r="X160" s="1">
        <f t="shared" si="134"/>
        <v>0</v>
      </c>
    </row>
    <row r="161" spans="1:24">
      <c r="A161">
        <f t="shared" si="119"/>
        <v>129</v>
      </c>
      <c r="D161" t="s">
        <v>642</v>
      </c>
      <c r="F161" s="12"/>
      <c r="G161" s="9"/>
      <c r="H161" s="1">
        <f>'Oth. RB Class.'!F$38</f>
        <v>-184729.98598027485</v>
      </c>
      <c r="I161" s="9">
        <f t="shared" ref="I161:W161" si="141">+I38+I79+I120</f>
        <v>-139052.0811640023</v>
      </c>
      <c r="J161" s="9">
        <f t="shared" si="141"/>
        <v>-36946.244665391685</v>
      </c>
      <c r="K161" s="9">
        <f t="shared" si="141"/>
        <v>-44.246813813666662</v>
      </c>
      <c r="L161" s="9">
        <f t="shared" si="141"/>
        <v>-7762.8981288368086</v>
      </c>
      <c r="M161" s="9">
        <f t="shared" si="141"/>
        <v>-924.51520823038902</v>
      </c>
      <c r="N161" s="9">
        <f t="shared" si="141"/>
        <v>0</v>
      </c>
      <c r="O161" s="9">
        <f t="shared" si="141"/>
        <v>0</v>
      </c>
      <c r="P161" s="9">
        <f t="shared" si="141"/>
        <v>0</v>
      </c>
      <c r="Q161" s="9">
        <f t="shared" si="141"/>
        <v>0</v>
      </c>
      <c r="R161" s="9">
        <f t="shared" si="141"/>
        <v>0</v>
      </c>
      <c r="S161" s="9">
        <f t="shared" si="141"/>
        <v>0</v>
      </c>
      <c r="T161" s="9">
        <f t="shared" si="141"/>
        <v>0</v>
      </c>
      <c r="U161" s="9">
        <f t="shared" si="141"/>
        <v>0</v>
      </c>
      <c r="V161" s="9">
        <f t="shared" si="141"/>
        <v>0</v>
      </c>
      <c r="W161" s="9">
        <f t="shared" si="141"/>
        <v>0</v>
      </c>
      <c r="X161" s="1">
        <f t="shared" ref="X161" si="142">SUM(I161:W161)-H161</f>
        <v>0</v>
      </c>
    </row>
    <row r="162" spans="1:24">
      <c r="A162">
        <f t="shared" si="119"/>
        <v>130</v>
      </c>
      <c r="D162" t="s">
        <v>450</v>
      </c>
      <c r="F162" s="12"/>
      <c r="G162" s="9"/>
      <c r="H162" s="1">
        <f>'Oth. RB Class.'!F$39</f>
        <v>-5815333.1511946116</v>
      </c>
      <c r="I162" s="9">
        <f t="shared" ref="I162:W162" si="143">+I39+I80+I121</f>
        <v>-4377384.500110182</v>
      </c>
      <c r="J162" s="9">
        <f t="shared" si="143"/>
        <v>-1163074.4206181075</v>
      </c>
      <c r="K162" s="9">
        <f t="shared" si="143"/>
        <v>-1392.8976491820149</v>
      </c>
      <c r="L162" s="9">
        <f t="shared" si="143"/>
        <v>-244377.42794389479</v>
      </c>
      <c r="M162" s="9">
        <f t="shared" si="143"/>
        <v>-29103.904873244832</v>
      </c>
      <c r="N162" s="9">
        <f t="shared" si="143"/>
        <v>0</v>
      </c>
      <c r="O162" s="9">
        <f t="shared" si="143"/>
        <v>0</v>
      </c>
      <c r="P162" s="9">
        <f t="shared" si="143"/>
        <v>0</v>
      </c>
      <c r="Q162" s="9">
        <f t="shared" si="143"/>
        <v>0</v>
      </c>
      <c r="R162" s="9">
        <f t="shared" si="143"/>
        <v>0</v>
      </c>
      <c r="S162" s="9">
        <f t="shared" si="143"/>
        <v>0</v>
      </c>
      <c r="T162" s="9">
        <f t="shared" si="143"/>
        <v>0</v>
      </c>
      <c r="U162" s="9">
        <f t="shared" si="143"/>
        <v>0</v>
      </c>
      <c r="V162" s="9">
        <f t="shared" si="143"/>
        <v>0</v>
      </c>
      <c r="W162" s="9">
        <f t="shared" si="143"/>
        <v>0</v>
      </c>
      <c r="X162" s="1">
        <f t="shared" si="134"/>
        <v>0</v>
      </c>
    </row>
    <row r="163" spans="1:24">
      <c r="A163">
        <f t="shared" si="119"/>
        <v>131</v>
      </c>
      <c r="F163" s="12"/>
      <c r="G163" s="9"/>
      <c r="H163" s="1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"/>
    </row>
    <row r="164" spans="1:24">
      <c r="A164">
        <f t="shared" si="119"/>
        <v>132</v>
      </c>
      <c r="C164" t="s">
        <v>153</v>
      </c>
      <c r="F164" s="12"/>
      <c r="G164" s="9"/>
      <c r="H164" s="1">
        <f>'Oth. RB Class.'!F$41</f>
        <v>-109457918.70300426</v>
      </c>
      <c r="I164" s="9">
        <f>SUM(I154:I162)</f>
        <v>-82491748.357820451</v>
      </c>
      <c r="J164" s="9">
        <f t="shared" ref="J164:W164" si="144">SUM(J154:J162)</f>
        <v>-21826396.432050571</v>
      </c>
      <c r="K164" s="9">
        <f t="shared" si="144"/>
        <v>-26076.842898832547</v>
      </c>
      <c r="L164" s="9">
        <f t="shared" si="144"/>
        <v>-4569289.772805294</v>
      </c>
      <c r="M164" s="9">
        <f t="shared" si="144"/>
        <v>-544407.2974290594</v>
      </c>
      <c r="N164" s="9">
        <f t="shared" si="144"/>
        <v>0</v>
      </c>
      <c r="O164" s="9">
        <f t="shared" si="144"/>
        <v>0</v>
      </c>
      <c r="P164" s="9">
        <f t="shared" si="144"/>
        <v>0</v>
      </c>
      <c r="Q164" s="9">
        <f t="shared" si="144"/>
        <v>0</v>
      </c>
      <c r="R164" s="9">
        <f t="shared" si="144"/>
        <v>0</v>
      </c>
      <c r="S164" s="9">
        <f t="shared" si="144"/>
        <v>0</v>
      </c>
      <c r="T164" s="9">
        <f t="shared" si="144"/>
        <v>0</v>
      </c>
      <c r="U164" s="9">
        <f t="shared" si="144"/>
        <v>0</v>
      </c>
      <c r="V164" s="9">
        <f t="shared" si="144"/>
        <v>0</v>
      </c>
      <c r="W164" s="9">
        <f t="shared" si="144"/>
        <v>0</v>
      </c>
      <c r="X164" s="1">
        <f>SUM(I164:W164)-H164</f>
        <v>0</v>
      </c>
    </row>
    <row r="165" spans="1:24">
      <c r="A165">
        <f t="shared" si="119"/>
        <v>133</v>
      </c>
      <c r="F165" s="12"/>
      <c r="G165" s="9"/>
      <c r="H165" s="1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"/>
    </row>
    <row r="166" spans="1:24">
      <c r="A166">
        <f t="shared" si="119"/>
        <v>134</v>
      </c>
      <c r="F166" s="12"/>
      <c r="G166" s="9"/>
      <c r="H166" s="1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"/>
    </row>
    <row r="167" spans="1:24">
      <c r="A167">
        <f t="shared" si="119"/>
        <v>135</v>
      </c>
      <c r="C167" t="s">
        <v>29</v>
      </c>
      <c r="F167" s="12"/>
      <c r="G167" s="9"/>
      <c r="H167" s="1">
        <f>'Oth. RB Class.'!F$44</f>
        <v>-105660669.74406119</v>
      </c>
      <c r="I167" s="9">
        <f>+I149+I164</f>
        <v>-83140354.180466294</v>
      </c>
      <c r="J167" s="9">
        <f t="shared" ref="J167:W167" si="145">+J149+J164</f>
        <v>-21804090.539207157</v>
      </c>
      <c r="K167" s="9">
        <f t="shared" si="145"/>
        <v>-6286.4180264527458</v>
      </c>
      <c r="L167" s="9">
        <f t="shared" si="145"/>
        <v>-2492380.4343721471</v>
      </c>
      <c r="M167" s="9">
        <f t="shared" si="145"/>
        <v>1782441.8280108969</v>
      </c>
      <c r="N167" s="9">
        <f t="shared" si="145"/>
        <v>0</v>
      </c>
      <c r="O167" s="9">
        <f t="shared" si="145"/>
        <v>0</v>
      </c>
      <c r="P167" s="9">
        <f t="shared" si="145"/>
        <v>0</v>
      </c>
      <c r="Q167" s="9">
        <f t="shared" si="145"/>
        <v>0</v>
      </c>
      <c r="R167" s="9">
        <f t="shared" si="145"/>
        <v>0</v>
      </c>
      <c r="S167" s="9">
        <f t="shared" si="145"/>
        <v>0</v>
      </c>
      <c r="T167" s="9">
        <f t="shared" si="145"/>
        <v>0</v>
      </c>
      <c r="U167" s="9">
        <f t="shared" si="145"/>
        <v>0</v>
      </c>
      <c r="V167" s="9">
        <f t="shared" si="145"/>
        <v>0</v>
      </c>
      <c r="W167" s="9">
        <f t="shared" si="145"/>
        <v>0</v>
      </c>
      <c r="X167" s="1">
        <f>SUM(I167:W167)-H167</f>
        <v>0</v>
      </c>
    </row>
    <row r="168" spans="1:24">
      <c r="A168">
        <f t="shared" si="119"/>
        <v>136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>
      <c r="A169">
        <f t="shared" si="119"/>
        <v>137</v>
      </c>
      <c r="C169" t="s">
        <v>267</v>
      </c>
      <c r="F169" s="12"/>
      <c r="G169" s="9"/>
      <c r="H169" s="1">
        <f>'Oth. RB Class.'!F$46</f>
        <v>0</v>
      </c>
      <c r="I169" s="9">
        <f t="shared" ref="I169:W169" si="146">+I46+I87+I128</f>
        <v>0</v>
      </c>
      <c r="J169" s="9">
        <f t="shared" si="146"/>
        <v>0</v>
      </c>
      <c r="K169" s="9">
        <f t="shared" si="146"/>
        <v>0</v>
      </c>
      <c r="L169" s="9">
        <f t="shared" si="146"/>
        <v>0</v>
      </c>
      <c r="M169" s="9">
        <f t="shared" si="146"/>
        <v>0</v>
      </c>
      <c r="N169" s="9">
        <f t="shared" si="146"/>
        <v>0</v>
      </c>
      <c r="O169" s="9">
        <f t="shared" si="146"/>
        <v>0</v>
      </c>
      <c r="P169" s="9">
        <f t="shared" si="146"/>
        <v>0</v>
      </c>
      <c r="Q169" s="9">
        <f t="shared" si="146"/>
        <v>0</v>
      </c>
      <c r="R169" s="9">
        <f t="shared" si="146"/>
        <v>0</v>
      </c>
      <c r="S169" s="9">
        <f t="shared" si="146"/>
        <v>0</v>
      </c>
      <c r="T169" s="9">
        <f t="shared" si="146"/>
        <v>0</v>
      </c>
      <c r="U169" s="9">
        <f t="shared" si="146"/>
        <v>0</v>
      </c>
      <c r="V169" s="9">
        <f t="shared" si="146"/>
        <v>0</v>
      </c>
      <c r="W169" s="9">
        <f t="shared" si="146"/>
        <v>0</v>
      </c>
      <c r="X169" s="1">
        <f>SUM(I169:W169)-H169</f>
        <v>0</v>
      </c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PHR-2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1"/>
  <sheetViews>
    <sheetView defaultGridColor="0" view="pageBreakPreview" topLeftCell="R1" colorId="22" zoomScale="60" zoomScaleNormal="57" workbookViewId="0">
      <pane ySplit="5" topLeftCell="A609" activePane="bottomLeft" state="frozen"/>
      <selection activeCell="G60" sqref="G60"/>
      <selection pane="bottomLeft" activeCell="G60" sqref="G60"/>
    </sheetView>
  </sheetViews>
  <sheetFormatPr defaultColWidth="11.44140625" defaultRowHeight="15"/>
  <cols>
    <col min="1" max="1" width="4.77734375" customWidth="1"/>
    <col min="2" max="2" width="1.77734375" customWidth="1"/>
    <col min="3" max="3" width="6" style="105" bestFit="1" customWidth="1"/>
    <col min="4" max="5" width="1.77734375" style="105" customWidth="1"/>
    <col min="6" max="6" width="54.33203125" style="105" bestFit="1" customWidth="1"/>
    <col min="7" max="7" width="11.44140625" style="13" customWidth="1"/>
    <col min="8" max="8" width="61.5546875" customWidth="1"/>
    <col min="9" max="23" width="14.77734375" customWidth="1"/>
    <col min="24" max="45" width="12.77734375" customWidth="1"/>
  </cols>
  <sheetData>
    <row r="1" spans="1:57">
      <c r="A1" t="str">
        <f>Summary!A1</f>
        <v>Atmos Energy Corporation, Kentucky/Mid-States Division</v>
      </c>
    </row>
    <row r="2" spans="1:57">
      <c r="A2" t="str">
        <f>Summary!A2</f>
        <v>Class Cost of Service - Customer/Demand Study</v>
      </c>
    </row>
    <row r="3" spans="1:57">
      <c r="A3" t="str">
        <f>Summary!A3</f>
        <v>Forecasted Test Period: Twelve Months Ended March 31, 2026</v>
      </c>
    </row>
    <row r="5" spans="1:57">
      <c r="A5" t="s">
        <v>45</v>
      </c>
    </row>
    <row r="7" spans="1:57">
      <c r="F7" s="120" t="s">
        <v>20</v>
      </c>
    </row>
    <row r="8" spans="1:57">
      <c r="N8" s="3"/>
      <c r="O8" s="3"/>
      <c r="Q8" s="2"/>
      <c r="R8" s="2"/>
      <c r="S8" s="2"/>
      <c r="T8" s="2"/>
      <c r="U8" s="2"/>
      <c r="V8" s="2"/>
    </row>
    <row r="9" spans="1:57">
      <c r="J9" s="23"/>
      <c r="K9" s="3"/>
      <c r="L9" s="3"/>
      <c r="M9" s="3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57">
      <c r="A10" s="39" t="s">
        <v>290</v>
      </c>
      <c r="C10" s="121" t="s">
        <v>288</v>
      </c>
      <c r="G10" s="14" t="s">
        <v>38</v>
      </c>
      <c r="H10" s="11" t="s">
        <v>38</v>
      </c>
      <c r="I10" s="2" t="s">
        <v>1</v>
      </c>
      <c r="J10" s="2" t="s">
        <v>56</v>
      </c>
      <c r="K10" s="2" t="s">
        <v>535</v>
      </c>
      <c r="L10" s="2" t="s">
        <v>535</v>
      </c>
      <c r="M10" s="40" t="s">
        <v>536</v>
      </c>
      <c r="N10" s="40" t="s">
        <v>536</v>
      </c>
      <c r="O10" s="2"/>
      <c r="P10" s="2"/>
      <c r="Q10" s="2"/>
      <c r="R10" s="2"/>
      <c r="S10" s="2"/>
      <c r="T10" s="3"/>
      <c r="U10" s="3"/>
      <c r="V10" s="3"/>
      <c r="W10" s="2"/>
      <c r="X10" s="2"/>
      <c r="Y10" s="2"/>
    </row>
    <row r="11" spans="1:57">
      <c r="A11" s="39" t="s">
        <v>289</v>
      </c>
      <c r="C11" s="121" t="s">
        <v>289</v>
      </c>
      <c r="G11" s="14" t="s">
        <v>39</v>
      </c>
      <c r="H11" s="11" t="s">
        <v>21</v>
      </c>
      <c r="I11" s="2" t="s">
        <v>2</v>
      </c>
      <c r="J11" s="2" t="s">
        <v>460</v>
      </c>
      <c r="K11" s="40" t="s">
        <v>537</v>
      </c>
      <c r="L11" s="40" t="s">
        <v>538</v>
      </c>
      <c r="M11" s="40" t="s">
        <v>537</v>
      </c>
      <c r="N11" s="40" t="s">
        <v>538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57">
      <c r="A12">
        <v>1</v>
      </c>
      <c r="C12" s="120"/>
      <c r="D12" s="105" t="s">
        <v>110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>
      <c r="A13">
        <f t="shared" ref="A13:A72" si="0">A12+1</f>
        <v>2</v>
      </c>
      <c r="C13" s="120"/>
      <c r="E13" s="105" t="s">
        <v>70</v>
      </c>
      <c r="H13" s="1"/>
      <c r="I13" s="1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>
      <c r="A14">
        <f t="shared" si="0"/>
        <v>3</v>
      </c>
      <c r="C14" s="122">
        <v>7500</v>
      </c>
      <c r="F14" s="105" t="s">
        <v>78</v>
      </c>
      <c r="G14" s="12">
        <v>99</v>
      </c>
      <c r="H14" s="9" t="str">
        <f t="shared" ref="H14:H21" si="1">VLOOKUP($G14,alloc,3)</f>
        <v>-</v>
      </c>
      <c r="I14" s="1">
        <f>'O and M Class.'!J$14</f>
        <v>0</v>
      </c>
      <c r="J14" s="9">
        <f t="shared" ref="J14:J30" si="2">$I14*VLOOKUP($G14,alloc,6)</f>
        <v>0</v>
      </c>
      <c r="K14" s="9">
        <f>$I14*VLOOKUP($G14,alloc,7)</f>
        <v>0</v>
      </c>
      <c r="L14" s="9">
        <f>$I14*VLOOKUP($G14,alloc,8)</f>
        <v>0</v>
      </c>
      <c r="M14" s="9">
        <f>$I14*VLOOKUP($G14,alloc,9)</f>
        <v>0</v>
      </c>
      <c r="N14" s="9">
        <f>$I14*VLOOKUP($G14,alloc,10)</f>
        <v>0</v>
      </c>
      <c r="O14" s="9">
        <f t="shared" ref="O14:O21" si="3">$I14*VLOOKUP($G14,alloc,11)</f>
        <v>0</v>
      </c>
      <c r="P14" s="9">
        <f t="shared" ref="P14:P21" si="4">$I14*VLOOKUP($G14,alloc,12)</f>
        <v>0</v>
      </c>
      <c r="Q14" s="9">
        <f t="shared" ref="Q14:Q21" si="5">$I14*VLOOKUP($G14,alloc,13)</f>
        <v>0</v>
      </c>
      <c r="R14" s="9">
        <f t="shared" ref="R14:R21" si="6">$I14*VLOOKUP($G14,alloc,14)</f>
        <v>0</v>
      </c>
      <c r="S14" s="9">
        <f t="shared" ref="S14:S21" si="7">$I14*VLOOKUP($G14,alloc,15)</f>
        <v>0</v>
      </c>
      <c r="T14" s="9">
        <f t="shared" ref="T14:T21" si="8">$I14*VLOOKUP($G14,alloc,16)</f>
        <v>0</v>
      </c>
      <c r="U14" s="9">
        <f t="shared" ref="U14:U21" si="9">$I14*VLOOKUP($G14,alloc,17)</f>
        <v>0</v>
      </c>
      <c r="V14" s="9">
        <f t="shared" ref="V14:V21" si="10">$I14*VLOOKUP($G14,alloc,18)</f>
        <v>0</v>
      </c>
      <c r="W14" s="9">
        <f t="shared" ref="W14:W21" si="11">$I14*VLOOKUP($G14,alloc,19)</f>
        <v>0</v>
      </c>
      <c r="X14" s="9">
        <f t="shared" ref="X14:X21" si="12">$I14*VLOOKUP($G14,alloc,20)</f>
        <v>0</v>
      </c>
      <c r="Y14" s="1">
        <f t="shared" ref="Y14:Y21" si="13">SUM(J14:X14)-I14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>
      <c r="A15">
        <f t="shared" si="0"/>
        <v>4</v>
      </c>
      <c r="C15" s="122">
        <v>7510</v>
      </c>
      <c r="F15" s="105" t="s">
        <v>71</v>
      </c>
      <c r="G15" s="12">
        <v>99</v>
      </c>
      <c r="H15" s="9" t="str">
        <f t="shared" si="1"/>
        <v>-</v>
      </c>
      <c r="I15" s="1">
        <f>'O and M Class.'!J$15</f>
        <v>0</v>
      </c>
      <c r="J15" s="9">
        <f t="shared" si="2"/>
        <v>0</v>
      </c>
      <c r="K15" s="9">
        <f t="shared" ref="K15:K21" si="14">$I15*VLOOKUP($G15,alloc,7)</f>
        <v>0</v>
      </c>
      <c r="L15" s="9">
        <f t="shared" ref="L15:L21" si="15">$I15*VLOOKUP($G15,alloc,8)</f>
        <v>0</v>
      </c>
      <c r="M15" s="9">
        <f t="shared" ref="M15:M21" si="16">$I15*VLOOKUP($G15,alloc,9)</f>
        <v>0</v>
      </c>
      <c r="N15" s="9">
        <f t="shared" ref="N15:N21" si="17">$I15*VLOOKUP($G15,alloc,10)</f>
        <v>0</v>
      </c>
      <c r="O15" s="9">
        <f t="shared" si="3"/>
        <v>0</v>
      </c>
      <c r="P15" s="9">
        <f t="shared" si="4"/>
        <v>0</v>
      </c>
      <c r="Q15" s="9">
        <f t="shared" si="5"/>
        <v>0</v>
      </c>
      <c r="R15" s="9">
        <f t="shared" si="6"/>
        <v>0</v>
      </c>
      <c r="S15" s="9">
        <f t="shared" si="7"/>
        <v>0</v>
      </c>
      <c r="T15" s="9">
        <f t="shared" si="8"/>
        <v>0</v>
      </c>
      <c r="U15" s="9">
        <f t="shared" si="9"/>
        <v>0</v>
      </c>
      <c r="V15" s="9">
        <f t="shared" si="10"/>
        <v>0</v>
      </c>
      <c r="W15" s="9">
        <f t="shared" si="11"/>
        <v>0</v>
      </c>
      <c r="X15" s="9">
        <f t="shared" si="12"/>
        <v>0</v>
      </c>
      <c r="Y15" s="1">
        <f t="shared" si="13"/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>
      <c r="A16">
        <f t="shared" si="0"/>
        <v>5</v>
      </c>
      <c r="C16" s="120">
        <v>7530</v>
      </c>
      <c r="F16" s="105" t="s">
        <v>72</v>
      </c>
      <c r="G16" s="12">
        <v>99</v>
      </c>
      <c r="H16" s="9" t="str">
        <f t="shared" si="1"/>
        <v>-</v>
      </c>
      <c r="I16" s="1">
        <f>'O and M Class.'!J$16</f>
        <v>0</v>
      </c>
      <c r="J16" s="9">
        <f t="shared" si="2"/>
        <v>0</v>
      </c>
      <c r="K16" s="9">
        <f t="shared" si="14"/>
        <v>0</v>
      </c>
      <c r="L16" s="9">
        <f t="shared" si="15"/>
        <v>0</v>
      </c>
      <c r="M16" s="9">
        <f t="shared" si="16"/>
        <v>0</v>
      </c>
      <c r="N16" s="9">
        <f t="shared" si="17"/>
        <v>0</v>
      </c>
      <c r="O16" s="9">
        <f t="shared" si="3"/>
        <v>0</v>
      </c>
      <c r="P16" s="9">
        <f t="shared" si="4"/>
        <v>0</v>
      </c>
      <c r="Q16" s="9">
        <f t="shared" si="5"/>
        <v>0</v>
      </c>
      <c r="R16" s="9">
        <f t="shared" si="6"/>
        <v>0</v>
      </c>
      <c r="S16" s="9">
        <f t="shared" si="7"/>
        <v>0</v>
      </c>
      <c r="T16" s="9">
        <f t="shared" si="8"/>
        <v>0</v>
      </c>
      <c r="U16" s="9">
        <f t="shared" si="9"/>
        <v>0</v>
      </c>
      <c r="V16" s="9">
        <f t="shared" si="10"/>
        <v>0</v>
      </c>
      <c r="W16" s="9">
        <f t="shared" si="11"/>
        <v>0</v>
      </c>
      <c r="X16" s="9">
        <f t="shared" si="12"/>
        <v>0</v>
      </c>
      <c r="Y16" s="1">
        <f t="shared" si="13"/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25">
      <c r="A17">
        <f t="shared" si="0"/>
        <v>6</v>
      </c>
      <c r="C17" s="120">
        <v>7540</v>
      </c>
      <c r="F17" s="105" t="s">
        <v>73</v>
      </c>
      <c r="G17" s="12">
        <v>99</v>
      </c>
      <c r="H17" s="9" t="str">
        <f t="shared" si="1"/>
        <v>-</v>
      </c>
      <c r="I17" s="1">
        <f>'O and M Class.'!J$17</f>
        <v>0</v>
      </c>
      <c r="J17" s="9">
        <f t="shared" si="2"/>
        <v>0</v>
      </c>
      <c r="K17" s="9">
        <f t="shared" si="14"/>
        <v>0</v>
      </c>
      <c r="L17" s="9">
        <f t="shared" si="15"/>
        <v>0</v>
      </c>
      <c r="M17" s="9">
        <f t="shared" si="16"/>
        <v>0</v>
      </c>
      <c r="N17" s="9">
        <f t="shared" si="17"/>
        <v>0</v>
      </c>
      <c r="O17" s="9">
        <f t="shared" si="3"/>
        <v>0</v>
      </c>
      <c r="P17" s="9">
        <f t="shared" si="4"/>
        <v>0</v>
      </c>
      <c r="Q17" s="9">
        <f t="shared" si="5"/>
        <v>0</v>
      </c>
      <c r="R17" s="9">
        <f t="shared" si="6"/>
        <v>0</v>
      </c>
      <c r="S17" s="9">
        <f t="shared" si="7"/>
        <v>0</v>
      </c>
      <c r="T17" s="9">
        <f t="shared" si="8"/>
        <v>0</v>
      </c>
      <c r="U17" s="9">
        <f t="shared" si="9"/>
        <v>0</v>
      </c>
      <c r="V17" s="9">
        <f t="shared" si="10"/>
        <v>0</v>
      </c>
      <c r="W17" s="9">
        <f t="shared" si="11"/>
        <v>0</v>
      </c>
      <c r="X17" s="9">
        <f t="shared" si="12"/>
        <v>0</v>
      </c>
      <c r="Y17" s="1">
        <f t="shared" si="13"/>
        <v>0</v>
      </c>
    </row>
    <row r="18" spans="1:25">
      <c r="A18">
        <f t="shared" si="0"/>
        <v>7</v>
      </c>
      <c r="C18" s="120">
        <v>7550</v>
      </c>
      <c r="F18" s="105" t="s">
        <v>74</v>
      </c>
      <c r="G18" s="12">
        <v>99</v>
      </c>
      <c r="H18" s="9" t="str">
        <f t="shared" si="1"/>
        <v>-</v>
      </c>
      <c r="I18" s="1">
        <f>'O and M Class.'!J$18</f>
        <v>0</v>
      </c>
      <c r="J18" s="9">
        <f t="shared" si="2"/>
        <v>0</v>
      </c>
      <c r="K18" s="9">
        <f t="shared" si="14"/>
        <v>0</v>
      </c>
      <c r="L18" s="9">
        <f t="shared" si="15"/>
        <v>0</v>
      </c>
      <c r="M18" s="9">
        <f t="shared" si="16"/>
        <v>0</v>
      </c>
      <c r="N18" s="9">
        <f t="shared" si="17"/>
        <v>0</v>
      </c>
      <c r="O18" s="9">
        <f t="shared" si="3"/>
        <v>0</v>
      </c>
      <c r="P18" s="9">
        <f t="shared" si="4"/>
        <v>0</v>
      </c>
      <c r="Q18" s="9">
        <f t="shared" si="5"/>
        <v>0</v>
      </c>
      <c r="R18" s="9">
        <f t="shared" si="6"/>
        <v>0</v>
      </c>
      <c r="S18" s="9">
        <f t="shared" si="7"/>
        <v>0</v>
      </c>
      <c r="T18" s="9">
        <f t="shared" si="8"/>
        <v>0</v>
      </c>
      <c r="U18" s="9">
        <f t="shared" si="9"/>
        <v>0</v>
      </c>
      <c r="V18" s="9">
        <f t="shared" si="10"/>
        <v>0</v>
      </c>
      <c r="W18" s="9">
        <f t="shared" si="11"/>
        <v>0</v>
      </c>
      <c r="X18" s="9">
        <f t="shared" si="12"/>
        <v>0</v>
      </c>
      <c r="Y18" s="1">
        <f t="shared" si="13"/>
        <v>0</v>
      </c>
    </row>
    <row r="19" spans="1:25">
      <c r="A19">
        <f t="shared" si="0"/>
        <v>8</v>
      </c>
      <c r="C19" s="122">
        <v>7560</v>
      </c>
      <c r="F19" s="105" t="s">
        <v>75</v>
      </c>
      <c r="G19" s="12">
        <v>99</v>
      </c>
      <c r="H19" s="9" t="str">
        <f t="shared" si="1"/>
        <v>-</v>
      </c>
      <c r="I19" s="1">
        <f>'O and M Class.'!J$19</f>
        <v>0</v>
      </c>
      <c r="J19" s="9">
        <f t="shared" si="2"/>
        <v>0</v>
      </c>
      <c r="K19" s="9">
        <f t="shared" si="14"/>
        <v>0</v>
      </c>
      <c r="L19" s="9">
        <f t="shared" si="15"/>
        <v>0</v>
      </c>
      <c r="M19" s="9">
        <f t="shared" si="16"/>
        <v>0</v>
      </c>
      <c r="N19" s="9">
        <f t="shared" si="17"/>
        <v>0</v>
      </c>
      <c r="O19" s="9">
        <f t="shared" si="3"/>
        <v>0</v>
      </c>
      <c r="P19" s="9">
        <f t="shared" si="4"/>
        <v>0</v>
      </c>
      <c r="Q19" s="9">
        <f t="shared" si="5"/>
        <v>0</v>
      </c>
      <c r="R19" s="9">
        <f t="shared" si="6"/>
        <v>0</v>
      </c>
      <c r="S19" s="9">
        <f t="shared" si="7"/>
        <v>0</v>
      </c>
      <c r="T19" s="9">
        <f t="shared" si="8"/>
        <v>0</v>
      </c>
      <c r="U19" s="9">
        <f t="shared" si="9"/>
        <v>0</v>
      </c>
      <c r="V19" s="9">
        <f t="shared" si="10"/>
        <v>0</v>
      </c>
      <c r="W19" s="9">
        <f t="shared" si="11"/>
        <v>0</v>
      </c>
      <c r="X19" s="9">
        <f t="shared" si="12"/>
        <v>0</v>
      </c>
      <c r="Y19" s="1">
        <f t="shared" si="13"/>
        <v>0</v>
      </c>
    </row>
    <row r="20" spans="1:25">
      <c r="A20">
        <f t="shared" si="0"/>
        <v>9</v>
      </c>
      <c r="C20" s="120">
        <v>7570</v>
      </c>
      <c r="F20" s="105" t="s">
        <v>76</v>
      </c>
      <c r="G20" s="12">
        <v>99</v>
      </c>
      <c r="H20" s="9" t="str">
        <f t="shared" si="1"/>
        <v>-</v>
      </c>
      <c r="I20" s="1">
        <f>'O and M Class.'!J$20</f>
        <v>0</v>
      </c>
      <c r="J20" s="9">
        <f t="shared" si="2"/>
        <v>0</v>
      </c>
      <c r="K20" s="9">
        <f t="shared" si="14"/>
        <v>0</v>
      </c>
      <c r="L20" s="9">
        <f t="shared" si="15"/>
        <v>0</v>
      </c>
      <c r="M20" s="9">
        <f t="shared" si="16"/>
        <v>0</v>
      </c>
      <c r="N20" s="9">
        <f t="shared" si="17"/>
        <v>0</v>
      </c>
      <c r="O20" s="9">
        <f t="shared" si="3"/>
        <v>0</v>
      </c>
      <c r="P20" s="9">
        <f t="shared" si="4"/>
        <v>0</v>
      </c>
      <c r="Q20" s="9">
        <f t="shared" si="5"/>
        <v>0</v>
      </c>
      <c r="R20" s="9">
        <f t="shared" si="6"/>
        <v>0</v>
      </c>
      <c r="S20" s="9">
        <f t="shared" si="7"/>
        <v>0</v>
      </c>
      <c r="T20" s="9">
        <f t="shared" si="8"/>
        <v>0</v>
      </c>
      <c r="U20" s="9">
        <f t="shared" si="9"/>
        <v>0</v>
      </c>
      <c r="V20" s="9">
        <f t="shared" si="10"/>
        <v>0</v>
      </c>
      <c r="W20" s="9">
        <f t="shared" si="11"/>
        <v>0</v>
      </c>
      <c r="X20" s="9">
        <f t="shared" si="12"/>
        <v>0</v>
      </c>
      <c r="Y20" s="1">
        <f t="shared" si="13"/>
        <v>0</v>
      </c>
    </row>
    <row r="21" spans="1:25">
      <c r="A21">
        <f t="shared" si="0"/>
        <v>10</v>
      </c>
      <c r="C21" s="120">
        <v>7590</v>
      </c>
      <c r="F21" s="105" t="s">
        <v>77</v>
      </c>
      <c r="G21" s="12">
        <v>99</v>
      </c>
      <c r="H21" s="9" t="str">
        <f t="shared" si="1"/>
        <v>-</v>
      </c>
      <c r="I21" s="1">
        <f>'O and M Class.'!J$21</f>
        <v>0</v>
      </c>
      <c r="J21" s="9">
        <f t="shared" si="2"/>
        <v>0</v>
      </c>
      <c r="K21" s="9">
        <f t="shared" si="14"/>
        <v>0</v>
      </c>
      <c r="L21" s="9">
        <f t="shared" si="15"/>
        <v>0</v>
      </c>
      <c r="M21" s="9">
        <f t="shared" si="16"/>
        <v>0</v>
      </c>
      <c r="N21" s="9">
        <f t="shared" si="17"/>
        <v>0</v>
      </c>
      <c r="O21" s="9">
        <f t="shared" si="3"/>
        <v>0</v>
      </c>
      <c r="P21" s="9">
        <f t="shared" si="4"/>
        <v>0</v>
      </c>
      <c r="Q21" s="9">
        <f t="shared" si="5"/>
        <v>0</v>
      </c>
      <c r="R21" s="9">
        <f t="shared" si="6"/>
        <v>0</v>
      </c>
      <c r="S21" s="9">
        <f t="shared" si="7"/>
        <v>0</v>
      </c>
      <c r="T21" s="9">
        <f t="shared" si="8"/>
        <v>0</v>
      </c>
      <c r="U21" s="9">
        <f t="shared" si="9"/>
        <v>0</v>
      </c>
      <c r="V21" s="9">
        <f t="shared" si="10"/>
        <v>0</v>
      </c>
      <c r="W21" s="9">
        <f t="shared" si="11"/>
        <v>0</v>
      </c>
      <c r="X21" s="9">
        <f t="shared" si="12"/>
        <v>0</v>
      </c>
      <c r="Y21" s="1">
        <f t="shared" si="13"/>
        <v>0</v>
      </c>
    </row>
    <row r="22" spans="1:25">
      <c r="A22">
        <f t="shared" si="0"/>
        <v>11</v>
      </c>
      <c r="C22" s="120"/>
      <c r="E22" s="105" t="s">
        <v>79</v>
      </c>
      <c r="H22" s="9"/>
      <c r="I22" s="1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1"/>
    </row>
    <row r="23" spans="1:25">
      <c r="A23">
        <f t="shared" si="0"/>
        <v>12</v>
      </c>
      <c r="C23" s="122">
        <v>7610</v>
      </c>
      <c r="F23" s="105" t="s">
        <v>87</v>
      </c>
      <c r="G23" s="12">
        <v>99</v>
      </c>
      <c r="H23" s="9" t="str">
        <f t="shared" ref="H23:H30" si="18">VLOOKUP($G23,alloc,3)</f>
        <v>-</v>
      </c>
      <c r="I23" s="1">
        <f>'O and M Class.'!J$23</f>
        <v>0</v>
      </c>
      <c r="J23" s="9">
        <f t="shared" si="2"/>
        <v>0</v>
      </c>
      <c r="K23" s="9">
        <f t="shared" ref="K23:K30" si="19">$I23*VLOOKUP($G23,alloc,7)</f>
        <v>0</v>
      </c>
      <c r="L23" s="9">
        <f t="shared" ref="L23:L30" si="20">$I23*VLOOKUP($G23,alloc,8)</f>
        <v>0</v>
      </c>
      <c r="M23" s="9">
        <f t="shared" ref="M23:M30" si="21">$I23*VLOOKUP($G23,alloc,9)</f>
        <v>0</v>
      </c>
      <c r="N23" s="9">
        <f t="shared" ref="N23:N30" si="22">$I23*VLOOKUP($G23,alloc,10)</f>
        <v>0</v>
      </c>
      <c r="O23" s="9">
        <f t="shared" ref="O23:O30" si="23">$I23*VLOOKUP($G23,alloc,11)</f>
        <v>0</v>
      </c>
      <c r="P23" s="9">
        <f t="shared" ref="P23:P30" si="24">$I23*VLOOKUP($G23,alloc,12)</f>
        <v>0</v>
      </c>
      <c r="Q23" s="9">
        <f t="shared" ref="Q23:Q30" si="25">$I23*VLOOKUP($G23,alloc,13)</f>
        <v>0</v>
      </c>
      <c r="R23" s="9">
        <f t="shared" ref="R23:R30" si="26">$I23*VLOOKUP($G23,alloc,14)</f>
        <v>0</v>
      </c>
      <c r="S23" s="9">
        <f t="shared" ref="S23:S30" si="27">$I23*VLOOKUP($G23,alloc,15)</f>
        <v>0</v>
      </c>
      <c r="T23" s="9">
        <f t="shared" ref="T23:T30" si="28">$I23*VLOOKUP($G23,alloc,16)</f>
        <v>0</v>
      </c>
      <c r="U23" s="9">
        <f t="shared" ref="U23:U30" si="29">$I23*VLOOKUP($G23,alloc,17)</f>
        <v>0</v>
      </c>
      <c r="V23" s="9">
        <f t="shared" ref="V23:V30" si="30">$I23*VLOOKUP($G23,alloc,18)</f>
        <v>0</v>
      </c>
      <c r="W23" s="9">
        <f t="shared" ref="W23:W30" si="31">$I23*VLOOKUP($G23,alloc,19)</f>
        <v>0</v>
      </c>
      <c r="X23" s="9">
        <f t="shared" ref="X23:X30" si="32">$I23*VLOOKUP($G23,alloc,20)</f>
        <v>0</v>
      </c>
      <c r="Y23" s="1">
        <f t="shared" ref="Y23:Y31" si="33">SUM(J23:X23)-I23</f>
        <v>0</v>
      </c>
    </row>
    <row r="24" spans="1:25">
      <c r="A24">
        <f t="shared" si="0"/>
        <v>13</v>
      </c>
      <c r="C24" s="120">
        <v>7620</v>
      </c>
      <c r="F24" s="105" t="s">
        <v>80</v>
      </c>
      <c r="G24" s="12">
        <v>99</v>
      </c>
      <c r="H24" s="9" t="str">
        <f t="shared" si="18"/>
        <v>-</v>
      </c>
      <c r="I24" s="1">
        <f>'O and M Class.'!J$24</f>
        <v>0</v>
      </c>
      <c r="J24" s="9">
        <f t="shared" si="2"/>
        <v>0</v>
      </c>
      <c r="K24" s="9">
        <f t="shared" si="19"/>
        <v>0</v>
      </c>
      <c r="L24" s="9">
        <f t="shared" si="20"/>
        <v>0</v>
      </c>
      <c r="M24" s="9">
        <f t="shared" si="21"/>
        <v>0</v>
      </c>
      <c r="N24" s="9">
        <f t="shared" si="22"/>
        <v>0</v>
      </c>
      <c r="O24" s="9">
        <f t="shared" si="23"/>
        <v>0</v>
      </c>
      <c r="P24" s="9">
        <f t="shared" si="24"/>
        <v>0</v>
      </c>
      <c r="Q24" s="9">
        <f t="shared" si="25"/>
        <v>0</v>
      </c>
      <c r="R24" s="9">
        <f t="shared" si="26"/>
        <v>0</v>
      </c>
      <c r="S24" s="9">
        <f t="shared" si="27"/>
        <v>0</v>
      </c>
      <c r="T24" s="9">
        <f t="shared" si="28"/>
        <v>0</v>
      </c>
      <c r="U24" s="9">
        <f t="shared" si="29"/>
        <v>0</v>
      </c>
      <c r="V24" s="9">
        <f t="shared" si="30"/>
        <v>0</v>
      </c>
      <c r="W24" s="9">
        <f t="shared" si="31"/>
        <v>0</v>
      </c>
      <c r="X24" s="9">
        <f t="shared" si="32"/>
        <v>0</v>
      </c>
      <c r="Y24" s="1">
        <f t="shared" si="33"/>
        <v>0</v>
      </c>
    </row>
    <row r="25" spans="1:25">
      <c r="A25">
        <f t="shared" si="0"/>
        <v>14</v>
      </c>
      <c r="C25" s="120">
        <v>7640</v>
      </c>
      <c r="F25" s="105" t="s">
        <v>81</v>
      </c>
      <c r="G25" s="12">
        <v>99</v>
      </c>
      <c r="H25" s="9" t="str">
        <f t="shared" si="18"/>
        <v>-</v>
      </c>
      <c r="I25" s="1">
        <f>'O and M Class.'!J$25</f>
        <v>0</v>
      </c>
      <c r="J25" s="9">
        <f t="shared" si="2"/>
        <v>0</v>
      </c>
      <c r="K25" s="9">
        <f t="shared" si="19"/>
        <v>0</v>
      </c>
      <c r="L25" s="9">
        <f t="shared" si="20"/>
        <v>0</v>
      </c>
      <c r="M25" s="9">
        <f t="shared" si="21"/>
        <v>0</v>
      </c>
      <c r="N25" s="9">
        <f t="shared" si="22"/>
        <v>0</v>
      </c>
      <c r="O25" s="9">
        <f t="shared" si="23"/>
        <v>0</v>
      </c>
      <c r="P25" s="9">
        <f t="shared" si="24"/>
        <v>0</v>
      </c>
      <c r="Q25" s="9">
        <f t="shared" si="25"/>
        <v>0</v>
      </c>
      <c r="R25" s="9">
        <f t="shared" si="26"/>
        <v>0</v>
      </c>
      <c r="S25" s="9">
        <f t="shared" si="27"/>
        <v>0</v>
      </c>
      <c r="T25" s="9">
        <f t="shared" si="28"/>
        <v>0</v>
      </c>
      <c r="U25" s="9">
        <f t="shared" si="29"/>
        <v>0</v>
      </c>
      <c r="V25" s="9">
        <f t="shared" si="30"/>
        <v>0</v>
      </c>
      <c r="W25" s="9">
        <f t="shared" si="31"/>
        <v>0</v>
      </c>
      <c r="X25" s="9">
        <f t="shared" si="32"/>
        <v>0</v>
      </c>
      <c r="Y25" s="1">
        <f t="shared" si="33"/>
        <v>0</v>
      </c>
    </row>
    <row r="26" spans="1:25">
      <c r="A26">
        <f t="shared" si="0"/>
        <v>15</v>
      </c>
      <c r="C26" s="120">
        <v>7650</v>
      </c>
      <c r="F26" s="105" t="s">
        <v>82</v>
      </c>
      <c r="G26" s="12">
        <v>99</v>
      </c>
      <c r="H26" s="9" t="str">
        <f t="shared" si="18"/>
        <v>-</v>
      </c>
      <c r="I26" s="1">
        <f>'O and M Class.'!J$26</f>
        <v>0</v>
      </c>
      <c r="J26" s="9">
        <f t="shared" si="2"/>
        <v>0</v>
      </c>
      <c r="K26" s="9">
        <f t="shared" si="19"/>
        <v>0</v>
      </c>
      <c r="L26" s="9">
        <f t="shared" si="20"/>
        <v>0</v>
      </c>
      <c r="M26" s="9">
        <f t="shared" si="21"/>
        <v>0</v>
      </c>
      <c r="N26" s="9">
        <f t="shared" si="22"/>
        <v>0</v>
      </c>
      <c r="O26" s="9">
        <f t="shared" si="23"/>
        <v>0</v>
      </c>
      <c r="P26" s="9">
        <f t="shared" si="24"/>
        <v>0</v>
      </c>
      <c r="Q26" s="9">
        <f t="shared" si="25"/>
        <v>0</v>
      </c>
      <c r="R26" s="9">
        <f t="shared" si="26"/>
        <v>0</v>
      </c>
      <c r="S26" s="9">
        <f t="shared" si="27"/>
        <v>0</v>
      </c>
      <c r="T26" s="9">
        <f t="shared" si="28"/>
        <v>0</v>
      </c>
      <c r="U26" s="9">
        <f t="shared" si="29"/>
        <v>0</v>
      </c>
      <c r="V26" s="9">
        <f t="shared" si="30"/>
        <v>0</v>
      </c>
      <c r="W26" s="9">
        <f t="shared" si="31"/>
        <v>0</v>
      </c>
      <c r="X26" s="9">
        <f t="shared" si="32"/>
        <v>0</v>
      </c>
      <c r="Y26" s="1">
        <f t="shared" si="33"/>
        <v>0</v>
      </c>
    </row>
    <row r="27" spans="1:25">
      <c r="A27">
        <f t="shared" si="0"/>
        <v>16</v>
      </c>
      <c r="C27" s="120">
        <v>7660</v>
      </c>
      <c r="F27" s="105" t="s">
        <v>83</v>
      </c>
      <c r="G27" s="12">
        <v>99</v>
      </c>
      <c r="H27" s="9" t="str">
        <f t="shared" si="18"/>
        <v>-</v>
      </c>
      <c r="I27" s="1">
        <f>'O and M Class.'!J$27</f>
        <v>0</v>
      </c>
      <c r="J27" s="9">
        <f t="shared" si="2"/>
        <v>0</v>
      </c>
      <c r="K27" s="9">
        <f t="shared" si="19"/>
        <v>0</v>
      </c>
      <c r="L27" s="9">
        <f t="shared" si="20"/>
        <v>0</v>
      </c>
      <c r="M27" s="9">
        <f t="shared" si="21"/>
        <v>0</v>
      </c>
      <c r="N27" s="9">
        <f t="shared" si="22"/>
        <v>0</v>
      </c>
      <c r="O27" s="9">
        <f t="shared" si="23"/>
        <v>0</v>
      </c>
      <c r="P27" s="9">
        <f t="shared" si="24"/>
        <v>0</v>
      </c>
      <c r="Q27" s="9">
        <f t="shared" si="25"/>
        <v>0</v>
      </c>
      <c r="R27" s="9">
        <f t="shared" si="26"/>
        <v>0</v>
      </c>
      <c r="S27" s="9">
        <f t="shared" si="27"/>
        <v>0</v>
      </c>
      <c r="T27" s="9">
        <f t="shared" si="28"/>
        <v>0</v>
      </c>
      <c r="U27" s="9">
        <f t="shared" si="29"/>
        <v>0</v>
      </c>
      <c r="V27" s="9">
        <f t="shared" si="30"/>
        <v>0</v>
      </c>
      <c r="W27" s="9">
        <f t="shared" si="31"/>
        <v>0</v>
      </c>
      <c r="X27" s="9">
        <f t="shared" si="32"/>
        <v>0</v>
      </c>
      <c r="Y27" s="1">
        <f t="shared" si="33"/>
        <v>0</v>
      </c>
    </row>
    <row r="28" spans="1:25">
      <c r="A28">
        <f t="shared" si="0"/>
        <v>17</v>
      </c>
      <c r="C28" s="120">
        <v>7670</v>
      </c>
      <c r="F28" s="105" t="s">
        <v>84</v>
      </c>
      <c r="G28" s="12">
        <v>99</v>
      </c>
      <c r="H28" s="9" t="str">
        <f t="shared" si="18"/>
        <v>-</v>
      </c>
      <c r="I28" s="1">
        <f>'O and M Class.'!J$28</f>
        <v>0</v>
      </c>
      <c r="J28" s="9">
        <f t="shared" si="2"/>
        <v>0</v>
      </c>
      <c r="K28" s="9">
        <f t="shared" si="19"/>
        <v>0</v>
      </c>
      <c r="L28" s="9">
        <f t="shared" si="20"/>
        <v>0</v>
      </c>
      <c r="M28" s="9">
        <f t="shared" si="21"/>
        <v>0</v>
      </c>
      <c r="N28" s="9">
        <f t="shared" si="22"/>
        <v>0</v>
      </c>
      <c r="O28" s="9">
        <f t="shared" si="23"/>
        <v>0</v>
      </c>
      <c r="P28" s="9">
        <f t="shared" si="24"/>
        <v>0</v>
      </c>
      <c r="Q28" s="9">
        <f t="shared" si="25"/>
        <v>0</v>
      </c>
      <c r="R28" s="9">
        <f t="shared" si="26"/>
        <v>0</v>
      </c>
      <c r="S28" s="9">
        <f t="shared" si="27"/>
        <v>0</v>
      </c>
      <c r="T28" s="9">
        <f t="shared" si="28"/>
        <v>0</v>
      </c>
      <c r="U28" s="9">
        <f t="shared" si="29"/>
        <v>0</v>
      </c>
      <c r="V28" s="9">
        <f t="shared" si="30"/>
        <v>0</v>
      </c>
      <c r="W28" s="9">
        <f t="shared" si="31"/>
        <v>0</v>
      </c>
      <c r="X28" s="9">
        <f t="shared" si="32"/>
        <v>0</v>
      </c>
      <c r="Y28" s="1">
        <f t="shared" si="33"/>
        <v>0</v>
      </c>
    </row>
    <row r="29" spans="1:25">
      <c r="A29">
        <f t="shared" si="0"/>
        <v>18</v>
      </c>
      <c r="C29" s="120">
        <v>7680</v>
      </c>
      <c r="F29" s="105" t="s">
        <v>85</v>
      </c>
      <c r="G29" s="12">
        <v>99</v>
      </c>
      <c r="H29" s="9" t="str">
        <f t="shared" si="18"/>
        <v>-</v>
      </c>
      <c r="I29" s="1">
        <f>'O and M Class.'!J$29</f>
        <v>0</v>
      </c>
      <c r="J29" s="9">
        <f t="shared" si="2"/>
        <v>0</v>
      </c>
      <c r="K29" s="9">
        <f t="shared" si="19"/>
        <v>0</v>
      </c>
      <c r="L29" s="9">
        <f t="shared" si="20"/>
        <v>0</v>
      </c>
      <c r="M29" s="9">
        <f t="shared" si="21"/>
        <v>0</v>
      </c>
      <c r="N29" s="9">
        <f t="shared" si="22"/>
        <v>0</v>
      </c>
      <c r="O29" s="9">
        <f t="shared" si="23"/>
        <v>0</v>
      </c>
      <c r="P29" s="9">
        <f t="shared" si="24"/>
        <v>0</v>
      </c>
      <c r="Q29" s="9">
        <f t="shared" si="25"/>
        <v>0</v>
      </c>
      <c r="R29" s="9">
        <f t="shared" si="26"/>
        <v>0</v>
      </c>
      <c r="S29" s="9">
        <f t="shared" si="27"/>
        <v>0</v>
      </c>
      <c r="T29" s="9">
        <f t="shared" si="28"/>
        <v>0</v>
      </c>
      <c r="U29" s="9">
        <f t="shared" si="29"/>
        <v>0</v>
      </c>
      <c r="V29" s="9">
        <f t="shared" si="30"/>
        <v>0</v>
      </c>
      <c r="W29" s="9">
        <f t="shared" si="31"/>
        <v>0</v>
      </c>
      <c r="X29" s="9">
        <f t="shared" si="32"/>
        <v>0</v>
      </c>
      <c r="Y29" s="1">
        <f t="shared" si="33"/>
        <v>0</v>
      </c>
    </row>
    <row r="30" spans="1:25">
      <c r="A30">
        <f t="shared" si="0"/>
        <v>19</v>
      </c>
      <c r="C30" s="120">
        <v>7690</v>
      </c>
      <c r="F30" s="105" t="s">
        <v>86</v>
      </c>
      <c r="G30" s="12">
        <v>99</v>
      </c>
      <c r="H30" s="9" t="str">
        <f t="shared" si="18"/>
        <v>-</v>
      </c>
      <c r="I30" s="1">
        <f>'O and M Class.'!J$30</f>
        <v>0</v>
      </c>
      <c r="J30" s="9">
        <f t="shared" si="2"/>
        <v>0</v>
      </c>
      <c r="K30" s="9">
        <f t="shared" si="19"/>
        <v>0</v>
      </c>
      <c r="L30" s="9">
        <f t="shared" si="20"/>
        <v>0</v>
      </c>
      <c r="M30" s="9">
        <f t="shared" si="21"/>
        <v>0</v>
      </c>
      <c r="N30" s="9">
        <f t="shared" si="22"/>
        <v>0</v>
      </c>
      <c r="O30" s="9">
        <f t="shared" si="23"/>
        <v>0</v>
      </c>
      <c r="P30" s="9">
        <f t="shared" si="24"/>
        <v>0</v>
      </c>
      <c r="Q30" s="9">
        <f t="shared" si="25"/>
        <v>0</v>
      </c>
      <c r="R30" s="9">
        <f t="shared" si="26"/>
        <v>0</v>
      </c>
      <c r="S30" s="9">
        <f t="shared" si="27"/>
        <v>0</v>
      </c>
      <c r="T30" s="9">
        <f t="shared" si="28"/>
        <v>0</v>
      </c>
      <c r="U30" s="9">
        <f t="shared" si="29"/>
        <v>0</v>
      </c>
      <c r="V30" s="9">
        <f t="shared" si="30"/>
        <v>0</v>
      </c>
      <c r="W30" s="9">
        <f t="shared" si="31"/>
        <v>0</v>
      </c>
      <c r="X30" s="9">
        <f t="shared" si="32"/>
        <v>0</v>
      </c>
      <c r="Y30" s="1">
        <f t="shared" si="33"/>
        <v>0</v>
      </c>
    </row>
    <row r="31" spans="1:25">
      <c r="A31">
        <f t="shared" si="0"/>
        <v>20</v>
      </c>
      <c r="C31" s="120"/>
      <c r="D31" s="105" t="s">
        <v>109</v>
      </c>
      <c r="G31" s="12"/>
      <c r="H31" s="9"/>
      <c r="I31" s="1">
        <f>'O and M Class.'!J$31</f>
        <v>0</v>
      </c>
      <c r="J31" s="1">
        <f t="shared" ref="J31:P31" si="34">SUM(J14:J30)</f>
        <v>0</v>
      </c>
      <c r="K31" s="1">
        <f t="shared" si="34"/>
        <v>0</v>
      </c>
      <c r="L31" s="1">
        <f t="shared" si="34"/>
        <v>0</v>
      </c>
      <c r="M31" s="1">
        <f t="shared" si="34"/>
        <v>0</v>
      </c>
      <c r="N31" s="1">
        <f t="shared" si="34"/>
        <v>0</v>
      </c>
      <c r="O31" s="1">
        <f t="shared" si="34"/>
        <v>0</v>
      </c>
      <c r="P31" s="1">
        <f t="shared" si="34"/>
        <v>0</v>
      </c>
      <c r="Q31" s="1">
        <f t="shared" ref="Q31:X31" si="35">SUM(Q14:Q30)</f>
        <v>0</v>
      </c>
      <c r="R31" s="1">
        <f t="shared" si="35"/>
        <v>0</v>
      </c>
      <c r="S31" s="1">
        <f t="shared" si="35"/>
        <v>0</v>
      </c>
      <c r="T31" s="1">
        <f t="shared" si="35"/>
        <v>0</v>
      </c>
      <c r="U31" s="1">
        <f t="shared" si="35"/>
        <v>0</v>
      </c>
      <c r="V31" s="1">
        <f t="shared" si="35"/>
        <v>0</v>
      </c>
      <c r="W31" s="1">
        <f t="shared" si="35"/>
        <v>0</v>
      </c>
      <c r="X31" s="1">
        <f t="shared" si="35"/>
        <v>0</v>
      </c>
      <c r="Y31" s="1">
        <f t="shared" si="33"/>
        <v>0</v>
      </c>
    </row>
    <row r="32" spans="1:25">
      <c r="A32">
        <f t="shared" si="0"/>
        <v>21</v>
      </c>
      <c r="C32" s="120"/>
      <c r="G32" s="12"/>
      <c r="H32" s="9"/>
      <c r="I32" s="1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1"/>
    </row>
    <row r="33" spans="1:25">
      <c r="A33">
        <f t="shared" si="0"/>
        <v>22</v>
      </c>
      <c r="C33" s="120"/>
      <c r="D33" s="105" t="s">
        <v>111</v>
      </c>
      <c r="G33" s="12"/>
      <c r="H33" s="9"/>
      <c r="I33" s="1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1"/>
    </row>
    <row r="34" spans="1:25">
      <c r="A34">
        <f t="shared" si="0"/>
        <v>23</v>
      </c>
      <c r="C34" s="120"/>
      <c r="E34" s="105" t="s">
        <v>70</v>
      </c>
      <c r="G34" s="12"/>
      <c r="H34" s="9"/>
      <c r="I34" s="1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1"/>
    </row>
    <row r="35" spans="1:25">
      <c r="A35">
        <f t="shared" si="0"/>
        <v>24</v>
      </c>
      <c r="C35" s="120">
        <v>8001</v>
      </c>
      <c r="F35" s="105" t="s">
        <v>376</v>
      </c>
      <c r="G35" s="12">
        <v>99</v>
      </c>
      <c r="H35" s="9" t="str">
        <f t="shared" ref="H35:H49" si="36">VLOOKUP($G35,alloc,3)</f>
        <v>-</v>
      </c>
      <c r="I35" s="1">
        <f>'O and M Class.'!J35</f>
        <v>0</v>
      </c>
      <c r="J35" s="9">
        <f t="shared" ref="J35:J49" si="37">$I35*VLOOKUP($G35,alloc,6)</f>
        <v>0</v>
      </c>
      <c r="K35" s="9">
        <f t="shared" ref="K35:K49" si="38">$I35*VLOOKUP($G35,alloc,7)</f>
        <v>0</v>
      </c>
      <c r="L35" s="9">
        <f t="shared" ref="L35:L49" si="39">$I35*VLOOKUP($G35,alloc,8)</f>
        <v>0</v>
      </c>
      <c r="M35" s="9">
        <f t="shared" ref="M35:M49" si="40">$I35*VLOOKUP($G35,alloc,9)</f>
        <v>0</v>
      </c>
      <c r="N35" s="9">
        <f t="shared" ref="N35:N49" si="41">$I35*VLOOKUP($G35,alloc,10)</f>
        <v>0</v>
      </c>
      <c r="O35" s="9">
        <f t="shared" ref="O35:O49" si="42">$I35*VLOOKUP($G35,alloc,11)</f>
        <v>0</v>
      </c>
      <c r="P35" s="9">
        <f t="shared" ref="P35:P49" si="43">$I35*VLOOKUP($G35,alloc,12)</f>
        <v>0</v>
      </c>
      <c r="Q35" s="9">
        <f t="shared" ref="Q35:Q49" si="44">$I35*VLOOKUP($G35,alloc,13)</f>
        <v>0</v>
      </c>
      <c r="R35" s="9">
        <f t="shared" ref="R35:R49" si="45">$I35*VLOOKUP($G35,alloc,14)</f>
        <v>0</v>
      </c>
      <c r="S35" s="9">
        <f t="shared" ref="S35:S49" si="46">$I35*VLOOKUP($G35,alloc,15)</f>
        <v>0</v>
      </c>
      <c r="T35" s="9">
        <f t="shared" ref="T35:T49" si="47">$I35*VLOOKUP($G35,alloc,16)</f>
        <v>0</v>
      </c>
      <c r="U35" s="9">
        <f t="shared" ref="U35:U49" si="48">$I35*VLOOKUP($G35,alloc,17)</f>
        <v>0</v>
      </c>
      <c r="V35" s="9">
        <f t="shared" ref="V35:V49" si="49">$I35*VLOOKUP($G35,alloc,18)</f>
        <v>0</v>
      </c>
      <c r="W35" s="9">
        <f t="shared" ref="W35:W49" si="50">$I35*VLOOKUP($G35,alloc,19)</f>
        <v>0</v>
      </c>
      <c r="X35" s="9">
        <f t="shared" ref="X35:X49" si="51">$I35*VLOOKUP($G35,alloc,20)</f>
        <v>0</v>
      </c>
      <c r="Y35" s="1">
        <f>SUM(J35:X35)-I35</f>
        <v>0</v>
      </c>
    </row>
    <row r="36" spans="1:25">
      <c r="A36">
        <f t="shared" si="0"/>
        <v>25</v>
      </c>
      <c r="C36" s="120">
        <v>8010</v>
      </c>
      <c r="F36" s="105" t="s">
        <v>541</v>
      </c>
      <c r="G36" s="12">
        <v>99</v>
      </c>
      <c r="H36" s="9" t="str">
        <f t="shared" si="36"/>
        <v>-</v>
      </c>
      <c r="I36" s="1">
        <f>'O and M Class.'!J36</f>
        <v>0</v>
      </c>
      <c r="J36" s="9">
        <f t="shared" si="37"/>
        <v>0</v>
      </c>
      <c r="K36" s="9">
        <f t="shared" si="38"/>
        <v>0</v>
      </c>
      <c r="L36" s="9">
        <f t="shared" si="39"/>
        <v>0</v>
      </c>
      <c r="M36" s="9">
        <f t="shared" si="40"/>
        <v>0</v>
      </c>
      <c r="N36" s="9">
        <f t="shared" si="41"/>
        <v>0</v>
      </c>
      <c r="O36" s="9">
        <f t="shared" si="42"/>
        <v>0</v>
      </c>
      <c r="P36" s="9">
        <f t="shared" si="43"/>
        <v>0</v>
      </c>
      <c r="Q36" s="9">
        <f t="shared" si="44"/>
        <v>0</v>
      </c>
      <c r="R36" s="9">
        <f t="shared" si="45"/>
        <v>0</v>
      </c>
      <c r="S36" s="9">
        <f t="shared" si="46"/>
        <v>0</v>
      </c>
      <c r="T36" s="9">
        <f t="shared" si="47"/>
        <v>0</v>
      </c>
      <c r="U36" s="9">
        <f t="shared" si="48"/>
        <v>0</v>
      </c>
      <c r="V36" s="9">
        <f t="shared" si="49"/>
        <v>0</v>
      </c>
      <c r="W36" s="9">
        <f t="shared" si="50"/>
        <v>0</v>
      </c>
      <c r="X36" s="9">
        <f t="shared" si="51"/>
        <v>0</v>
      </c>
      <c r="Y36" s="1">
        <f>SUM(J36:X36)-I36</f>
        <v>0</v>
      </c>
    </row>
    <row r="37" spans="1:25">
      <c r="A37">
        <f t="shared" si="0"/>
        <v>26</v>
      </c>
      <c r="C37" s="120">
        <v>8040</v>
      </c>
      <c r="F37" s="105" t="s">
        <v>542</v>
      </c>
      <c r="G37" s="12">
        <v>99</v>
      </c>
      <c r="H37" s="9" t="str">
        <f t="shared" si="36"/>
        <v>-</v>
      </c>
      <c r="I37" s="1">
        <f>'O and M Class.'!J37</f>
        <v>0</v>
      </c>
      <c r="J37" s="9">
        <f t="shared" si="37"/>
        <v>0</v>
      </c>
      <c r="K37" s="9">
        <f t="shared" si="38"/>
        <v>0</v>
      </c>
      <c r="L37" s="9">
        <f t="shared" si="39"/>
        <v>0</v>
      </c>
      <c r="M37" s="9">
        <f t="shared" si="40"/>
        <v>0</v>
      </c>
      <c r="N37" s="9">
        <f t="shared" si="41"/>
        <v>0</v>
      </c>
      <c r="O37" s="9">
        <f t="shared" si="42"/>
        <v>0</v>
      </c>
      <c r="P37" s="9">
        <f t="shared" si="43"/>
        <v>0</v>
      </c>
      <c r="Q37" s="9">
        <f t="shared" si="44"/>
        <v>0</v>
      </c>
      <c r="R37" s="9">
        <f t="shared" si="45"/>
        <v>0</v>
      </c>
      <c r="S37" s="9">
        <f t="shared" si="46"/>
        <v>0</v>
      </c>
      <c r="T37" s="9">
        <f t="shared" si="47"/>
        <v>0</v>
      </c>
      <c r="U37" s="9">
        <f t="shared" si="48"/>
        <v>0</v>
      </c>
      <c r="V37" s="9">
        <f t="shared" si="49"/>
        <v>0</v>
      </c>
      <c r="W37" s="9">
        <f t="shared" si="50"/>
        <v>0</v>
      </c>
      <c r="X37" s="9">
        <f t="shared" si="51"/>
        <v>0</v>
      </c>
      <c r="Y37" s="1">
        <f t="shared" ref="Y37:Y46" si="52">SUM(J37:X37)-I37</f>
        <v>0</v>
      </c>
    </row>
    <row r="38" spans="1:25">
      <c r="A38">
        <f t="shared" si="0"/>
        <v>27</v>
      </c>
      <c r="C38" s="120">
        <v>8050</v>
      </c>
      <c r="F38" s="105" t="s">
        <v>377</v>
      </c>
      <c r="G38" s="12">
        <v>99</v>
      </c>
      <c r="H38" s="9" t="str">
        <f t="shared" si="36"/>
        <v>-</v>
      </c>
      <c r="I38" s="1">
        <f>'O and M Class.'!J38</f>
        <v>0</v>
      </c>
      <c r="J38" s="9">
        <f t="shared" si="37"/>
        <v>0</v>
      </c>
      <c r="K38" s="9">
        <f t="shared" si="38"/>
        <v>0</v>
      </c>
      <c r="L38" s="9">
        <f t="shared" si="39"/>
        <v>0</v>
      </c>
      <c r="M38" s="9">
        <f t="shared" si="40"/>
        <v>0</v>
      </c>
      <c r="N38" s="9">
        <f t="shared" si="41"/>
        <v>0</v>
      </c>
      <c r="O38" s="9">
        <f t="shared" si="42"/>
        <v>0</v>
      </c>
      <c r="P38" s="9">
        <f t="shared" si="43"/>
        <v>0</v>
      </c>
      <c r="Q38" s="9">
        <f t="shared" si="44"/>
        <v>0</v>
      </c>
      <c r="R38" s="9">
        <f t="shared" si="45"/>
        <v>0</v>
      </c>
      <c r="S38" s="9">
        <f t="shared" si="46"/>
        <v>0</v>
      </c>
      <c r="T38" s="9">
        <f t="shared" si="47"/>
        <v>0</v>
      </c>
      <c r="U38" s="9">
        <f t="shared" si="48"/>
        <v>0</v>
      </c>
      <c r="V38" s="9">
        <f t="shared" si="49"/>
        <v>0</v>
      </c>
      <c r="W38" s="9">
        <f t="shared" si="50"/>
        <v>0</v>
      </c>
      <c r="X38" s="9">
        <f t="shared" si="51"/>
        <v>0</v>
      </c>
      <c r="Y38" s="1">
        <f t="shared" si="52"/>
        <v>0</v>
      </c>
    </row>
    <row r="39" spans="1:25">
      <c r="A39">
        <f t="shared" si="0"/>
        <v>28</v>
      </c>
      <c r="C39" s="120">
        <v>8051</v>
      </c>
      <c r="F39" s="105" t="s">
        <v>631</v>
      </c>
      <c r="G39" s="12">
        <v>99</v>
      </c>
      <c r="H39" s="9" t="str">
        <f t="shared" si="36"/>
        <v>-</v>
      </c>
      <c r="I39" s="1">
        <f>'O and M Class.'!J39</f>
        <v>0</v>
      </c>
      <c r="J39" s="9">
        <f t="shared" si="37"/>
        <v>0</v>
      </c>
      <c r="K39" s="9">
        <f t="shared" si="38"/>
        <v>0</v>
      </c>
      <c r="L39" s="9">
        <f t="shared" si="39"/>
        <v>0</v>
      </c>
      <c r="M39" s="9">
        <f t="shared" si="40"/>
        <v>0</v>
      </c>
      <c r="N39" s="9">
        <f t="shared" si="41"/>
        <v>0</v>
      </c>
      <c r="O39" s="9">
        <f t="shared" si="42"/>
        <v>0</v>
      </c>
      <c r="P39" s="9">
        <f t="shared" si="43"/>
        <v>0</v>
      </c>
      <c r="Q39" s="9">
        <f t="shared" si="44"/>
        <v>0</v>
      </c>
      <c r="R39" s="9">
        <f t="shared" si="45"/>
        <v>0</v>
      </c>
      <c r="S39" s="9">
        <f t="shared" si="46"/>
        <v>0</v>
      </c>
      <c r="T39" s="9">
        <f t="shared" si="47"/>
        <v>0</v>
      </c>
      <c r="U39" s="9">
        <f t="shared" si="48"/>
        <v>0</v>
      </c>
      <c r="V39" s="9">
        <f t="shared" si="49"/>
        <v>0</v>
      </c>
      <c r="W39" s="9">
        <f t="shared" si="50"/>
        <v>0</v>
      </c>
      <c r="X39" s="9">
        <f t="shared" si="51"/>
        <v>0</v>
      </c>
      <c r="Y39" s="1">
        <f t="shared" si="52"/>
        <v>0</v>
      </c>
    </row>
    <row r="40" spans="1:25">
      <c r="A40">
        <f t="shared" si="0"/>
        <v>29</v>
      </c>
      <c r="C40" s="120">
        <v>8052</v>
      </c>
      <c r="F40" s="105" t="s">
        <v>378</v>
      </c>
      <c r="G40" s="12">
        <v>99</v>
      </c>
      <c r="H40" s="9" t="str">
        <f t="shared" si="36"/>
        <v>-</v>
      </c>
      <c r="I40" s="1">
        <f>'O and M Class.'!J40</f>
        <v>0</v>
      </c>
      <c r="J40" s="9">
        <f t="shared" si="37"/>
        <v>0</v>
      </c>
      <c r="K40" s="9">
        <f t="shared" si="38"/>
        <v>0</v>
      </c>
      <c r="L40" s="9">
        <f t="shared" si="39"/>
        <v>0</v>
      </c>
      <c r="M40" s="9">
        <f t="shared" si="40"/>
        <v>0</v>
      </c>
      <c r="N40" s="9">
        <f t="shared" si="41"/>
        <v>0</v>
      </c>
      <c r="O40" s="9">
        <f t="shared" si="42"/>
        <v>0</v>
      </c>
      <c r="P40" s="9">
        <f t="shared" si="43"/>
        <v>0</v>
      </c>
      <c r="Q40" s="9">
        <f t="shared" si="44"/>
        <v>0</v>
      </c>
      <c r="R40" s="9">
        <f t="shared" si="45"/>
        <v>0</v>
      </c>
      <c r="S40" s="9">
        <f t="shared" si="46"/>
        <v>0</v>
      </c>
      <c r="T40" s="9">
        <f t="shared" si="47"/>
        <v>0</v>
      </c>
      <c r="U40" s="9">
        <f t="shared" si="48"/>
        <v>0</v>
      </c>
      <c r="V40" s="9">
        <f t="shared" si="49"/>
        <v>0</v>
      </c>
      <c r="W40" s="9">
        <f t="shared" si="50"/>
        <v>0</v>
      </c>
      <c r="X40" s="9">
        <f t="shared" si="51"/>
        <v>0</v>
      </c>
      <c r="Y40" s="1">
        <f t="shared" si="52"/>
        <v>0</v>
      </c>
    </row>
    <row r="41" spans="1:25">
      <c r="A41">
        <f t="shared" si="0"/>
        <v>30</v>
      </c>
      <c r="C41" s="120">
        <v>8053</v>
      </c>
      <c r="F41" s="105" t="s">
        <v>379</v>
      </c>
      <c r="G41" s="12">
        <v>99</v>
      </c>
      <c r="H41" s="9" t="str">
        <f t="shared" si="36"/>
        <v>-</v>
      </c>
      <c r="I41" s="1">
        <f>'O and M Class.'!J41</f>
        <v>0</v>
      </c>
      <c r="J41" s="9">
        <f t="shared" si="37"/>
        <v>0</v>
      </c>
      <c r="K41" s="9">
        <f t="shared" si="38"/>
        <v>0</v>
      </c>
      <c r="L41" s="9">
        <f t="shared" si="39"/>
        <v>0</v>
      </c>
      <c r="M41" s="9">
        <f t="shared" si="40"/>
        <v>0</v>
      </c>
      <c r="N41" s="9">
        <f t="shared" si="41"/>
        <v>0</v>
      </c>
      <c r="O41" s="9">
        <f t="shared" si="42"/>
        <v>0</v>
      </c>
      <c r="P41" s="9">
        <f t="shared" si="43"/>
        <v>0</v>
      </c>
      <c r="Q41" s="9">
        <f t="shared" si="44"/>
        <v>0</v>
      </c>
      <c r="R41" s="9">
        <f t="shared" si="45"/>
        <v>0</v>
      </c>
      <c r="S41" s="9">
        <f t="shared" si="46"/>
        <v>0</v>
      </c>
      <c r="T41" s="9">
        <f t="shared" si="47"/>
        <v>0</v>
      </c>
      <c r="U41" s="9">
        <f t="shared" si="48"/>
        <v>0</v>
      </c>
      <c r="V41" s="9">
        <f t="shared" si="49"/>
        <v>0</v>
      </c>
      <c r="W41" s="9">
        <f t="shared" si="50"/>
        <v>0</v>
      </c>
      <c r="X41" s="9">
        <f t="shared" si="51"/>
        <v>0</v>
      </c>
      <c r="Y41" s="1">
        <f t="shared" si="52"/>
        <v>0</v>
      </c>
    </row>
    <row r="42" spans="1:25">
      <c r="A42">
        <f t="shared" si="0"/>
        <v>31</v>
      </c>
      <c r="C42" s="120">
        <v>8054</v>
      </c>
      <c r="F42" s="105" t="s">
        <v>630</v>
      </c>
      <c r="G42" s="12">
        <v>99</v>
      </c>
      <c r="H42" s="9" t="str">
        <f t="shared" si="36"/>
        <v>-</v>
      </c>
      <c r="I42" s="1">
        <f>'O and M Class.'!J42</f>
        <v>0</v>
      </c>
      <c r="J42" s="9">
        <f t="shared" si="37"/>
        <v>0</v>
      </c>
      <c r="K42" s="9">
        <f t="shared" si="38"/>
        <v>0</v>
      </c>
      <c r="L42" s="9">
        <f t="shared" si="39"/>
        <v>0</v>
      </c>
      <c r="M42" s="9">
        <f t="shared" si="40"/>
        <v>0</v>
      </c>
      <c r="N42" s="9">
        <f t="shared" si="41"/>
        <v>0</v>
      </c>
      <c r="O42" s="9">
        <f t="shared" si="42"/>
        <v>0</v>
      </c>
      <c r="P42" s="9">
        <f t="shared" si="43"/>
        <v>0</v>
      </c>
      <c r="Q42" s="9">
        <f t="shared" si="44"/>
        <v>0</v>
      </c>
      <c r="R42" s="9">
        <f t="shared" si="45"/>
        <v>0</v>
      </c>
      <c r="S42" s="9">
        <f t="shared" si="46"/>
        <v>0</v>
      </c>
      <c r="T42" s="9">
        <f t="shared" si="47"/>
        <v>0</v>
      </c>
      <c r="U42" s="9">
        <f t="shared" si="48"/>
        <v>0</v>
      </c>
      <c r="V42" s="9">
        <f t="shared" si="49"/>
        <v>0</v>
      </c>
      <c r="W42" s="9">
        <f t="shared" si="50"/>
        <v>0</v>
      </c>
      <c r="X42" s="9">
        <f t="shared" si="51"/>
        <v>0</v>
      </c>
      <c r="Y42" s="1">
        <f t="shared" si="52"/>
        <v>0</v>
      </c>
    </row>
    <row r="43" spans="1:25">
      <c r="A43">
        <f t="shared" si="0"/>
        <v>32</v>
      </c>
      <c r="C43" s="120">
        <v>8058</v>
      </c>
      <c r="F43" s="105" t="s">
        <v>543</v>
      </c>
      <c r="G43" s="12">
        <v>99</v>
      </c>
      <c r="H43" s="9" t="str">
        <f t="shared" si="36"/>
        <v>-</v>
      </c>
      <c r="I43" s="1">
        <f>'O and M Class.'!J43</f>
        <v>0</v>
      </c>
      <c r="J43" s="9">
        <f t="shared" si="37"/>
        <v>0</v>
      </c>
      <c r="K43" s="9">
        <f t="shared" si="38"/>
        <v>0</v>
      </c>
      <c r="L43" s="9">
        <f t="shared" si="39"/>
        <v>0</v>
      </c>
      <c r="M43" s="9">
        <f t="shared" si="40"/>
        <v>0</v>
      </c>
      <c r="N43" s="9">
        <f t="shared" si="41"/>
        <v>0</v>
      </c>
      <c r="O43" s="9">
        <f t="shared" si="42"/>
        <v>0</v>
      </c>
      <c r="P43" s="9">
        <f t="shared" si="43"/>
        <v>0</v>
      </c>
      <c r="Q43" s="9">
        <f t="shared" si="44"/>
        <v>0</v>
      </c>
      <c r="R43" s="9">
        <f t="shared" si="45"/>
        <v>0</v>
      </c>
      <c r="S43" s="9">
        <f t="shared" si="46"/>
        <v>0</v>
      </c>
      <c r="T43" s="9">
        <f t="shared" si="47"/>
        <v>0</v>
      </c>
      <c r="U43" s="9">
        <f t="shared" si="48"/>
        <v>0</v>
      </c>
      <c r="V43" s="9">
        <f t="shared" si="49"/>
        <v>0</v>
      </c>
      <c r="W43" s="9">
        <f t="shared" si="50"/>
        <v>0</v>
      </c>
      <c r="X43" s="9">
        <f t="shared" si="51"/>
        <v>0</v>
      </c>
      <c r="Y43" s="1">
        <f t="shared" si="52"/>
        <v>0</v>
      </c>
    </row>
    <row r="44" spans="1:25">
      <c r="A44">
        <f t="shared" si="0"/>
        <v>33</v>
      </c>
      <c r="C44" s="120">
        <v>8059</v>
      </c>
      <c r="F44" s="105" t="s">
        <v>380</v>
      </c>
      <c r="G44" s="12">
        <v>99</v>
      </c>
      <c r="H44" s="9" t="str">
        <f t="shared" si="36"/>
        <v>-</v>
      </c>
      <c r="I44" s="1">
        <f>'O and M Class.'!J44</f>
        <v>0</v>
      </c>
      <c r="J44" s="9">
        <f t="shared" si="37"/>
        <v>0</v>
      </c>
      <c r="K44" s="9">
        <f t="shared" si="38"/>
        <v>0</v>
      </c>
      <c r="L44" s="9">
        <f t="shared" si="39"/>
        <v>0</v>
      </c>
      <c r="M44" s="9">
        <f t="shared" si="40"/>
        <v>0</v>
      </c>
      <c r="N44" s="9">
        <f t="shared" si="41"/>
        <v>0</v>
      </c>
      <c r="O44" s="9">
        <f t="shared" si="42"/>
        <v>0</v>
      </c>
      <c r="P44" s="9">
        <f t="shared" si="43"/>
        <v>0</v>
      </c>
      <c r="Q44" s="9">
        <f t="shared" si="44"/>
        <v>0</v>
      </c>
      <c r="R44" s="9">
        <f t="shared" si="45"/>
        <v>0</v>
      </c>
      <c r="S44" s="9">
        <f t="shared" si="46"/>
        <v>0</v>
      </c>
      <c r="T44" s="9">
        <f t="shared" si="47"/>
        <v>0</v>
      </c>
      <c r="U44" s="9">
        <f t="shared" si="48"/>
        <v>0</v>
      </c>
      <c r="V44" s="9">
        <f t="shared" si="49"/>
        <v>0</v>
      </c>
      <c r="W44" s="9">
        <f t="shared" si="50"/>
        <v>0</v>
      </c>
      <c r="X44" s="9">
        <f t="shared" si="51"/>
        <v>0</v>
      </c>
      <c r="Y44" s="1">
        <f t="shared" si="52"/>
        <v>0</v>
      </c>
    </row>
    <row r="45" spans="1:25">
      <c r="A45">
        <f t="shared" si="0"/>
        <v>34</v>
      </c>
      <c r="C45" s="120">
        <v>8060</v>
      </c>
      <c r="F45" s="105" t="s">
        <v>544</v>
      </c>
      <c r="G45" s="12">
        <v>99</v>
      </c>
      <c r="H45" s="9" t="str">
        <f t="shared" si="36"/>
        <v>-</v>
      </c>
      <c r="I45" s="1">
        <f>'O and M Class.'!J45</f>
        <v>0</v>
      </c>
      <c r="J45" s="9">
        <f t="shared" si="37"/>
        <v>0</v>
      </c>
      <c r="K45" s="9">
        <f t="shared" si="38"/>
        <v>0</v>
      </c>
      <c r="L45" s="9">
        <f t="shared" si="39"/>
        <v>0</v>
      </c>
      <c r="M45" s="9">
        <f t="shared" si="40"/>
        <v>0</v>
      </c>
      <c r="N45" s="9">
        <f t="shared" si="41"/>
        <v>0</v>
      </c>
      <c r="O45" s="9">
        <f t="shared" si="42"/>
        <v>0</v>
      </c>
      <c r="P45" s="9">
        <f t="shared" si="43"/>
        <v>0</v>
      </c>
      <c r="Q45" s="9">
        <f t="shared" si="44"/>
        <v>0</v>
      </c>
      <c r="R45" s="9">
        <f t="shared" si="45"/>
        <v>0</v>
      </c>
      <c r="S45" s="9">
        <f t="shared" si="46"/>
        <v>0</v>
      </c>
      <c r="T45" s="9">
        <f t="shared" si="47"/>
        <v>0</v>
      </c>
      <c r="U45" s="9">
        <f t="shared" si="48"/>
        <v>0</v>
      </c>
      <c r="V45" s="9">
        <f t="shared" si="49"/>
        <v>0</v>
      </c>
      <c r="W45" s="9">
        <f t="shared" si="50"/>
        <v>0</v>
      </c>
      <c r="X45" s="9">
        <f t="shared" si="51"/>
        <v>0</v>
      </c>
      <c r="Y45" s="1">
        <f t="shared" si="52"/>
        <v>0</v>
      </c>
    </row>
    <row r="46" spans="1:25">
      <c r="A46">
        <f t="shared" si="0"/>
        <v>35</v>
      </c>
      <c r="C46" s="120">
        <v>8081</v>
      </c>
      <c r="F46" s="105" t="s">
        <v>545</v>
      </c>
      <c r="G46" s="12">
        <v>99</v>
      </c>
      <c r="H46" s="9" t="str">
        <f t="shared" si="36"/>
        <v>-</v>
      </c>
      <c r="I46" s="1">
        <f>'O and M Class.'!J46</f>
        <v>0</v>
      </c>
      <c r="J46" s="9">
        <f t="shared" si="37"/>
        <v>0</v>
      </c>
      <c r="K46" s="9">
        <f t="shared" si="38"/>
        <v>0</v>
      </c>
      <c r="L46" s="9">
        <f t="shared" si="39"/>
        <v>0</v>
      </c>
      <c r="M46" s="9">
        <f t="shared" si="40"/>
        <v>0</v>
      </c>
      <c r="N46" s="9">
        <f t="shared" si="41"/>
        <v>0</v>
      </c>
      <c r="O46" s="9">
        <f t="shared" si="42"/>
        <v>0</v>
      </c>
      <c r="P46" s="9">
        <f t="shared" si="43"/>
        <v>0</v>
      </c>
      <c r="Q46" s="9">
        <f t="shared" si="44"/>
        <v>0</v>
      </c>
      <c r="R46" s="9">
        <f t="shared" si="45"/>
        <v>0</v>
      </c>
      <c r="S46" s="9">
        <f t="shared" si="46"/>
        <v>0</v>
      </c>
      <c r="T46" s="9">
        <f t="shared" si="47"/>
        <v>0</v>
      </c>
      <c r="U46" s="9">
        <f t="shared" si="48"/>
        <v>0</v>
      </c>
      <c r="V46" s="9">
        <f t="shared" si="49"/>
        <v>0</v>
      </c>
      <c r="W46" s="9">
        <f t="shared" si="50"/>
        <v>0</v>
      </c>
      <c r="X46" s="9">
        <f t="shared" si="51"/>
        <v>0</v>
      </c>
      <c r="Y46" s="1">
        <f t="shared" si="52"/>
        <v>0</v>
      </c>
    </row>
    <row r="47" spans="1:25">
      <c r="A47">
        <f t="shared" si="0"/>
        <v>36</v>
      </c>
      <c r="C47" s="120">
        <v>8082</v>
      </c>
      <c r="F47" s="105" t="s">
        <v>546</v>
      </c>
      <c r="G47" s="12">
        <v>99</v>
      </c>
      <c r="H47" s="9" t="str">
        <f t="shared" si="36"/>
        <v>-</v>
      </c>
      <c r="I47" s="1">
        <f>'O and M Class.'!J47</f>
        <v>0</v>
      </c>
      <c r="J47" s="9">
        <f t="shared" si="37"/>
        <v>0</v>
      </c>
      <c r="K47" s="9">
        <f t="shared" si="38"/>
        <v>0</v>
      </c>
      <c r="L47" s="9">
        <f t="shared" si="39"/>
        <v>0</v>
      </c>
      <c r="M47" s="9">
        <f t="shared" si="40"/>
        <v>0</v>
      </c>
      <c r="N47" s="9">
        <f t="shared" si="41"/>
        <v>0</v>
      </c>
      <c r="O47" s="9">
        <f t="shared" si="42"/>
        <v>0</v>
      </c>
      <c r="P47" s="9">
        <f t="shared" si="43"/>
        <v>0</v>
      </c>
      <c r="Q47" s="9">
        <f t="shared" si="44"/>
        <v>0</v>
      </c>
      <c r="R47" s="9">
        <f t="shared" si="45"/>
        <v>0</v>
      </c>
      <c r="S47" s="9">
        <f t="shared" si="46"/>
        <v>0</v>
      </c>
      <c r="T47" s="9">
        <f t="shared" si="47"/>
        <v>0</v>
      </c>
      <c r="U47" s="9">
        <f t="shared" si="48"/>
        <v>0</v>
      </c>
      <c r="V47" s="9">
        <f t="shared" si="49"/>
        <v>0</v>
      </c>
      <c r="W47" s="9">
        <f t="shared" si="50"/>
        <v>0</v>
      </c>
      <c r="X47" s="9">
        <f t="shared" si="51"/>
        <v>0</v>
      </c>
      <c r="Y47" s="1">
        <f>SUM(J47:X47)-I47</f>
        <v>0</v>
      </c>
    </row>
    <row r="48" spans="1:25">
      <c r="A48">
        <f t="shared" si="0"/>
        <v>37</v>
      </c>
      <c r="C48" s="120">
        <v>8120</v>
      </c>
      <c r="F48" s="105" t="s">
        <v>547</v>
      </c>
      <c r="G48" s="12">
        <v>99</v>
      </c>
      <c r="H48" s="9" t="str">
        <f t="shared" si="36"/>
        <v>-</v>
      </c>
      <c r="I48" s="1">
        <f>'O and M Class.'!J48</f>
        <v>0</v>
      </c>
      <c r="J48" s="9">
        <f t="shared" si="37"/>
        <v>0</v>
      </c>
      <c r="K48" s="9">
        <f t="shared" si="38"/>
        <v>0</v>
      </c>
      <c r="L48" s="9">
        <f t="shared" si="39"/>
        <v>0</v>
      </c>
      <c r="M48" s="9">
        <f t="shared" si="40"/>
        <v>0</v>
      </c>
      <c r="N48" s="9">
        <f t="shared" si="41"/>
        <v>0</v>
      </c>
      <c r="O48" s="9">
        <f t="shared" si="42"/>
        <v>0</v>
      </c>
      <c r="P48" s="9">
        <f t="shared" si="43"/>
        <v>0</v>
      </c>
      <c r="Q48" s="9">
        <f t="shared" si="44"/>
        <v>0</v>
      </c>
      <c r="R48" s="9">
        <f t="shared" si="45"/>
        <v>0</v>
      </c>
      <c r="S48" s="9">
        <f t="shared" si="46"/>
        <v>0</v>
      </c>
      <c r="T48" s="9">
        <f t="shared" si="47"/>
        <v>0</v>
      </c>
      <c r="U48" s="9">
        <f t="shared" si="48"/>
        <v>0</v>
      </c>
      <c r="V48" s="9">
        <f t="shared" si="49"/>
        <v>0</v>
      </c>
      <c r="W48" s="9">
        <f t="shared" si="50"/>
        <v>0</v>
      </c>
      <c r="X48" s="9">
        <f t="shared" si="51"/>
        <v>0</v>
      </c>
      <c r="Y48" s="1">
        <f>SUM(J48:X48)-I48</f>
        <v>0</v>
      </c>
    </row>
    <row r="49" spans="1:25">
      <c r="A49">
        <f t="shared" si="0"/>
        <v>38</v>
      </c>
      <c r="C49" s="120">
        <v>8580</v>
      </c>
      <c r="F49" s="105" t="s">
        <v>459</v>
      </c>
      <c r="G49" s="12">
        <v>99</v>
      </c>
      <c r="H49" s="9" t="str">
        <f t="shared" si="36"/>
        <v>-</v>
      </c>
      <c r="I49" s="1">
        <f>'O and M Class.'!J49</f>
        <v>0</v>
      </c>
      <c r="J49" s="9">
        <f t="shared" si="37"/>
        <v>0</v>
      </c>
      <c r="K49" s="9">
        <f t="shared" si="38"/>
        <v>0</v>
      </c>
      <c r="L49" s="9">
        <f t="shared" si="39"/>
        <v>0</v>
      </c>
      <c r="M49" s="9">
        <f t="shared" si="40"/>
        <v>0</v>
      </c>
      <c r="N49" s="9">
        <f t="shared" si="41"/>
        <v>0</v>
      </c>
      <c r="O49" s="9">
        <f t="shared" si="42"/>
        <v>0</v>
      </c>
      <c r="P49" s="9">
        <f t="shared" si="43"/>
        <v>0</v>
      </c>
      <c r="Q49" s="9">
        <f t="shared" si="44"/>
        <v>0</v>
      </c>
      <c r="R49" s="9">
        <f t="shared" si="45"/>
        <v>0</v>
      </c>
      <c r="S49" s="9">
        <f t="shared" si="46"/>
        <v>0</v>
      </c>
      <c r="T49" s="9">
        <f t="shared" si="47"/>
        <v>0</v>
      </c>
      <c r="U49" s="9">
        <f t="shared" si="48"/>
        <v>0</v>
      </c>
      <c r="V49" s="9">
        <f t="shared" si="49"/>
        <v>0</v>
      </c>
      <c r="W49" s="9">
        <f t="shared" si="50"/>
        <v>0</v>
      </c>
      <c r="X49" s="9">
        <f t="shared" si="51"/>
        <v>0</v>
      </c>
      <c r="Y49" s="1">
        <f>SUM(J49:X49)-I49</f>
        <v>0</v>
      </c>
    </row>
    <row r="50" spans="1:25">
      <c r="A50">
        <f t="shared" si="0"/>
        <v>39</v>
      </c>
      <c r="C50" s="120"/>
      <c r="E50" s="105" t="s">
        <v>79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>
      <c r="A51">
        <f t="shared" si="0"/>
        <v>40</v>
      </c>
      <c r="C51" s="120">
        <v>8350</v>
      </c>
      <c r="F51" s="105" t="s">
        <v>104</v>
      </c>
      <c r="G51" s="12">
        <v>99</v>
      </c>
      <c r="H51" s="9" t="str">
        <f>VLOOKUP($G51,alloc,3)</f>
        <v>-</v>
      </c>
      <c r="I51" s="1">
        <f>'O and M Class.'!J$51</f>
        <v>0</v>
      </c>
      <c r="J51" s="9">
        <f>$I51*VLOOKUP($G51,alloc,6)</f>
        <v>0</v>
      </c>
      <c r="K51" s="9">
        <f>$I51*VLOOKUP($G51,alloc,7)</f>
        <v>0</v>
      </c>
      <c r="L51" s="9">
        <f>$I51*VLOOKUP($G51,alloc,8)</f>
        <v>0</v>
      </c>
      <c r="M51" s="9">
        <f>$I51*VLOOKUP($G51,alloc,9)</f>
        <v>0</v>
      </c>
      <c r="N51" s="9">
        <f>$I51*VLOOKUP($G51,alloc,10)</f>
        <v>0</v>
      </c>
      <c r="O51" s="9">
        <f>$I51*VLOOKUP($G51,alloc,11)</f>
        <v>0</v>
      </c>
      <c r="P51" s="9">
        <f>$I51*VLOOKUP($G51,alloc,12)</f>
        <v>0</v>
      </c>
      <c r="Q51" s="9">
        <f>$I51*VLOOKUP($G51,alloc,13)</f>
        <v>0</v>
      </c>
      <c r="R51" s="9">
        <f>$I51*VLOOKUP($G51,alloc,14)</f>
        <v>0</v>
      </c>
      <c r="S51" s="9">
        <f>$I51*VLOOKUP($G51,alloc,15)</f>
        <v>0</v>
      </c>
      <c r="T51" s="9">
        <f>$I51*VLOOKUP($G51,alloc,16)</f>
        <v>0</v>
      </c>
      <c r="U51" s="9">
        <f>$I51*VLOOKUP($G51,alloc,17)</f>
        <v>0</v>
      </c>
      <c r="V51" s="9">
        <f>$I51*VLOOKUP($G51,alloc,18)</f>
        <v>0</v>
      </c>
      <c r="W51" s="9">
        <f>$I51*VLOOKUP($G51,alloc,19)</f>
        <v>0</v>
      </c>
      <c r="X51" s="9">
        <f>$I51*VLOOKUP($G51,alloc,20)</f>
        <v>0</v>
      </c>
      <c r="Y51" s="1">
        <f>SUM(J51:X51)-I51</f>
        <v>0</v>
      </c>
    </row>
    <row r="52" spans="1:25">
      <c r="A52">
        <f t="shared" si="0"/>
        <v>41</v>
      </c>
      <c r="C52" s="120"/>
      <c r="D52" s="105" t="s">
        <v>67</v>
      </c>
      <c r="G52" s="12"/>
      <c r="H52" s="9"/>
      <c r="I52" s="1">
        <f>'O and M Class.'!J$52</f>
        <v>0</v>
      </c>
      <c r="J52" s="1">
        <f t="shared" ref="J52:X52" si="53">SUM(J35:J51)</f>
        <v>0</v>
      </c>
      <c r="K52" s="1">
        <f t="shared" si="53"/>
        <v>0</v>
      </c>
      <c r="L52" s="1">
        <f t="shared" si="53"/>
        <v>0</v>
      </c>
      <c r="M52" s="1">
        <f t="shared" si="53"/>
        <v>0</v>
      </c>
      <c r="N52" s="1">
        <f t="shared" si="53"/>
        <v>0</v>
      </c>
      <c r="O52" s="1">
        <f t="shared" si="53"/>
        <v>0</v>
      </c>
      <c r="P52" s="1">
        <f t="shared" si="53"/>
        <v>0</v>
      </c>
      <c r="Q52" s="1">
        <f t="shared" si="53"/>
        <v>0</v>
      </c>
      <c r="R52" s="1">
        <f t="shared" si="53"/>
        <v>0</v>
      </c>
      <c r="S52" s="1">
        <f t="shared" si="53"/>
        <v>0</v>
      </c>
      <c r="T52" s="1">
        <f t="shared" si="53"/>
        <v>0</v>
      </c>
      <c r="U52" s="1">
        <f t="shared" si="53"/>
        <v>0</v>
      </c>
      <c r="V52" s="1">
        <f t="shared" si="53"/>
        <v>0</v>
      </c>
      <c r="W52" s="1">
        <f t="shared" si="53"/>
        <v>0</v>
      </c>
      <c r="X52" s="1">
        <f t="shared" si="53"/>
        <v>0</v>
      </c>
      <c r="Y52" s="1">
        <f>SUM(J52:X52)-I52</f>
        <v>0</v>
      </c>
    </row>
    <row r="53" spans="1:25">
      <c r="A53">
        <f t="shared" si="0"/>
        <v>42</v>
      </c>
      <c r="C53" s="120"/>
      <c r="G53" s="12"/>
      <c r="H53" s="9"/>
      <c r="I53" s="1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1"/>
    </row>
    <row r="54" spans="1:25">
      <c r="A54">
        <f t="shared" si="0"/>
        <v>43</v>
      </c>
      <c r="C54" s="120"/>
      <c r="D54" s="105" t="s">
        <v>112</v>
      </c>
      <c r="G54" s="1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>
        <f t="shared" si="0"/>
        <v>44</v>
      </c>
      <c r="C55" s="120"/>
      <c r="E55" s="105" t="s">
        <v>70</v>
      </c>
      <c r="G55" s="12"/>
      <c r="H55" s="9"/>
      <c r="I55" s="1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1"/>
    </row>
    <row r="56" spans="1:25">
      <c r="A56">
        <f t="shared" si="0"/>
        <v>45</v>
      </c>
      <c r="C56" s="122">
        <v>8140</v>
      </c>
      <c r="F56" s="105" t="s">
        <v>548</v>
      </c>
      <c r="G56" s="12">
        <v>99</v>
      </c>
      <c r="H56" s="9" t="str">
        <f t="shared" ref="H56:H65" si="54">VLOOKUP($G56,alloc,3)</f>
        <v>-</v>
      </c>
      <c r="I56" s="1">
        <f>'O and M Class.'!J$56</f>
        <v>0</v>
      </c>
      <c r="J56" s="9">
        <f t="shared" ref="J56:J65" si="55">$I56*VLOOKUP($G56,alloc,6)</f>
        <v>0</v>
      </c>
      <c r="K56" s="9">
        <f t="shared" ref="K56:K65" si="56">$I56*VLOOKUP($G56,alloc,7)</f>
        <v>0</v>
      </c>
      <c r="L56" s="9">
        <f t="shared" ref="L56:L65" si="57">$I56*VLOOKUP($G56,alloc,8)</f>
        <v>0</v>
      </c>
      <c r="M56" s="9">
        <f t="shared" ref="M56:M65" si="58">$I56*VLOOKUP($G56,alloc,9)</f>
        <v>0</v>
      </c>
      <c r="N56" s="9">
        <f t="shared" ref="N56:N65" si="59">$I56*VLOOKUP($G56,alloc,10)</f>
        <v>0</v>
      </c>
      <c r="O56" s="9">
        <f t="shared" ref="O56:O65" si="60">$I56*VLOOKUP($G56,alloc,11)</f>
        <v>0</v>
      </c>
      <c r="P56" s="9">
        <f t="shared" ref="P56:P65" si="61">$I56*VLOOKUP($G56,alloc,12)</f>
        <v>0</v>
      </c>
      <c r="Q56" s="9">
        <f t="shared" ref="Q56:Q65" si="62">$I56*VLOOKUP($G56,alloc,13)</f>
        <v>0</v>
      </c>
      <c r="R56" s="9">
        <f t="shared" ref="R56:R65" si="63">$I56*VLOOKUP($G56,alloc,14)</f>
        <v>0</v>
      </c>
      <c r="S56" s="9">
        <f t="shared" ref="S56:S65" si="64">$I56*VLOOKUP($G56,alloc,15)</f>
        <v>0</v>
      </c>
      <c r="T56" s="9">
        <f t="shared" ref="T56:T65" si="65">$I56*VLOOKUP($G56,alloc,16)</f>
        <v>0</v>
      </c>
      <c r="U56" s="9">
        <f t="shared" ref="U56:U65" si="66">$I56*VLOOKUP($G56,alloc,17)</f>
        <v>0</v>
      </c>
      <c r="V56" s="9">
        <f t="shared" ref="V56:V65" si="67">$I56*VLOOKUP($G56,alloc,18)</f>
        <v>0</v>
      </c>
      <c r="W56" s="9">
        <f t="shared" ref="W56:W65" si="68">$I56*VLOOKUP($G56,alloc,19)</f>
        <v>0</v>
      </c>
      <c r="X56" s="9">
        <f t="shared" ref="X56:X65" si="69">$I56*VLOOKUP($G56,alloc,20)</f>
        <v>0</v>
      </c>
      <c r="Y56" s="1">
        <f t="shared" ref="Y56:Y65" si="70">SUM(J56:X56)-I56</f>
        <v>0</v>
      </c>
    </row>
    <row r="57" spans="1:25">
      <c r="A57">
        <f t="shared" si="0"/>
        <v>46</v>
      </c>
      <c r="C57" s="122">
        <v>8160</v>
      </c>
      <c r="F57" s="105" t="s">
        <v>549</v>
      </c>
      <c r="G57" s="12">
        <v>99</v>
      </c>
      <c r="H57" s="9" t="str">
        <f t="shared" si="54"/>
        <v>-</v>
      </c>
      <c r="I57" s="1">
        <f>'O and M Class.'!J$57</f>
        <v>0</v>
      </c>
      <c r="J57" s="9">
        <f t="shared" si="55"/>
        <v>0</v>
      </c>
      <c r="K57" s="9">
        <f t="shared" si="56"/>
        <v>0</v>
      </c>
      <c r="L57" s="9">
        <f t="shared" si="57"/>
        <v>0</v>
      </c>
      <c r="M57" s="9">
        <f t="shared" si="58"/>
        <v>0</v>
      </c>
      <c r="N57" s="9">
        <f t="shared" si="59"/>
        <v>0</v>
      </c>
      <c r="O57" s="9">
        <f t="shared" si="60"/>
        <v>0</v>
      </c>
      <c r="P57" s="9">
        <f t="shared" si="61"/>
        <v>0</v>
      </c>
      <c r="Q57" s="9">
        <f t="shared" si="62"/>
        <v>0</v>
      </c>
      <c r="R57" s="9">
        <f t="shared" si="63"/>
        <v>0</v>
      </c>
      <c r="S57" s="9">
        <f t="shared" si="64"/>
        <v>0</v>
      </c>
      <c r="T57" s="9">
        <f t="shared" si="65"/>
        <v>0</v>
      </c>
      <c r="U57" s="9">
        <f t="shared" si="66"/>
        <v>0</v>
      </c>
      <c r="V57" s="9">
        <f t="shared" si="67"/>
        <v>0</v>
      </c>
      <c r="W57" s="9">
        <f t="shared" si="68"/>
        <v>0</v>
      </c>
      <c r="X57" s="9">
        <f t="shared" si="69"/>
        <v>0</v>
      </c>
      <c r="Y57" s="1">
        <f t="shared" si="70"/>
        <v>0</v>
      </c>
    </row>
    <row r="58" spans="1:25">
      <c r="A58">
        <f t="shared" si="0"/>
        <v>47</v>
      </c>
      <c r="C58" s="122">
        <v>8170</v>
      </c>
      <c r="F58" s="105" t="s">
        <v>550</v>
      </c>
      <c r="G58" s="12">
        <v>99</v>
      </c>
      <c r="H58" s="9" t="str">
        <f t="shared" si="54"/>
        <v>-</v>
      </c>
      <c r="I58" s="1">
        <f>'O and M Class.'!J$58</f>
        <v>0</v>
      </c>
      <c r="J58" s="9">
        <f t="shared" si="55"/>
        <v>0</v>
      </c>
      <c r="K58" s="9">
        <f t="shared" si="56"/>
        <v>0</v>
      </c>
      <c r="L58" s="9">
        <f t="shared" si="57"/>
        <v>0</v>
      </c>
      <c r="M58" s="9">
        <f t="shared" si="58"/>
        <v>0</v>
      </c>
      <c r="N58" s="9">
        <f t="shared" si="59"/>
        <v>0</v>
      </c>
      <c r="O58" s="9">
        <f t="shared" si="60"/>
        <v>0</v>
      </c>
      <c r="P58" s="9">
        <f t="shared" si="61"/>
        <v>0</v>
      </c>
      <c r="Q58" s="9">
        <f t="shared" si="62"/>
        <v>0</v>
      </c>
      <c r="R58" s="9">
        <f t="shared" si="63"/>
        <v>0</v>
      </c>
      <c r="S58" s="9">
        <f t="shared" si="64"/>
        <v>0</v>
      </c>
      <c r="T58" s="9">
        <f t="shared" si="65"/>
        <v>0</v>
      </c>
      <c r="U58" s="9">
        <f t="shared" si="66"/>
        <v>0</v>
      </c>
      <c r="V58" s="9">
        <f t="shared" si="67"/>
        <v>0</v>
      </c>
      <c r="W58" s="9">
        <f t="shared" si="68"/>
        <v>0</v>
      </c>
      <c r="X58" s="9">
        <f t="shared" si="69"/>
        <v>0</v>
      </c>
      <c r="Y58" s="1">
        <f t="shared" si="70"/>
        <v>0</v>
      </c>
    </row>
    <row r="59" spans="1:25">
      <c r="A59">
        <f t="shared" si="0"/>
        <v>48</v>
      </c>
      <c r="C59" s="122">
        <v>8180</v>
      </c>
      <c r="F59" s="105" t="s">
        <v>551</v>
      </c>
      <c r="G59" s="12">
        <v>99</v>
      </c>
      <c r="H59" s="9" t="str">
        <f t="shared" si="54"/>
        <v>-</v>
      </c>
      <c r="I59" s="1">
        <f>'O and M Class.'!J$59</f>
        <v>0</v>
      </c>
      <c r="J59" s="9">
        <f t="shared" si="55"/>
        <v>0</v>
      </c>
      <c r="K59" s="9">
        <f t="shared" si="56"/>
        <v>0</v>
      </c>
      <c r="L59" s="9">
        <f t="shared" si="57"/>
        <v>0</v>
      </c>
      <c r="M59" s="9">
        <f t="shared" si="58"/>
        <v>0</v>
      </c>
      <c r="N59" s="9">
        <f t="shared" si="59"/>
        <v>0</v>
      </c>
      <c r="O59" s="9">
        <f t="shared" si="60"/>
        <v>0</v>
      </c>
      <c r="P59" s="9">
        <f t="shared" si="61"/>
        <v>0</v>
      </c>
      <c r="Q59" s="9">
        <f t="shared" si="62"/>
        <v>0</v>
      </c>
      <c r="R59" s="9">
        <f t="shared" si="63"/>
        <v>0</v>
      </c>
      <c r="S59" s="9">
        <f t="shared" si="64"/>
        <v>0</v>
      </c>
      <c r="T59" s="9">
        <f t="shared" si="65"/>
        <v>0</v>
      </c>
      <c r="U59" s="9">
        <f t="shared" si="66"/>
        <v>0</v>
      </c>
      <c r="V59" s="9">
        <f t="shared" si="67"/>
        <v>0</v>
      </c>
      <c r="W59" s="9">
        <f t="shared" si="68"/>
        <v>0</v>
      </c>
      <c r="X59" s="9">
        <f t="shared" si="69"/>
        <v>0</v>
      </c>
      <c r="Y59" s="1">
        <f t="shared" si="70"/>
        <v>0</v>
      </c>
    </row>
    <row r="60" spans="1:25">
      <c r="A60">
        <f t="shared" si="0"/>
        <v>49</v>
      </c>
      <c r="C60" s="122">
        <v>8190</v>
      </c>
      <c r="F60" s="105" t="s">
        <v>552</v>
      </c>
      <c r="G60" s="12">
        <v>99</v>
      </c>
      <c r="H60" s="9" t="str">
        <f t="shared" si="54"/>
        <v>-</v>
      </c>
      <c r="I60" s="1">
        <f>'O and M Class.'!J$60</f>
        <v>0</v>
      </c>
      <c r="J60" s="9">
        <f t="shared" si="55"/>
        <v>0</v>
      </c>
      <c r="K60" s="9">
        <f t="shared" si="56"/>
        <v>0</v>
      </c>
      <c r="L60" s="9">
        <f t="shared" si="57"/>
        <v>0</v>
      </c>
      <c r="M60" s="9">
        <f t="shared" si="58"/>
        <v>0</v>
      </c>
      <c r="N60" s="9">
        <f t="shared" si="59"/>
        <v>0</v>
      </c>
      <c r="O60" s="9">
        <f t="shared" si="60"/>
        <v>0</v>
      </c>
      <c r="P60" s="9">
        <f t="shared" si="61"/>
        <v>0</v>
      </c>
      <c r="Q60" s="9">
        <f t="shared" si="62"/>
        <v>0</v>
      </c>
      <c r="R60" s="9">
        <f t="shared" si="63"/>
        <v>0</v>
      </c>
      <c r="S60" s="9">
        <f t="shared" si="64"/>
        <v>0</v>
      </c>
      <c r="T60" s="9">
        <f t="shared" si="65"/>
        <v>0</v>
      </c>
      <c r="U60" s="9">
        <f t="shared" si="66"/>
        <v>0</v>
      </c>
      <c r="V60" s="9">
        <f t="shared" si="67"/>
        <v>0</v>
      </c>
      <c r="W60" s="9">
        <f t="shared" si="68"/>
        <v>0</v>
      </c>
      <c r="X60" s="9">
        <f t="shared" si="69"/>
        <v>0</v>
      </c>
      <c r="Y60" s="1">
        <f t="shared" si="70"/>
        <v>0</v>
      </c>
    </row>
    <row r="61" spans="1:25">
      <c r="A61">
        <f t="shared" si="0"/>
        <v>50</v>
      </c>
      <c r="C61" s="122">
        <v>8200</v>
      </c>
      <c r="F61" s="105" t="s">
        <v>553</v>
      </c>
      <c r="G61" s="12">
        <v>99</v>
      </c>
      <c r="H61" s="9" t="str">
        <f t="shared" si="54"/>
        <v>-</v>
      </c>
      <c r="I61" s="1">
        <f>'O and M Class.'!J$61</f>
        <v>0</v>
      </c>
      <c r="J61" s="9">
        <f t="shared" si="55"/>
        <v>0</v>
      </c>
      <c r="K61" s="9">
        <f t="shared" si="56"/>
        <v>0</v>
      </c>
      <c r="L61" s="9">
        <f t="shared" si="57"/>
        <v>0</v>
      </c>
      <c r="M61" s="9">
        <f t="shared" si="58"/>
        <v>0</v>
      </c>
      <c r="N61" s="9">
        <f t="shared" si="59"/>
        <v>0</v>
      </c>
      <c r="O61" s="9">
        <f t="shared" si="60"/>
        <v>0</v>
      </c>
      <c r="P61" s="9">
        <f t="shared" si="61"/>
        <v>0</v>
      </c>
      <c r="Q61" s="9">
        <f t="shared" si="62"/>
        <v>0</v>
      </c>
      <c r="R61" s="9">
        <f t="shared" si="63"/>
        <v>0</v>
      </c>
      <c r="S61" s="9">
        <f t="shared" si="64"/>
        <v>0</v>
      </c>
      <c r="T61" s="9">
        <f t="shared" si="65"/>
        <v>0</v>
      </c>
      <c r="U61" s="9">
        <f t="shared" si="66"/>
        <v>0</v>
      </c>
      <c r="V61" s="9">
        <f t="shared" si="67"/>
        <v>0</v>
      </c>
      <c r="W61" s="9">
        <f t="shared" si="68"/>
        <v>0</v>
      </c>
      <c r="X61" s="9">
        <f t="shared" si="69"/>
        <v>0</v>
      </c>
      <c r="Y61" s="1">
        <f t="shared" si="70"/>
        <v>0</v>
      </c>
    </row>
    <row r="62" spans="1:25">
      <c r="A62">
        <f t="shared" si="0"/>
        <v>51</v>
      </c>
      <c r="C62" s="122">
        <v>8210</v>
      </c>
      <c r="F62" s="105" t="s">
        <v>554</v>
      </c>
      <c r="G62" s="12">
        <v>99</v>
      </c>
      <c r="H62" s="9" t="str">
        <f t="shared" si="54"/>
        <v>-</v>
      </c>
      <c r="I62" s="1">
        <f>'O and M Class.'!J$62</f>
        <v>0</v>
      </c>
      <c r="J62" s="9">
        <f t="shared" si="55"/>
        <v>0</v>
      </c>
      <c r="K62" s="9">
        <f t="shared" si="56"/>
        <v>0</v>
      </c>
      <c r="L62" s="9">
        <f t="shared" si="57"/>
        <v>0</v>
      </c>
      <c r="M62" s="9">
        <f t="shared" si="58"/>
        <v>0</v>
      </c>
      <c r="N62" s="9">
        <f t="shared" si="59"/>
        <v>0</v>
      </c>
      <c r="O62" s="9">
        <f t="shared" si="60"/>
        <v>0</v>
      </c>
      <c r="P62" s="9">
        <f t="shared" si="61"/>
        <v>0</v>
      </c>
      <c r="Q62" s="9">
        <f t="shared" si="62"/>
        <v>0</v>
      </c>
      <c r="R62" s="9">
        <f t="shared" si="63"/>
        <v>0</v>
      </c>
      <c r="S62" s="9">
        <f t="shared" si="64"/>
        <v>0</v>
      </c>
      <c r="T62" s="9">
        <f t="shared" si="65"/>
        <v>0</v>
      </c>
      <c r="U62" s="9">
        <f t="shared" si="66"/>
        <v>0</v>
      </c>
      <c r="V62" s="9">
        <f t="shared" si="67"/>
        <v>0</v>
      </c>
      <c r="W62" s="9">
        <f t="shared" si="68"/>
        <v>0</v>
      </c>
      <c r="X62" s="9">
        <f t="shared" si="69"/>
        <v>0</v>
      </c>
      <c r="Y62" s="1">
        <f t="shared" si="70"/>
        <v>0</v>
      </c>
    </row>
    <row r="63" spans="1:25">
      <c r="A63">
        <f t="shared" si="0"/>
        <v>52</v>
      </c>
      <c r="C63" s="122">
        <v>8240</v>
      </c>
      <c r="F63" s="105" t="s">
        <v>555</v>
      </c>
      <c r="G63" s="12">
        <v>99</v>
      </c>
      <c r="H63" s="9" t="str">
        <f t="shared" si="54"/>
        <v>-</v>
      </c>
      <c r="I63" s="1">
        <f>'O and M Class.'!J$63</f>
        <v>0</v>
      </c>
      <c r="J63" s="9">
        <f t="shared" si="55"/>
        <v>0</v>
      </c>
      <c r="K63" s="9">
        <f t="shared" si="56"/>
        <v>0</v>
      </c>
      <c r="L63" s="9">
        <f t="shared" si="57"/>
        <v>0</v>
      </c>
      <c r="M63" s="9">
        <f t="shared" si="58"/>
        <v>0</v>
      </c>
      <c r="N63" s="9">
        <f t="shared" si="59"/>
        <v>0</v>
      </c>
      <c r="O63" s="9">
        <f t="shared" si="60"/>
        <v>0</v>
      </c>
      <c r="P63" s="9">
        <f t="shared" si="61"/>
        <v>0</v>
      </c>
      <c r="Q63" s="9">
        <f t="shared" si="62"/>
        <v>0</v>
      </c>
      <c r="R63" s="9">
        <f t="shared" si="63"/>
        <v>0</v>
      </c>
      <c r="S63" s="9">
        <f t="shared" si="64"/>
        <v>0</v>
      </c>
      <c r="T63" s="9">
        <f t="shared" si="65"/>
        <v>0</v>
      </c>
      <c r="U63" s="9">
        <f t="shared" si="66"/>
        <v>0</v>
      </c>
      <c r="V63" s="9">
        <f t="shared" si="67"/>
        <v>0</v>
      </c>
      <c r="W63" s="9">
        <f t="shared" si="68"/>
        <v>0</v>
      </c>
      <c r="X63" s="9">
        <f t="shared" si="69"/>
        <v>0</v>
      </c>
      <c r="Y63" s="1">
        <f t="shared" si="70"/>
        <v>0</v>
      </c>
    </row>
    <row r="64" spans="1:25">
      <c r="A64">
        <f t="shared" si="0"/>
        <v>53</v>
      </c>
      <c r="C64" s="122">
        <v>8250</v>
      </c>
      <c r="F64" s="105" t="s">
        <v>556</v>
      </c>
      <c r="G64" s="12">
        <v>99</v>
      </c>
      <c r="H64" s="9" t="str">
        <f t="shared" si="54"/>
        <v>-</v>
      </c>
      <c r="I64" s="1">
        <f>'O and M Class.'!J$64</f>
        <v>0</v>
      </c>
      <c r="J64" s="9">
        <f t="shared" si="55"/>
        <v>0</v>
      </c>
      <c r="K64" s="9">
        <f t="shared" si="56"/>
        <v>0</v>
      </c>
      <c r="L64" s="9">
        <f t="shared" si="57"/>
        <v>0</v>
      </c>
      <c r="M64" s="9">
        <f t="shared" si="58"/>
        <v>0</v>
      </c>
      <c r="N64" s="9">
        <f t="shared" si="59"/>
        <v>0</v>
      </c>
      <c r="O64" s="9">
        <f t="shared" si="60"/>
        <v>0</v>
      </c>
      <c r="P64" s="9">
        <f t="shared" si="61"/>
        <v>0</v>
      </c>
      <c r="Q64" s="9">
        <f t="shared" si="62"/>
        <v>0</v>
      </c>
      <c r="R64" s="9">
        <f t="shared" si="63"/>
        <v>0</v>
      </c>
      <c r="S64" s="9">
        <f t="shared" si="64"/>
        <v>0</v>
      </c>
      <c r="T64" s="9">
        <f t="shared" si="65"/>
        <v>0</v>
      </c>
      <c r="U64" s="9">
        <f t="shared" si="66"/>
        <v>0</v>
      </c>
      <c r="V64" s="9">
        <f t="shared" si="67"/>
        <v>0</v>
      </c>
      <c r="W64" s="9">
        <f t="shared" si="68"/>
        <v>0</v>
      </c>
      <c r="X64" s="9">
        <f t="shared" si="69"/>
        <v>0</v>
      </c>
      <c r="Y64" s="1">
        <f t="shared" si="70"/>
        <v>0</v>
      </c>
    </row>
    <row r="65" spans="1:25">
      <c r="A65">
        <f t="shared" si="0"/>
        <v>54</v>
      </c>
      <c r="C65" s="122">
        <v>8260</v>
      </c>
      <c r="F65" s="105" t="s">
        <v>90</v>
      </c>
      <c r="G65" s="12">
        <v>99</v>
      </c>
      <c r="H65" s="9" t="str">
        <f t="shared" si="54"/>
        <v>-</v>
      </c>
      <c r="I65" s="1">
        <f>'O and M Class.'!J$65</f>
        <v>0</v>
      </c>
      <c r="J65" s="9">
        <f t="shared" si="55"/>
        <v>0</v>
      </c>
      <c r="K65" s="9">
        <f t="shared" si="56"/>
        <v>0</v>
      </c>
      <c r="L65" s="9">
        <f t="shared" si="57"/>
        <v>0</v>
      </c>
      <c r="M65" s="9">
        <f t="shared" si="58"/>
        <v>0</v>
      </c>
      <c r="N65" s="9">
        <f t="shared" si="59"/>
        <v>0</v>
      </c>
      <c r="O65" s="9">
        <f t="shared" si="60"/>
        <v>0</v>
      </c>
      <c r="P65" s="9">
        <f t="shared" si="61"/>
        <v>0</v>
      </c>
      <c r="Q65" s="9">
        <f t="shared" si="62"/>
        <v>0</v>
      </c>
      <c r="R65" s="9">
        <f t="shared" si="63"/>
        <v>0</v>
      </c>
      <c r="S65" s="9">
        <f t="shared" si="64"/>
        <v>0</v>
      </c>
      <c r="T65" s="9">
        <f t="shared" si="65"/>
        <v>0</v>
      </c>
      <c r="U65" s="9">
        <f t="shared" si="66"/>
        <v>0</v>
      </c>
      <c r="V65" s="9">
        <f t="shared" si="67"/>
        <v>0</v>
      </c>
      <c r="W65" s="9">
        <f t="shared" si="68"/>
        <v>0</v>
      </c>
      <c r="X65" s="9">
        <f t="shared" si="69"/>
        <v>0</v>
      </c>
      <c r="Y65" s="1">
        <f t="shared" si="70"/>
        <v>0</v>
      </c>
    </row>
    <row r="66" spans="1:25">
      <c r="A66">
        <f t="shared" si="0"/>
        <v>55</v>
      </c>
      <c r="C66" s="120"/>
      <c r="E66" s="105" t="s">
        <v>79</v>
      </c>
      <c r="H66" s="9"/>
      <c r="I66" s="1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1"/>
    </row>
    <row r="67" spans="1:25">
      <c r="A67">
        <f t="shared" si="0"/>
        <v>56</v>
      </c>
      <c r="C67" s="122">
        <v>8300</v>
      </c>
      <c r="F67" s="105" t="s">
        <v>87</v>
      </c>
      <c r="G67" s="12">
        <v>99</v>
      </c>
      <c r="H67" s="9" t="str">
        <f t="shared" ref="H67:H74" si="71">VLOOKUP($G67,alloc,3)</f>
        <v>-</v>
      </c>
      <c r="I67" s="1">
        <f>'O and M Class.'!J$67</f>
        <v>0</v>
      </c>
      <c r="J67" s="9">
        <f t="shared" ref="J67:J74" si="72">$I67*VLOOKUP($G67,alloc,6)</f>
        <v>0</v>
      </c>
      <c r="K67" s="9">
        <f t="shared" ref="K67:K74" si="73">$I67*VLOOKUP($G67,alloc,7)</f>
        <v>0</v>
      </c>
      <c r="L67" s="9">
        <f t="shared" ref="L67:L74" si="74">$I67*VLOOKUP($G67,alloc,8)</f>
        <v>0</v>
      </c>
      <c r="M67" s="9">
        <f t="shared" ref="M67:M74" si="75">$I67*VLOOKUP($G67,alloc,9)</f>
        <v>0</v>
      </c>
      <c r="N67" s="9">
        <f t="shared" ref="N67:N74" si="76">$I67*VLOOKUP($G67,alloc,10)</f>
        <v>0</v>
      </c>
      <c r="O67" s="9">
        <f t="shared" ref="O67:O74" si="77">$I67*VLOOKUP($G67,alloc,11)</f>
        <v>0</v>
      </c>
      <c r="P67" s="9">
        <f t="shared" ref="P67:P74" si="78">$I67*VLOOKUP($G67,alloc,12)</f>
        <v>0</v>
      </c>
      <c r="Q67" s="9">
        <f t="shared" ref="Q67:Q74" si="79">$I67*VLOOKUP($G67,alloc,13)</f>
        <v>0</v>
      </c>
      <c r="R67" s="9">
        <f t="shared" ref="R67:R74" si="80">$I67*VLOOKUP($G67,alloc,14)</f>
        <v>0</v>
      </c>
      <c r="S67" s="9">
        <f t="shared" ref="S67:S74" si="81">$I67*VLOOKUP($G67,alloc,15)</f>
        <v>0</v>
      </c>
      <c r="T67" s="9">
        <f t="shared" ref="T67:T74" si="82">$I67*VLOOKUP($G67,alloc,16)</f>
        <v>0</v>
      </c>
      <c r="U67" s="9">
        <f t="shared" ref="U67:U74" si="83">$I67*VLOOKUP($G67,alloc,17)</f>
        <v>0</v>
      </c>
      <c r="V67" s="9">
        <f t="shared" ref="V67:V74" si="84">$I67*VLOOKUP($G67,alloc,18)</f>
        <v>0</v>
      </c>
      <c r="W67" s="9">
        <f t="shared" ref="W67:W74" si="85">$I67*VLOOKUP($G67,alloc,19)</f>
        <v>0</v>
      </c>
      <c r="X67" s="9">
        <f t="shared" ref="X67:X74" si="86">$I67*VLOOKUP($G67,alloc,20)</f>
        <v>0</v>
      </c>
      <c r="Y67" s="1">
        <f t="shared" ref="Y67:Y75" si="87">SUM(J67:X67)-I67</f>
        <v>0</v>
      </c>
    </row>
    <row r="68" spans="1:25">
      <c r="A68">
        <f t="shared" si="0"/>
        <v>57</v>
      </c>
      <c r="C68" s="120">
        <v>8310</v>
      </c>
      <c r="F68" s="105" t="s">
        <v>80</v>
      </c>
      <c r="G68" s="12">
        <v>99</v>
      </c>
      <c r="H68" s="9" t="str">
        <f t="shared" si="71"/>
        <v>-</v>
      </c>
      <c r="I68" s="1">
        <f>'O and M Class.'!J$68</f>
        <v>0</v>
      </c>
      <c r="J68" s="9">
        <f t="shared" si="72"/>
        <v>0</v>
      </c>
      <c r="K68" s="9">
        <f t="shared" si="73"/>
        <v>0</v>
      </c>
      <c r="L68" s="9">
        <f t="shared" si="74"/>
        <v>0</v>
      </c>
      <c r="M68" s="9">
        <f t="shared" si="75"/>
        <v>0</v>
      </c>
      <c r="N68" s="9">
        <f t="shared" si="76"/>
        <v>0</v>
      </c>
      <c r="O68" s="9">
        <f t="shared" si="77"/>
        <v>0</v>
      </c>
      <c r="P68" s="9">
        <f t="shared" si="78"/>
        <v>0</v>
      </c>
      <c r="Q68" s="9">
        <f t="shared" si="79"/>
        <v>0</v>
      </c>
      <c r="R68" s="9">
        <f t="shared" si="80"/>
        <v>0</v>
      </c>
      <c r="S68" s="9">
        <f t="shared" si="81"/>
        <v>0</v>
      </c>
      <c r="T68" s="9">
        <f t="shared" si="82"/>
        <v>0</v>
      </c>
      <c r="U68" s="9">
        <f t="shared" si="83"/>
        <v>0</v>
      </c>
      <c r="V68" s="9">
        <f t="shared" si="84"/>
        <v>0</v>
      </c>
      <c r="W68" s="9">
        <f t="shared" si="85"/>
        <v>0</v>
      </c>
      <c r="X68" s="9">
        <f t="shared" si="86"/>
        <v>0</v>
      </c>
      <c r="Y68" s="1">
        <f t="shared" si="87"/>
        <v>0</v>
      </c>
    </row>
    <row r="69" spans="1:25">
      <c r="A69">
        <f t="shared" si="0"/>
        <v>58</v>
      </c>
      <c r="C69" s="120">
        <v>8320</v>
      </c>
      <c r="F69" s="105" t="s">
        <v>91</v>
      </c>
      <c r="G69" s="12">
        <v>99</v>
      </c>
      <c r="H69" s="9" t="str">
        <f t="shared" si="71"/>
        <v>-</v>
      </c>
      <c r="I69" s="1">
        <f>'O and M Class.'!J$69</f>
        <v>0</v>
      </c>
      <c r="J69" s="9">
        <f t="shared" si="72"/>
        <v>0</v>
      </c>
      <c r="K69" s="9">
        <f t="shared" si="73"/>
        <v>0</v>
      </c>
      <c r="L69" s="9">
        <f t="shared" si="74"/>
        <v>0</v>
      </c>
      <c r="M69" s="9">
        <f t="shared" si="75"/>
        <v>0</v>
      </c>
      <c r="N69" s="9">
        <f t="shared" si="76"/>
        <v>0</v>
      </c>
      <c r="O69" s="9">
        <f t="shared" si="77"/>
        <v>0</v>
      </c>
      <c r="P69" s="9">
        <f t="shared" si="78"/>
        <v>0</v>
      </c>
      <c r="Q69" s="9">
        <f t="shared" si="79"/>
        <v>0</v>
      </c>
      <c r="R69" s="9">
        <f t="shared" si="80"/>
        <v>0</v>
      </c>
      <c r="S69" s="9">
        <f t="shared" si="81"/>
        <v>0</v>
      </c>
      <c r="T69" s="9">
        <f t="shared" si="82"/>
        <v>0</v>
      </c>
      <c r="U69" s="9">
        <f t="shared" si="83"/>
        <v>0</v>
      </c>
      <c r="V69" s="9">
        <f t="shared" si="84"/>
        <v>0</v>
      </c>
      <c r="W69" s="9">
        <f t="shared" si="85"/>
        <v>0</v>
      </c>
      <c r="X69" s="9">
        <f t="shared" si="86"/>
        <v>0</v>
      </c>
      <c r="Y69" s="1">
        <f t="shared" si="87"/>
        <v>0</v>
      </c>
    </row>
    <row r="70" spans="1:25">
      <c r="A70">
        <f t="shared" si="0"/>
        <v>59</v>
      </c>
      <c r="C70" s="120">
        <v>8330</v>
      </c>
      <c r="F70" s="105" t="s">
        <v>92</v>
      </c>
      <c r="G70" s="12">
        <v>99</v>
      </c>
      <c r="H70" s="9" t="str">
        <f t="shared" si="71"/>
        <v>-</v>
      </c>
      <c r="I70" s="1">
        <f>'O and M Class.'!J$70</f>
        <v>0</v>
      </c>
      <c r="J70" s="9">
        <f t="shared" si="72"/>
        <v>0</v>
      </c>
      <c r="K70" s="9">
        <f t="shared" si="73"/>
        <v>0</v>
      </c>
      <c r="L70" s="9">
        <f t="shared" si="74"/>
        <v>0</v>
      </c>
      <c r="M70" s="9">
        <f t="shared" si="75"/>
        <v>0</v>
      </c>
      <c r="N70" s="9">
        <f t="shared" si="76"/>
        <v>0</v>
      </c>
      <c r="O70" s="9">
        <f t="shared" si="77"/>
        <v>0</v>
      </c>
      <c r="P70" s="9">
        <f t="shared" si="78"/>
        <v>0</v>
      </c>
      <c r="Q70" s="9">
        <f t="shared" si="79"/>
        <v>0</v>
      </c>
      <c r="R70" s="9">
        <f t="shared" si="80"/>
        <v>0</v>
      </c>
      <c r="S70" s="9">
        <f t="shared" si="81"/>
        <v>0</v>
      </c>
      <c r="T70" s="9">
        <f t="shared" si="82"/>
        <v>0</v>
      </c>
      <c r="U70" s="9">
        <f t="shared" si="83"/>
        <v>0</v>
      </c>
      <c r="V70" s="9">
        <f t="shared" si="84"/>
        <v>0</v>
      </c>
      <c r="W70" s="9">
        <f t="shared" si="85"/>
        <v>0</v>
      </c>
      <c r="X70" s="9">
        <f t="shared" si="86"/>
        <v>0</v>
      </c>
      <c r="Y70" s="1">
        <f t="shared" si="87"/>
        <v>0</v>
      </c>
    </row>
    <row r="71" spans="1:25">
      <c r="A71">
        <f t="shared" si="0"/>
        <v>60</v>
      </c>
      <c r="C71" s="120">
        <v>8340</v>
      </c>
      <c r="F71" s="105" t="s">
        <v>93</v>
      </c>
      <c r="G71" s="12">
        <v>99</v>
      </c>
      <c r="H71" s="9" t="str">
        <f t="shared" si="71"/>
        <v>-</v>
      </c>
      <c r="I71" s="1">
        <f>'O and M Class.'!J$71</f>
        <v>0</v>
      </c>
      <c r="J71" s="9">
        <f t="shared" si="72"/>
        <v>0</v>
      </c>
      <c r="K71" s="9">
        <f t="shared" si="73"/>
        <v>0</v>
      </c>
      <c r="L71" s="9">
        <f t="shared" si="74"/>
        <v>0</v>
      </c>
      <c r="M71" s="9">
        <f t="shared" si="75"/>
        <v>0</v>
      </c>
      <c r="N71" s="9">
        <f t="shared" si="76"/>
        <v>0</v>
      </c>
      <c r="O71" s="9">
        <f t="shared" si="77"/>
        <v>0</v>
      </c>
      <c r="P71" s="9">
        <f t="shared" si="78"/>
        <v>0</v>
      </c>
      <c r="Q71" s="9">
        <f t="shared" si="79"/>
        <v>0</v>
      </c>
      <c r="R71" s="9">
        <f t="shared" si="80"/>
        <v>0</v>
      </c>
      <c r="S71" s="9">
        <f t="shared" si="81"/>
        <v>0</v>
      </c>
      <c r="T71" s="9">
        <f t="shared" si="82"/>
        <v>0</v>
      </c>
      <c r="U71" s="9">
        <f t="shared" si="83"/>
        <v>0</v>
      </c>
      <c r="V71" s="9">
        <f t="shared" si="84"/>
        <v>0</v>
      </c>
      <c r="W71" s="9">
        <f t="shared" si="85"/>
        <v>0</v>
      </c>
      <c r="X71" s="9">
        <f t="shared" si="86"/>
        <v>0</v>
      </c>
      <c r="Y71" s="1">
        <f t="shared" si="87"/>
        <v>0</v>
      </c>
    </row>
    <row r="72" spans="1:25">
      <c r="A72">
        <f t="shared" si="0"/>
        <v>61</v>
      </c>
      <c r="C72" s="120">
        <v>8350</v>
      </c>
      <c r="F72" s="105" t="s">
        <v>83</v>
      </c>
      <c r="G72" s="12">
        <v>99</v>
      </c>
      <c r="H72" s="9" t="str">
        <f t="shared" si="71"/>
        <v>-</v>
      </c>
      <c r="I72" s="1">
        <f>'O and M Class.'!J$72</f>
        <v>0</v>
      </c>
      <c r="J72" s="9">
        <f t="shared" si="72"/>
        <v>0</v>
      </c>
      <c r="K72" s="9">
        <f t="shared" si="73"/>
        <v>0</v>
      </c>
      <c r="L72" s="9">
        <f t="shared" si="74"/>
        <v>0</v>
      </c>
      <c r="M72" s="9">
        <f t="shared" si="75"/>
        <v>0</v>
      </c>
      <c r="N72" s="9">
        <f t="shared" si="76"/>
        <v>0</v>
      </c>
      <c r="O72" s="9">
        <f t="shared" si="77"/>
        <v>0</v>
      </c>
      <c r="P72" s="9">
        <f t="shared" si="78"/>
        <v>0</v>
      </c>
      <c r="Q72" s="9">
        <f t="shared" si="79"/>
        <v>0</v>
      </c>
      <c r="R72" s="9">
        <f t="shared" si="80"/>
        <v>0</v>
      </c>
      <c r="S72" s="9">
        <f t="shared" si="81"/>
        <v>0</v>
      </c>
      <c r="T72" s="9">
        <f t="shared" si="82"/>
        <v>0</v>
      </c>
      <c r="U72" s="9">
        <f t="shared" si="83"/>
        <v>0</v>
      </c>
      <c r="V72" s="9">
        <f t="shared" si="84"/>
        <v>0</v>
      </c>
      <c r="W72" s="9">
        <f t="shared" si="85"/>
        <v>0</v>
      </c>
      <c r="X72" s="9">
        <f t="shared" si="86"/>
        <v>0</v>
      </c>
      <c r="Y72" s="1">
        <f t="shared" si="87"/>
        <v>0</v>
      </c>
    </row>
    <row r="73" spans="1:25">
      <c r="A73">
        <f t="shared" ref="A73:A136" si="88">A72+1</f>
        <v>62</v>
      </c>
      <c r="C73" s="120">
        <v>8360</v>
      </c>
      <c r="F73" s="105" t="s">
        <v>84</v>
      </c>
      <c r="G73" s="12">
        <v>99</v>
      </c>
      <c r="H73" s="9" t="str">
        <f t="shared" si="71"/>
        <v>-</v>
      </c>
      <c r="I73" s="1">
        <f>'O and M Class.'!J$73</f>
        <v>0</v>
      </c>
      <c r="J73" s="9">
        <f t="shared" si="72"/>
        <v>0</v>
      </c>
      <c r="K73" s="9">
        <f t="shared" si="73"/>
        <v>0</v>
      </c>
      <c r="L73" s="9">
        <f t="shared" si="74"/>
        <v>0</v>
      </c>
      <c r="M73" s="9">
        <f t="shared" si="75"/>
        <v>0</v>
      </c>
      <c r="N73" s="9">
        <f t="shared" si="76"/>
        <v>0</v>
      </c>
      <c r="O73" s="9">
        <f t="shared" si="77"/>
        <v>0</v>
      </c>
      <c r="P73" s="9">
        <f t="shared" si="78"/>
        <v>0</v>
      </c>
      <c r="Q73" s="9">
        <f t="shared" si="79"/>
        <v>0</v>
      </c>
      <c r="R73" s="9">
        <f t="shared" si="80"/>
        <v>0</v>
      </c>
      <c r="S73" s="9">
        <f t="shared" si="81"/>
        <v>0</v>
      </c>
      <c r="T73" s="9">
        <f t="shared" si="82"/>
        <v>0</v>
      </c>
      <c r="U73" s="9">
        <f t="shared" si="83"/>
        <v>0</v>
      </c>
      <c r="V73" s="9">
        <f t="shared" si="84"/>
        <v>0</v>
      </c>
      <c r="W73" s="9">
        <f t="shared" si="85"/>
        <v>0</v>
      </c>
      <c r="X73" s="9">
        <f t="shared" si="86"/>
        <v>0</v>
      </c>
      <c r="Y73" s="1">
        <f t="shared" si="87"/>
        <v>0</v>
      </c>
    </row>
    <row r="74" spans="1:25">
      <c r="A74">
        <f t="shared" si="88"/>
        <v>63</v>
      </c>
      <c r="C74" s="120">
        <v>8410</v>
      </c>
      <c r="F74" s="105" t="s">
        <v>557</v>
      </c>
      <c r="G74" s="12">
        <v>99</v>
      </c>
      <c r="H74" s="9" t="str">
        <f t="shared" si="71"/>
        <v>-</v>
      </c>
      <c r="I74" s="1">
        <f>'O and M Class.'!J$74</f>
        <v>0</v>
      </c>
      <c r="J74" s="9">
        <f t="shared" si="72"/>
        <v>0</v>
      </c>
      <c r="K74" s="9">
        <f t="shared" si="73"/>
        <v>0</v>
      </c>
      <c r="L74" s="9">
        <f t="shared" si="74"/>
        <v>0</v>
      </c>
      <c r="M74" s="9">
        <f t="shared" si="75"/>
        <v>0</v>
      </c>
      <c r="N74" s="9">
        <f t="shared" si="76"/>
        <v>0</v>
      </c>
      <c r="O74" s="9">
        <f t="shared" si="77"/>
        <v>0</v>
      </c>
      <c r="P74" s="9">
        <f t="shared" si="78"/>
        <v>0</v>
      </c>
      <c r="Q74" s="9">
        <f t="shared" si="79"/>
        <v>0</v>
      </c>
      <c r="R74" s="9">
        <f t="shared" si="80"/>
        <v>0</v>
      </c>
      <c r="S74" s="9">
        <f t="shared" si="81"/>
        <v>0</v>
      </c>
      <c r="T74" s="9">
        <f t="shared" si="82"/>
        <v>0</v>
      </c>
      <c r="U74" s="9">
        <f t="shared" si="83"/>
        <v>0</v>
      </c>
      <c r="V74" s="9">
        <f t="shared" si="84"/>
        <v>0</v>
      </c>
      <c r="W74" s="9">
        <f t="shared" si="85"/>
        <v>0</v>
      </c>
      <c r="X74" s="9">
        <f t="shared" si="86"/>
        <v>0</v>
      </c>
      <c r="Y74" s="1">
        <f t="shared" si="87"/>
        <v>0</v>
      </c>
    </row>
    <row r="75" spans="1:25">
      <c r="A75">
        <f t="shared" si="88"/>
        <v>64</v>
      </c>
      <c r="C75" s="120"/>
      <c r="D75" s="105" t="s">
        <v>68</v>
      </c>
      <c r="H75" s="9"/>
      <c r="I75" s="1">
        <f>'O and M Class.'!J$75</f>
        <v>0</v>
      </c>
      <c r="J75" s="1">
        <f t="shared" ref="J75:X75" si="89">SUM(J56:J74)</f>
        <v>0</v>
      </c>
      <c r="K75" s="1">
        <f t="shared" si="89"/>
        <v>0</v>
      </c>
      <c r="L75" s="1">
        <f t="shared" si="89"/>
        <v>0</v>
      </c>
      <c r="M75" s="1">
        <f t="shared" si="89"/>
        <v>0</v>
      </c>
      <c r="N75" s="1">
        <f t="shared" si="89"/>
        <v>0</v>
      </c>
      <c r="O75" s="1">
        <f t="shared" si="89"/>
        <v>0</v>
      </c>
      <c r="P75" s="1">
        <f t="shared" si="89"/>
        <v>0</v>
      </c>
      <c r="Q75" s="1">
        <f t="shared" si="89"/>
        <v>0</v>
      </c>
      <c r="R75" s="1">
        <f t="shared" si="89"/>
        <v>0</v>
      </c>
      <c r="S75" s="1">
        <f t="shared" si="89"/>
        <v>0</v>
      </c>
      <c r="T75" s="1">
        <f t="shared" si="89"/>
        <v>0</v>
      </c>
      <c r="U75" s="1">
        <f t="shared" si="89"/>
        <v>0</v>
      </c>
      <c r="V75" s="1">
        <f t="shared" si="89"/>
        <v>0</v>
      </c>
      <c r="W75" s="1">
        <f t="shared" si="89"/>
        <v>0</v>
      </c>
      <c r="X75" s="1">
        <f t="shared" si="89"/>
        <v>0</v>
      </c>
      <c r="Y75" s="1">
        <f t="shared" si="87"/>
        <v>0</v>
      </c>
    </row>
    <row r="76" spans="1:25">
      <c r="A76">
        <f t="shared" si="88"/>
        <v>65</v>
      </c>
      <c r="C76" s="120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>
      <c r="A77">
        <f t="shared" si="88"/>
        <v>66</v>
      </c>
      <c r="C77" s="120"/>
      <c r="D77" s="105" t="s">
        <v>64</v>
      </c>
      <c r="H77" s="9"/>
      <c r="I77" s="1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1"/>
    </row>
    <row r="78" spans="1:25">
      <c r="A78">
        <f t="shared" si="88"/>
        <v>67</v>
      </c>
      <c r="C78" s="120"/>
      <c r="E78" s="105" t="s">
        <v>70</v>
      </c>
      <c r="H78" s="9"/>
      <c r="I78" s="1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1"/>
    </row>
    <row r="79" spans="1:25">
      <c r="A79">
        <f t="shared" si="88"/>
        <v>68</v>
      </c>
      <c r="C79" s="120">
        <v>8500</v>
      </c>
      <c r="F79" s="105" t="s">
        <v>78</v>
      </c>
      <c r="G79" s="12">
        <v>99</v>
      </c>
      <c r="H79" s="9" t="str">
        <f t="shared" ref="H79:H90" si="90">VLOOKUP($G79,alloc,3)</f>
        <v>-</v>
      </c>
      <c r="I79" s="1">
        <f>'O and M Class.'!J$79</f>
        <v>0</v>
      </c>
      <c r="J79" s="9">
        <f t="shared" ref="J79:J90" si="91">$I79*VLOOKUP($G79,alloc,6)</f>
        <v>0</v>
      </c>
      <c r="K79" s="9">
        <f t="shared" ref="K79:K90" si="92">$I79*VLOOKUP($G79,alloc,7)</f>
        <v>0</v>
      </c>
      <c r="L79" s="9">
        <f t="shared" ref="L79:L90" si="93">$I79*VLOOKUP($G79,alloc,8)</f>
        <v>0</v>
      </c>
      <c r="M79" s="9">
        <f t="shared" ref="M79:M90" si="94">$I79*VLOOKUP($G79,alloc,9)</f>
        <v>0</v>
      </c>
      <c r="N79" s="9">
        <f t="shared" ref="N79:N90" si="95">$I79*VLOOKUP($G79,alloc,10)</f>
        <v>0</v>
      </c>
      <c r="O79" s="9">
        <f t="shared" ref="O79:O90" si="96">$I79*VLOOKUP($G79,alloc,11)</f>
        <v>0</v>
      </c>
      <c r="P79" s="9">
        <f t="shared" ref="P79:P90" si="97">$I79*VLOOKUP($G79,alloc,12)</f>
        <v>0</v>
      </c>
      <c r="Q79" s="9">
        <f t="shared" ref="Q79:Q90" si="98">$I79*VLOOKUP($G79,alloc,13)</f>
        <v>0</v>
      </c>
      <c r="R79" s="9">
        <f t="shared" ref="R79:R90" si="99">$I79*VLOOKUP($G79,alloc,14)</f>
        <v>0</v>
      </c>
      <c r="S79" s="9">
        <f t="shared" ref="S79:S90" si="100">$I79*VLOOKUP($G79,alloc,15)</f>
        <v>0</v>
      </c>
      <c r="T79" s="9">
        <f t="shared" ref="T79:T90" si="101">$I79*VLOOKUP($G79,alloc,16)</f>
        <v>0</v>
      </c>
      <c r="U79" s="9">
        <f t="shared" ref="U79:U90" si="102">$I79*VLOOKUP($G79,alloc,17)</f>
        <v>0</v>
      </c>
      <c r="V79" s="9">
        <f t="shared" ref="V79:V90" si="103">$I79*VLOOKUP($G79,alloc,18)</f>
        <v>0</v>
      </c>
      <c r="W79" s="9">
        <f t="shared" ref="W79:W90" si="104">$I79*VLOOKUP($G79,alloc,19)</f>
        <v>0</v>
      </c>
      <c r="X79" s="9">
        <f t="shared" ref="X79:X90" si="105">$I79*VLOOKUP($G79,alloc,20)</f>
        <v>0</v>
      </c>
      <c r="Y79" s="1">
        <f t="shared" ref="Y79:Y90" si="106">SUM(J79:X79)-I79</f>
        <v>0</v>
      </c>
    </row>
    <row r="80" spans="1:25">
      <c r="A80">
        <f t="shared" si="88"/>
        <v>69</v>
      </c>
      <c r="C80" s="120">
        <v>8510</v>
      </c>
      <c r="F80" s="105" t="s">
        <v>94</v>
      </c>
      <c r="G80" s="12">
        <v>99</v>
      </c>
      <c r="H80" s="9" t="str">
        <f t="shared" si="90"/>
        <v>-</v>
      </c>
      <c r="I80" s="1">
        <f>'O and M Class.'!J$80</f>
        <v>0</v>
      </c>
      <c r="J80" s="9">
        <f t="shared" si="91"/>
        <v>0</v>
      </c>
      <c r="K80" s="9">
        <f t="shared" si="92"/>
        <v>0</v>
      </c>
      <c r="L80" s="9">
        <f t="shared" si="93"/>
        <v>0</v>
      </c>
      <c r="M80" s="9">
        <f t="shared" si="94"/>
        <v>0</v>
      </c>
      <c r="N80" s="9">
        <f t="shared" si="95"/>
        <v>0</v>
      </c>
      <c r="O80" s="9">
        <f t="shared" si="96"/>
        <v>0</v>
      </c>
      <c r="P80" s="9">
        <f t="shared" si="97"/>
        <v>0</v>
      </c>
      <c r="Q80" s="9">
        <f t="shared" si="98"/>
        <v>0</v>
      </c>
      <c r="R80" s="9">
        <f t="shared" si="99"/>
        <v>0</v>
      </c>
      <c r="S80" s="9">
        <f t="shared" si="100"/>
        <v>0</v>
      </c>
      <c r="T80" s="9">
        <f t="shared" si="101"/>
        <v>0</v>
      </c>
      <c r="U80" s="9">
        <f t="shared" si="102"/>
        <v>0</v>
      </c>
      <c r="V80" s="9">
        <f t="shared" si="103"/>
        <v>0</v>
      </c>
      <c r="W80" s="9">
        <f t="shared" si="104"/>
        <v>0</v>
      </c>
      <c r="X80" s="9">
        <f t="shared" si="105"/>
        <v>0</v>
      </c>
      <c r="Y80" s="1">
        <f t="shared" si="106"/>
        <v>0</v>
      </c>
    </row>
    <row r="81" spans="1:25">
      <c r="A81">
        <f t="shared" si="88"/>
        <v>70</v>
      </c>
      <c r="C81" s="120">
        <v>8520</v>
      </c>
      <c r="F81" s="105" t="s">
        <v>95</v>
      </c>
      <c r="G81" s="12">
        <v>99</v>
      </c>
      <c r="H81" s="9" t="str">
        <f t="shared" si="90"/>
        <v>-</v>
      </c>
      <c r="I81" s="1">
        <f>'O and M Class.'!J$81</f>
        <v>0</v>
      </c>
      <c r="J81" s="9">
        <f t="shared" si="91"/>
        <v>0</v>
      </c>
      <c r="K81" s="9">
        <f t="shared" si="92"/>
        <v>0</v>
      </c>
      <c r="L81" s="9">
        <f t="shared" si="93"/>
        <v>0</v>
      </c>
      <c r="M81" s="9">
        <f t="shared" si="94"/>
        <v>0</v>
      </c>
      <c r="N81" s="9">
        <f t="shared" si="95"/>
        <v>0</v>
      </c>
      <c r="O81" s="9">
        <f t="shared" si="96"/>
        <v>0</v>
      </c>
      <c r="P81" s="9">
        <f t="shared" si="97"/>
        <v>0</v>
      </c>
      <c r="Q81" s="9">
        <f t="shared" si="98"/>
        <v>0</v>
      </c>
      <c r="R81" s="9">
        <f t="shared" si="99"/>
        <v>0</v>
      </c>
      <c r="S81" s="9">
        <f t="shared" si="100"/>
        <v>0</v>
      </c>
      <c r="T81" s="9">
        <f t="shared" si="101"/>
        <v>0</v>
      </c>
      <c r="U81" s="9">
        <f t="shared" si="102"/>
        <v>0</v>
      </c>
      <c r="V81" s="9">
        <f t="shared" si="103"/>
        <v>0</v>
      </c>
      <c r="W81" s="9">
        <f t="shared" si="104"/>
        <v>0</v>
      </c>
      <c r="X81" s="9">
        <f t="shared" si="105"/>
        <v>0</v>
      </c>
      <c r="Y81" s="1">
        <f t="shared" si="106"/>
        <v>0</v>
      </c>
    </row>
    <row r="82" spans="1:25">
      <c r="A82">
        <f t="shared" si="88"/>
        <v>71</v>
      </c>
      <c r="C82" s="120">
        <v>8530</v>
      </c>
      <c r="F82" s="105" t="s">
        <v>96</v>
      </c>
      <c r="G82" s="12">
        <v>99</v>
      </c>
      <c r="H82" s="9" t="str">
        <f t="shared" si="90"/>
        <v>-</v>
      </c>
      <c r="I82" s="1">
        <f>'O and M Class.'!J$82</f>
        <v>0</v>
      </c>
      <c r="J82" s="9">
        <f t="shared" si="91"/>
        <v>0</v>
      </c>
      <c r="K82" s="9">
        <f t="shared" si="92"/>
        <v>0</v>
      </c>
      <c r="L82" s="9">
        <f t="shared" si="93"/>
        <v>0</v>
      </c>
      <c r="M82" s="9">
        <f t="shared" si="94"/>
        <v>0</v>
      </c>
      <c r="N82" s="9">
        <f t="shared" si="95"/>
        <v>0</v>
      </c>
      <c r="O82" s="9">
        <f t="shared" si="96"/>
        <v>0</v>
      </c>
      <c r="P82" s="9">
        <f t="shared" si="97"/>
        <v>0</v>
      </c>
      <c r="Q82" s="9">
        <f t="shared" si="98"/>
        <v>0</v>
      </c>
      <c r="R82" s="9">
        <f t="shared" si="99"/>
        <v>0</v>
      </c>
      <c r="S82" s="9">
        <f t="shared" si="100"/>
        <v>0</v>
      </c>
      <c r="T82" s="9">
        <f t="shared" si="101"/>
        <v>0</v>
      </c>
      <c r="U82" s="9">
        <f t="shared" si="102"/>
        <v>0</v>
      </c>
      <c r="V82" s="9">
        <f t="shared" si="103"/>
        <v>0</v>
      </c>
      <c r="W82" s="9">
        <f t="shared" si="104"/>
        <v>0</v>
      </c>
      <c r="X82" s="9">
        <f t="shared" si="105"/>
        <v>0</v>
      </c>
      <c r="Y82" s="1">
        <f t="shared" si="106"/>
        <v>0</v>
      </c>
    </row>
    <row r="83" spans="1:25">
      <c r="A83">
        <f t="shared" si="88"/>
        <v>72</v>
      </c>
      <c r="C83" s="120">
        <v>8540</v>
      </c>
      <c r="F83" s="105" t="s">
        <v>97</v>
      </c>
      <c r="G83" s="12">
        <v>99</v>
      </c>
      <c r="H83" s="9" t="str">
        <f t="shared" si="90"/>
        <v>-</v>
      </c>
      <c r="I83" s="1">
        <f>'O and M Class.'!J$83</f>
        <v>0</v>
      </c>
      <c r="J83" s="9">
        <f t="shared" si="91"/>
        <v>0</v>
      </c>
      <c r="K83" s="9">
        <f t="shared" si="92"/>
        <v>0</v>
      </c>
      <c r="L83" s="9">
        <f t="shared" si="93"/>
        <v>0</v>
      </c>
      <c r="M83" s="9">
        <f t="shared" si="94"/>
        <v>0</v>
      </c>
      <c r="N83" s="9">
        <f t="shared" si="95"/>
        <v>0</v>
      </c>
      <c r="O83" s="9">
        <f t="shared" si="96"/>
        <v>0</v>
      </c>
      <c r="P83" s="9">
        <f t="shared" si="97"/>
        <v>0</v>
      </c>
      <c r="Q83" s="9">
        <f t="shared" si="98"/>
        <v>0</v>
      </c>
      <c r="R83" s="9">
        <f t="shared" si="99"/>
        <v>0</v>
      </c>
      <c r="S83" s="9">
        <f t="shared" si="100"/>
        <v>0</v>
      </c>
      <c r="T83" s="9">
        <f t="shared" si="101"/>
        <v>0</v>
      </c>
      <c r="U83" s="9">
        <f t="shared" si="102"/>
        <v>0</v>
      </c>
      <c r="V83" s="9">
        <f t="shared" si="103"/>
        <v>0</v>
      </c>
      <c r="W83" s="9">
        <f t="shared" si="104"/>
        <v>0</v>
      </c>
      <c r="X83" s="9">
        <f t="shared" si="105"/>
        <v>0</v>
      </c>
      <c r="Y83" s="1">
        <f t="shared" si="106"/>
        <v>0</v>
      </c>
    </row>
    <row r="84" spans="1:25">
      <c r="A84">
        <f t="shared" si="88"/>
        <v>73</v>
      </c>
      <c r="C84" s="120">
        <v>8550</v>
      </c>
      <c r="F84" s="105" t="s">
        <v>88</v>
      </c>
      <c r="G84" s="12">
        <v>99</v>
      </c>
      <c r="H84" s="9" t="str">
        <f t="shared" si="90"/>
        <v>-</v>
      </c>
      <c r="I84" s="1">
        <f>'O and M Class.'!J$84</f>
        <v>0</v>
      </c>
      <c r="J84" s="9">
        <f t="shared" si="91"/>
        <v>0</v>
      </c>
      <c r="K84" s="9">
        <f t="shared" si="92"/>
        <v>0</v>
      </c>
      <c r="L84" s="9">
        <f t="shared" si="93"/>
        <v>0</v>
      </c>
      <c r="M84" s="9">
        <f t="shared" si="94"/>
        <v>0</v>
      </c>
      <c r="N84" s="9">
        <f t="shared" si="95"/>
        <v>0</v>
      </c>
      <c r="O84" s="9">
        <f t="shared" si="96"/>
        <v>0</v>
      </c>
      <c r="P84" s="9">
        <f t="shared" si="97"/>
        <v>0</v>
      </c>
      <c r="Q84" s="9">
        <f t="shared" si="98"/>
        <v>0</v>
      </c>
      <c r="R84" s="9">
        <f t="shared" si="99"/>
        <v>0</v>
      </c>
      <c r="S84" s="9">
        <f t="shared" si="100"/>
        <v>0</v>
      </c>
      <c r="T84" s="9">
        <f t="shared" si="101"/>
        <v>0</v>
      </c>
      <c r="U84" s="9">
        <f t="shared" si="102"/>
        <v>0</v>
      </c>
      <c r="V84" s="9">
        <f t="shared" si="103"/>
        <v>0</v>
      </c>
      <c r="W84" s="9">
        <f t="shared" si="104"/>
        <v>0</v>
      </c>
      <c r="X84" s="9">
        <f t="shared" si="105"/>
        <v>0</v>
      </c>
      <c r="Y84" s="1">
        <f t="shared" si="106"/>
        <v>0</v>
      </c>
    </row>
    <row r="85" spans="1:25">
      <c r="A85">
        <f t="shared" si="88"/>
        <v>74</v>
      </c>
      <c r="C85" s="120">
        <v>8560</v>
      </c>
      <c r="F85" s="105" t="s">
        <v>98</v>
      </c>
      <c r="G85" s="12">
        <v>99</v>
      </c>
      <c r="H85" s="9" t="str">
        <f t="shared" si="90"/>
        <v>-</v>
      </c>
      <c r="I85" s="1">
        <f>'O and M Class.'!J$85</f>
        <v>0</v>
      </c>
      <c r="J85" s="9">
        <f t="shared" si="91"/>
        <v>0</v>
      </c>
      <c r="K85" s="9">
        <f t="shared" si="92"/>
        <v>0</v>
      </c>
      <c r="L85" s="9">
        <f t="shared" si="93"/>
        <v>0</v>
      </c>
      <c r="M85" s="9">
        <f t="shared" si="94"/>
        <v>0</v>
      </c>
      <c r="N85" s="9">
        <f t="shared" si="95"/>
        <v>0</v>
      </c>
      <c r="O85" s="9">
        <f t="shared" si="96"/>
        <v>0</v>
      </c>
      <c r="P85" s="9">
        <f t="shared" si="97"/>
        <v>0</v>
      </c>
      <c r="Q85" s="9">
        <f t="shared" si="98"/>
        <v>0</v>
      </c>
      <c r="R85" s="9">
        <f t="shared" si="99"/>
        <v>0</v>
      </c>
      <c r="S85" s="9">
        <f t="shared" si="100"/>
        <v>0</v>
      </c>
      <c r="T85" s="9">
        <f t="shared" si="101"/>
        <v>0</v>
      </c>
      <c r="U85" s="9">
        <f t="shared" si="102"/>
        <v>0</v>
      </c>
      <c r="V85" s="9">
        <f t="shared" si="103"/>
        <v>0</v>
      </c>
      <c r="W85" s="9">
        <f t="shared" si="104"/>
        <v>0</v>
      </c>
      <c r="X85" s="9">
        <f t="shared" si="105"/>
        <v>0</v>
      </c>
      <c r="Y85" s="1">
        <f t="shared" si="106"/>
        <v>0</v>
      </c>
    </row>
    <row r="86" spans="1:25">
      <c r="A86">
        <f t="shared" si="88"/>
        <v>75</v>
      </c>
      <c r="C86" s="120">
        <v>8570</v>
      </c>
      <c r="F86" s="105" t="s">
        <v>89</v>
      </c>
      <c r="G86" s="12">
        <v>99</v>
      </c>
      <c r="H86" s="9" t="str">
        <f t="shared" si="90"/>
        <v>-</v>
      </c>
      <c r="I86" s="1">
        <f>'O and M Class.'!J$86</f>
        <v>0</v>
      </c>
      <c r="J86" s="9">
        <f t="shared" si="91"/>
        <v>0</v>
      </c>
      <c r="K86" s="9">
        <f t="shared" si="92"/>
        <v>0</v>
      </c>
      <c r="L86" s="9">
        <f t="shared" si="93"/>
        <v>0</v>
      </c>
      <c r="M86" s="9">
        <f t="shared" si="94"/>
        <v>0</v>
      </c>
      <c r="N86" s="9">
        <f t="shared" si="95"/>
        <v>0</v>
      </c>
      <c r="O86" s="9">
        <f t="shared" si="96"/>
        <v>0</v>
      </c>
      <c r="P86" s="9">
        <f t="shared" si="97"/>
        <v>0</v>
      </c>
      <c r="Q86" s="9">
        <f t="shared" si="98"/>
        <v>0</v>
      </c>
      <c r="R86" s="9">
        <f t="shared" si="99"/>
        <v>0</v>
      </c>
      <c r="S86" s="9">
        <f t="shared" si="100"/>
        <v>0</v>
      </c>
      <c r="T86" s="9">
        <f t="shared" si="101"/>
        <v>0</v>
      </c>
      <c r="U86" s="9">
        <f t="shared" si="102"/>
        <v>0</v>
      </c>
      <c r="V86" s="9">
        <f t="shared" si="103"/>
        <v>0</v>
      </c>
      <c r="W86" s="9">
        <f t="shared" si="104"/>
        <v>0</v>
      </c>
      <c r="X86" s="9">
        <f t="shared" si="105"/>
        <v>0</v>
      </c>
      <c r="Y86" s="1">
        <f t="shared" si="106"/>
        <v>0</v>
      </c>
    </row>
    <row r="87" spans="1:25">
      <c r="A87">
        <f t="shared" si="88"/>
        <v>76</v>
      </c>
      <c r="C87" s="120">
        <v>8580</v>
      </c>
      <c r="F87" s="105" t="s">
        <v>99</v>
      </c>
      <c r="G87" s="12">
        <v>99</v>
      </c>
      <c r="H87" s="9" t="str">
        <f t="shared" si="90"/>
        <v>-</v>
      </c>
      <c r="I87" s="1">
        <f>'O and M Class.'!J$87</f>
        <v>0</v>
      </c>
      <c r="J87" s="9">
        <f t="shared" si="91"/>
        <v>0</v>
      </c>
      <c r="K87" s="9">
        <f t="shared" si="92"/>
        <v>0</v>
      </c>
      <c r="L87" s="9">
        <f t="shared" si="93"/>
        <v>0</v>
      </c>
      <c r="M87" s="9">
        <f t="shared" si="94"/>
        <v>0</v>
      </c>
      <c r="N87" s="9">
        <f t="shared" si="95"/>
        <v>0</v>
      </c>
      <c r="O87" s="9">
        <f t="shared" si="96"/>
        <v>0</v>
      </c>
      <c r="P87" s="9">
        <f t="shared" si="97"/>
        <v>0</v>
      </c>
      <c r="Q87" s="9">
        <f t="shared" si="98"/>
        <v>0</v>
      </c>
      <c r="R87" s="9">
        <f t="shared" si="99"/>
        <v>0</v>
      </c>
      <c r="S87" s="9">
        <f t="shared" si="100"/>
        <v>0</v>
      </c>
      <c r="T87" s="9">
        <f t="shared" si="101"/>
        <v>0</v>
      </c>
      <c r="U87" s="9">
        <f t="shared" si="102"/>
        <v>0</v>
      </c>
      <c r="V87" s="9">
        <f t="shared" si="103"/>
        <v>0</v>
      </c>
      <c r="W87" s="9">
        <f t="shared" si="104"/>
        <v>0</v>
      </c>
      <c r="X87" s="9">
        <f t="shared" si="105"/>
        <v>0</v>
      </c>
      <c r="Y87" s="1">
        <f t="shared" si="106"/>
        <v>0</v>
      </c>
    </row>
    <row r="88" spans="1:25">
      <c r="A88">
        <f t="shared" si="88"/>
        <v>77</v>
      </c>
      <c r="C88" s="120">
        <v>8580</v>
      </c>
      <c r="F88" s="105" t="s">
        <v>100</v>
      </c>
      <c r="G88" s="12">
        <v>99</v>
      </c>
      <c r="H88" s="9" t="str">
        <f t="shared" si="90"/>
        <v>-</v>
      </c>
      <c r="I88" s="1">
        <f>'O and M Class.'!J$88</f>
        <v>0</v>
      </c>
      <c r="J88" s="9">
        <f t="shared" si="91"/>
        <v>0</v>
      </c>
      <c r="K88" s="9">
        <f t="shared" si="92"/>
        <v>0</v>
      </c>
      <c r="L88" s="9">
        <f t="shared" si="93"/>
        <v>0</v>
      </c>
      <c r="M88" s="9">
        <f t="shared" si="94"/>
        <v>0</v>
      </c>
      <c r="N88" s="9">
        <f t="shared" si="95"/>
        <v>0</v>
      </c>
      <c r="O88" s="9">
        <f t="shared" si="96"/>
        <v>0</v>
      </c>
      <c r="P88" s="9">
        <f t="shared" si="97"/>
        <v>0</v>
      </c>
      <c r="Q88" s="9">
        <f t="shared" si="98"/>
        <v>0</v>
      </c>
      <c r="R88" s="9">
        <f t="shared" si="99"/>
        <v>0</v>
      </c>
      <c r="S88" s="9">
        <f t="shared" si="100"/>
        <v>0</v>
      </c>
      <c r="T88" s="9">
        <f t="shared" si="101"/>
        <v>0</v>
      </c>
      <c r="U88" s="9">
        <f t="shared" si="102"/>
        <v>0</v>
      </c>
      <c r="V88" s="9">
        <f t="shared" si="103"/>
        <v>0</v>
      </c>
      <c r="W88" s="9">
        <f t="shared" si="104"/>
        <v>0</v>
      </c>
      <c r="X88" s="9">
        <f t="shared" si="105"/>
        <v>0</v>
      </c>
      <c r="Y88" s="1">
        <f t="shared" si="106"/>
        <v>0</v>
      </c>
    </row>
    <row r="89" spans="1:25">
      <c r="A89">
        <f t="shared" si="88"/>
        <v>78</v>
      </c>
      <c r="C89" s="120">
        <v>8590</v>
      </c>
      <c r="F89" s="105" t="s">
        <v>77</v>
      </c>
      <c r="G89" s="12">
        <v>99</v>
      </c>
      <c r="H89" s="9" t="str">
        <f t="shared" si="90"/>
        <v>-</v>
      </c>
      <c r="I89" s="1">
        <f>'O and M Class.'!J$89</f>
        <v>0</v>
      </c>
      <c r="J89" s="9">
        <f t="shared" si="91"/>
        <v>0</v>
      </c>
      <c r="K89" s="9">
        <f t="shared" si="92"/>
        <v>0</v>
      </c>
      <c r="L89" s="9">
        <f t="shared" si="93"/>
        <v>0</v>
      </c>
      <c r="M89" s="9">
        <f t="shared" si="94"/>
        <v>0</v>
      </c>
      <c r="N89" s="9">
        <f t="shared" si="95"/>
        <v>0</v>
      </c>
      <c r="O89" s="9">
        <f t="shared" si="96"/>
        <v>0</v>
      </c>
      <c r="P89" s="9">
        <f t="shared" si="97"/>
        <v>0</v>
      </c>
      <c r="Q89" s="9">
        <f t="shared" si="98"/>
        <v>0</v>
      </c>
      <c r="R89" s="9">
        <f t="shared" si="99"/>
        <v>0</v>
      </c>
      <c r="S89" s="9">
        <f t="shared" si="100"/>
        <v>0</v>
      </c>
      <c r="T89" s="9">
        <f t="shared" si="101"/>
        <v>0</v>
      </c>
      <c r="U89" s="9">
        <f t="shared" si="102"/>
        <v>0</v>
      </c>
      <c r="V89" s="9">
        <f t="shared" si="103"/>
        <v>0</v>
      </c>
      <c r="W89" s="9">
        <f t="shared" si="104"/>
        <v>0</v>
      </c>
      <c r="X89" s="9">
        <f t="shared" si="105"/>
        <v>0</v>
      </c>
      <c r="Y89" s="1">
        <f t="shared" si="106"/>
        <v>0</v>
      </c>
    </row>
    <row r="90" spans="1:25">
      <c r="A90">
        <f t="shared" si="88"/>
        <v>79</v>
      </c>
      <c r="C90" s="120">
        <v>8600</v>
      </c>
      <c r="F90" s="105" t="s">
        <v>90</v>
      </c>
      <c r="G90" s="12">
        <v>99</v>
      </c>
      <c r="H90" s="9" t="str">
        <f t="shared" si="90"/>
        <v>-</v>
      </c>
      <c r="I90" s="1">
        <f>'O and M Class.'!J$90</f>
        <v>0</v>
      </c>
      <c r="J90" s="9">
        <f t="shared" si="91"/>
        <v>0</v>
      </c>
      <c r="K90" s="9">
        <f t="shared" si="92"/>
        <v>0</v>
      </c>
      <c r="L90" s="9">
        <f t="shared" si="93"/>
        <v>0</v>
      </c>
      <c r="M90" s="9">
        <f t="shared" si="94"/>
        <v>0</v>
      </c>
      <c r="N90" s="9">
        <f t="shared" si="95"/>
        <v>0</v>
      </c>
      <c r="O90" s="9">
        <f t="shared" si="96"/>
        <v>0</v>
      </c>
      <c r="P90" s="9">
        <f t="shared" si="97"/>
        <v>0</v>
      </c>
      <c r="Q90" s="9">
        <f t="shared" si="98"/>
        <v>0</v>
      </c>
      <c r="R90" s="9">
        <f t="shared" si="99"/>
        <v>0</v>
      </c>
      <c r="S90" s="9">
        <f t="shared" si="100"/>
        <v>0</v>
      </c>
      <c r="T90" s="9">
        <f t="shared" si="101"/>
        <v>0</v>
      </c>
      <c r="U90" s="9">
        <f t="shared" si="102"/>
        <v>0</v>
      </c>
      <c r="V90" s="9">
        <f t="shared" si="103"/>
        <v>0</v>
      </c>
      <c r="W90" s="9">
        <f t="shared" si="104"/>
        <v>0</v>
      </c>
      <c r="X90" s="9">
        <f t="shared" si="105"/>
        <v>0</v>
      </c>
      <c r="Y90" s="1">
        <f t="shared" si="106"/>
        <v>0</v>
      </c>
    </row>
    <row r="91" spans="1:25">
      <c r="A91">
        <f t="shared" si="88"/>
        <v>80</v>
      </c>
      <c r="C91" s="120"/>
      <c r="E91" s="105" t="s">
        <v>79</v>
      </c>
      <c r="G91" s="1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>
      <c r="A92">
        <f t="shared" si="88"/>
        <v>81</v>
      </c>
      <c r="C92" s="120">
        <v>8610</v>
      </c>
      <c r="F92" s="105" t="s">
        <v>87</v>
      </c>
      <c r="G92" s="12">
        <v>99</v>
      </c>
      <c r="H92" s="9" t="str">
        <f t="shared" ref="H92:H98" si="107">VLOOKUP($G92,alloc,3)</f>
        <v>-</v>
      </c>
      <c r="I92" s="1">
        <f>'O and M Class.'!J$92</f>
        <v>0</v>
      </c>
      <c r="J92" s="9">
        <f t="shared" ref="J92:J98" si="108">$I92*VLOOKUP($G92,alloc,6)</f>
        <v>0</v>
      </c>
      <c r="K92" s="9">
        <f t="shared" ref="K92:K98" si="109">$I92*VLOOKUP($G92,alloc,7)</f>
        <v>0</v>
      </c>
      <c r="L92" s="9">
        <f t="shared" ref="L92:L98" si="110">$I92*VLOOKUP($G92,alloc,8)</f>
        <v>0</v>
      </c>
      <c r="M92" s="9">
        <f t="shared" ref="M92:M98" si="111">$I92*VLOOKUP($G92,alloc,9)</f>
        <v>0</v>
      </c>
      <c r="N92" s="9">
        <f t="shared" ref="N92:N98" si="112">$I92*VLOOKUP($G92,alloc,10)</f>
        <v>0</v>
      </c>
      <c r="O92" s="9">
        <f t="shared" ref="O92:O98" si="113">$I92*VLOOKUP($G92,alloc,11)</f>
        <v>0</v>
      </c>
      <c r="P92" s="9">
        <f t="shared" ref="P92:P98" si="114">$I92*VLOOKUP($G92,alloc,12)</f>
        <v>0</v>
      </c>
      <c r="Q92" s="9">
        <f t="shared" ref="Q92:Q98" si="115">$I92*VLOOKUP($G92,alloc,13)</f>
        <v>0</v>
      </c>
      <c r="R92" s="9">
        <f t="shared" ref="R92:R98" si="116">$I92*VLOOKUP($G92,alloc,14)</f>
        <v>0</v>
      </c>
      <c r="S92" s="9">
        <f t="shared" ref="S92:S98" si="117">$I92*VLOOKUP($G92,alloc,15)</f>
        <v>0</v>
      </c>
      <c r="T92" s="9">
        <f t="shared" ref="T92:T98" si="118">$I92*VLOOKUP($G92,alloc,16)</f>
        <v>0</v>
      </c>
      <c r="U92" s="9">
        <f t="shared" ref="U92:U98" si="119">$I92*VLOOKUP($G92,alloc,17)</f>
        <v>0</v>
      </c>
      <c r="V92" s="9">
        <f t="shared" ref="V92:V98" si="120">$I92*VLOOKUP($G92,alloc,18)</f>
        <v>0</v>
      </c>
      <c r="W92" s="9">
        <f t="shared" ref="W92:W98" si="121">$I92*VLOOKUP($G92,alloc,19)</f>
        <v>0</v>
      </c>
      <c r="X92" s="9">
        <f t="shared" ref="X92:X98" si="122">$I92*VLOOKUP($G92,alloc,20)</f>
        <v>0</v>
      </c>
      <c r="Y92" s="1">
        <f t="shared" ref="Y92:Y99" si="123">SUM(J92:X92)-I92</f>
        <v>0</v>
      </c>
    </row>
    <row r="93" spans="1:25">
      <c r="A93">
        <f t="shared" si="88"/>
        <v>82</v>
      </c>
      <c r="C93" s="120">
        <v>8620</v>
      </c>
      <c r="F93" s="105" t="s">
        <v>80</v>
      </c>
      <c r="G93" s="12">
        <v>99</v>
      </c>
      <c r="H93" s="9" t="str">
        <f t="shared" si="107"/>
        <v>-</v>
      </c>
      <c r="I93" s="1">
        <f>'O and M Class.'!J$93</f>
        <v>0</v>
      </c>
      <c r="J93" s="9">
        <f t="shared" si="108"/>
        <v>0</v>
      </c>
      <c r="K93" s="9">
        <f t="shared" si="109"/>
        <v>0</v>
      </c>
      <c r="L93" s="9">
        <f t="shared" si="110"/>
        <v>0</v>
      </c>
      <c r="M93" s="9">
        <f t="shared" si="111"/>
        <v>0</v>
      </c>
      <c r="N93" s="9">
        <f t="shared" si="112"/>
        <v>0</v>
      </c>
      <c r="O93" s="9">
        <f t="shared" si="113"/>
        <v>0</v>
      </c>
      <c r="P93" s="9">
        <f t="shared" si="114"/>
        <v>0</v>
      </c>
      <c r="Q93" s="9">
        <f t="shared" si="115"/>
        <v>0</v>
      </c>
      <c r="R93" s="9">
        <f t="shared" si="116"/>
        <v>0</v>
      </c>
      <c r="S93" s="9">
        <f t="shared" si="117"/>
        <v>0</v>
      </c>
      <c r="T93" s="9">
        <f t="shared" si="118"/>
        <v>0</v>
      </c>
      <c r="U93" s="9">
        <f t="shared" si="119"/>
        <v>0</v>
      </c>
      <c r="V93" s="9">
        <f t="shared" si="120"/>
        <v>0</v>
      </c>
      <c r="W93" s="9">
        <f t="shared" si="121"/>
        <v>0</v>
      </c>
      <c r="X93" s="9">
        <f t="shared" si="122"/>
        <v>0</v>
      </c>
      <c r="Y93" s="1">
        <f t="shared" si="123"/>
        <v>0</v>
      </c>
    </row>
    <row r="94" spans="1:25">
      <c r="A94">
        <f t="shared" si="88"/>
        <v>83</v>
      </c>
      <c r="C94" s="120">
        <v>8630</v>
      </c>
      <c r="F94" s="105" t="s">
        <v>62</v>
      </c>
      <c r="G94" s="12">
        <v>99</v>
      </c>
      <c r="H94" s="9" t="str">
        <f t="shared" si="107"/>
        <v>-</v>
      </c>
      <c r="I94" s="1">
        <f>'O and M Class.'!J$94</f>
        <v>0</v>
      </c>
      <c r="J94" s="9">
        <f t="shared" si="108"/>
        <v>0</v>
      </c>
      <c r="K94" s="9">
        <f t="shared" si="109"/>
        <v>0</v>
      </c>
      <c r="L94" s="9">
        <f t="shared" si="110"/>
        <v>0</v>
      </c>
      <c r="M94" s="9">
        <f t="shared" si="111"/>
        <v>0</v>
      </c>
      <c r="N94" s="9">
        <f t="shared" si="112"/>
        <v>0</v>
      </c>
      <c r="O94" s="9">
        <f t="shared" si="113"/>
        <v>0</v>
      </c>
      <c r="P94" s="9">
        <f t="shared" si="114"/>
        <v>0</v>
      </c>
      <c r="Q94" s="9">
        <f t="shared" si="115"/>
        <v>0</v>
      </c>
      <c r="R94" s="9">
        <f t="shared" si="116"/>
        <v>0</v>
      </c>
      <c r="S94" s="9">
        <f t="shared" si="117"/>
        <v>0</v>
      </c>
      <c r="T94" s="9">
        <f t="shared" si="118"/>
        <v>0</v>
      </c>
      <c r="U94" s="9">
        <f t="shared" si="119"/>
        <v>0</v>
      </c>
      <c r="V94" s="9">
        <f t="shared" si="120"/>
        <v>0</v>
      </c>
      <c r="W94" s="9">
        <f t="shared" si="121"/>
        <v>0</v>
      </c>
      <c r="X94" s="9">
        <f t="shared" si="122"/>
        <v>0</v>
      </c>
      <c r="Y94" s="1">
        <f t="shared" si="123"/>
        <v>0</v>
      </c>
    </row>
    <row r="95" spans="1:25">
      <c r="A95">
        <f t="shared" si="88"/>
        <v>84</v>
      </c>
      <c r="C95" s="120">
        <v>8640</v>
      </c>
      <c r="F95" s="105" t="s">
        <v>93</v>
      </c>
      <c r="G95" s="12">
        <v>99</v>
      </c>
      <c r="H95" s="9" t="str">
        <f t="shared" si="107"/>
        <v>-</v>
      </c>
      <c r="I95" s="1">
        <f>'O and M Class.'!J$95</f>
        <v>0</v>
      </c>
      <c r="J95" s="9">
        <f t="shared" si="108"/>
        <v>0</v>
      </c>
      <c r="K95" s="9">
        <f t="shared" si="109"/>
        <v>0</v>
      </c>
      <c r="L95" s="9">
        <f t="shared" si="110"/>
        <v>0</v>
      </c>
      <c r="M95" s="9">
        <f t="shared" si="111"/>
        <v>0</v>
      </c>
      <c r="N95" s="9">
        <f t="shared" si="112"/>
        <v>0</v>
      </c>
      <c r="O95" s="9">
        <f t="shared" si="113"/>
        <v>0</v>
      </c>
      <c r="P95" s="9">
        <f t="shared" si="114"/>
        <v>0</v>
      </c>
      <c r="Q95" s="9">
        <f t="shared" si="115"/>
        <v>0</v>
      </c>
      <c r="R95" s="9">
        <f t="shared" si="116"/>
        <v>0</v>
      </c>
      <c r="S95" s="9">
        <f t="shared" si="117"/>
        <v>0</v>
      </c>
      <c r="T95" s="9">
        <f t="shared" si="118"/>
        <v>0</v>
      </c>
      <c r="U95" s="9">
        <f t="shared" si="119"/>
        <v>0</v>
      </c>
      <c r="V95" s="9">
        <f t="shared" si="120"/>
        <v>0</v>
      </c>
      <c r="W95" s="9">
        <f t="shared" si="121"/>
        <v>0</v>
      </c>
      <c r="X95" s="9">
        <f t="shared" si="122"/>
        <v>0</v>
      </c>
      <c r="Y95" s="1">
        <f t="shared" si="123"/>
        <v>0</v>
      </c>
    </row>
    <row r="96" spans="1:25">
      <c r="A96">
        <f t="shared" si="88"/>
        <v>85</v>
      </c>
      <c r="C96" s="120">
        <v>8650</v>
      </c>
      <c r="F96" s="105" t="s">
        <v>83</v>
      </c>
      <c r="G96" s="12">
        <v>99</v>
      </c>
      <c r="H96" s="9" t="str">
        <f t="shared" si="107"/>
        <v>-</v>
      </c>
      <c r="I96" s="1">
        <f>'O and M Class.'!J$96</f>
        <v>0</v>
      </c>
      <c r="J96" s="9">
        <f t="shared" si="108"/>
        <v>0</v>
      </c>
      <c r="K96" s="9">
        <f t="shared" si="109"/>
        <v>0</v>
      </c>
      <c r="L96" s="9">
        <f t="shared" si="110"/>
        <v>0</v>
      </c>
      <c r="M96" s="9">
        <f t="shared" si="111"/>
        <v>0</v>
      </c>
      <c r="N96" s="9">
        <f t="shared" si="112"/>
        <v>0</v>
      </c>
      <c r="O96" s="9">
        <f t="shared" si="113"/>
        <v>0</v>
      </c>
      <c r="P96" s="9">
        <f t="shared" si="114"/>
        <v>0</v>
      </c>
      <c r="Q96" s="9">
        <f t="shared" si="115"/>
        <v>0</v>
      </c>
      <c r="R96" s="9">
        <f t="shared" si="116"/>
        <v>0</v>
      </c>
      <c r="S96" s="9">
        <f t="shared" si="117"/>
        <v>0</v>
      </c>
      <c r="T96" s="9">
        <f t="shared" si="118"/>
        <v>0</v>
      </c>
      <c r="U96" s="9">
        <f t="shared" si="119"/>
        <v>0</v>
      </c>
      <c r="V96" s="9">
        <f t="shared" si="120"/>
        <v>0</v>
      </c>
      <c r="W96" s="9">
        <f t="shared" si="121"/>
        <v>0</v>
      </c>
      <c r="X96" s="9">
        <f t="shared" si="122"/>
        <v>0</v>
      </c>
      <c r="Y96" s="1">
        <f t="shared" si="123"/>
        <v>0</v>
      </c>
    </row>
    <row r="97" spans="1:25">
      <c r="A97">
        <f t="shared" si="88"/>
        <v>86</v>
      </c>
      <c r="C97" s="120">
        <v>8660</v>
      </c>
      <c r="F97" s="105" t="s">
        <v>101</v>
      </c>
      <c r="G97" s="12">
        <v>99</v>
      </c>
      <c r="H97" s="9" t="str">
        <f t="shared" si="107"/>
        <v>-</v>
      </c>
      <c r="I97" s="1">
        <f>'O and M Class.'!J$97</f>
        <v>0</v>
      </c>
      <c r="J97" s="9">
        <f t="shared" si="108"/>
        <v>0</v>
      </c>
      <c r="K97" s="9">
        <f t="shared" si="109"/>
        <v>0</v>
      </c>
      <c r="L97" s="9">
        <f t="shared" si="110"/>
        <v>0</v>
      </c>
      <c r="M97" s="9">
        <f t="shared" si="111"/>
        <v>0</v>
      </c>
      <c r="N97" s="9">
        <f t="shared" si="112"/>
        <v>0</v>
      </c>
      <c r="O97" s="9">
        <f t="shared" si="113"/>
        <v>0</v>
      </c>
      <c r="P97" s="9">
        <f t="shared" si="114"/>
        <v>0</v>
      </c>
      <c r="Q97" s="9">
        <f t="shared" si="115"/>
        <v>0</v>
      </c>
      <c r="R97" s="9">
        <f t="shared" si="116"/>
        <v>0</v>
      </c>
      <c r="S97" s="9">
        <f t="shared" si="117"/>
        <v>0</v>
      </c>
      <c r="T97" s="9">
        <f t="shared" si="118"/>
        <v>0</v>
      </c>
      <c r="U97" s="9">
        <f t="shared" si="119"/>
        <v>0</v>
      </c>
      <c r="V97" s="9">
        <f t="shared" si="120"/>
        <v>0</v>
      </c>
      <c r="W97" s="9">
        <f t="shared" si="121"/>
        <v>0</v>
      </c>
      <c r="X97" s="9">
        <f t="shared" si="122"/>
        <v>0</v>
      </c>
      <c r="Y97" s="1">
        <f t="shared" si="123"/>
        <v>0</v>
      </c>
    </row>
    <row r="98" spans="1:25">
      <c r="A98">
        <f t="shared" si="88"/>
        <v>87</v>
      </c>
      <c r="C98" s="120">
        <v>8670</v>
      </c>
      <c r="F98" s="105" t="s">
        <v>85</v>
      </c>
      <c r="G98" s="12">
        <v>99</v>
      </c>
      <c r="H98" s="9" t="str">
        <f t="shared" si="107"/>
        <v>-</v>
      </c>
      <c r="I98" s="1">
        <f>'O and M Class.'!J$98</f>
        <v>0</v>
      </c>
      <c r="J98" s="9">
        <f t="shared" si="108"/>
        <v>0</v>
      </c>
      <c r="K98" s="9">
        <f t="shared" si="109"/>
        <v>0</v>
      </c>
      <c r="L98" s="9">
        <f t="shared" si="110"/>
        <v>0</v>
      </c>
      <c r="M98" s="9">
        <f t="shared" si="111"/>
        <v>0</v>
      </c>
      <c r="N98" s="9">
        <f t="shared" si="112"/>
        <v>0</v>
      </c>
      <c r="O98" s="9">
        <f t="shared" si="113"/>
        <v>0</v>
      </c>
      <c r="P98" s="9">
        <f t="shared" si="114"/>
        <v>0</v>
      </c>
      <c r="Q98" s="9">
        <f t="shared" si="115"/>
        <v>0</v>
      </c>
      <c r="R98" s="9">
        <f t="shared" si="116"/>
        <v>0</v>
      </c>
      <c r="S98" s="9">
        <f t="shared" si="117"/>
        <v>0</v>
      </c>
      <c r="T98" s="9">
        <f t="shared" si="118"/>
        <v>0</v>
      </c>
      <c r="U98" s="9">
        <f t="shared" si="119"/>
        <v>0</v>
      </c>
      <c r="V98" s="9">
        <f t="shared" si="120"/>
        <v>0</v>
      </c>
      <c r="W98" s="9">
        <f t="shared" si="121"/>
        <v>0</v>
      </c>
      <c r="X98" s="9">
        <f t="shared" si="122"/>
        <v>0</v>
      </c>
      <c r="Y98" s="1">
        <f t="shared" si="123"/>
        <v>0</v>
      </c>
    </row>
    <row r="99" spans="1:25">
      <c r="A99">
        <f t="shared" si="88"/>
        <v>88</v>
      </c>
      <c r="C99" s="120"/>
      <c r="D99" s="105" t="s">
        <v>69</v>
      </c>
      <c r="H99" s="9"/>
      <c r="I99" s="1">
        <f>'O and M Class.'!J$99</f>
        <v>0</v>
      </c>
      <c r="J99" s="1">
        <f t="shared" ref="J99:P99" si="124">SUM(J79:J98)</f>
        <v>0</v>
      </c>
      <c r="K99" s="1">
        <f t="shared" si="124"/>
        <v>0</v>
      </c>
      <c r="L99" s="1">
        <f t="shared" si="124"/>
        <v>0</v>
      </c>
      <c r="M99" s="1">
        <f t="shared" si="124"/>
        <v>0</v>
      </c>
      <c r="N99" s="1">
        <f t="shared" si="124"/>
        <v>0</v>
      </c>
      <c r="O99" s="1">
        <f t="shared" si="124"/>
        <v>0</v>
      </c>
      <c r="P99" s="1">
        <f t="shared" si="124"/>
        <v>0</v>
      </c>
      <c r="Q99" s="1">
        <f t="shared" ref="Q99:X99" si="125">SUM(Q79:Q98)</f>
        <v>0</v>
      </c>
      <c r="R99" s="1">
        <f t="shared" si="125"/>
        <v>0</v>
      </c>
      <c r="S99" s="1">
        <f t="shared" si="125"/>
        <v>0</v>
      </c>
      <c r="T99" s="1">
        <f t="shared" si="125"/>
        <v>0</v>
      </c>
      <c r="U99" s="1">
        <f t="shared" si="125"/>
        <v>0</v>
      </c>
      <c r="V99" s="1">
        <f t="shared" si="125"/>
        <v>0</v>
      </c>
      <c r="W99" s="1">
        <f t="shared" si="125"/>
        <v>0</v>
      </c>
      <c r="X99" s="1">
        <f t="shared" si="125"/>
        <v>0</v>
      </c>
      <c r="Y99" s="1">
        <f t="shared" si="123"/>
        <v>0</v>
      </c>
    </row>
    <row r="100" spans="1:25">
      <c r="A100">
        <f t="shared" si="88"/>
        <v>89</v>
      </c>
      <c r="C100" s="120"/>
      <c r="H100" s="9"/>
      <c r="I100" s="1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1"/>
    </row>
    <row r="101" spans="1:25">
      <c r="A101">
        <f t="shared" si="88"/>
        <v>90</v>
      </c>
      <c r="C101" s="120"/>
      <c r="D101" s="105" t="s">
        <v>24</v>
      </c>
      <c r="H101" s="9"/>
      <c r="I101" s="1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1"/>
    </row>
    <row r="102" spans="1:25">
      <c r="A102">
        <f t="shared" si="88"/>
        <v>91</v>
      </c>
      <c r="C102" s="120"/>
      <c r="E102" s="105" t="s">
        <v>70</v>
      </c>
      <c r="H102" s="9"/>
      <c r="I102" s="1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1"/>
    </row>
    <row r="103" spans="1:25">
      <c r="A103">
        <f t="shared" si="88"/>
        <v>92</v>
      </c>
      <c r="C103" s="120">
        <v>8700</v>
      </c>
      <c r="F103" s="105" t="s">
        <v>381</v>
      </c>
      <c r="G103" s="12">
        <v>10.199999999999999</v>
      </c>
      <c r="H103" s="9" t="str">
        <f t="shared" ref="H103:H125" si="126">VLOOKUP($G103,alloc,3)</f>
        <v>Composite of Accts. 871-879 &amp; 886-893 - Cust</v>
      </c>
      <c r="I103" s="1">
        <f>'O and M Class.'!J$103</f>
        <v>1316805.5240893976</v>
      </c>
      <c r="J103" s="9">
        <f t="shared" ref="J103:J125" si="127">$I103*VLOOKUP($G103,alloc,6)</f>
        <v>1128380.9974663567</v>
      </c>
      <c r="K103" s="9">
        <f t="shared" ref="K103:K125" si="128">$I103*VLOOKUP($G103,alloc,7)</f>
        <v>183048.10883779169</v>
      </c>
      <c r="L103" s="9">
        <f t="shared" ref="L103:L125" si="129">$I103*VLOOKUP($G103,alloc,8)</f>
        <v>237.97944992753369</v>
      </c>
      <c r="M103" s="9">
        <f t="shared" ref="M103:M125" si="130">$I103*VLOOKUP($G103,alloc,9)</f>
        <v>3207.4050844811982</v>
      </c>
      <c r="N103" s="9">
        <f t="shared" ref="N103:N125" si="131">$I103*VLOOKUP($G103,alloc,10)</f>
        <v>1931.0332508405586</v>
      </c>
      <c r="O103" s="9">
        <f t="shared" ref="O103:O125" si="132">$I103*VLOOKUP($G103,alloc,11)</f>
        <v>0</v>
      </c>
      <c r="P103" s="9">
        <f t="shared" ref="P103:P125" si="133">$I103*VLOOKUP($G103,alloc,12)</f>
        <v>0</v>
      </c>
      <c r="Q103" s="9">
        <f t="shared" ref="Q103:Q125" si="134">$I103*VLOOKUP($G103,alloc,13)</f>
        <v>0</v>
      </c>
      <c r="R103" s="9">
        <f t="shared" ref="R103:R125" si="135">$I103*VLOOKUP($G103,alloc,14)</f>
        <v>0</v>
      </c>
      <c r="S103" s="9">
        <f t="shared" ref="S103:S125" si="136">$I103*VLOOKUP($G103,alloc,15)</f>
        <v>0</v>
      </c>
      <c r="T103" s="9">
        <f t="shared" ref="T103:T125" si="137">$I103*VLOOKUP($G103,alloc,16)</f>
        <v>0</v>
      </c>
      <c r="U103" s="9">
        <f t="shared" ref="U103:U125" si="138">$I103*VLOOKUP($G103,alloc,17)</f>
        <v>0</v>
      </c>
      <c r="V103" s="9">
        <f t="shared" ref="V103:V125" si="139">$I103*VLOOKUP($G103,alloc,18)</f>
        <v>0</v>
      </c>
      <c r="W103" s="9">
        <f t="shared" ref="W103:W125" si="140">$I103*VLOOKUP($G103,alloc,19)</f>
        <v>0</v>
      </c>
      <c r="X103" s="9">
        <f t="shared" ref="X103:X125" si="141">$I103*VLOOKUP($G103,alloc,20)</f>
        <v>0</v>
      </c>
      <c r="Y103" s="1">
        <f>SUM(J103:X103)-I103</f>
        <v>0</v>
      </c>
    </row>
    <row r="104" spans="1:25">
      <c r="A104">
        <f t="shared" si="88"/>
        <v>93</v>
      </c>
      <c r="C104" s="120">
        <v>8710</v>
      </c>
      <c r="F104" s="105" t="s">
        <v>188</v>
      </c>
      <c r="G104" s="12">
        <v>99</v>
      </c>
      <c r="H104" s="9" t="str">
        <f t="shared" si="126"/>
        <v>-</v>
      </c>
      <c r="I104" s="1">
        <f>'O and M Class.'!J$104</f>
        <v>0</v>
      </c>
      <c r="J104" s="9">
        <f t="shared" si="127"/>
        <v>0</v>
      </c>
      <c r="K104" s="9">
        <f t="shared" si="128"/>
        <v>0</v>
      </c>
      <c r="L104" s="9">
        <f t="shared" si="129"/>
        <v>0</v>
      </c>
      <c r="M104" s="9">
        <f t="shared" si="130"/>
        <v>0</v>
      </c>
      <c r="N104" s="9">
        <f t="shared" si="131"/>
        <v>0</v>
      </c>
      <c r="O104" s="9">
        <f t="shared" si="132"/>
        <v>0</v>
      </c>
      <c r="P104" s="9">
        <f t="shared" si="133"/>
        <v>0</v>
      </c>
      <c r="Q104" s="9">
        <f t="shared" si="134"/>
        <v>0</v>
      </c>
      <c r="R104" s="9">
        <f t="shared" si="135"/>
        <v>0</v>
      </c>
      <c r="S104" s="9">
        <f t="shared" si="136"/>
        <v>0</v>
      </c>
      <c r="T104" s="9">
        <f t="shared" si="137"/>
        <v>0</v>
      </c>
      <c r="U104" s="9">
        <f t="shared" si="138"/>
        <v>0</v>
      </c>
      <c r="V104" s="9">
        <f t="shared" si="139"/>
        <v>0</v>
      </c>
      <c r="W104" s="9">
        <f t="shared" si="140"/>
        <v>0</v>
      </c>
      <c r="X104" s="9">
        <f t="shared" si="141"/>
        <v>0</v>
      </c>
      <c r="Y104" s="1">
        <f t="shared" ref="Y104:Y114" si="142">SUM(J104:X104)-I104</f>
        <v>0</v>
      </c>
    </row>
    <row r="105" spans="1:25">
      <c r="A105">
        <f t="shared" si="88"/>
        <v>94</v>
      </c>
      <c r="C105" s="120">
        <v>8711</v>
      </c>
      <c r="F105" s="105" t="s">
        <v>389</v>
      </c>
      <c r="G105" s="12">
        <v>99</v>
      </c>
      <c r="H105" s="9" t="str">
        <f t="shared" si="126"/>
        <v>-</v>
      </c>
      <c r="I105" s="1">
        <f>'O and M Class.'!J105</f>
        <v>0</v>
      </c>
      <c r="J105" s="9">
        <f t="shared" si="127"/>
        <v>0</v>
      </c>
      <c r="K105" s="9">
        <f t="shared" si="128"/>
        <v>0</v>
      </c>
      <c r="L105" s="9">
        <f t="shared" si="129"/>
        <v>0</v>
      </c>
      <c r="M105" s="9">
        <f t="shared" si="130"/>
        <v>0</v>
      </c>
      <c r="N105" s="9">
        <f t="shared" si="131"/>
        <v>0</v>
      </c>
      <c r="O105" s="9">
        <f t="shared" si="132"/>
        <v>0</v>
      </c>
      <c r="P105" s="9">
        <f t="shared" si="133"/>
        <v>0</v>
      </c>
      <c r="Q105" s="9">
        <f t="shared" si="134"/>
        <v>0</v>
      </c>
      <c r="R105" s="9">
        <f t="shared" si="135"/>
        <v>0</v>
      </c>
      <c r="S105" s="9">
        <f t="shared" si="136"/>
        <v>0</v>
      </c>
      <c r="T105" s="9">
        <f t="shared" si="137"/>
        <v>0</v>
      </c>
      <c r="U105" s="9">
        <f t="shared" si="138"/>
        <v>0</v>
      </c>
      <c r="V105" s="9">
        <f t="shared" si="139"/>
        <v>0</v>
      </c>
      <c r="W105" s="9">
        <f t="shared" si="140"/>
        <v>0</v>
      </c>
      <c r="X105" s="9">
        <f t="shared" si="141"/>
        <v>0</v>
      </c>
      <c r="Y105" s="1">
        <f t="shared" si="142"/>
        <v>0</v>
      </c>
    </row>
    <row r="106" spans="1:25">
      <c r="A106">
        <f>A104+1</f>
        <v>94</v>
      </c>
      <c r="C106" s="123" t="s">
        <v>243</v>
      </c>
      <c r="F106" s="105" t="s">
        <v>382</v>
      </c>
      <c r="G106" s="12">
        <v>11.2</v>
      </c>
      <c r="H106" s="9" t="str">
        <f t="shared" si="126"/>
        <v>Composite of Accts. 376 &amp; 380 - Cust</v>
      </c>
      <c r="I106" s="1">
        <f>'O and M Class.'!J106</f>
        <v>0</v>
      </c>
      <c r="J106" s="9">
        <f t="shared" si="127"/>
        <v>0</v>
      </c>
      <c r="K106" s="9">
        <f t="shared" si="128"/>
        <v>0</v>
      </c>
      <c r="L106" s="9">
        <f t="shared" si="129"/>
        <v>0</v>
      </c>
      <c r="M106" s="9">
        <f t="shared" si="130"/>
        <v>0</v>
      </c>
      <c r="N106" s="9">
        <f t="shared" si="131"/>
        <v>0</v>
      </c>
      <c r="O106" s="9">
        <f t="shared" si="132"/>
        <v>0</v>
      </c>
      <c r="P106" s="9">
        <f t="shared" si="133"/>
        <v>0</v>
      </c>
      <c r="Q106" s="9">
        <f t="shared" si="134"/>
        <v>0</v>
      </c>
      <c r="R106" s="9">
        <f t="shared" si="135"/>
        <v>0</v>
      </c>
      <c r="S106" s="9">
        <f t="shared" si="136"/>
        <v>0</v>
      </c>
      <c r="T106" s="9">
        <f t="shared" si="137"/>
        <v>0</v>
      </c>
      <c r="U106" s="9">
        <f t="shared" si="138"/>
        <v>0</v>
      </c>
      <c r="V106" s="9">
        <f t="shared" si="139"/>
        <v>0</v>
      </c>
      <c r="W106" s="9">
        <f t="shared" si="140"/>
        <v>0</v>
      </c>
      <c r="X106" s="9">
        <f t="shared" si="141"/>
        <v>0</v>
      </c>
      <c r="Y106" s="1">
        <f t="shared" si="142"/>
        <v>0</v>
      </c>
    </row>
    <row r="107" spans="1:25">
      <c r="A107">
        <f>A106+1</f>
        <v>95</v>
      </c>
      <c r="C107" s="120">
        <v>8740</v>
      </c>
      <c r="F107" s="105" t="s">
        <v>63</v>
      </c>
      <c r="G107" s="12">
        <v>12.2</v>
      </c>
      <c r="H107" s="9" t="str">
        <f t="shared" si="126"/>
        <v>Composite of Accts. 374-379 - Cust</v>
      </c>
      <c r="I107" s="1">
        <f>'O and M Class.'!J107</f>
        <v>4026469.9448862239</v>
      </c>
      <c r="J107" s="9">
        <f t="shared" si="127"/>
        <v>3574126.6842804705</v>
      </c>
      <c r="K107" s="9">
        <f t="shared" si="128"/>
        <v>447940.1044966047</v>
      </c>
      <c r="L107" s="9">
        <f t="shared" si="129"/>
        <v>194.89941270472977</v>
      </c>
      <c r="M107" s="9">
        <f t="shared" si="130"/>
        <v>2626.7871762116579</v>
      </c>
      <c r="N107" s="9">
        <f t="shared" si="131"/>
        <v>1581.4695202326643</v>
      </c>
      <c r="O107" s="9">
        <f t="shared" si="132"/>
        <v>0</v>
      </c>
      <c r="P107" s="9">
        <f t="shared" si="133"/>
        <v>0</v>
      </c>
      <c r="Q107" s="9">
        <f t="shared" si="134"/>
        <v>0</v>
      </c>
      <c r="R107" s="9">
        <f t="shared" si="135"/>
        <v>0</v>
      </c>
      <c r="S107" s="9">
        <f t="shared" si="136"/>
        <v>0</v>
      </c>
      <c r="T107" s="9">
        <f t="shared" si="137"/>
        <v>0</v>
      </c>
      <c r="U107" s="9">
        <f t="shared" si="138"/>
        <v>0</v>
      </c>
      <c r="V107" s="9">
        <f t="shared" si="139"/>
        <v>0</v>
      </c>
      <c r="W107" s="9">
        <f t="shared" si="140"/>
        <v>0</v>
      </c>
      <c r="X107" s="9">
        <f t="shared" si="141"/>
        <v>0</v>
      </c>
      <c r="Y107" s="1">
        <f t="shared" si="142"/>
        <v>0</v>
      </c>
    </row>
    <row r="108" spans="1:25">
      <c r="A108">
        <f t="shared" si="88"/>
        <v>96</v>
      </c>
      <c r="C108" s="120">
        <v>8750</v>
      </c>
      <c r="F108" s="105" t="s">
        <v>383</v>
      </c>
      <c r="G108" s="12">
        <v>11.2</v>
      </c>
      <c r="H108" s="9" t="str">
        <f t="shared" si="126"/>
        <v>Composite of Accts. 376 &amp; 380 - Cust</v>
      </c>
      <c r="I108" s="1">
        <f>'O and M Class.'!J108</f>
        <v>805849.25901758531</v>
      </c>
      <c r="J108" s="9">
        <f t="shared" si="127"/>
        <v>715318.22653249255</v>
      </c>
      <c r="K108" s="9">
        <f t="shared" si="128"/>
        <v>89649.794046345167</v>
      </c>
      <c r="L108" s="9">
        <f t="shared" si="129"/>
        <v>39.006760130059057</v>
      </c>
      <c r="M108" s="9">
        <f t="shared" si="130"/>
        <v>525.71968213384366</v>
      </c>
      <c r="N108" s="9">
        <f t="shared" si="131"/>
        <v>316.51199648390786</v>
      </c>
      <c r="O108" s="9">
        <f t="shared" si="132"/>
        <v>0</v>
      </c>
      <c r="P108" s="9">
        <f t="shared" si="133"/>
        <v>0</v>
      </c>
      <c r="Q108" s="9">
        <f t="shared" si="134"/>
        <v>0</v>
      </c>
      <c r="R108" s="9">
        <f t="shared" si="135"/>
        <v>0</v>
      </c>
      <c r="S108" s="9">
        <f t="shared" si="136"/>
        <v>0</v>
      </c>
      <c r="T108" s="9">
        <f t="shared" si="137"/>
        <v>0</v>
      </c>
      <c r="U108" s="9">
        <f t="shared" si="138"/>
        <v>0</v>
      </c>
      <c r="V108" s="9">
        <f t="shared" si="139"/>
        <v>0</v>
      </c>
      <c r="W108" s="9">
        <f t="shared" si="140"/>
        <v>0</v>
      </c>
      <c r="X108" s="9">
        <f t="shared" si="141"/>
        <v>0</v>
      </c>
      <c r="Y108" s="1">
        <f t="shared" si="142"/>
        <v>0</v>
      </c>
    </row>
    <row r="109" spans="1:25">
      <c r="A109">
        <f t="shared" si="88"/>
        <v>97</v>
      </c>
      <c r="C109" s="120">
        <v>8760</v>
      </c>
      <c r="F109" s="105" t="s">
        <v>384</v>
      </c>
      <c r="G109" s="12">
        <v>2.2000000000000002</v>
      </c>
      <c r="H109" s="9" t="str">
        <f t="shared" si="126"/>
        <v>Non-Residential Bills</v>
      </c>
      <c r="I109" s="1">
        <f>'O and M Class.'!J109</f>
        <v>523.06203787400796</v>
      </c>
      <c r="J109" s="9">
        <f t="shared" si="127"/>
        <v>0</v>
      </c>
      <c r="K109" s="9">
        <f t="shared" si="128"/>
        <v>517.97049786864864</v>
      </c>
      <c r="L109" s="9">
        <f t="shared" si="129"/>
        <v>0.22536974211412963</v>
      </c>
      <c r="M109" s="9">
        <f t="shared" si="130"/>
        <v>3.0374557843762946</v>
      </c>
      <c r="N109" s="9">
        <f t="shared" si="131"/>
        <v>1.8287144788689376</v>
      </c>
      <c r="O109" s="9">
        <f t="shared" si="132"/>
        <v>0</v>
      </c>
      <c r="P109" s="9">
        <f t="shared" si="133"/>
        <v>0</v>
      </c>
      <c r="Q109" s="9">
        <f t="shared" si="134"/>
        <v>0</v>
      </c>
      <c r="R109" s="9">
        <f t="shared" si="135"/>
        <v>0</v>
      </c>
      <c r="S109" s="9">
        <f t="shared" si="136"/>
        <v>0</v>
      </c>
      <c r="T109" s="9">
        <f t="shared" si="137"/>
        <v>0</v>
      </c>
      <c r="U109" s="9">
        <f t="shared" si="138"/>
        <v>0</v>
      </c>
      <c r="V109" s="9">
        <f t="shared" si="139"/>
        <v>0</v>
      </c>
      <c r="W109" s="9">
        <f t="shared" si="140"/>
        <v>0</v>
      </c>
      <c r="X109" s="9">
        <f t="shared" si="141"/>
        <v>0</v>
      </c>
      <c r="Y109" s="1">
        <f>SUM(J109:X109)-I109</f>
        <v>0</v>
      </c>
    </row>
    <row r="110" spans="1:25">
      <c r="A110">
        <f t="shared" si="88"/>
        <v>98</v>
      </c>
      <c r="C110" s="120">
        <v>8770</v>
      </c>
      <c r="F110" s="105" t="s">
        <v>385</v>
      </c>
      <c r="G110" s="12">
        <v>11.2</v>
      </c>
      <c r="H110" s="9" t="str">
        <f t="shared" si="126"/>
        <v>Composite of Accts. 376 &amp; 380 - Cust</v>
      </c>
      <c r="I110" s="1">
        <f>'O and M Class.'!J110</f>
        <v>3247.7198420430445</v>
      </c>
      <c r="J110" s="9">
        <f t="shared" si="127"/>
        <v>2882.8632299256374</v>
      </c>
      <c r="K110" s="9">
        <f t="shared" si="128"/>
        <v>361.30506009813672</v>
      </c>
      <c r="L110" s="9">
        <f t="shared" si="129"/>
        <v>0.15720437467752496</v>
      </c>
      <c r="M110" s="9">
        <f t="shared" si="130"/>
        <v>2.1187464329248549</v>
      </c>
      <c r="N110" s="9">
        <f t="shared" si="131"/>
        <v>1.2756012116690598</v>
      </c>
      <c r="O110" s="9">
        <f t="shared" si="132"/>
        <v>0</v>
      </c>
      <c r="P110" s="9">
        <f t="shared" si="133"/>
        <v>0</v>
      </c>
      <c r="Q110" s="9">
        <f t="shared" si="134"/>
        <v>0</v>
      </c>
      <c r="R110" s="9">
        <f t="shared" si="135"/>
        <v>0</v>
      </c>
      <c r="S110" s="9">
        <f t="shared" si="136"/>
        <v>0</v>
      </c>
      <c r="T110" s="9">
        <f t="shared" si="137"/>
        <v>0</v>
      </c>
      <c r="U110" s="9">
        <f t="shared" si="138"/>
        <v>0</v>
      </c>
      <c r="V110" s="9">
        <f t="shared" si="139"/>
        <v>0</v>
      </c>
      <c r="W110" s="9">
        <f t="shared" si="140"/>
        <v>0</v>
      </c>
      <c r="X110" s="9">
        <f t="shared" si="141"/>
        <v>0</v>
      </c>
      <c r="Y110" s="1">
        <f>SUM(J110:X110)-I110</f>
        <v>0</v>
      </c>
    </row>
    <row r="111" spans="1:25">
      <c r="A111">
        <f t="shared" si="88"/>
        <v>99</v>
      </c>
      <c r="C111" s="120">
        <v>8780</v>
      </c>
      <c r="F111" s="105" t="s">
        <v>386</v>
      </c>
      <c r="G111" s="12">
        <v>13.2</v>
      </c>
      <c r="H111" s="9" t="str">
        <f t="shared" si="126"/>
        <v>Composite of Accts. 381-383 - Cust</v>
      </c>
      <c r="I111" s="1">
        <f>'O and M Class.'!J111</f>
        <v>938470.93007415812</v>
      </c>
      <c r="J111" s="9">
        <f t="shared" si="127"/>
        <v>653413.48526046507</v>
      </c>
      <c r="K111" s="9">
        <f t="shared" si="128"/>
        <v>266517.43132794846</v>
      </c>
      <c r="L111" s="9">
        <f t="shared" si="129"/>
        <v>820.64720176540527</v>
      </c>
      <c r="M111" s="9">
        <f t="shared" si="130"/>
        <v>11060.400418225754</v>
      </c>
      <c r="N111" s="9">
        <f t="shared" si="131"/>
        <v>6658.965865753572</v>
      </c>
      <c r="O111" s="9">
        <f t="shared" si="132"/>
        <v>0</v>
      </c>
      <c r="P111" s="9">
        <f t="shared" si="133"/>
        <v>0</v>
      </c>
      <c r="Q111" s="9">
        <f t="shared" si="134"/>
        <v>0</v>
      </c>
      <c r="R111" s="9">
        <f t="shared" si="135"/>
        <v>0</v>
      </c>
      <c r="S111" s="9">
        <f t="shared" si="136"/>
        <v>0</v>
      </c>
      <c r="T111" s="9">
        <f t="shared" si="137"/>
        <v>0</v>
      </c>
      <c r="U111" s="9">
        <f t="shared" si="138"/>
        <v>0</v>
      </c>
      <c r="V111" s="9">
        <f t="shared" si="139"/>
        <v>0</v>
      </c>
      <c r="W111" s="9">
        <f t="shared" si="140"/>
        <v>0</v>
      </c>
      <c r="X111" s="9">
        <f t="shared" si="141"/>
        <v>0</v>
      </c>
      <c r="Y111" s="1">
        <f t="shared" si="142"/>
        <v>0</v>
      </c>
    </row>
    <row r="112" spans="1:25">
      <c r="A112">
        <f t="shared" si="88"/>
        <v>100</v>
      </c>
      <c r="C112" s="120">
        <v>8790</v>
      </c>
      <c r="F112" s="105" t="s">
        <v>387</v>
      </c>
      <c r="G112" s="12">
        <v>2</v>
      </c>
      <c r="H112" s="9" t="str">
        <f t="shared" si="126"/>
        <v>Bills</v>
      </c>
      <c r="I112" s="1">
        <f>'O and M Class.'!J112</f>
        <v>257.39763905894324</v>
      </c>
      <c r="J112" s="9">
        <f t="shared" si="127"/>
        <v>228.48097286799879</v>
      </c>
      <c r="K112" s="9">
        <f t="shared" si="128"/>
        <v>28.635188369821641</v>
      </c>
      <c r="L112" s="9">
        <f t="shared" si="129"/>
        <v>1.2459213497392591E-2</v>
      </c>
      <c r="M112" s="9">
        <f t="shared" si="130"/>
        <v>0.16792098953225751</v>
      </c>
      <c r="N112" s="9">
        <f t="shared" si="131"/>
        <v>0.10109761809312845</v>
      </c>
      <c r="O112" s="9">
        <f t="shared" si="132"/>
        <v>0</v>
      </c>
      <c r="P112" s="9">
        <f t="shared" si="133"/>
        <v>0</v>
      </c>
      <c r="Q112" s="9">
        <f t="shared" si="134"/>
        <v>0</v>
      </c>
      <c r="R112" s="9">
        <f t="shared" si="135"/>
        <v>0</v>
      </c>
      <c r="S112" s="9">
        <f t="shared" si="136"/>
        <v>0</v>
      </c>
      <c r="T112" s="9">
        <f t="shared" si="137"/>
        <v>0</v>
      </c>
      <c r="U112" s="9">
        <f t="shared" si="138"/>
        <v>0</v>
      </c>
      <c r="V112" s="9">
        <f t="shared" si="139"/>
        <v>0</v>
      </c>
      <c r="W112" s="9">
        <f t="shared" si="140"/>
        <v>0</v>
      </c>
      <c r="X112" s="9">
        <f t="shared" si="141"/>
        <v>0</v>
      </c>
      <c r="Y112" s="1">
        <f t="shared" si="142"/>
        <v>0</v>
      </c>
    </row>
    <row r="113" spans="1:25">
      <c r="A113">
        <f t="shared" si="88"/>
        <v>101</v>
      </c>
      <c r="C113" s="120">
        <v>8800</v>
      </c>
      <c r="F113" s="105" t="s">
        <v>388</v>
      </c>
      <c r="G113" s="12">
        <v>10.199999999999999</v>
      </c>
      <c r="H113" s="9" t="str">
        <f t="shared" si="126"/>
        <v>Composite of Accts. 871-879 &amp; 886-893 - Cust</v>
      </c>
      <c r="I113" s="1">
        <f>'O and M Class.'!J113</f>
        <v>1897.784429428903</v>
      </c>
      <c r="J113" s="9">
        <f t="shared" si="127"/>
        <v>1626.2263852028962</v>
      </c>
      <c r="K113" s="9">
        <f t="shared" si="128"/>
        <v>263.80953332421188</v>
      </c>
      <c r="L113" s="9">
        <f t="shared" si="129"/>
        <v>0.34297676181822229</v>
      </c>
      <c r="M113" s="9">
        <f t="shared" si="130"/>
        <v>4.6225227012233212</v>
      </c>
      <c r="N113" s="9">
        <f t="shared" si="131"/>
        <v>2.7830114387535745</v>
      </c>
      <c r="O113" s="9">
        <f t="shared" si="132"/>
        <v>0</v>
      </c>
      <c r="P113" s="9">
        <f t="shared" si="133"/>
        <v>0</v>
      </c>
      <c r="Q113" s="9">
        <f t="shared" si="134"/>
        <v>0</v>
      </c>
      <c r="R113" s="9">
        <f t="shared" si="135"/>
        <v>0</v>
      </c>
      <c r="S113" s="9">
        <f t="shared" si="136"/>
        <v>0</v>
      </c>
      <c r="T113" s="9">
        <f t="shared" si="137"/>
        <v>0</v>
      </c>
      <c r="U113" s="9">
        <f t="shared" si="138"/>
        <v>0</v>
      </c>
      <c r="V113" s="9">
        <f t="shared" si="139"/>
        <v>0</v>
      </c>
      <c r="W113" s="9">
        <f t="shared" si="140"/>
        <v>0</v>
      </c>
      <c r="X113" s="9">
        <f t="shared" si="141"/>
        <v>0</v>
      </c>
      <c r="Y113" s="1">
        <f t="shared" si="142"/>
        <v>0</v>
      </c>
    </row>
    <row r="114" spans="1:25">
      <c r="A114">
        <f t="shared" si="88"/>
        <v>102</v>
      </c>
      <c r="C114" s="120">
        <v>8810</v>
      </c>
      <c r="F114" s="105" t="s">
        <v>90</v>
      </c>
      <c r="G114" s="12">
        <v>10.199999999999999</v>
      </c>
      <c r="H114" s="9" t="str">
        <f t="shared" si="126"/>
        <v>Composite of Accts. 871-879 &amp; 886-893 - Cust</v>
      </c>
      <c r="I114" s="1">
        <f>'O and M Class.'!J114</f>
        <v>46148.414169338459</v>
      </c>
      <c r="J114" s="9">
        <f t="shared" si="127"/>
        <v>39544.938610352801</v>
      </c>
      <c r="K114" s="9">
        <f t="shared" si="128"/>
        <v>6415.0550594037941</v>
      </c>
      <c r="L114" s="9">
        <f t="shared" si="129"/>
        <v>8.3401641458344749</v>
      </c>
      <c r="M114" s="9">
        <f t="shared" si="130"/>
        <v>112.40586065268627</v>
      </c>
      <c r="N114" s="9">
        <f t="shared" si="131"/>
        <v>67.674474783342575</v>
      </c>
      <c r="O114" s="9">
        <f t="shared" si="132"/>
        <v>0</v>
      </c>
      <c r="P114" s="9">
        <f t="shared" si="133"/>
        <v>0</v>
      </c>
      <c r="Q114" s="9">
        <f t="shared" si="134"/>
        <v>0</v>
      </c>
      <c r="R114" s="9">
        <f t="shared" si="135"/>
        <v>0</v>
      </c>
      <c r="S114" s="9">
        <f t="shared" si="136"/>
        <v>0</v>
      </c>
      <c r="T114" s="9">
        <f t="shared" si="137"/>
        <v>0</v>
      </c>
      <c r="U114" s="9">
        <f t="shared" si="138"/>
        <v>0</v>
      </c>
      <c r="V114" s="9">
        <f t="shared" si="139"/>
        <v>0</v>
      </c>
      <c r="W114" s="9">
        <f t="shared" si="140"/>
        <v>0</v>
      </c>
      <c r="X114" s="9">
        <f t="shared" si="141"/>
        <v>0</v>
      </c>
      <c r="Y114" s="1">
        <f t="shared" si="142"/>
        <v>0</v>
      </c>
    </row>
    <row r="115" spans="1:25">
      <c r="A115">
        <f t="shared" si="88"/>
        <v>103</v>
      </c>
      <c r="C115" s="120"/>
      <c r="E115" s="105" t="s">
        <v>79</v>
      </c>
      <c r="H115" s="1"/>
      <c r="I115" s="1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1"/>
    </row>
    <row r="116" spans="1:25">
      <c r="A116">
        <f t="shared" si="88"/>
        <v>104</v>
      </c>
      <c r="C116" s="120">
        <v>8850</v>
      </c>
      <c r="F116" s="105" t="s">
        <v>189</v>
      </c>
      <c r="G116" s="12">
        <v>10.199999999999999</v>
      </c>
      <c r="H116" s="9" t="str">
        <f t="shared" si="126"/>
        <v>Composite of Accts. 871-879 &amp; 886-893 - Cust</v>
      </c>
      <c r="I116" s="1">
        <f>'O and M Class.'!J$116</f>
        <v>0</v>
      </c>
      <c r="J116" s="9">
        <f t="shared" si="127"/>
        <v>0</v>
      </c>
      <c r="K116" s="9">
        <f t="shared" si="128"/>
        <v>0</v>
      </c>
      <c r="L116" s="9">
        <f t="shared" si="129"/>
        <v>0</v>
      </c>
      <c r="M116" s="9">
        <f t="shared" si="130"/>
        <v>0</v>
      </c>
      <c r="N116" s="9">
        <f t="shared" si="131"/>
        <v>0</v>
      </c>
      <c r="O116" s="9">
        <f t="shared" si="132"/>
        <v>0</v>
      </c>
      <c r="P116" s="9">
        <f t="shared" si="133"/>
        <v>0</v>
      </c>
      <c r="Q116" s="9">
        <f t="shared" si="134"/>
        <v>0</v>
      </c>
      <c r="R116" s="9">
        <f t="shared" si="135"/>
        <v>0</v>
      </c>
      <c r="S116" s="9">
        <f t="shared" si="136"/>
        <v>0</v>
      </c>
      <c r="T116" s="9">
        <f t="shared" si="137"/>
        <v>0</v>
      </c>
      <c r="U116" s="9">
        <f t="shared" si="138"/>
        <v>0</v>
      </c>
      <c r="V116" s="9">
        <f t="shared" si="139"/>
        <v>0</v>
      </c>
      <c r="W116" s="9">
        <f t="shared" si="140"/>
        <v>0</v>
      </c>
      <c r="X116" s="9">
        <f t="shared" si="141"/>
        <v>0</v>
      </c>
      <c r="Y116" s="1">
        <f t="shared" ref="Y116:Y125" si="143">SUM(J116:X116)-I116</f>
        <v>0</v>
      </c>
    </row>
    <row r="117" spans="1:25">
      <c r="A117">
        <f t="shared" si="88"/>
        <v>105</v>
      </c>
      <c r="C117" s="120">
        <v>8860</v>
      </c>
      <c r="F117" s="105" t="s">
        <v>190</v>
      </c>
      <c r="G117" s="12">
        <v>12.2</v>
      </c>
      <c r="H117" s="9" t="str">
        <f t="shared" si="126"/>
        <v>Composite of Accts. 374-379 - Cust</v>
      </c>
      <c r="I117" s="1">
        <f>'O and M Class.'!J$117</f>
        <v>0</v>
      </c>
      <c r="J117" s="9">
        <f t="shared" si="127"/>
        <v>0</v>
      </c>
      <c r="K117" s="9">
        <f t="shared" si="128"/>
        <v>0</v>
      </c>
      <c r="L117" s="9">
        <f t="shared" si="129"/>
        <v>0</v>
      </c>
      <c r="M117" s="9">
        <f t="shared" si="130"/>
        <v>0</v>
      </c>
      <c r="N117" s="9">
        <f t="shared" si="131"/>
        <v>0</v>
      </c>
      <c r="O117" s="9">
        <f t="shared" si="132"/>
        <v>0</v>
      </c>
      <c r="P117" s="9">
        <f t="shared" si="133"/>
        <v>0</v>
      </c>
      <c r="Q117" s="9">
        <f t="shared" si="134"/>
        <v>0</v>
      </c>
      <c r="R117" s="9">
        <f t="shared" si="135"/>
        <v>0</v>
      </c>
      <c r="S117" s="9">
        <f t="shared" si="136"/>
        <v>0</v>
      </c>
      <c r="T117" s="9">
        <f t="shared" si="137"/>
        <v>0</v>
      </c>
      <c r="U117" s="9">
        <f t="shared" si="138"/>
        <v>0</v>
      </c>
      <c r="V117" s="9">
        <f t="shared" si="139"/>
        <v>0</v>
      </c>
      <c r="W117" s="9">
        <f t="shared" si="140"/>
        <v>0</v>
      </c>
      <c r="X117" s="9">
        <f t="shared" si="141"/>
        <v>0</v>
      </c>
      <c r="Y117" s="1">
        <f t="shared" si="143"/>
        <v>0</v>
      </c>
    </row>
    <row r="118" spans="1:25">
      <c r="A118">
        <f t="shared" si="88"/>
        <v>106</v>
      </c>
      <c r="C118" s="120">
        <v>8870</v>
      </c>
      <c r="F118" s="105" t="s">
        <v>191</v>
      </c>
      <c r="G118" s="12">
        <v>12.2</v>
      </c>
      <c r="H118" s="9" t="str">
        <f t="shared" si="126"/>
        <v>Composite of Accts. 374-379 - Cust</v>
      </c>
      <c r="I118" s="1">
        <f>'O and M Class.'!J$118</f>
        <v>85513.037387630276</v>
      </c>
      <c r="J118" s="9">
        <f t="shared" si="127"/>
        <v>75906.298312041472</v>
      </c>
      <c r="K118" s="9">
        <f t="shared" si="128"/>
        <v>9513.2260832806369</v>
      </c>
      <c r="L118" s="9">
        <f t="shared" si="129"/>
        <v>4.1392189668803514</v>
      </c>
      <c r="M118" s="9">
        <f t="shared" si="130"/>
        <v>55.786968010035025</v>
      </c>
      <c r="N118" s="9">
        <f t="shared" si="131"/>
        <v>33.586805331257708</v>
      </c>
      <c r="O118" s="9">
        <f t="shared" si="132"/>
        <v>0</v>
      </c>
      <c r="P118" s="9">
        <f t="shared" si="133"/>
        <v>0</v>
      </c>
      <c r="Q118" s="9">
        <f t="shared" si="134"/>
        <v>0</v>
      </c>
      <c r="R118" s="9">
        <f t="shared" si="135"/>
        <v>0</v>
      </c>
      <c r="S118" s="9">
        <f t="shared" si="136"/>
        <v>0</v>
      </c>
      <c r="T118" s="9">
        <f t="shared" si="137"/>
        <v>0</v>
      </c>
      <c r="U118" s="9">
        <f t="shared" si="138"/>
        <v>0</v>
      </c>
      <c r="V118" s="9">
        <f t="shared" si="139"/>
        <v>0</v>
      </c>
      <c r="W118" s="9">
        <f t="shared" si="140"/>
        <v>0</v>
      </c>
      <c r="X118" s="9">
        <f t="shared" si="141"/>
        <v>0</v>
      </c>
      <c r="Y118" s="1">
        <f t="shared" si="143"/>
        <v>0</v>
      </c>
    </row>
    <row r="119" spans="1:25">
      <c r="A119">
        <f t="shared" si="88"/>
        <v>107</v>
      </c>
      <c r="C119" s="120">
        <v>8890</v>
      </c>
      <c r="F119" s="105" t="s">
        <v>192</v>
      </c>
      <c r="G119" s="12">
        <v>99</v>
      </c>
      <c r="H119" s="9" t="str">
        <f t="shared" si="126"/>
        <v>-</v>
      </c>
      <c r="I119" s="1">
        <f>'O and M Class.'!J$119</f>
        <v>0</v>
      </c>
      <c r="J119" s="9">
        <f t="shared" si="127"/>
        <v>0</v>
      </c>
      <c r="K119" s="9">
        <f t="shared" si="128"/>
        <v>0</v>
      </c>
      <c r="L119" s="9">
        <f t="shared" si="129"/>
        <v>0</v>
      </c>
      <c r="M119" s="9">
        <f t="shared" si="130"/>
        <v>0</v>
      </c>
      <c r="N119" s="9">
        <f t="shared" si="131"/>
        <v>0</v>
      </c>
      <c r="O119" s="9">
        <f t="shared" si="132"/>
        <v>0</v>
      </c>
      <c r="P119" s="9">
        <f t="shared" si="133"/>
        <v>0</v>
      </c>
      <c r="Q119" s="9">
        <f t="shared" si="134"/>
        <v>0</v>
      </c>
      <c r="R119" s="9">
        <f t="shared" si="135"/>
        <v>0</v>
      </c>
      <c r="S119" s="9">
        <f t="shared" si="136"/>
        <v>0</v>
      </c>
      <c r="T119" s="9">
        <f t="shared" si="137"/>
        <v>0</v>
      </c>
      <c r="U119" s="9">
        <f t="shared" si="138"/>
        <v>0</v>
      </c>
      <c r="V119" s="9">
        <f t="shared" si="139"/>
        <v>0</v>
      </c>
      <c r="W119" s="9">
        <f t="shared" si="140"/>
        <v>0</v>
      </c>
      <c r="X119" s="9">
        <f t="shared" si="141"/>
        <v>0</v>
      </c>
      <c r="Y119" s="1">
        <f t="shared" si="143"/>
        <v>0</v>
      </c>
    </row>
    <row r="120" spans="1:25">
      <c r="A120">
        <f t="shared" si="88"/>
        <v>108</v>
      </c>
      <c r="C120" s="120">
        <v>8900</v>
      </c>
      <c r="F120" s="105" t="s">
        <v>193</v>
      </c>
      <c r="G120" s="12">
        <v>12.2</v>
      </c>
      <c r="H120" s="9" t="str">
        <f t="shared" si="126"/>
        <v>Composite of Accts. 374-379 - Cust</v>
      </c>
      <c r="I120" s="1">
        <f>'O and M Class.'!J$120</f>
        <v>0</v>
      </c>
      <c r="J120" s="9">
        <f t="shared" si="127"/>
        <v>0</v>
      </c>
      <c r="K120" s="9">
        <f t="shared" si="128"/>
        <v>0</v>
      </c>
      <c r="L120" s="9">
        <f t="shared" si="129"/>
        <v>0</v>
      </c>
      <c r="M120" s="9">
        <f t="shared" si="130"/>
        <v>0</v>
      </c>
      <c r="N120" s="9">
        <f t="shared" si="131"/>
        <v>0</v>
      </c>
      <c r="O120" s="9">
        <f t="shared" si="132"/>
        <v>0</v>
      </c>
      <c r="P120" s="9">
        <f t="shared" si="133"/>
        <v>0</v>
      </c>
      <c r="Q120" s="9">
        <f t="shared" si="134"/>
        <v>0</v>
      </c>
      <c r="R120" s="9">
        <f t="shared" si="135"/>
        <v>0</v>
      </c>
      <c r="S120" s="9">
        <f t="shared" si="136"/>
        <v>0</v>
      </c>
      <c r="T120" s="9">
        <f t="shared" si="137"/>
        <v>0</v>
      </c>
      <c r="U120" s="9">
        <f t="shared" si="138"/>
        <v>0</v>
      </c>
      <c r="V120" s="9">
        <f t="shared" si="139"/>
        <v>0</v>
      </c>
      <c r="W120" s="9">
        <f t="shared" si="140"/>
        <v>0</v>
      </c>
      <c r="X120" s="9">
        <f t="shared" si="141"/>
        <v>0</v>
      </c>
      <c r="Y120" s="1">
        <f t="shared" si="143"/>
        <v>0</v>
      </c>
    </row>
    <row r="121" spans="1:25">
      <c r="A121">
        <f t="shared" si="88"/>
        <v>109</v>
      </c>
      <c r="C121" s="120">
        <v>8910</v>
      </c>
      <c r="F121" s="105" t="s">
        <v>194</v>
      </c>
      <c r="G121" s="12">
        <v>2.2000000000000002</v>
      </c>
      <c r="H121" s="9" t="str">
        <f t="shared" si="126"/>
        <v>Non-Residential Bills</v>
      </c>
      <c r="I121" s="1">
        <f>'O and M Class.'!J$121</f>
        <v>134.5582397621929</v>
      </c>
      <c r="J121" s="9">
        <f t="shared" si="127"/>
        <v>0</v>
      </c>
      <c r="K121" s="9">
        <f t="shared" si="128"/>
        <v>133.24843593168634</v>
      </c>
      <c r="L121" s="9">
        <f t="shared" si="129"/>
        <v>5.7976594741599705E-2</v>
      </c>
      <c r="M121" s="9">
        <f t="shared" si="130"/>
        <v>0.78138858129026345</v>
      </c>
      <c r="N121" s="9">
        <f t="shared" si="131"/>
        <v>0.47043865447469474</v>
      </c>
      <c r="O121" s="9">
        <f t="shared" si="132"/>
        <v>0</v>
      </c>
      <c r="P121" s="9">
        <f t="shared" si="133"/>
        <v>0</v>
      </c>
      <c r="Q121" s="9">
        <f t="shared" si="134"/>
        <v>0</v>
      </c>
      <c r="R121" s="9">
        <f t="shared" si="135"/>
        <v>0</v>
      </c>
      <c r="S121" s="9">
        <f t="shared" si="136"/>
        <v>0</v>
      </c>
      <c r="T121" s="9">
        <f t="shared" si="137"/>
        <v>0</v>
      </c>
      <c r="U121" s="9">
        <f t="shared" si="138"/>
        <v>0</v>
      </c>
      <c r="V121" s="9">
        <f t="shared" si="139"/>
        <v>0</v>
      </c>
      <c r="W121" s="9">
        <f t="shared" si="140"/>
        <v>0</v>
      </c>
      <c r="X121" s="9">
        <f t="shared" si="141"/>
        <v>0</v>
      </c>
      <c r="Y121" s="1">
        <f t="shared" si="143"/>
        <v>0</v>
      </c>
    </row>
    <row r="122" spans="1:25">
      <c r="A122">
        <f t="shared" si="88"/>
        <v>110</v>
      </c>
      <c r="C122" s="120">
        <v>8920</v>
      </c>
      <c r="F122" s="105" t="s">
        <v>195</v>
      </c>
      <c r="G122" s="12">
        <v>12.2</v>
      </c>
      <c r="H122" s="9" t="str">
        <f t="shared" si="126"/>
        <v>Composite of Accts. 374-379 - Cust</v>
      </c>
      <c r="I122" s="1">
        <f>'O and M Class.'!J$122</f>
        <v>105.18888673830408</v>
      </c>
      <c r="J122" s="9">
        <f t="shared" si="127"/>
        <v>93.371715703133646</v>
      </c>
      <c r="K122" s="9">
        <f t="shared" si="128"/>
        <v>11.702141469422758</v>
      </c>
      <c r="L122" s="9">
        <f t="shared" si="129"/>
        <v>5.0916193412537955E-3</v>
      </c>
      <c r="M122" s="9">
        <f t="shared" si="130"/>
        <v>6.8623092323110674E-2</v>
      </c>
      <c r="N122" s="9">
        <f t="shared" si="131"/>
        <v>4.1314854083316511E-2</v>
      </c>
      <c r="O122" s="9">
        <f t="shared" si="132"/>
        <v>0</v>
      </c>
      <c r="P122" s="9">
        <f t="shared" si="133"/>
        <v>0</v>
      </c>
      <c r="Q122" s="9">
        <f t="shared" si="134"/>
        <v>0</v>
      </c>
      <c r="R122" s="9">
        <f t="shared" si="135"/>
        <v>0</v>
      </c>
      <c r="S122" s="9">
        <f t="shared" si="136"/>
        <v>0</v>
      </c>
      <c r="T122" s="9">
        <f t="shared" si="137"/>
        <v>0</v>
      </c>
      <c r="U122" s="9">
        <f t="shared" si="138"/>
        <v>0</v>
      </c>
      <c r="V122" s="9">
        <f t="shared" si="139"/>
        <v>0</v>
      </c>
      <c r="W122" s="9">
        <f t="shared" si="140"/>
        <v>0</v>
      </c>
      <c r="X122" s="9">
        <f t="shared" si="141"/>
        <v>0</v>
      </c>
      <c r="Y122" s="1">
        <f t="shared" si="143"/>
        <v>0</v>
      </c>
    </row>
    <row r="123" spans="1:25">
      <c r="A123">
        <f t="shared" si="88"/>
        <v>111</v>
      </c>
      <c r="C123" s="120">
        <v>8930</v>
      </c>
      <c r="F123" s="105" t="s">
        <v>196</v>
      </c>
      <c r="G123" s="12">
        <v>14.2</v>
      </c>
      <c r="H123" s="9" t="str">
        <f t="shared" si="126"/>
        <v>Account 380 - Cust</v>
      </c>
      <c r="I123" s="1">
        <f>'O and M Class.'!J$123</f>
        <v>0</v>
      </c>
      <c r="J123" s="9">
        <f t="shared" si="127"/>
        <v>0</v>
      </c>
      <c r="K123" s="9">
        <f t="shared" si="128"/>
        <v>0</v>
      </c>
      <c r="L123" s="9">
        <f t="shared" si="129"/>
        <v>0</v>
      </c>
      <c r="M123" s="9">
        <f t="shared" si="130"/>
        <v>0</v>
      </c>
      <c r="N123" s="9">
        <f t="shared" si="131"/>
        <v>0</v>
      </c>
      <c r="O123" s="9">
        <f t="shared" si="132"/>
        <v>0</v>
      </c>
      <c r="P123" s="9">
        <f t="shared" si="133"/>
        <v>0</v>
      </c>
      <c r="Q123" s="9">
        <f t="shared" si="134"/>
        <v>0</v>
      </c>
      <c r="R123" s="9">
        <f t="shared" si="135"/>
        <v>0</v>
      </c>
      <c r="S123" s="9">
        <f t="shared" si="136"/>
        <v>0</v>
      </c>
      <c r="T123" s="9">
        <f t="shared" si="137"/>
        <v>0</v>
      </c>
      <c r="U123" s="9">
        <f t="shared" si="138"/>
        <v>0</v>
      </c>
      <c r="V123" s="9">
        <f t="shared" si="139"/>
        <v>0</v>
      </c>
      <c r="W123" s="9">
        <f t="shared" si="140"/>
        <v>0</v>
      </c>
      <c r="X123" s="9">
        <f t="shared" si="141"/>
        <v>0</v>
      </c>
      <c r="Y123" s="1">
        <f t="shared" si="143"/>
        <v>0</v>
      </c>
    </row>
    <row r="124" spans="1:25">
      <c r="A124">
        <f>A123+1</f>
        <v>112</v>
      </c>
      <c r="C124" s="120">
        <v>8940</v>
      </c>
      <c r="F124" s="105" t="s">
        <v>197</v>
      </c>
      <c r="G124" s="12">
        <v>13.2</v>
      </c>
      <c r="H124" s="9" t="str">
        <f t="shared" si="126"/>
        <v>Composite of Accts. 381-383 - Cust</v>
      </c>
      <c r="I124" s="1">
        <f>'O and M Class.'!J$124</f>
        <v>0</v>
      </c>
      <c r="J124" s="9">
        <f t="shared" si="127"/>
        <v>0</v>
      </c>
      <c r="K124" s="9">
        <f t="shared" si="128"/>
        <v>0</v>
      </c>
      <c r="L124" s="9">
        <f t="shared" si="129"/>
        <v>0</v>
      </c>
      <c r="M124" s="9">
        <f t="shared" si="130"/>
        <v>0</v>
      </c>
      <c r="N124" s="9">
        <f t="shared" si="131"/>
        <v>0</v>
      </c>
      <c r="O124" s="9">
        <f t="shared" si="132"/>
        <v>0</v>
      </c>
      <c r="P124" s="9">
        <f t="shared" si="133"/>
        <v>0</v>
      </c>
      <c r="Q124" s="9">
        <f t="shared" si="134"/>
        <v>0</v>
      </c>
      <c r="R124" s="9">
        <f t="shared" si="135"/>
        <v>0</v>
      </c>
      <c r="S124" s="9">
        <f t="shared" si="136"/>
        <v>0</v>
      </c>
      <c r="T124" s="9">
        <f t="shared" si="137"/>
        <v>0</v>
      </c>
      <c r="U124" s="9">
        <f t="shared" si="138"/>
        <v>0</v>
      </c>
      <c r="V124" s="9">
        <f t="shared" si="139"/>
        <v>0</v>
      </c>
      <c r="W124" s="9">
        <f t="shared" si="140"/>
        <v>0</v>
      </c>
      <c r="X124" s="9">
        <f t="shared" si="141"/>
        <v>0</v>
      </c>
      <c r="Y124" s="1">
        <f t="shared" si="143"/>
        <v>0</v>
      </c>
    </row>
    <row r="125" spans="1:25">
      <c r="A125">
        <f>A124+1</f>
        <v>113</v>
      </c>
      <c r="C125" s="120" t="s">
        <v>390</v>
      </c>
      <c r="F125" s="105" t="s">
        <v>105</v>
      </c>
      <c r="G125" s="12">
        <v>10.199999999999999</v>
      </c>
      <c r="H125" s="9" t="str">
        <f t="shared" si="126"/>
        <v>Composite of Accts. 871-879 &amp; 886-893 - Cust</v>
      </c>
      <c r="I125" s="1">
        <f>'O and M Class.'!J$125</f>
        <v>0</v>
      </c>
      <c r="J125" s="9">
        <f t="shared" si="127"/>
        <v>0</v>
      </c>
      <c r="K125" s="9">
        <f t="shared" si="128"/>
        <v>0</v>
      </c>
      <c r="L125" s="9">
        <f t="shared" si="129"/>
        <v>0</v>
      </c>
      <c r="M125" s="9">
        <f t="shared" si="130"/>
        <v>0</v>
      </c>
      <c r="N125" s="9">
        <f t="shared" si="131"/>
        <v>0</v>
      </c>
      <c r="O125" s="9">
        <f t="shared" si="132"/>
        <v>0</v>
      </c>
      <c r="P125" s="9">
        <f t="shared" si="133"/>
        <v>0</v>
      </c>
      <c r="Q125" s="9">
        <f t="shared" si="134"/>
        <v>0</v>
      </c>
      <c r="R125" s="9">
        <f t="shared" si="135"/>
        <v>0</v>
      </c>
      <c r="S125" s="9">
        <f t="shared" si="136"/>
        <v>0</v>
      </c>
      <c r="T125" s="9">
        <f t="shared" si="137"/>
        <v>0</v>
      </c>
      <c r="U125" s="9">
        <f t="shared" si="138"/>
        <v>0</v>
      </c>
      <c r="V125" s="9">
        <f t="shared" si="139"/>
        <v>0</v>
      </c>
      <c r="W125" s="9">
        <f t="shared" si="140"/>
        <v>0</v>
      </c>
      <c r="X125" s="9">
        <f t="shared" si="141"/>
        <v>0</v>
      </c>
      <c r="Y125" s="1">
        <f t="shared" si="143"/>
        <v>0</v>
      </c>
    </row>
    <row r="126" spans="1:25">
      <c r="A126">
        <f t="shared" si="88"/>
        <v>114</v>
      </c>
      <c r="C126" s="120"/>
      <c r="D126" s="105" t="s">
        <v>25</v>
      </c>
      <c r="H126" s="9"/>
      <c r="I126" s="1">
        <f>'O and M Class.'!J$126</f>
        <v>7225422.8206992382</v>
      </c>
      <c r="J126" s="1">
        <f t="shared" ref="J126:O126" si="144">SUM(J103:J125)</f>
        <v>6191521.5727658803</v>
      </c>
      <c r="K126" s="1">
        <f t="shared" si="144"/>
        <v>1004400.3907084363</v>
      </c>
      <c r="L126" s="1">
        <f t="shared" si="144"/>
        <v>1305.8132859466327</v>
      </c>
      <c r="M126" s="1">
        <f t="shared" si="144"/>
        <v>17599.301847296843</v>
      </c>
      <c r="N126" s="1">
        <f t="shared" si="144"/>
        <v>10595.742091681244</v>
      </c>
      <c r="O126" s="1">
        <f t="shared" si="144"/>
        <v>0</v>
      </c>
      <c r="P126" s="1">
        <f>SUM(P103:P125)</f>
        <v>0</v>
      </c>
      <c r="Q126" s="1">
        <f t="shared" ref="Q126:X126" si="145">SUM(Q103:Q125)</f>
        <v>0</v>
      </c>
      <c r="R126" s="1">
        <f t="shared" si="145"/>
        <v>0</v>
      </c>
      <c r="S126" s="1">
        <f t="shared" si="145"/>
        <v>0</v>
      </c>
      <c r="T126" s="1">
        <f t="shared" si="145"/>
        <v>0</v>
      </c>
      <c r="U126" s="1">
        <f t="shared" si="145"/>
        <v>0</v>
      </c>
      <c r="V126" s="1">
        <f t="shared" si="145"/>
        <v>0</v>
      </c>
      <c r="W126" s="1">
        <f t="shared" si="145"/>
        <v>0</v>
      </c>
      <c r="X126" s="1">
        <f t="shared" si="145"/>
        <v>0</v>
      </c>
      <c r="Y126" s="1">
        <f>SUM(J126:X126)-I126</f>
        <v>0</v>
      </c>
    </row>
    <row r="127" spans="1:25">
      <c r="A127">
        <f t="shared" si="88"/>
        <v>115</v>
      </c>
      <c r="C127" s="120"/>
      <c r="H127" s="9"/>
      <c r="I127" s="1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1"/>
    </row>
    <row r="128" spans="1:25">
      <c r="A128">
        <f t="shared" si="88"/>
        <v>116</v>
      </c>
      <c r="C128" s="120"/>
      <c r="D128" s="105" t="s">
        <v>208</v>
      </c>
      <c r="H128" s="9"/>
      <c r="I128" s="1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1"/>
    </row>
    <row r="129" spans="1:25">
      <c r="A129">
        <f t="shared" si="88"/>
        <v>117</v>
      </c>
      <c r="C129" s="120">
        <v>9010</v>
      </c>
      <c r="E129" s="105" t="s">
        <v>113</v>
      </c>
      <c r="G129" s="12">
        <v>2</v>
      </c>
      <c r="H129" s="9" t="str">
        <f>VLOOKUP($G129,alloc,3)</f>
        <v>Bills</v>
      </c>
      <c r="I129" s="1">
        <f>'O and M Class.'!J$129</f>
        <v>0</v>
      </c>
      <c r="J129" s="9">
        <f>$I129*VLOOKUP($G129,alloc,6)</f>
        <v>0</v>
      </c>
      <c r="K129" s="9">
        <f>$I129*VLOOKUP($G129,alloc,7)</f>
        <v>0</v>
      </c>
      <c r="L129" s="9">
        <f>$I129*VLOOKUP($G129,alloc,8)</f>
        <v>0</v>
      </c>
      <c r="M129" s="9">
        <f>$I129*VLOOKUP($G129,alloc,9)</f>
        <v>0</v>
      </c>
      <c r="N129" s="9">
        <f>$I129*VLOOKUP($G129,alloc,10)</f>
        <v>0</v>
      </c>
      <c r="O129" s="9">
        <f>$I129*VLOOKUP($G129,alloc,11)</f>
        <v>0</v>
      </c>
      <c r="P129" s="9">
        <f>$I129*VLOOKUP($G129,alloc,12)</f>
        <v>0</v>
      </c>
      <c r="Q129" s="9">
        <f>$I129*VLOOKUP($G129,alloc,13)</f>
        <v>0</v>
      </c>
      <c r="R129" s="9">
        <f>$I129*VLOOKUP($G129,alloc,14)</f>
        <v>0</v>
      </c>
      <c r="S129" s="9">
        <f>$I129*VLOOKUP($G129,alloc,15)</f>
        <v>0</v>
      </c>
      <c r="T129" s="9">
        <f>$I129*VLOOKUP($G129,alloc,16)</f>
        <v>0</v>
      </c>
      <c r="U129" s="9">
        <f>$I129*VLOOKUP($G129,alloc,17)</f>
        <v>0</v>
      </c>
      <c r="V129" s="9">
        <f>$I129*VLOOKUP($G129,alloc,18)</f>
        <v>0</v>
      </c>
      <c r="W129" s="9">
        <f>$I129*VLOOKUP($G129,alloc,19)</f>
        <v>0</v>
      </c>
      <c r="X129" s="9">
        <f>$I129*VLOOKUP($G129,alloc,20)</f>
        <v>0</v>
      </c>
      <c r="Y129" s="1">
        <f t="shared" ref="Y129:Y134" si="146">SUM(J129:X129)-I129</f>
        <v>0</v>
      </c>
    </row>
    <row r="130" spans="1:25">
      <c r="A130">
        <f t="shared" si="88"/>
        <v>118</v>
      </c>
      <c r="C130" s="120">
        <v>9020</v>
      </c>
      <c r="E130" s="105" t="s">
        <v>205</v>
      </c>
      <c r="G130" s="12">
        <v>2</v>
      </c>
      <c r="H130" s="9" t="str">
        <f>VLOOKUP($G130,alloc,3)</f>
        <v>Bills</v>
      </c>
      <c r="I130" s="1">
        <f>'O and M Class.'!J$130</f>
        <v>735288.33326781169</v>
      </c>
      <c r="J130" s="9">
        <f>$I130*VLOOKUP($G130,alloc,6)</f>
        <v>652684.2838874975</v>
      </c>
      <c r="K130" s="9">
        <f>$I130*VLOOKUP($G130,alloc,7)</f>
        <v>81799.973015426236</v>
      </c>
      <c r="L130" s="9">
        <f>$I130*VLOOKUP($G130,alloc,8)</f>
        <v>35.591291201500709</v>
      </c>
      <c r="M130" s="9">
        <f>$I130*VLOOKUP($G130,alloc,9)</f>
        <v>479.68716793700253</v>
      </c>
      <c r="N130" s="9">
        <f>$I130*VLOOKUP($G130,alloc,10)</f>
        <v>288.79790574932002</v>
      </c>
      <c r="O130" s="9">
        <f>$I130*VLOOKUP($G130,alloc,11)</f>
        <v>0</v>
      </c>
      <c r="P130" s="9">
        <f>$I130*VLOOKUP($G130,alloc,12)</f>
        <v>0</v>
      </c>
      <c r="Q130" s="9">
        <f>$I130*VLOOKUP($G130,alloc,13)</f>
        <v>0</v>
      </c>
      <c r="R130" s="9">
        <f>$I130*VLOOKUP($G130,alloc,14)</f>
        <v>0</v>
      </c>
      <c r="S130" s="9">
        <f>$I130*VLOOKUP($G130,alloc,15)</f>
        <v>0</v>
      </c>
      <c r="T130" s="9">
        <f>$I130*VLOOKUP($G130,alloc,16)</f>
        <v>0</v>
      </c>
      <c r="U130" s="9">
        <f>$I130*VLOOKUP($G130,alloc,17)</f>
        <v>0</v>
      </c>
      <c r="V130" s="9">
        <f>$I130*VLOOKUP($G130,alloc,18)</f>
        <v>0</v>
      </c>
      <c r="W130" s="9">
        <f>$I130*VLOOKUP($G130,alloc,19)</f>
        <v>0</v>
      </c>
      <c r="X130" s="9">
        <f>$I130*VLOOKUP($G130,alloc,20)</f>
        <v>0</v>
      </c>
      <c r="Y130" s="1">
        <f t="shared" si="146"/>
        <v>0</v>
      </c>
    </row>
    <row r="131" spans="1:25">
      <c r="A131">
        <f t="shared" si="88"/>
        <v>119</v>
      </c>
      <c r="C131" s="120">
        <v>9030</v>
      </c>
      <c r="E131" s="105" t="s">
        <v>206</v>
      </c>
      <c r="G131" s="12">
        <v>2</v>
      </c>
      <c r="H131" s="9" t="str">
        <f>VLOOKUP($G131,alloc,3)</f>
        <v>Bills</v>
      </c>
      <c r="I131" s="1">
        <f>'O and M Class.'!J$131</f>
        <v>1067803.4393090948</v>
      </c>
      <c r="J131" s="9">
        <f>$I131*VLOOKUP($G131,alloc,6)</f>
        <v>947843.84789663157</v>
      </c>
      <c r="K131" s="9">
        <f>$I131*VLOOKUP($G131,alloc,7)</f>
        <v>118791.89233572326</v>
      </c>
      <c r="L131" s="9">
        <f>$I131*VLOOKUP($G131,alloc,8)</f>
        <v>51.686530895318477</v>
      </c>
      <c r="M131" s="9">
        <f>$I131*VLOOKUP($G131,alloc,9)</f>
        <v>696.61326657961467</v>
      </c>
      <c r="N131" s="9">
        <f>$I131*VLOOKUP($G131,alloc,10)</f>
        <v>419.39927926486996</v>
      </c>
      <c r="O131" s="9">
        <f>$I131*VLOOKUP($G131,alloc,11)</f>
        <v>0</v>
      </c>
      <c r="P131" s="9">
        <f>$I131*VLOOKUP($G131,alloc,12)</f>
        <v>0</v>
      </c>
      <c r="Q131" s="9">
        <f>$I131*VLOOKUP($G131,alloc,13)</f>
        <v>0</v>
      </c>
      <c r="R131" s="9">
        <f>$I131*VLOOKUP($G131,alloc,14)</f>
        <v>0</v>
      </c>
      <c r="S131" s="9">
        <f>$I131*VLOOKUP($G131,alloc,15)</f>
        <v>0</v>
      </c>
      <c r="T131" s="9">
        <f>$I131*VLOOKUP($G131,alloc,16)</f>
        <v>0</v>
      </c>
      <c r="U131" s="9">
        <f>$I131*VLOOKUP($G131,alloc,17)</f>
        <v>0</v>
      </c>
      <c r="V131" s="9">
        <f>$I131*VLOOKUP($G131,alloc,18)</f>
        <v>0</v>
      </c>
      <c r="W131" s="9">
        <f>$I131*VLOOKUP($G131,alloc,19)</f>
        <v>0</v>
      </c>
      <c r="X131" s="9">
        <f>$I131*VLOOKUP($G131,alloc,20)</f>
        <v>0</v>
      </c>
      <c r="Y131" s="1">
        <f t="shared" si="146"/>
        <v>0</v>
      </c>
    </row>
    <row r="132" spans="1:25">
      <c r="A132">
        <f t="shared" si="88"/>
        <v>120</v>
      </c>
      <c r="C132" s="120">
        <v>9040</v>
      </c>
      <c r="E132" s="105" t="s">
        <v>114</v>
      </c>
      <c r="G132" s="12">
        <v>8</v>
      </c>
      <c r="H132" s="9" t="str">
        <f>VLOOKUP($G132,alloc,3)</f>
        <v>Customer Deposit Balances</v>
      </c>
      <c r="I132" s="1">
        <f>'O and M Class.'!J$132</f>
        <v>731531.84087815229</v>
      </c>
      <c r="J132" s="9">
        <f>$I132*VLOOKUP($G132,alloc,6)</f>
        <v>496144.41191744438</v>
      </c>
      <c r="K132" s="9">
        <f>$I132*VLOOKUP($G132,alloc,7)</f>
        <v>235187.40335995305</v>
      </c>
      <c r="L132" s="9">
        <f>$I132*VLOOKUP($G132,alloc,8)</f>
        <v>0</v>
      </c>
      <c r="M132" s="9">
        <f>$I132*VLOOKUP($G132,alloc,9)</f>
        <v>200.0256007548916</v>
      </c>
      <c r="N132" s="9">
        <f>$I132*VLOOKUP($G132,alloc,10)</f>
        <v>0</v>
      </c>
      <c r="O132" s="9">
        <f>$I132*VLOOKUP($G132,alloc,11)</f>
        <v>0</v>
      </c>
      <c r="P132" s="9">
        <f>$I132*VLOOKUP($G132,alloc,12)</f>
        <v>0</v>
      </c>
      <c r="Q132" s="9">
        <f>$I132*VLOOKUP($G132,alloc,13)</f>
        <v>0</v>
      </c>
      <c r="R132" s="9">
        <f>$I132*VLOOKUP($G132,alloc,14)</f>
        <v>0</v>
      </c>
      <c r="S132" s="9">
        <f>$I132*VLOOKUP($G132,alloc,15)</f>
        <v>0</v>
      </c>
      <c r="T132" s="9">
        <f>$I132*VLOOKUP($G132,alloc,16)</f>
        <v>0</v>
      </c>
      <c r="U132" s="9">
        <f>$I132*VLOOKUP($G132,alloc,17)</f>
        <v>0</v>
      </c>
      <c r="V132" s="9">
        <f>$I132*VLOOKUP($G132,alloc,18)</f>
        <v>0</v>
      </c>
      <c r="W132" s="9">
        <f>$I132*VLOOKUP($G132,alloc,19)</f>
        <v>0</v>
      </c>
      <c r="X132" s="9">
        <f>$I132*VLOOKUP($G132,alloc,20)</f>
        <v>0</v>
      </c>
      <c r="Y132" s="1">
        <f t="shared" si="146"/>
        <v>0</v>
      </c>
    </row>
    <row r="133" spans="1:25">
      <c r="A133">
        <f t="shared" si="88"/>
        <v>121</v>
      </c>
      <c r="C133" s="120">
        <v>9050</v>
      </c>
      <c r="E133" s="105" t="s">
        <v>207</v>
      </c>
      <c r="G133" s="12">
        <v>2</v>
      </c>
      <c r="H133" s="9" t="str">
        <f>VLOOKUP($G133,alloc,3)</f>
        <v>Bills</v>
      </c>
      <c r="I133" s="1">
        <f>'O and M Class.'!J$133</f>
        <v>0</v>
      </c>
      <c r="J133" s="9">
        <f>$I133*VLOOKUP($G133,alloc,6)</f>
        <v>0</v>
      </c>
      <c r="K133" s="9">
        <f>$I133*VLOOKUP($G133,alloc,7)</f>
        <v>0</v>
      </c>
      <c r="L133" s="9">
        <f>$I133*VLOOKUP($G133,alloc,8)</f>
        <v>0</v>
      </c>
      <c r="M133" s="9">
        <f>$I133*VLOOKUP($G133,alloc,9)</f>
        <v>0</v>
      </c>
      <c r="N133" s="9">
        <f>$I133*VLOOKUP($G133,alloc,10)</f>
        <v>0</v>
      </c>
      <c r="O133" s="9">
        <f>$I133*VLOOKUP($G133,alloc,11)</f>
        <v>0</v>
      </c>
      <c r="P133" s="9">
        <f>$I133*VLOOKUP($G133,alloc,12)</f>
        <v>0</v>
      </c>
      <c r="Q133" s="9">
        <f>$I133*VLOOKUP($G133,alloc,13)</f>
        <v>0</v>
      </c>
      <c r="R133" s="9">
        <f>$I133*VLOOKUP($G133,alloc,14)</f>
        <v>0</v>
      </c>
      <c r="S133" s="9">
        <f>$I133*VLOOKUP($G133,alloc,15)</f>
        <v>0</v>
      </c>
      <c r="T133" s="9">
        <f>$I133*VLOOKUP($G133,alloc,16)</f>
        <v>0</v>
      </c>
      <c r="U133" s="9">
        <f>$I133*VLOOKUP($G133,alloc,17)</f>
        <v>0</v>
      </c>
      <c r="V133" s="9">
        <f>$I133*VLOOKUP($G133,alloc,18)</f>
        <v>0</v>
      </c>
      <c r="W133" s="9">
        <f>$I133*VLOOKUP($G133,alloc,19)</f>
        <v>0</v>
      </c>
      <c r="X133" s="9">
        <f>$I133*VLOOKUP($G133,alloc,20)</f>
        <v>0</v>
      </c>
      <c r="Y133" s="1">
        <f t="shared" si="146"/>
        <v>0</v>
      </c>
    </row>
    <row r="134" spans="1:25">
      <c r="A134">
        <f t="shared" si="88"/>
        <v>122</v>
      </c>
      <c r="C134" s="120"/>
      <c r="D134" s="105" t="s">
        <v>209</v>
      </c>
      <c r="G134" s="12"/>
      <c r="H134" s="9"/>
      <c r="I134" s="1">
        <f>'O and M Class.'!J$134</f>
        <v>2534623.613455059</v>
      </c>
      <c r="J134" s="9">
        <f>SUM(J129:J133)</f>
        <v>2096672.5437015733</v>
      </c>
      <c r="K134" s="9">
        <f t="shared" ref="K134:X134" si="147">SUM(K129:K133)</f>
        <v>435779.26871110254</v>
      </c>
      <c r="L134" s="9">
        <f t="shared" si="147"/>
        <v>87.277822096819193</v>
      </c>
      <c r="M134" s="9">
        <f t="shared" si="147"/>
        <v>1376.326035271509</v>
      </c>
      <c r="N134" s="9">
        <f t="shared" si="147"/>
        <v>708.19718501418993</v>
      </c>
      <c r="O134" s="9">
        <f t="shared" si="147"/>
        <v>0</v>
      </c>
      <c r="P134" s="9">
        <f t="shared" si="147"/>
        <v>0</v>
      </c>
      <c r="Q134" s="9">
        <f t="shared" si="147"/>
        <v>0</v>
      </c>
      <c r="R134" s="9">
        <f t="shared" si="147"/>
        <v>0</v>
      </c>
      <c r="S134" s="9">
        <f t="shared" si="147"/>
        <v>0</v>
      </c>
      <c r="T134" s="9">
        <f t="shared" si="147"/>
        <v>0</v>
      </c>
      <c r="U134" s="9">
        <f t="shared" si="147"/>
        <v>0</v>
      </c>
      <c r="V134" s="9">
        <f t="shared" si="147"/>
        <v>0</v>
      </c>
      <c r="W134" s="9">
        <f t="shared" si="147"/>
        <v>0</v>
      </c>
      <c r="X134" s="9">
        <f t="shared" si="147"/>
        <v>0</v>
      </c>
      <c r="Y134" s="1">
        <f t="shared" si="146"/>
        <v>0</v>
      </c>
    </row>
    <row r="135" spans="1:25">
      <c r="A135">
        <f t="shared" si="88"/>
        <v>123</v>
      </c>
      <c r="C135" s="120"/>
      <c r="G135" s="12"/>
      <c r="H135" s="9"/>
      <c r="I135" s="1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1"/>
    </row>
    <row r="136" spans="1:25">
      <c r="A136">
        <f t="shared" si="88"/>
        <v>124</v>
      </c>
      <c r="C136" s="120"/>
      <c r="D136" s="105" t="s">
        <v>214</v>
      </c>
      <c r="G136" s="12"/>
      <c r="H136" s="9"/>
      <c r="I136" s="1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1"/>
    </row>
    <row r="137" spans="1:25">
      <c r="A137">
        <f t="shared" ref="A137:A169" si="148">A136+1</f>
        <v>125</v>
      </c>
      <c r="C137" s="120">
        <v>9070</v>
      </c>
      <c r="E137" s="105" t="s">
        <v>113</v>
      </c>
      <c r="G137" s="12">
        <v>2</v>
      </c>
      <c r="H137" s="9" t="str">
        <f>VLOOKUP($G137,alloc,3)</f>
        <v>Bills</v>
      </c>
      <c r="I137" s="1">
        <f>'O and M Class.'!J$137</f>
        <v>0</v>
      </c>
      <c r="J137" s="9">
        <f>$I137*VLOOKUP($G137,alloc,6)</f>
        <v>0</v>
      </c>
      <c r="K137" s="9">
        <f>$I137*VLOOKUP($G137,alloc,7)</f>
        <v>0</v>
      </c>
      <c r="L137" s="9">
        <f>$I137*VLOOKUP($G137,alloc,8)</f>
        <v>0</v>
      </c>
      <c r="M137" s="9">
        <f>$I137*VLOOKUP($G137,alloc,9)</f>
        <v>0</v>
      </c>
      <c r="N137" s="9">
        <f>$I137*VLOOKUP($G137,alloc,10)</f>
        <v>0</v>
      </c>
      <c r="O137" s="9">
        <f>$I137*VLOOKUP($G137,alloc,11)</f>
        <v>0</v>
      </c>
      <c r="P137" s="9">
        <f>$I137*VLOOKUP($G137,alloc,12)</f>
        <v>0</v>
      </c>
      <c r="Q137" s="9">
        <f>$I137*VLOOKUP($G137,alloc,13)</f>
        <v>0</v>
      </c>
      <c r="R137" s="9">
        <f>$I137*VLOOKUP($G137,alloc,14)</f>
        <v>0</v>
      </c>
      <c r="S137" s="9">
        <f>$I137*VLOOKUP($G137,alloc,15)</f>
        <v>0</v>
      </c>
      <c r="T137" s="9">
        <f>$I137*VLOOKUP($G137,alloc,16)</f>
        <v>0</v>
      </c>
      <c r="U137" s="9">
        <f>$I137*VLOOKUP($G137,alloc,17)</f>
        <v>0</v>
      </c>
      <c r="V137" s="9">
        <f>$I137*VLOOKUP($G137,alloc,18)</f>
        <v>0</v>
      </c>
      <c r="W137" s="9">
        <f>$I137*VLOOKUP($G137,alloc,19)</f>
        <v>0</v>
      </c>
      <c r="X137" s="9">
        <f>$I137*VLOOKUP($G137,alloc,20)</f>
        <v>0</v>
      </c>
      <c r="Y137" s="1">
        <f>SUM(J137:X137)-I137</f>
        <v>0</v>
      </c>
    </row>
    <row r="138" spans="1:25">
      <c r="A138">
        <f t="shared" si="148"/>
        <v>126</v>
      </c>
      <c r="C138" s="120">
        <v>9080</v>
      </c>
      <c r="E138" s="105" t="s">
        <v>210</v>
      </c>
      <c r="G138" s="12">
        <v>2</v>
      </c>
      <c r="H138" s="9" t="str">
        <f>VLOOKUP($G138,alloc,3)</f>
        <v>Bills</v>
      </c>
      <c r="I138" s="1">
        <f>'O and M Class.'!J$138</f>
        <v>0</v>
      </c>
      <c r="J138" s="9">
        <f>$I138*VLOOKUP($G138,alloc,6)</f>
        <v>0</v>
      </c>
      <c r="K138" s="9">
        <f>$I138*VLOOKUP($G138,alloc,7)</f>
        <v>0</v>
      </c>
      <c r="L138" s="9">
        <f>$I138*VLOOKUP($G138,alloc,8)</f>
        <v>0</v>
      </c>
      <c r="M138" s="9">
        <f>$I138*VLOOKUP($G138,alloc,9)</f>
        <v>0</v>
      </c>
      <c r="N138" s="9">
        <f>$I138*VLOOKUP($G138,alloc,10)</f>
        <v>0</v>
      </c>
      <c r="O138" s="9">
        <f>$I138*VLOOKUP($G138,alloc,11)</f>
        <v>0</v>
      </c>
      <c r="P138" s="9">
        <f>$I138*VLOOKUP($G138,alloc,12)</f>
        <v>0</v>
      </c>
      <c r="Q138" s="9">
        <f>$I138*VLOOKUP($G138,alloc,13)</f>
        <v>0</v>
      </c>
      <c r="R138" s="9">
        <f>$I138*VLOOKUP($G138,alloc,14)</f>
        <v>0</v>
      </c>
      <c r="S138" s="9">
        <f>$I138*VLOOKUP($G138,alloc,15)</f>
        <v>0</v>
      </c>
      <c r="T138" s="9">
        <f>$I138*VLOOKUP($G138,alloc,16)</f>
        <v>0</v>
      </c>
      <c r="U138" s="9">
        <f>$I138*VLOOKUP($G138,alloc,17)</f>
        <v>0</v>
      </c>
      <c r="V138" s="9">
        <f>$I138*VLOOKUP($G138,alloc,18)</f>
        <v>0</v>
      </c>
      <c r="W138" s="9">
        <f>$I138*VLOOKUP($G138,alloc,19)</f>
        <v>0</v>
      </c>
      <c r="X138" s="9">
        <f>$I138*VLOOKUP($G138,alloc,20)</f>
        <v>0</v>
      </c>
      <c r="Y138" s="1">
        <f>SUM(J138:X138)-I138</f>
        <v>0</v>
      </c>
    </row>
    <row r="139" spans="1:25">
      <c r="A139">
        <f t="shared" si="148"/>
        <v>127</v>
      </c>
      <c r="C139" s="120">
        <v>9090</v>
      </c>
      <c r="E139" s="105" t="s">
        <v>211</v>
      </c>
      <c r="G139" s="12">
        <v>2</v>
      </c>
      <c r="H139" s="9" t="str">
        <f>VLOOKUP($G139,alloc,3)</f>
        <v>Bills</v>
      </c>
      <c r="I139" s="1">
        <f>'O and M Class.'!J$139</f>
        <v>214460.81968819545</v>
      </c>
      <c r="J139" s="9">
        <f>$I139*VLOOKUP($G139,alloc,6)</f>
        <v>190367.77844417785</v>
      </c>
      <c r="K139" s="9">
        <f>$I139*VLOOKUP($G139,alloc,7)</f>
        <v>23858.517087297496</v>
      </c>
      <c r="L139" s="9">
        <f>$I139*VLOOKUP($G139,alloc,8)</f>
        <v>10.380876643197031</v>
      </c>
      <c r="M139" s="9">
        <f>$I139*VLOOKUP($G139,alloc,9)</f>
        <v>139.90988102922765</v>
      </c>
      <c r="N139" s="9">
        <f>$I139*VLOOKUP($G139,alloc,10)</f>
        <v>84.233399047655908</v>
      </c>
      <c r="O139" s="9">
        <f>$I139*VLOOKUP($G139,alloc,11)</f>
        <v>0</v>
      </c>
      <c r="P139" s="9">
        <f>$I139*VLOOKUP($G139,alloc,12)</f>
        <v>0</v>
      </c>
      <c r="Q139" s="9">
        <f>$I139*VLOOKUP($G139,alloc,13)</f>
        <v>0</v>
      </c>
      <c r="R139" s="9">
        <f>$I139*VLOOKUP($G139,alloc,14)</f>
        <v>0</v>
      </c>
      <c r="S139" s="9">
        <f>$I139*VLOOKUP($G139,alloc,15)</f>
        <v>0</v>
      </c>
      <c r="T139" s="9">
        <f>$I139*VLOOKUP($G139,alloc,16)</f>
        <v>0</v>
      </c>
      <c r="U139" s="9">
        <f>$I139*VLOOKUP($G139,alloc,17)</f>
        <v>0</v>
      </c>
      <c r="V139" s="9">
        <f>$I139*VLOOKUP($G139,alloc,18)</f>
        <v>0</v>
      </c>
      <c r="W139" s="9">
        <f>$I139*VLOOKUP($G139,alloc,19)</f>
        <v>0</v>
      </c>
      <c r="X139" s="9">
        <f>$I139*VLOOKUP($G139,alloc,20)</f>
        <v>0</v>
      </c>
      <c r="Y139" s="1">
        <f>SUM(J139:X139)-I139</f>
        <v>0</v>
      </c>
    </row>
    <row r="140" spans="1:25">
      <c r="A140">
        <f t="shared" si="148"/>
        <v>128</v>
      </c>
      <c r="C140" s="120">
        <v>9100</v>
      </c>
      <c r="E140" s="105" t="s">
        <v>212</v>
      </c>
      <c r="G140" s="12">
        <v>2</v>
      </c>
      <c r="H140" s="9" t="str">
        <f>VLOOKUP($G140,alloc,3)</f>
        <v>Bills</v>
      </c>
      <c r="I140" s="1">
        <f>'O and M Class.'!J$140</f>
        <v>0</v>
      </c>
      <c r="J140" s="9">
        <f>$I140*VLOOKUP($G140,alloc,6)</f>
        <v>0</v>
      </c>
      <c r="K140" s="9">
        <f>$I140*VLOOKUP($G140,alloc,7)</f>
        <v>0</v>
      </c>
      <c r="L140" s="9">
        <f>$I140*VLOOKUP($G140,alloc,8)</f>
        <v>0</v>
      </c>
      <c r="M140" s="9">
        <f>$I140*VLOOKUP($G140,alloc,9)</f>
        <v>0</v>
      </c>
      <c r="N140" s="9">
        <f>$I140*VLOOKUP($G140,alloc,10)</f>
        <v>0</v>
      </c>
      <c r="O140" s="9">
        <f>$I140*VLOOKUP($G140,alloc,11)</f>
        <v>0</v>
      </c>
      <c r="P140" s="9">
        <f>$I140*VLOOKUP($G140,alloc,12)</f>
        <v>0</v>
      </c>
      <c r="Q140" s="9">
        <f>$I140*VLOOKUP($G140,alloc,13)</f>
        <v>0</v>
      </c>
      <c r="R140" s="9">
        <f>$I140*VLOOKUP($G140,alloc,14)</f>
        <v>0</v>
      </c>
      <c r="S140" s="9">
        <f>$I140*VLOOKUP($G140,alloc,15)</f>
        <v>0</v>
      </c>
      <c r="T140" s="9">
        <f>$I140*VLOOKUP($G140,alloc,16)</f>
        <v>0</v>
      </c>
      <c r="U140" s="9">
        <f>$I140*VLOOKUP($G140,alloc,17)</f>
        <v>0</v>
      </c>
      <c r="V140" s="9">
        <f>$I140*VLOOKUP($G140,alloc,18)</f>
        <v>0</v>
      </c>
      <c r="W140" s="9">
        <f>$I140*VLOOKUP($G140,alloc,19)</f>
        <v>0</v>
      </c>
      <c r="X140" s="9">
        <f>$I140*VLOOKUP($G140,alloc,20)</f>
        <v>0</v>
      </c>
      <c r="Y140" s="1">
        <f>SUM(J140:X140)-I140</f>
        <v>0</v>
      </c>
    </row>
    <row r="141" spans="1:25">
      <c r="A141">
        <f t="shared" si="148"/>
        <v>129</v>
      </c>
      <c r="C141" s="120"/>
      <c r="D141" s="105" t="s">
        <v>213</v>
      </c>
      <c r="G141" s="12"/>
      <c r="H141" s="9"/>
      <c r="I141" s="1">
        <f>'O and M Class.'!J$141</f>
        <v>214460.81968819545</v>
      </c>
      <c r="J141" s="9">
        <f>SUM(J137:J140)</f>
        <v>190367.77844417785</v>
      </c>
      <c r="K141" s="9">
        <f t="shared" ref="K141:X141" si="149">SUM(K137:K140)</f>
        <v>23858.517087297496</v>
      </c>
      <c r="L141" s="9">
        <f t="shared" si="149"/>
        <v>10.380876643197031</v>
      </c>
      <c r="M141" s="9">
        <f t="shared" si="149"/>
        <v>139.90988102922765</v>
      </c>
      <c r="N141" s="9">
        <f t="shared" si="149"/>
        <v>84.233399047655908</v>
      </c>
      <c r="O141" s="9">
        <f t="shared" si="149"/>
        <v>0</v>
      </c>
      <c r="P141" s="9">
        <f t="shared" si="149"/>
        <v>0</v>
      </c>
      <c r="Q141" s="9">
        <f t="shared" si="149"/>
        <v>0</v>
      </c>
      <c r="R141" s="9">
        <f t="shared" si="149"/>
        <v>0</v>
      </c>
      <c r="S141" s="9">
        <f t="shared" si="149"/>
        <v>0</v>
      </c>
      <c r="T141" s="9">
        <f t="shared" si="149"/>
        <v>0</v>
      </c>
      <c r="U141" s="9">
        <f t="shared" si="149"/>
        <v>0</v>
      </c>
      <c r="V141" s="9">
        <f t="shared" si="149"/>
        <v>0</v>
      </c>
      <c r="W141" s="9">
        <f t="shared" si="149"/>
        <v>0</v>
      </c>
      <c r="X141" s="9">
        <f t="shared" si="149"/>
        <v>0</v>
      </c>
      <c r="Y141" s="1">
        <f>SUM(J141:X141)-I141</f>
        <v>0</v>
      </c>
    </row>
    <row r="142" spans="1:25">
      <c r="A142">
        <f t="shared" si="148"/>
        <v>130</v>
      </c>
      <c r="C142" s="120"/>
      <c r="G142" s="12"/>
      <c r="H142" s="9"/>
      <c r="I142" s="1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1"/>
    </row>
    <row r="143" spans="1:25">
      <c r="A143">
        <f t="shared" si="148"/>
        <v>131</v>
      </c>
      <c r="C143" s="120"/>
      <c r="D143" s="105" t="s">
        <v>219</v>
      </c>
      <c r="G143" s="12"/>
      <c r="H143" s="9"/>
      <c r="I143" s="1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1"/>
    </row>
    <row r="144" spans="1:25">
      <c r="A144">
        <f t="shared" si="148"/>
        <v>132</v>
      </c>
      <c r="C144" s="120">
        <v>9110</v>
      </c>
      <c r="E144" s="105" t="s">
        <v>113</v>
      </c>
      <c r="G144" s="12">
        <v>2</v>
      </c>
      <c r="H144" s="9" t="str">
        <f>VLOOKUP($G144,alloc,3)</f>
        <v>Bills</v>
      </c>
      <c r="I144" s="1">
        <f>'O and M Class.'!J$144</f>
        <v>158548.88574016749</v>
      </c>
      <c r="J144" s="9">
        <f>$I144*VLOOKUP($G144,alloc,6)</f>
        <v>140737.12483724509</v>
      </c>
      <c r="K144" s="9">
        <f>$I144*VLOOKUP($G144,alloc,7)</f>
        <v>17638.379379056234</v>
      </c>
      <c r="L144" s="9">
        <f>$I144*VLOOKUP($G144,alloc,8)</f>
        <v>7.674485377692573</v>
      </c>
      <c r="M144" s="9">
        <f>$I144*VLOOKUP($G144,alloc,9)</f>
        <v>103.43407142374377</v>
      </c>
      <c r="N144" s="9">
        <f>$I144*VLOOKUP($G144,alloc,10)</f>
        <v>62.272967064705448</v>
      </c>
      <c r="O144" s="9">
        <f>$I144*VLOOKUP($G144,alloc,11)</f>
        <v>0</v>
      </c>
      <c r="P144" s="9">
        <f>$I144*VLOOKUP($G144,alloc,12)</f>
        <v>0</v>
      </c>
      <c r="Q144" s="9">
        <f>$I144*VLOOKUP($G144,alloc,13)</f>
        <v>0</v>
      </c>
      <c r="R144" s="9">
        <f>$I144*VLOOKUP($G144,alloc,14)</f>
        <v>0</v>
      </c>
      <c r="S144" s="9">
        <f>$I144*VLOOKUP($G144,alloc,15)</f>
        <v>0</v>
      </c>
      <c r="T144" s="9">
        <f>$I144*VLOOKUP($G144,alloc,16)</f>
        <v>0</v>
      </c>
      <c r="U144" s="9">
        <f>$I144*VLOOKUP($G144,alloc,17)</f>
        <v>0</v>
      </c>
      <c r="V144" s="9">
        <f>$I144*VLOOKUP($G144,alloc,18)</f>
        <v>0</v>
      </c>
      <c r="W144" s="9">
        <f>$I144*VLOOKUP($G144,alloc,19)</f>
        <v>0</v>
      </c>
      <c r="X144" s="9">
        <f>$I144*VLOOKUP($G144,alloc,20)</f>
        <v>0</v>
      </c>
      <c r="Y144" s="1">
        <f>SUM(J144:X144)-I144</f>
        <v>0</v>
      </c>
    </row>
    <row r="145" spans="1:25">
      <c r="A145">
        <f t="shared" si="148"/>
        <v>133</v>
      </c>
      <c r="C145" s="120">
        <v>9120</v>
      </c>
      <c r="E145" s="105" t="s">
        <v>215</v>
      </c>
      <c r="G145" s="12">
        <v>2</v>
      </c>
      <c r="H145" s="9" t="str">
        <f>VLOOKUP($G145,alloc,3)</f>
        <v>Bills</v>
      </c>
      <c r="I145" s="1">
        <f>'O and M Class.'!J$145</f>
        <v>77078.365467993717</v>
      </c>
      <c r="J145" s="9">
        <f>$I145*VLOOKUP($G145,alloc,6)</f>
        <v>68419.197602544897</v>
      </c>
      <c r="K145" s="9">
        <f>$I145*VLOOKUP($G145,alloc,7)</f>
        <v>8574.878629358851</v>
      </c>
      <c r="L145" s="9">
        <f>$I145*VLOOKUP($G145,alloc,8)</f>
        <v>3.730942579375689</v>
      </c>
      <c r="M145" s="9">
        <f>$I145*VLOOKUP($G145,alloc,9)</f>
        <v>50.284359437930071</v>
      </c>
      <c r="N145" s="9">
        <f>$I145*VLOOKUP($G145,alloc,10)</f>
        <v>30.273934072648448</v>
      </c>
      <c r="O145" s="9">
        <f>$I145*VLOOKUP($G145,alloc,11)</f>
        <v>0</v>
      </c>
      <c r="P145" s="9">
        <f>$I145*VLOOKUP($G145,alloc,12)</f>
        <v>0</v>
      </c>
      <c r="Q145" s="9">
        <f>$I145*VLOOKUP($G145,alloc,13)</f>
        <v>0</v>
      </c>
      <c r="R145" s="9">
        <f>$I145*VLOOKUP($G145,alloc,14)</f>
        <v>0</v>
      </c>
      <c r="S145" s="9">
        <f>$I145*VLOOKUP($G145,alloc,15)</f>
        <v>0</v>
      </c>
      <c r="T145" s="9">
        <f>$I145*VLOOKUP($G145,alloc,16)</f>
        <v>0</v>
      </c>
      <c r="U145" s="9">
        <f>$I145*VLOOKUP($G145,alloc,17)</f>
        <v>0</v>
      </c>
      <c r="V145" s="9">
        <f>$I145*VLOOKUP($G145,alloc,18)</f>
        <v>0</v>
      </c>
      <c r="W145" s="9">
        <f>$I145*VLOOKUP($G145,alloc,19)</f>
        <v>0</v>
      </c>
      <c r="X145" s="9">
        <f>$I145*VLOOKUP($G145,alloc,20)</f>
        <v>0</v>
      </c>
      <c r="Y145" s="1">
        <f>SUM(J145:X145)-I145</f>
        <v>0</v>
      </c>
    </row>
    <row r="146" spans="1:25">
      <c r="A146">
        <f t="shared" si="148"/>
        <v>134</v>
      </c>
      <c r="C146" s="120">
        <v>9130</v>
      </c>
      <c r="E146" s="105" t="s">
        <v>216</v>
      </c>
      <c r="G146" s="12">
        <v>2</v>
      </c>
      <c r="H146" s="9" t="str">
        <f>VLOOKUP($G146,alloc,3)</f>
        <v>Bills</v>
      </c>
      <c r="I146" s="1">
        <f>'O and M Class.'!J$146</f>
        <v>36821.435045165337</v>
      </c>
      <c r="J146" s="9">
        <f>$I146*VLOOKUP($G146,alloc,6)</f>
        <v>32684.826994814244</v>
      </c>
      <c r="K146" s="9">
        <f>$I146*VLOOKUP($G146,alloc,7)</f>
        <v>4096.3418795151019</v>
      </c>
      <c r="L146" s="9">
        <f>$I146*VLOOKUP($G146,alloc,8)</f>
        <v>1.7823245084351087</v>
      </c>
      <c r="M146" s="9">
        <f>$I146*VLOOKUP($G146,alloc,9)</f>
        <v>24.021556030535304</v>
      </c>
      <c r="N146" s="9">
        <f>$I146*VLOOKUP($G146,alloc,10)</f>
        <v>14.46229029701631</v>
      </c>
      <c r="O146" s="9">
        <f>$I146*VLOOKUP($G146,alloc,11)</f>
        <v>0</v>
      </c>
      <c r="P146" s="9">
        <f>$I146*VLOOKUP($G146,alloc,12)</f>
        <v>0</v>
      </c>
      <c r="Q146" s="9">
        <f>$I146*VLOOKUP($G146,alloc,13)</f>
        <v>0</v>
      </c>
      <c r="R146" s="9">
        <f>$I146*VLOOKUP($G146,alloc,14)</f>
        <v>0</v>
      </c>
      <c r="S146" s="9">
        <f>$I146*VLOOKUP($G146,alloc,15)</f>
        <v>0</v>
      </c>
      <c r="T146" s="9">
        <f>$I146*VLOOKUP($G146,alloc,16)</f>
        <v>0</v>
      </c>
      <c r="U146" s="9">
        <f>$I146*VLOOKUP($G146,alloc,17)</f>
        <v>0</v>
      </c>
      <c r="V146" s="9">
        <f>$I146*VLOOKUP($G146,alloc,18)</f>
        <v>0</v>
      </c>
      <c r="W146" s="9">
        <f>$I146*VLOOKUP($G146,alloc,19)</f>
        <v>0</v>
      </c>
      <c r="X146" s="9">
        <f>$I146*VLOOKUP($G146,alloc,20)</f>
        <v>0</v>
      </c>
      <c r="Y146" s="1">
        <f>SUM(J146:X146)-I146</f>
        <v>0</v>
      </c>
    </row>
    <row r="147" spans="1:25">
      <c r="A147">
        <f t="shared" si="148"/>
        <v>135</v>
      </c>
      <c r="C147" s="120">
        <v>9160</v>
      </c>
      <c r="E147" s="105" t="s">
        <v>217</v>
      </c>
      <c r="G147" s="12">
        <v>2</v>
      </c>
      <c r="H147" s="9" t="str">
        <f>VLOOKUP($G147,alloc,3)</f>
        <v>Bills</v>
      </c>
      <c r="I147" s="1">
        <f>'O and M Class.'!J$147</f>
        <v>-188721.0976752</v>
      </c>
      <c r="J147" s="9">
        <f>$I147*VLOOKUP($G147,alloc,6)</f>
        <v>-167519.71834392843</v>
      </c>
      <c r="K147" s="9">
        <f>$I147*VLOOKUP($G147,alloc,7)</f>
        <v>-20995.002910851668</v>
      </c>
      <c r="L147" s="9">
        <f>$I147*VLOOKUP($G147,alloc,8)</f>
        <v>-9.1349573212641371</v>
      </c>
      <c r="M147" s="9">
        <f>$I147*VLOOKUP($G147,alloc,9)</f>
        <v>-123.1178094060779</v>
      </c>
      <c r="N147" s="9">
        <f>$I147*VLOOKUP($G147,alloc,10)</f>
        <v>-74.123653692543286</v>
      </c>
      <c r="O147" s="9">
        <f>$I147*VLOOKUP($G147,alloc,11)</f>
        <v>0</v>
      </c>
      <c r="P147" s="9">
        <f>$I147*VLOOKUP($G147,alloc,12)</f>
        <v>0</v>
      </c>
      <c r="Q147" s="9">
        <f>$I147*VLOOKUP($G147,alloc,13)</f>
        <v>0</v>
      </c>
      <c r="R147" s="9">
        <f>$I147*VLOOKUP($G147,alloc,14)</f>
        <v>0</v>
      </c>
      <c r="S147" s="9">
        <f>$I147*VLOOKUP($G147,alloc,15)</f>
        <v>0</v>
      </c>
      <c r="T147" s="9">
        <f>$I147*VLOOKUP($G147,alloc,16)</f>
        <v>0</v>
      </c>
      <c r="U147" s="9">
        <f>$I147*VLOOKUP($G147,alloc,17)</f>
        <v>0</v>
      </c>
      <c r="V147" s="9">
        <f>$I147*VLOOKUP($G147,alloc,18)</f>
        <v>0</v>
      </c>
      <c r="W147" s="9">
        <f>$I147*VLOOKUP($G147,alloc,19)</f>
        <v>0</v>
      </c>
      <c r="X147" s="9">
        <f>$I147*VLOOKUP($G147,alloc,20)</f>
        <v>0</v>
      </c>
      <c r="Y147" s="1">
        <f>SUM(J147:X147)-I147</f>
        <v>0</v>
      </c>
    </row>
    <row r="148" spans="1:25">
      <c r="A148">
        <f t="shared" si="148"/>
        <v>136</v>
      </c>
      <c r="C148" s="120"/>
      <c r="D148" s="105" t="s">
        <v>218</v>
      </c>
      <c r="G148" s="12"/>
      <c r="H148" s="9"/>
      <c r="I148" s="1">
        <f>'O and M Class.'!J$148</f>
        <v>83727.588578126539</v>
      </c>
      <c r="J148" s="9">
        <f>SUM(J144:J147)</f>
        <v>74321.431090675818</v>
      </c>
      <c r="K148" s="9">
        <f t="shared" ref="K148:X148" si="150">SUM(K144:K147)</f>
        <v>9314.5969770785159</v>
      </c>
      <c r="L148" s="9">
        <f t="shared" si="150"/>
        <v>4.0527951442392336</v>
      </c>
      <c r="M148" s="9">
        <f t="shared" si="150"/>
        <v>54.62217748613125</v>
      </c>
      <c r="N148" s="9">
        <f t="shared" si="150"/>
        <v>32.885537741826923</v>
      </c>
      <c r="O148" s="9">
        <f t="shared" si="150"/>
        <v>0</v>
      </c>
      <c r="P148" s="9">
        <f t="shared" si="150"/>
        <v>0</v>
      </c>
      <c r="Q148" s="9">
        <f t="shared" si="150"/>
        <v>0</v>
      </c>
      <c r="R148" s="9">
        <f t="shared" si="150"/>
        <v>0</v>
      </c>
      <c r="S148" s="9">
        <f t="shared" si="150"/>
        <v>0</v>
      </c>
      <c r="T148" s="9">
        <f t="shared" si="150"/>
        <v>0</v>
      </c>
      <c r="U148" s="9">
        <f t="shared" si="150"/>
        <v>0</v>
      </c>
      <c r="V148" s="9">
        <f t="shared" si="150"/>
        <v>0</v>
      </c>
      <c r="W148" s="9">
        <f t="shared" si="150"/>
        <v>0</v>
      </c>
      <c r="X148" s="9">
        <f t="shared" si="150"/>
        <v>0</v>
      </c>
      <c r="Y148" s="1">
        <f>SUM(J148:X148)-I148</f>
        <v>0</v>
      </c>
    </row>
    <row r="149" spans="1:25">
      <c r="A149">
        <f t="shared" si="148"/>
        <v>137</v>
      </c>
      <c r="C149" s="120"/>
      <c r="H149" s="9"/>
      <c r="I149" s="1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1"/>
    </row>
    <row r="150" spans="1:25">
      <c r="A150">
        <f t="shared" si="148"/>
        <v>138</v>
      </c>
      <c r="C150" s="120"/>
      <c r="D150" s="105" t="s">
        <v>31</v>
      </c>
      <c r="H150" s="9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>
      <c r="A151">
        <f t="shared" si="148"/>
        <v>139</v>
      </c>
      <c r="C151" s="120"/>
      <c r="E151" s="105" t="s">
        <v>70</v>
      </c>
      <c r="H151" s="1"/>
      <c r="I151" s="1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1"/>
    </row>
    <row r="152" spans="1:25">
      <c r="A152">
        <f t="shared" si="148"/>
        <v>140</v>
      </c>
      <c r="C152" s="120">
        <v>9200</v>
      </c>
      <c r="F152" s="105" t="s">
        <v>198</v>
      </c>
      <c r="G152" s="12">
        <v>17.2</v>
      </c>
      <c r="H152" s="9" t="str">
        <f t="shared" ref="H152:H164" si="151">VLOOKUP($G152,alloc,3)</f>
        <v>Composite of Accts. 870-902, 905-916, 924 &amp; 928-930.1 - Cust</v>
      </c>
      <c r="I152" s="1">
        <f>'O and M Class.'!J$152</f>
        <v>0</v>
      </c>
      <c r="J152" s="9">
        <f t="shared" ref="J152:J164" si="152">$I152*VLOOKUP($G152,alloc,6)</f>
        <v>0</v>
      </c>
      <c r="K152" s="9">
        <f t="shared" ref="K152:K164" si="153">$I152*VLOOKUP($G152,alloc,7)</f>
        <v>0</v>
      </c>
      <c r="L152" s="9">
        <f t="shared" ref="L152:L164" si="154">$I152*VLOOKUP($G152,alloc,8)</f>
        <v>0</v>
      </c>
      <c r="M152" s="9">
        <f t="shared" ref="M152:M164" si="155">$I152*VLOOKUP($G152,alloc,9)</f>
        <v>0</v>
      </c>
      <c r="N152" s="9">
        <f t="shared" ref="N152:N164" si="156">$I152*VLOOKUP($G152,alloc,10)</f>
        <v>0</v>
      </c>
      <c r="O152" s="9">
        <f t="shared" ref="O152:O164" si="157">$I152*VLOOKUP($G152,alloc,11)</f>
        <v>0</v>
      </c>
      <c r="P152" s="9">
        <f t="shared" ref="P152:P164" si="158">$I152*VLOOKUP($G152,alloc,12)</f>
        <v>0</v>
      </c>
      <c r="Q152" s="9">
        <f t="shared" ref="Q152:Q164" si="159">$I152*VLOOKUP($G152,alloc,13)</f>
        <v>0</v>
      </c>
      <c r="R152" s="9">
        <f t="shared" ref="R152:R164" si="160">$I152*VLOOKUP($G152,alloc,14)</f>
        <v>0</v>
      </c>
      <c r="S152" s="9">
        <f t="shared" ref="S152:S164" si="161">$I152*VLOOKUP($G152,alloc,15)</f>
        <v>0</v>
      </c>
      <c r="T152" s="9">
        <f t="shared" ref="T152:T164" si="162">$I152*VLOOKUP($G152,alloc,16)</f>
        <v>0</v>
      </c>
      <c r="U152" s="9">
        <f t="shared" ref="U152:U164" si="163">$I152*VLOOKUP($G152,alloc,17)</f>
        <v>0</v>
      </c>
      <c r="V152" s="9">
        <f t="shared" ref="V152:V164" si="164">$I152*VLOOKUP($G152,alloc,18)</f>
        <v>0</v>
      </c>
      <c r="W152" s="9">
        <f t="shared" ref="W152:W164" si="165">$I152*VLOOKUP($G152,alloc,19)</f>
        <v>0</v>
      </c>
      <c r="X152" s="9">
        <f t="shared" ref="X152:X164" si="166">$I152*VLOOKUP($G152,alloc,20)</f>
        <v>0</v>
      </c>
      <c r="Y152" s="1">
        <f t="shared" ref="Y152:Y164" si="167">SUM(J152:X152)-I152</f>
        <v>0</v>
      </c>
    </row>
    <row r="153" spans="1:25">
      <c r="A153">
        <f t="shared" si="148"/>
        <v>141</v>
      </c>
      <c r="C153" s="120">
        <v>9210</v>
      </c>
      <c r="F153" s="105" t="s">
        <v>106</v>
      </c>
      <c r="G153" s="12">
        <v>17.2</v>
      </c>
      <c r="H153" s="9" t="str">
        <f t="shared" si="151"/>
        <v>Composite of Accts. 870-902, 905-916, 924 &amp; 928-930.1 - Cust</v>
      </c>
      <c r="I153" s="1">
        <f>'O and M Class.'!J$153</f>
        <v>44947.908340603593</v>
      </c>
      <c r="J153" s="9">
        <f t="shared" si="152"/>
        <v>38712.908895932815</v>
      </c>
      <c r="K153" s="9">
        <f t="shared" si="153"/>
        <v>6070.6022689154033</v>
      </c>
      <c r="L153" s="9">
        <f t="shared" si="154"/>
        <v>7.2768060479309007</v>
      </c>
      <c r="M153" s="9">
        <f t="shared" si="155"/>
        <v>98.074286347094997</v>
      </c>
      <c r="N153" s="9">
        <f t="shared" si="156"/>
        <v>59.046083360353563</v>
      </c>
      <c r="O153" s="9">
        <f t="shared" si="157"/>
        <v>0</v>
      </c>
      <c r="P153" s="9">
        <f t="shared" si="158"/>
        <v>0</v>
      </c>
      <c r="Q153" s="9">
        <f t="shared" si="159"/>
        <v>0</v>
      </c>
      <c r="R153" s="9">
        <f t="shared" si="160"/>
        <v>0</v>
      </c>
      <c r="S153" s="9">
        <f t="shared" si="161"/>
        <v>0</v>
      </c>
      <c r="T153" s="9">
        <f t="shared" si="162"/>
        <v>0</v>
      </c>
      <c r="U153" s="9">
        <f t="shared" si="163"/>
        <v>0</v>
      </c>
      <c r="V153" s="9">
        <f t="shared" si="164"/>
        <v>0</v>
      </c>
      <c r="W153" s="9">
        <f t="shared" si="165"/>
        <v>0</v>
      </c>
      <c r="X153" s="9">
        <f t="shared" si="166"/>
        <v>0</v>
      </c>
      <c r="Y153" s="1">
        <f t="shared" si="167"/>
        <v>0</v>
      </c>
    </row>
    <row r="154" spans="1:25">
      <c r="A154">
        <f t="shared" si="148"/>
        <v>142</v>
      </c>
      <c r="C154" s="120">
        <v>9220</v>
      </c>
      <c r="F154" s="105" t="s">
        <v>199</v>
      </c>
      <c r="G154" s="12">
        <v>2</v>
      </c>
      <c r="H154" s="9" t="str">
        <f t="shared" si="151"/>
        <v>Bills</v>
      </c>
      <c r="I154" s="1">
        <f>'O and M Class.'!J$154</f>
        <v>0</v>
      </c>
      <c r="J154" s="9">
        <f t="shared" si="152"/>
        <v>0</v>
      </c>
      <c r="K154" s="9">
        <f t="shared" si="153"/>
        <v>0</v>
      </c>
      <c r="L154" s="9">
        <f t="shared" si="154"/>
        <v>0</v>
      </c>
      <c r="M154" s="9">
        <f t="shared" si="155"/>
        <v>0</v>
      </c>
      <c r="N154" s="9">
        <f t="shared" si="156"/>
        <v>0</v>
      </c>
      <c r="O154" s="9">
        <f t="shared" si="157"/>
        <v>0</v>
      </c>
      <c r="P154" s="9">
        <f t="shared" si="158"/>
        <v>0</v>
      </c>
      <c r="Q154" s="9">
        <f t="shared" si="159"/>
        <v>0</v>
      </c>
      <c r="R154" s="9">
        <f t="shared" si="160"/>
        <v>0</v>
      </c>
      <c r="S154" s="9">
        <f t="shared" si="161"/>
        <v>0</v>
      </c>
      <c r="T154" s="9">
        <f t="shared" si="162"/>
        <v>0</v>
      </c>
      <c r="U154" s="9">
        <f t="shared" si="163"/>
        <v>0</v>
      </c>
      <c r="V154" s="9">
        <f t="shared" si="164"/>
        <v>0</v>
      </c>
      <c r="W154" s="9">
        <f t="shared" si="165"/>
        <v>0</v>
      </c>
      <c r="X154" s="9">
        <f t="shared" si="166"/>
        <v>0</v>
      </c>
      <c r="Y154" s="1">
        <f t="shared" si="167"/>
        <v>0</v>
      </c>
    </row>
    <row r="155" spans="1:25">
      <c r="A155">
        <f t="shared" si="148"/>
        <v>143</v>
      </c>
      <c r="C155" s="120">
        <v>9220</v>
      </c>
      <c r="F155" s="105" t="s">
        <v>200</v>
      </c>
      <c r="G155" s="12">
        <v>17.2</v>
      </c>
      <c r="H155" s="9" t="str">
        <f t="shared" si="151"/>
        <v>Composite of Accts. 870-902, 905-916, 924 &amp; 928-930.1 - Cust</v>
      </c>
      <c r="I155" s="1">
        <f>'O and M Class.'!J$155</f>
        <v>11877416.91293004</v>
      </c>
      <c r="J155" s="9">
        <f t="shared" si="152"/>
        <v>10229827.723794311</v>
      </c>
      <c r="K155" s="9">
        <f t="shared" si="153"/>
        <v>1604147.4836628411</v>
      </c>
      <c r="L155" s="9">
        <f t="shared" si="154"/>
        <v>1922.8850110413268</v>
      </c>
      <c r="M155" s="9">
        <f t="shared" si="155"/>
        <v>25915.982086540116</v>
      </c>
      <c r="N155" s="9">
        <f t="shared" si="156"/>
        <v>15602.838375306757</v>
      </c>
      <c r="O155" s="9">
        <f t="shared" si="157"/>
        <v>0</v>
      </c>
      <c r="P155" s="9">
        <f t="shared" si="158"/>
        <v>0</v>
      </c>
      <c r="Q155" s="9">
        <f t="shared" si="159"/>
        <v>0</v>
      </c>
      <c r="R155" s="9">
        <f t="shared" si="160"/>
        <v>0</v>
      </c>
      <c r="S155" s="9">
        <f t="shared" si="161"/>
        <v>0</v>
      </c>
      <c r="T155" s="9">
        <f t="shared" si="162"/>
        <v>0</v>
      </c>
      <c r="U155" s="9">
        <f t="shared" si="163"/>
        <v>0</v>
      </c>
      <c r="V155" s="9">
        <f t="shared" si="164"/>
        <v>0</v>
      </c>
      <c r="W155" s="9">
        <f t="shared" si="165"/>
        <v>0</v>
      </c>
      <c r="X155" s="9">
        <f t="shared" si="166"/>
        <v>0</v>
      </c>
      <c r="Y155" s="1">
        <f t="shared" si="167"/>
        <v>0</v>
      </c>
    </row>
    <row r="156" spans="1:25">
      <c r="A156">
        <f t="shared" si="148"/>
        <v>144</v>
      </c>
      <c r="C156" s="120">
        <v>9230</v>
      </c>
      <c r="F156" s="105" t="s">
        <v>107</v>
      </c>
      <c r="G156" s="12">
        <v>17.2</v>
      </c>
      <c r="H156" s="9" t="str">
        <f t="shared" si="151"/>
        <v>Composite of Accts. 870-902, 905-916, 924 &amp; 928-930.1 - Cust</v>
      </c>
      <c r="I156" s="1">
        <f>'O and M Class.'!J$156</f>
        <v>45549.244268122478</v>
      </c>
      <c r="J156" s="9">
        <f t="shared" si="152"/>
        <v>39230.829836802506</v>
      </c>
      <c r="K156" s="9">
        <f t="shared" si="153"/>
        <v>6151.8178667206266</v>
      </c>
      <c r="L156" s="9">
        <f t="shared" si="154"/>
        <v>7.3741588520046486</v>
      </c>
      <c r="M156" s="9">
        <f t="shared" si="155"/>
        <v>99.386373919655242</v>
      </c>
      <c r="N156" s="9">
        <f t="shared" si="156"/>
        <v>59.836031827694832</v>
      </c>
      <c r="O156" s="9">
        <f t="shared" si="157"/>
        <v>0</v>
      </c>
      <c r="P156" s="9">
        <f t="shared" si="158"/>
        <v>0</v>
      </c>
      <c r="Q156" s="9">
        <f t="shared" si="159"/>
        <v>0</v>
      </c>
      <c r="R156" s="9">
        <f t="shared" si="160"/>
        <v>0</v>
      </c>
      <c r="S156" s="9">
        <f t="shared" si="161"/>
        <v>0</v>
      </c>
      <c r="T156" s="9">
        <f t="shared" si="162"/>
        <v>0</v>
      </c>
      <c r="U156" s="9">
        <f t="shared" si="163"/>
        <v>0</v>
      </c>
      <c r="V156" s="9">
        <f t="shared" si="164"/>
        <v>0</v>
      </c>
      <c r="W156" s="9">
        <f t="shared" si="165"/>
        <v>0</v>
      </c>
      <c r="X156" s="9">
        <f t="shared" si="166"/>
        <v>0</v>
      </c>
      <c r="Y156" s="1">
        <f t="shared" si="167"/>
        <v>0</v>
      </c>
    </row>
    <row r="157" spans="1:25">
      <c r="A157">
        <f t="shared" si="148"/>
        <v>145</v>
      </c>
      <c r="C157" s="120">
        <v>9240</v>
      </c>
      <c r="F157" s="105" t="s">
        <v>102</v>
      </c>
      <c r="G157" s="12">
        <v>9.1999999999999993</v>
      </c>
      <c r="H157" s="9" t="str">
        <f t="shared" si="151"/>
        <v>Allocated Net Plant - Cust</v>
      </c>
      <c r="I157" s="1">
        <f>'O and M Class.'!J$157</f>
        <v>0</v>
      </c>
      <c r="J157" s="9">
        <f t="shared" si="152"/>
        <v>0</v>
      </c>
      <c r="K157" s="9">
        <f t="shared" si="153"/>
        <v>0</v>
      </c>
      <c r="L157" s="9">
        <f t="shared" si="154"/>
        <v>0</v>
      </c>
      <c r="M157" s="9">
        <f t="shared" si="155"/>
        <v>0</v>
      </c>
      <c r="N157" s="9">
        <f t="shared" si="156"/>
        <v>0</v>
      </c>
      <c r="O157" s="9">
        <f t="shared" si="157"/>
        <v>0</v>
      </c>
      <c r="P157" s="9">
        <f t="shared" si="158"/>
        <v>0</v>
      </c>
      <c r="Q157" s="9">
        <f t="shared" si="159"/>
        <v>0</v>
      </c>
      <c r="R157" s="9">
        <f t="shared" si="160"/>
        <v>0</v>
      </c>
      <c r="S157" s="9">
        <f t="shared" si="161"/>
        <v>0</v>
      </c>
      <c r="T157" s="9">
        <f t="shared" si="162"/>
        <v>0</v>
      </c>
      <c r="U157" s="9">
        <f t="shared" si="163"/>
        <v>0</v>
      </c>
      <c r="V157" s="9">
        <f t="shared" si="164"/>
        <v>0</v>
      </c>
      <c r="W157" s="9">
        <f t="shared" si="165"/>
        <v>0</v>
      </c>
      <c r="X157" s="9">
        <f t="shared" si="166"/>
        <v>0</v>
      </c>
      <c r="Y157" s="1">
        <f t="shared" si="167"/>
        <v>0</v>
      </c>
    </row>
    <row r="158" spans="1:25">
      <c r="A158">
        <f t="shared" si="148"/>
        <v>146</v>
      </c>
      <c r="C158" s="120">
        <v>9250</v>
      </c>
      <c r="F158" s="105" t="s">
        <v>103</v>
      </c>
      <c r="G158" s="12">
        <v>17.2</v>
      </c>
      <c r="H158" s="9" t="str">
        <f t="shared" si="151"/>
        <v>Composite of Accts. 870-902, 905-916, 924 &amp; 928-930.1 - Cust</v>
      </c>
      <c r="I158" s="1">
        <f>'O and M Class.'!J$158</f>
        <v>15135.150903470303</v>
      </c>
      <c r="J158" s="9">
        <f t="shared" si="152"/>
        <v>13035.66149535253</v>
      </c>
      <c r="K158" s="9">
        <f t="shared" si="153"/>
        <v>2044.1325260064375</v>
      </c>
      <c r="L158" s="9">
        <f t="shared" si="154"/>
        <v>2.4502932771896937</v>
      </c>
      <c r="M158" s="9">
        <f t="shared" si="155"/>
        <v>33.024209099237183</v>
      </c>
      <c r="N158" s="9">
        <f t="shared" si="156"/>
        <v>19.882379734910646</v>
      </c>
      <c r="O158" s="9">
        <f t="shared" si="157"/>
        <v>0</v>
      </c>
      <c r="P158" s="9">
        <f t="shared" si="158"/>
        <v>0</v>
      </c>
      <c r="Q158" s="9">
        <f t="shared" si="159"/>
        <v>0</v>
      </c>
      <c r="R158" s="9">
        <f t="shared" si="160"/>
        <v>0</v>
      </c>
      <c r="S158" s="9">
        <f t="shared" si="161"/>
        <v>0</v>
      </c>
      <c r="T158" s="9">
        <f t="shared" si="162"/>
        <v>0</v>
      </c>
      <c r="U158" s="9">
        <f t="shared" si="163"/>
        <v>0</v>
      </c>
      <c r="V158" s="9">
        <f t="shared" si="164"/>
        <v>0</v>
      </c>
      <c r="W158" s="9">
        <f t="shared" si="165"/>
        <v>0</v>
      </c>
      <c r="X158" s="9">
        <f t="shared" si="166"/>
        <v>0</v>
      </c>
      <c r="Y158" s="1">
        <f t="shared" si="167"/>
        <v>0</v>
      </c>
    </row>
    <row r="159" spans="1:25">
      <c r="A159">
        <f t="shared" si="148"/>
        <v>147</v>
      </c>
      <c r="C159" s="120">
        <v>9260</v>
      </c>
      <c r="F159" s="105" t="s">
        <v>201</v>
      </c>
      <c r="G159" s="12">
        <v>17.2</v>
      </c>
      <c r="H159" s="9" t="str">
        <f t="shared" si="151"/>
        <v>Composite of Accts. 870-902, 905-916, 924 &amp; 928-930.1 - Cust</v>
      </c>
      <c r="I159" s="1">
        <f>'O and M Class.'!J$159</f>
        <v>567965.82238825411</v>
      </c>
      <c r="J159" s="9">
        <f t="shared" si="152"/>
        <v>489179.80724494765</v>
      </c>
      <c r="K159" s="9">
        <f t="shared" si="153"/>
        <v>76708.677608072161</v>
      </c>
      <c r="L159" s="9">
        <f t="shared" si="154"/>
        <v>91.950377313539633</v>
      </c>
      <c r="M159" s="9">
        <f t="shared" si="155"/>
        <v>1239.2755248624082</v>
      </c>
      <c r="N159" s="9">
        <f t="shared" si="156"/>
        <v>746.11163305843547</v>
      </c>
      <c r="O159" s="9">
        <f t="shared" si="157"/>
        <v>0</v>
      </c>
      <c r="P159" s="9">
        <f t="shared" si="158"/>
        <v>0</v>
      </c>
      <c r="Q159" s="9">
        <f t="shared" si="159"/>
        <v>0</v>
      </c>
      <c r="R159" s="9">
        <f t="shared" si="160"/>
        <v>0</v>
      </c>
      <c r="S159" s="9">
        <f t="shared" si="161"/>
        <v>0</v>
      </c>
      <c r="T159" s="9">
        <f t="shared" si="162"/>
        <v>0</v>
      </c>
      <c r="U159" s="9">
        <f t="shared" si="163"/>
        <v>0</v>
      </c>
      <c r="V159" s="9">
        <f t="shared" si="164"/>
        <v>0</v>
      </c>
      <c r="W159" s="9">
        <f t="shared" si="165"/>
        <v>0</v>
      </c>
      <c r="X159" s="9">
        <f t="shared" si="166"/>
        <v>0</v>
      </c>
      <c r="Y159" s="1">
        <f t="shared" si="167"/>
        <v>0</v>
      </c>
    </row>
    <row r="160" spans="1:25">
      <c r="A160">
        <f t="shared" si="148"/>
        <v>148</v>
      </c>
      <c r="C160" s="120">
        <v>9270</v>
      </c>
      <c r="F160" s="105" t="s">
        <v>391</v>
      </c>
      <c r="G160" s="12">
        <v>2</v>
      </c>
      <c r="H160" s="9" t="str">
        <f t="shared" si="151"/>
        <v>Bills</v>
      </c>
      <c r="I160" s="1">
        <f>'O and M Class.'!J$160</f>
        <v>635.46619925041443</v>
      </c>
      <c r="J160" s="9">
        <f t="shared" si="152"/>
        <v>564.07640707308803</v>
      </c>
      <c r="K160" s="9">
        <f t="shared" si="153"/>
        <v>70.694876552551605</v>
      </c>
      <c r="L160" s="9">
        <f t="shared" si="154"/>
        <v>3.0759447039933694E-2</v>
      </c>
      <c r="M160" s="9">
        <f t="shared" si="155"/>
        <v>0.41456523603931145</v>
      </c>
      <c r="N160" s="9">
        <f t="shared" si="156"/>
        <v>0.24959094169546198</v>
      </c>
      <c r="O160" s="9">
        <f t="shared" si="157"/>
        <v>0</v>
      </c>
      <c r="P160" s="9">
        <f t="shared" si="158"/>
        <v>0</v>
      </c>
      <c r="Q160" s="9">
        <f t="shared" si="159"/>
        <v>0</v>
      </c>
      <c r="R160" s="9">
        <f t="shared" si="160"/>
        <v>0</v>
      </c>
      <c r="S160" s="9">
        <f t="shared" si="161"/>
        <v>0</v>
      </c>
      <c r="T160" s="9">
        <f t="shared" si="162"/>
        <v>0</v>
      </c>
      <c r="U160" s="9">
        <f t="shared" si="163"/>
        <v>0</v>
      </c>
      <c r="V160" s="9">
        <f t="shared" si="164"/>
        <v>0</v>
      </c>
      <c r="W160" s="9">
        <f t="shared" si="165"/>
        <v>0</v>
      </c>
      <c r="X160" s="9">
        <f t="shared" si="166"/>
        <v>0</v>
      </c>
      <c r="Y160" s="1">
        <f t="shared" si="167"/>
        <v>0</v>
      </c>
    </row>
    <row r="161" spans="1:25">
      <c r="A161">
        <f t="shared" si="148"/>
        <v>149</v>
      </c>
      <c r="C161" s="120">
        <v>9280</v>
      </c>
      <c r="F161" s="105" t="s">
        <v>202</v>
      </c>
      <c r="G161" s="12">
        <v>2</v>
      </c>
      <c r="H161" s="9" t="str">
        <f t="shared" si="151"/>
        <v>Bills</v>
      </c>
      <c r="I161" s="1">
        <f>'O and M Class.'!J$161</f>
        <v>165391.61944989153</v>
      </c>
      <c r="J161" s="9">
        <f t="shared" si="152"/>
        <v>146811.12948153936</v>
      </c>
      <c r="K161" s="9">
        <f t="shared" si="153"/>
        <v>18399.625556211751</v>
      </c>
      <c r="L161" s="9">
        <f t="shared" si="154"/>
        <v>8.0057047334992273</v>
      </c>
      <c r="M161" s="9">
        <f t="shared" si="155"/>
        <v>107.89813185508079</v>
      </c>
      <c r="N161" s="9">
        <f t="shared" si="156"/>
        <v>64.960575551822302</v>
      </c>
      <c r="O161" s="9">
        <f t="shared" si="157"/>
        <v>0</v>
      </c>
      <c r="P161" s="9">
        <f t="shared" si="158"/>
        <v>0</v>
      </c>
      <c r="Q161" s="9">
        <f t="shared" si="159"/>
        <v>0</v>
      </c>
      <c r="R161" s="9">
        <f t="shared" si="160"/>
        <v>0</v>
      </c>
      <c r="S161" s="9">
        <f t="shared" si="161"/>
        <v>0</v>
      </c>
      <c r="T161" s="9">
        <f t="shared" si="162"/>
        <v>0</v>
      </c>
      <c r="U161" s="9">
        <f t="shared" si="163"/>
        <v>0</v>
      </c>
      <c r="V161" s="9">
        <f t="shared" si="164"/>
        <v>0</v>
      </c>
      <c r="W161" s="9">
        <f t="shared" si="165"/>
        <v>0</v>
      </c>
      <c r="X161" s="9">
        <f t="shared" si="166"/>
        <v>0</v>
      </c>
      <c r="Y161" s="1">
        <f t="shared" si="167"/>
        <v>0</v>
      </c>
    </row>
    <row r="162" spans="1:25">
      <c r="A162">
        <f t="shared" si="148"/>
        <v>150</v>
      </c>
      <c r="C162" s="124">
        <v>930.1</v>
      </c>
      <c r="F162" s="105" t="s">
        <v>203</v>
      </c>
      <c r="G162" s="12">
        <v>2</v>
      </c>
      <c r="H162" s="9" t="str">
        <f t="shared" si="151"/>
        <v>Bills</v>
      </c>
      <c r="I162" s="1">
        <f>'O and M Class.'!J$162</f>
        <v>0</v>
      </c>
      <c r="J162" s="9">
        <f t="shared" si="152"/>
        <v>0</v>
      </c>
      <c r="K162" s="9">
        <f t="shared" si="153"/>
        <v>0</v>
      </c>
      <c r="L162" s="9">
        <f t="shared" si="154"/>
        <v>0</v>
      </c>
      <c r="M162" s="9">
        <f t="shared" si="155"/>
        <v>0</v>
      </c>
      <c r="N162" s="9">
        <f t="shared" si="156"/>
        <v>0</v>
      </c>
      <c r="O162" s="9">
        <f t="shared" si="157"/>
        <v>0</v>
      </c>
      <c r="P162" s="9">
        <f t="shared" si="158"/>
        <v>0</v>
      </c>
      <c r="Q162" s="9">
        <f t="shared" si="159"/>
        <v>0</v>
      </c>
      <c r="R162" s="9">
        <f t="shared" si="160"/>
        <v>0</v>
      </c>
      <c r="S162" s="9">
        <f t="shared" si="161"/>
        <v>0</v>
      </c>
      <c r="T162" s="9">
        <f t="shared" si="162"/>
        <v>0</v>
      </c>
      <c r="U162" s="9">
        <f t="shared" si="163"/>
        <v>0</v>
      </c>
      <c r="V162" s="9">
        <f t="shared" si="164"/>
        <v>0</v>
      </c>
      <c r="W162" s="9">
        <f t="shared" si="165"/>
        <v>0</v>
      </c>
      <c r="X162" s="9">
        <f t="shared" si="166"/>
        <v>0</v>
      </c>
      <c r="Y162" s="1">
        <f t="shared" si="167"/>
        <v>0</v>
      </c>
    </row>
    <row r="163" spans="1:25">
      <c r="A163">
        <f t="shared" si="148"/>
        <v>151</v>
      </c>
      <c r="C163" s="124">
        <v>930.2</v>
      </c>
      <c r="F163" s="105" t="s">
        <v>204</v>
      </c>
      <c r="G163" s="12">
        <v>17.2</v>
      </c>
      <c r="H163" s="9" t="str">
        <f t="shared" si="151"/>
        <v>Composite of Accts. 870-902, 905-916, 924 &amp; 928-930.1 - Cust</v>
      </c>
      <c r="I163" s="1">
        <f>'O and M Class.'!J$163</f>
        <v>15885.838977178113</v>
      </c>
      <c r="J163" s="9">
        <f t="shared" si="152"/>
        <v>13682.217032186294</v>
      </c>
      <c r="K163" s="9">
        <f t="shared" si="153"/>
        <v>2145.5194178939446</v>
      </c>
      <c r="L163" s="9">
        <f t="shared" si="154"/>
        <v>2.5718253287697657</v>
      </c>
      <c r="M163" s="9">
        <f t="shared" si="155"/>
        <v>34.662176244232484</v>
      </c>
      <c r="N163" s="9">
        <f t="shared" si="156"/>
        <v>20.868525524874659</v>
      </c>
      <c r="O163" s="9">
        <f t="shared" si="157"/>
        <v>0</v>
      </c>
      <c r="P163" s="9">
        <f t="shared" si="158"/>
        <v>0</v>
      </c>
      <c r="Q163" s="9">
        <f t="shared" si="159"/>
        <v>0</v>
      </c>
      <c r="R163" s="9">
        <f t="shared" si="160"/>
        <v>0</v>
      </c>
      <c r="S163" s="9">
        <f t="shared" si="161"/>
        <v>0</v>
      </c>
      <c r="T163" s="9">
        <f t="shared" si="162"/>
        <v>0</v>
      </c>
      <c r="U163" s="9">
        <f t="shared" si="163"/>
        <v>0</v>
      </c>
      <c r="V163" s="9">
        <f t="shared" si="164"/>
        <v>0</v>
      </c>
      <c r="W163" s="9">
        <f t="shared" si="165"/>
        <v>0</v>
      </c>
      <c r="X163" s="9">
        <f t="shared" si="166"/>
        <v>0</v>
      </c>
      <c r="Y163" s="1">
        <f t="shared" si="167"/>
        <v>0</v>
      </c>
    </row>
    <row r="164" spans="1:25">
      <c r="A164">
        <f t="shared" si="148"/>
        <v>152</v>
      </c>
      <c r="C164" s="120" t="s">
        <v>640</v>
      </c>
      <c r="F164" s="105" t="s">
        <v>650</v>
      </c>
      <c r="G164" s="12">
        <v>17.2</v>
      </c>
      <c r="H164" s="9" t="str">
        <f t="shared" si="151"/>
        <v>Composite of Accts. 870-902, 905-916, 924 &amp; 928-930.1 - Cust</v>
      </c>
      <c r="I164" s="1">
        <f>'O and M Class.'!J$164</f>
        <v>-913890.78149419453</v>
      </c>
      <c r="J164" s="9">
        <f t="shared" si="152"/>
        <v>-787119.39823143499</v>
      </c>
      <c r="K164" s="9">
        <f t="shared" si="153"/>
        <v>-123428.82364267604</v>
      </c>
      <c r="L164" s="9">
        <f t="shared" si="154"/>
        <v>-147.95362479454474</v>
      </c>
      <c r="M164" s="9">
        <f t="shared" si="155"/>
        <v>-1994.0680112419323</v>
      </c>
      <c r="N164" s="9">
        <f t="shared" si="156"/>
        <v>-1200.5379840471624</v>
      </c>
      <c r="O164" s="9">
        <f t="shared" si="157"/>
        <v>0</v>
      </c>
      <c r="P164" s="9">
        <f t="shared" si="158"/>
        <v>0</v>
      </c>
      <c r="Q164" s="9">
        <f t="shared" si="159"/>
        <v>0</v>
      </c>
      <c r="R164" s="9">
        <f t="shared" si="160"/>
        <v>0</v>
      </c>
      <c r="S164" s="9">
        <f t="shared" si="161"/>
        <v>0</v>
      </c>
      <c r="T164" s="9">
        <f t="shared" si="162"/>
        <v>0</v>
      </c>
      <c r="U164" s="9">
        <f t="shared" si="163"/>
        <v>0</v>
      </c>
      <c r="V164" s="9">
        <f t="shared" si="164"/>
        <v>0</v>
      </c>
      <c r="W164" s="9">
        <f t="shared" si="165"/>
        <v>0</v>
      </c>
      <c r="X164" s="9">
        <f t="shared" si="166"/>
        <v>0</v>
      </c>
      <c r="Y164" s="1">
        <f t="shared" si="167"/>
        <v>0</v>
      </c>
    </row>
    <row r="165" spans="1:25">
      <c r="A165">
        <f t="shared" si="148"/>
        <v>153</v>
      </c>
      <c r="C165" s="120"/>
      <c r="E165" s="105" t="s">
        <v>79</v>
      </c>
      <c r="G165" s="12"/>
      <c r="H165" s="9"/>
      <c r="I165" s="1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1"/>
    </row>
    <row r="166" spans="1:25">
      <c r="A166">
        <f t="shared" si="148"/>
        <v>154</v>
      </c>
      <c r="C166" s="120">
        <v>9320</v>
      </c>
      <c r="F166" s="105" t="s">
        <v>108</v>
      </c>
      <c r="G166" s="12">
        <v>17.2</v>
      </c>
      <c r="H166" s="9" t="str">
        <f>VLOOKUP($G166,alloc,3)</f>
        <v>Composite of Accts. 870-902, 905-916, 924 &amp; 928-930.1 - Cust</v>
      </c>
      <c r="I166" s="1">
        <f>'O and M Class.'!J$166</f>
        <v>0</v>
      </c>
      <c r="J166" s="9">
        <f>$I166*VLOOKUP($G166,alloc,6)</f>
        <v>0</v>
      </c>
      <c r="K166" s="9">
        <f>$I166*VLOOKUP($G166,alloc,7)</f>
        <v>0</v>
      </c>
      <c r="L166" s="9">
        <f>$I166*VLOOKUP($G166,alloc,8)</f>
        <v>0</v>
      </c>
      <c r="M166" s="9">
        <f>$I166*VLOOKUP($G166,alloc,9)</f>
        <v>0</v>
      </c>
      <c r="N166" s="9">
        <f>$I166*VLOOKUP($G166,alloc,10)</f>
        <v>0</v>
      </c>
      <c r="O166" s="9">
        <f>$I166*VLOOKUP($G166,alloc,11)</f>
        <v>0</v>
      </c>
      <c r="P166" s="9">
        <f>$I166*VLOOKUP($G166,alloc,12)</f>
        <v>0</v>
      </c>
      <c r="Q166" s="9">
        <f>$I166*VLOOKUP($G166,alloc,13)</f>
        <v>0</v>
      </c>
      <c r="R166" s="9">
        <f>$I166*VLOOKUP($G166,alloc,14)</f>
        <v>0</v>
      </c>
      <c r="S166" s="9">
        <f>$I166*VLOOKUP($G166,alloc,15)</f>
        <v>0</v>
      </c>
      <c r="T166" s="9">
        <f>$I166*VLOOKUP($G166,alloc,16)</f>
        <v>0</v>
      </c>
      <c r="U166" s="9">
        <f>$I166*VLOOKUP($G166,alloc,17)</f>
        <v>0</v>
      </c>
      <c r="V166" s="9">
        <f>$I166*VLOOKUP($G166,alloc,18)</f>
        <v>0</v>
      </c>
      <c r="W166" s="9">
        <f>$I166*VLOOKUP($G166,alloc,19)</f>
        <v>0</v>
      </c>
      <c r="X166" s="9">
        <f>$I166*VLOOKUP($G166,alloc,20)</f>
        <v>0</v>
      </c>
      <c r="Y166" s="1">
        <f>SUM(J166:X166)-I166</f>
        <v>0</v>
      </c>
    </row>
    <row r="167" spans="1:25">
      <c r="A167">
        <f t="shared" si="148"/>
        <v>155</v>
      </c>
      <c r="C167" s="120"/>
      <c r="D167" s="105" t="s">
        <v>32</v>
      </c>
      <c r="H167" s="9"/>
      <c r="I167" s="1">
        <f>'O and M Class.'!J$167</f>
        <v>11819037.181962617</v>
      </c>
      <c r="J167" s="1">
        <f t="shared" ref="J167:P167" si="168">SUM(J152:J166)</f>
        <v>10183924.955956709</v>
      </c>
      <c r="K167" s="1">
        <f t="shared" si="168"/>
        <v>1592309.730140538</v>
      </c>
      <c r="L167" s="1">
        <f t="shared" si="168"/>
        <v>1894.5913112467558</v>
      </c>
      <c r="M167" s="1">
        <f t="shared" si="168"/>
        <v>25534.649342861932</v>
      </c>
      <c r="N167" s="1">
        <f t="shared" si="168"/>
        <v>15373.25521125938</v>
      </c>
      <c r="O167" s="1">
        <f t="shared" si="168"/>
        <v>0</v>
      </c>
      <c r="P167" s="1">
        <f t="shared" si="168"/>
        <v>0</v>
      </c>
      <c r="Q167" s="1">
        <f t="shared" ref="Q167:X167" si="169">SUM(Q152:Q166)</f>
        <v>0</v>
      </c>
      <c r="R167" s="1">
        <f t="shared" si="169"/>
        <v>0</v>
      </c>
      <c r="S167" s="1">
        <f t="shared" si="169"/>
        <v>0</v>
      </c>
      <c r="T167" s="1">
        <f t="shared" si="169"/>
        <v>0</v>
      </c>
      <c r="U167" s="1">
        <f t="shared" si="169"/>
        <v>0</v>
      </c>
      <c r="V167" s="1">
        <f t="shared" si="169"/>
        <v>0</v>
      </c>
      <c r="W167" s="1">
        <f t="shared" si="169"/>
        <v>0</v>
      </c>
      <c r="X167" s="1">
        <f t="shared" si="169"/>
        <v>0</v>
      </c>
      <c r="Y167" s="1">
        <f>SUM(J167:X167)-I167</f>
        <v>0</v>
      </c>
    </row>
    <row r="168" spans="1:25">
      <c r="A168">
        <f t="shared" si="148"/>
        <v>156</v>
      </c>
      <c r="C168" s="120"/>
      <c r="H168" s="9"/>
      <c r="I168" s="1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1"/>
    </row>
    <row r="169" spans="1:25">
      <c r="A169">
        <f t="shared" si="148"/>
        <v>157</v>
      </c>
      <c r="C169" s="120"/>
      <c r="D169" s="105" t="s">
        <v>128</v>
      </c>
      <c r="H169" s="9"/>
      <c r="I169" s="1">
        <f>'O and M Class.'!J$169</f>
        <v>21877272.024383236</v>
      </c>
      <c r="J169" s="1">
        <f t="shared" ref="J169:X169" si="170">J167+J148+J141+J134+J126+J99+J75+J52+J31</f>
        <v>18736808.281959016</v>
      </c>
      <c r="K169" s="1">
        <f t="shared" si="170"/>
        <v>3065662.5036244527</v>
      </c>
      <c r="L169" s="1">
        <f t="shared" si="170"/>
        <v>3302.1160910776443</v>
      </c>
      <c r="M169" s="1">
        <f t="shared" si="170"/>
        <v>44704.809283945637</v>
      </c>
      <c r="N169" s="1">
        <f t="shared" si="170"/>
        <v>26794.313424744298</v>
      </c>
      <c r="O169" s="1">
        <f t="shared" si="170"/>
        <v>0</v>
      </c>
      <c r="P169" s="1">
        <f t="shared" si="170"/>
        <v>0</v>
      </c>
      <c r="Q169" s="1">
        <f t="shared" si="170"/>
        <v>0</v>
      </c>
      <c r="R169" s="1">
        <f t="shared" si="170"/>
        <v>0</v>
      </c>
      <c r="S169" s="1">
        <f t="shared" si="170"/>
        <v>0</v>
      </c>
      <c r="T169" s="1">
        <f t="shared" si="170"/>
        <v>0</v>
      </c>
      <c r="U169" s="1">
        <f t="shared" si="170"/>
        <v>0</v>
      </c>
      <c r="V169" s="1">
        <f t="shared" si="170"/>
        <v>0</v>
      </c>
      <c r="W169" s="1">
        <f t="shared" si="170"/>
        <v>0</v>
      </c>
      <c r="X169" s="1">
        <f t="shared" si="170"/>
        <v>0</v>
      </c>
      <c r="Y169" s="1">
        <f>SUM(J169:X169)-I169</f>
        <v>0</v>
      </c>
    </row>
    <row r="170" spans="1:25">
      <c r="C170" s="120"/>
      <c r="H170" s="9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>
      <c r="F171" s="120" t="s">
        <v>19</v>
      </c>
    </row>
    <row r="172" spans="1:25">
      <c r="N172" s="3"/>
      <c r="O172" s="3"/>
      <c r="Q172" s="2"/>
      <c r="R172" s="2"/>
      <c r="S172" s="2"/>
      <c r="T172" s="2"/>
      <c r="U172" s="2"/>
      <c r="V172" s="2"/>
    </row>
    <row r="173" spans="1:25">
      <c r="J173" s="23"/>
      <c r="K173" s="3"/>
      <c r="L173" s="3"/>
      <c r="M173" s="3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>
      <c r="A174" s="39" t="s">
        <v>290</v>
      </c>
      <c r="C174" s="121" t="s">
        <v>288</v>
      </c>
      <c r="G174" s="14" t="s">
        <v>38</v>
      </c>
      <c r="H174" s="11" t="s">
        <v>38</v>
      </c>
      <c r="I174" s="2" t="s">
        <v>1</v>
      </c>
      <c r="J174" s="2" t="s">
        <v>56</v>
      </c>
      <c r="K174" s="2" t="s">
        <v>535</v>
      </c>
      <c r="L174" s="2" t="s">
        <v>535</v>
      </c>
      <c r="M174" s="40" t="s">
        <v>536</v>
      </c>
      <c r="N174" s="40" t="s">
        <v>536</v>
      </c>
      <c r="O174" s="2"/>
      <c r="P174" s="2"/>
      <c r="Q174" s="2"/>
      <c r="R174" s="2"/>
      <c r="S174" s="2"/>
      <c r="T174" s="3"/>
      <c r="U174" s="3"/>
      <c r="V174" s="3"/>
      <c r="W174" s="2"/>
      <c r="X174" s="2"/>
      <c r="Y174" s="2"/>
    </row>
    <row r="175" spans="1:25">
      <c r="A175" s="39" t="s">
        <v>289</v>
      </c>
      <c r="C175" s="121" t="s">
        <v>289</v>
      </c>
      <c r="G175" s="14" t="s">
        <v>39</v>
      </c>
      <c r="H175" s="11" t="s">
        <v>21</v>
      </c>
      <c r="I175" s="2" t="s">
        <v>2</v>
      </c>
      <c r="J175" s="2" t="s">
        <v>460</v>
      </c>
      <c r="K175" s="40" t="s">
        <v>537</v>
      </c>
      <c r="L175" s="40" t="s">
        <v>538</v>
      </c>
      <c r="M175" s="40" t="s">
        <v>537</v>
      </c>
      <c r="N175" s="40" t="s">
        <v>538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>
      <c r="A176">
        <f>+A169+1</f>
        <v>158</v>
      </c>
      <c r="C176" s="120"/>
      <c r="D176" s="105" t="s">
        <v>110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5">
      <c r="A177">
        <f t="shared" ref="A177:A238" si="171">A176+1</f>
        <v>159</v>
      </c>
      <c r="C177" s="120"/>
      <c r="E177" s="105" t="s">
        <v>70</v>
      </c>
      <c r="H177" s="1"/>
      <c r="I177" s="1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1"/>
    </row>
    <row r="178" spans="1:25">
      <c r="A178">
        <f t="shared" si="171"/>
        <v>160</v>
      </c>
      <c r="C178" s="122">
        <v>7500</v>
      </c>
      <c r="F178" s="105" t="s">
        <v>78</v>
      </c>
      <c r="G178" s="12">
        <v>99</v>
      </c>
      <c r="H178" s="9" t="str">
        <f t="shared" ref="H178:H185" si="172">VLOOKUP($G178,alloc,3)</f>
        <v>-</v>
      </c>
      <c r="I178" s="1">
        <f>'O and M Class.'!K$14</f>
        <v>0</v>
      </c>
      <c r="J178" s="9">
        <f t="shared" ref="J178:J194" si="173">$I178*VLOOKUP($G178,alloc,6)</f>
        <v>0</v>
      </c>
      <c r="K178" s="9">
        <f>$I178*VLOOKUP($G178,alloc,7)</f>
        <v>0</v>
      </c>
      <c r="L178" s="9">
        <f>$I178*VLOOKUP($G178,alloc,8)</f>
        <v>0</v>
      </c>
      <c r="M178" s="9">
        <f>$I178*VLOOKUP($G178,alloc,9)</f>
        <v>0</v>
      </c>
      <c r="N178" s="9">
        <f>$I178*VLOOKUP($G178,alloc,10)</f>
        <v>0</v>
      </c>
      <c r="O178" s="9">
        <f t="shared" ref="O178:O185" si="174">$I178*VLOOKUP($G178,alloc,11)</f>
        <v>0</v>
      </c>
      <c r="P178" s="9">
        <f t="shared" ref="P178:P185" si="175">$I178*VLOOKUP($G178,alloc,12)</f>
        <v>0</v>
      </c>
      <c r="Q178" s="9">
        <f t="shared" ref="Q178:Q185" si="176">$I178*VLOOKUP($G178,alloc,13)</f>
        <v>0</v>
      </c>
      <c r="R178" s="9">
        <f t="shared" ref="R178:R185" si="177">$I178*VLOOKUP($G178,alloc,14)</f>
        <v>0</v>
      </c>
      <c r="S178" s="9">
        <f t="shared" ref="S178:S185" si="178">$I178*VLOOKUP($G178,alloc,15)</f>
        <v>0</v>
      </c>
      <c r="T178" s="9">
        <f t="shared" ref="T178:T185" si="179">$I178*VLOOKUP($G178,alloc,16)</f>
        <v>0</v>
      </c>
      <c r="U178" s="9">
        <f t="shared" ref="U178:U185" si="180">$I178*VLOOKUP($G178,alloc,17)</f>
        <v>0</v>
      </c>
      <c r="V178" s="9">
        <f t="shared" ref="V178:V185" si="181">$I178*VLOOKUP($G178,alloc,18)</f>
        <v>0</v>
      </c>
      <c r="W178" s="9">
        <f t="shared" ref="W178:W185" si="182">$I178*VLOOKUP($G178,alloc,19)</f>
        <v>0</v>
      </c>
      <c r="X178" s="9">
        <f t="shared" ref="X178:X185" si="183">$I178*VLOOKUP($G178,alloc,20)</f>
        <v>0</v>
      </c>
      <c r="Y178" s="1">
        <f t="shared" ref="Y178:Y185" si="184">SUM(J178:X178)-I178</f>
        <v>0</v>
      </c>
    </row>
    <row r="179" spans="1:25">
      <c r="A179">
        <f t="shared" si="171"/>
        <v>161</v>
      </c>
      <c r="C179" s="122">
        <v>7510</v>
      </c>
      <c r="F179" s="105" t="s">
        <v>71</v>
      </c>
      <c r="G179" s="12">
        <v>99</v>
      </c>
      <c r="H179" s="9" t="str">
        <f t="shared" si="172"/>
        <v>-</v>
      </c>
      <c r="I179" s="1">
        <f>'O and M Class.'!K$15</f>
        <v>0</v>
      </c>
      <c r="J179" s="9">
        <f t="shared" si="173"/>
        <v>0</v>
      </c>
      <c r="K179" s="9">
        <f t="shared" ref="K179:K185" si="185">$I179*VLOOKUP($G179,alloc,7)</f>
        <v>0</v>
      </c>
      <c r="L179" s="9">
        <f t="shared" ref="L179:L185" si="186">$I179*VLOOKUP($G179,alloc,8)</f>
        <v>0</v>
      </c>
      <c r="M179" s="9">
        <f t="shared" ref="M179:M185" si="187">$I179*VLOOKUP($G179,alloc,9)</f>
        <v>0</v>
      </c>
      <c r="N179" s="9">
        <f t="shared" ref="N179:N185" si="188">$I179*VLOOKUP($G179,alloc,10)</f>
        <v>0</v>
      </c>
      <c r="O179" s="9">
        <f t="shared" si="174"/>
        <v>0</v>
      </c>
      <c r="P179" s="9">
        <f t="shared" si="175"/>
        <v>0</v>
      </c>
      <c r="Q179" s="9">
        <f t="shared" si="176"/>
        <v>0</v>
      </c>
      <c r="R179" s="9">
        <f t="shared" si="177"/>
        <v>0</v>
      </c>
      <c r="S179" s="9">
        <f t="shared" si="178"/>
        <v>0</v>
      </c>
      <c r="T179" s="9">
        <f t="shared" si="179"/>
        <v>0</v>
      </c>
      <c r="U179" s="9">
        <f t="shared" si="180"/>
        <v>0</v>
      </c>
      <c r="V179" s="9">
        <f t="shared" si="181"/>
        <v>0</v>
      </c>
      <c r="W179" s="9">
        <f t="shared" si="182"/>
        <v>0</v>
      </c>
      <c r="X179" s="9">
        <f t="shared" si="183"/>
        <v>0</v>
      </c>
      <c r="Y179" s="1">
        <f t="shared" si="184"/>
        <v>0</v>
      </c>
    </row>
    <row r="180" spans="1:25">
      <c r="A180">
        <f t="shared" si="171"/>
        <v>162</v>
      </c>
      <c r="C180" s="120">
        <v>7530</v>
      </c>
      <c r="F180" s="105" t="s">
        <v>72</v>
      </c>
      <c r="G180" s="12">
        <v>99</v>
      </c>
      <c r="H180" s="9" t="str">
        <f t="shared" si="172"/>
        <v>-</v>
      </c>
      <c r="I180" s="1">
        <f>'O and M Class.'!K$16</f>
        <v>0</v>
      </c>
      <c r="J180" s="9">
        <f t="shared" si="173"/>
        <v>0</v>
      </c>
      <c r="K180" s="9">
        <f t="shared" si="185"/>
        <v>0</v>
      </c>
      <c r="L180" s="9">
        <f t="shared" si="186"/>
        <v>0</v>
      </c>
      <c r="M180" s="9">
        <f t="shared" si="187"/>
        <v>0</v>
      </c>
      <c r="N180" s="9">
        <f t="shared" si="188"/>
        <v>0</v>
      </c>
      <c r="O180" s="9">
        <f t="shared" si="174"/>
        <v>0</v>
      </c>
      <c r="P180" s="9">
        <f t="shared" si="175"/>
        <v>0</v>
      </c>
      <c r="Q180" s="9">
        <f t="shared" si="176"/>
        <v>0</v>
      </c>
      <c r="R180" s="9">
        <f t="shared" si="177"/>
        <v>0</v>
      </c>
      <c r="S180" s="9">
        <f t="shared" si="178"/>
        <v>0</v>
      </c>
      <c r="T180" s="9">
        <f t="shared" si="179"/>
        <v>0</v>
      </c>
      <c r="U180" s="9">
        <f t="shared" si="180"/>
        <v>0</v>
      </c>
      <c r="V180" s="9">
        <f t="shared" si="181"/>
        <v>0</v>
      </c>
      <c r="W180" s="9">
        <f t="shared" si="182"/>
        <v>0</v>
      </c>
      <c r="X180" s="9">
        <f t="shared" si="183"/>
        <v>0</v>
      </c>
      <c r="Y180" s="1">
        <f t="shared" si="184"/>
        <v>0</v>
      </c>
    </row>
    <row r="181" spans="1:25">
      <c r="A181">
        <f t="shared" si="171"/>
        <v>163</v>
      </c>
      <c r="C181" s="120">
        <v>7540</v>
      </c>
      <c r="F181" s="105" t="s">
        <v>73</v>
      </c>
      <c r="G181" s="12">
        <v>99</v>
      </c>
      <c r="H181" s="9" t="str">
        <f t="shared" si="172"/>
        <v>-</v>
      </c>
      <c r="I181" s="1">
        <f>'O and M Class.'!K$17</f>
        <v>0</v>
      </c>
      <c r="J181" s="9">
        <f t="shared" si="173"/>
        <v>0</v>
      </c>
      <c r="K181" s="9">
        <f t="shared" si="185"/>
        <v>0</v>
      </c>
      <c r="L181" s="9">
        <f t="shared" si="186"/>
        <v>0</v>
      </c>
      <c r="M181" s="9">
        <f t="shared" si="187"/>
        <v>0</v>
      </c>
      <c r="N181" s="9">
        <f t="shared" si="188"/>
        <v>0</v>
      </c>
      <c r="O181" s="9">
        <f t="shared" si="174"/>
        <v>0</v>
      </c>
      <c r="P181" s="9">
        <f t="shared" si="175"/>
        <v>0</v>
      </c>
      <c r="Q181" s="9">
        <f t="shared" si="176"/>
        <v>0</v>
      </c>
      <c r="R181" s="9">
        <f t="shared" si="177"/>
        <v>0</v>
      </c>
      <c r="S181" s="9">
        <f t="shared" si="178"/>
        <v>0</v>
      </c>
      <c r="T181" s="9">
        <f t="shared" si="179"/>
        <v>0</v>
      </c>
      <c r="U181" s="9">
        <f t="shared" si="180"/>
        <v>0</v>
      </c>
      <c r="V181" s="9">
        <f t="shared" si="181"/>
        <v>0</v>
      </c>
      <c r="W181" s="9">
        <f t="shared" si="182"/>
        <v>0</v>
      </c>
      <c r="X181" s="9">
        <f t="shared" si="183"/>
        <v>0</v>
      </c>
      <c r="Y181" s="1">
        <f t="shared" si="184"/>
        <v>0</v>
      </c>
    </row>
    <row r="182" spans="1:25">
      <c r="A182">
        <f t="shared" si="171"/>
        <v>164</v>
      </c>
      <c r="C182" s="120">
        <v>7550</v>
      </c>
      <c r="F182" s="105" t="s">
        <v>74</v>
      </c>
      <c r="G182" s="12">
        <v>99</v>
      </c>
      <c r="H182" s="9" t="str">
        <f t="shared" si="172"/>
        <v>-</v>
      </c>
      <c r="I182" s="1">
        <f>'O and M Class.'!K$18</f>
        <v>0</v>
      </c>
      <c r="J182" s="9">
        <f t="shared" si="173"/>
        <v>0</v>
      </c>
      <c r="K182" s="9">
        <f t="shared" si="185"/>
        <v>0</v>
      </c>
      <c r="L182" s="9">
        <f t="shared" si="186"/>
        <v>0</v>
      </c>
      <c r="M182" s="9">
        <f t="shared" si="187"/>
        <v>0</v>
      </c>
      <c r="N182" s="9">
        <f t="shared" si="188"/>
        <v>0</v>
      </c>
      <c r="O182" s="9">
        <f t="shared" si="174"/>
        <v>0</v>
      </c>
      <c r="P182" s="9">
        <f t="shared" si="175"/>
        <v>0</v>
      </c>
      <c r="Q182" s="9">
        <f t="shared" si="176"/>
        <v>0</v>
      </c>
      <c r="R182" s="9">
        <f t="shared" si="177"/>
        <v>0</v>
      </c>
      <c r="S182" s="9">
        <f t="shared" si="178"/>
        <v>0</v>
      </c>
      <c r="T182" s="9">
        <f t="shared" si="179"/>
        <v>0</v>
      </c>
      <c r="U182" s="9">
        <f t="shared" si="180"/>
        <v>0</v>
      </c>
      <c r="V182" s="9">
        <f t="shared" si="181"/>
        <v>0</v>
      </c>
      <c r="W182" s="9">
        <f t="shared" si="182"/>
        <v>0</v>
      </c>
      <c r="X182" s="9">
        <f t="shared" si="183"/>
        <v>0</v>
      </c>
      <c r="Y182" s="1">
        <f t="shared" si="184"/>
        <v>0</v>
      </c>
    </row>
    <row r="183" spans="1:25">
      <c r="A183">
        <f t="shared" si="171"/>
        <v>165</v>
      </c>
      <c r="C183" s="122">
        <v>7560</v>
      </c>
      <c r="F183" s="105" t="s">
        <v>75</v>
      </c>
      <c r="G183" s="12">
        <v>99</v>
      </c>
      <c r="H183" s="9" t="str">
        <f t="shared" si="172"/>
        <v>-</v>
      </c>
      <c r="I183" s="1">
        <f>'O and M Class.'!K$19</f>
        <v>0</v>
      </c>
      <c r="J183" s="9">
        <f t="shared" si="173"/>
        <v>0</v>
      </c>
      <c r="K183" s="9">
        <f t="shared" si="185"/>
        <v>0</v>
      </c>
      <c r="L183" s="9">
        <f t="shared" si="186"/>
        <v>0</v>
      </c>
      <c r="M183" s="9">
        <f t="shared" si="187"/>
        <v>0</v>
      </c>
      <c r="N183" s="9">
        <f t="shared" si="188"/>
        <v>0</v>
      </c>
      <c r="O183" s="9">
        <f t="shared" si="174"/>
        <v>0</v>
      </c>
      <c r="P183" s="9">
        <f t="shared" si="175"/>
        <v>0</v>
      </c>
      <c r="Q183" s="9">
        <f t="shared" si="176"/>
        <v>0</v>
      </c>
      <c r="R183" s="9">
        <f t="shared" si="177"/>
        <v>0</v>
      </c>
      <c r="S183" s="9">
        <f t="shared" si="178"/>
        <v>0</v>
      </c>
      <c r="T183" s="9">
        <f t="shared" si="179"/>
        <v>0</v>
      </c>
      <c r="U183" s="9">
        <f t="shared" si="180"/>
        <v>0</v>
      </c>
      <c r="V183" s="9">
        <f t="shared" si="181"/>
        <v>0</v>
      </c>
      <c r="W183" s="9">
        <f t="shared" si="182"/>
        <v>0</v>
      </c>
      <c r="X183" s="9">
        <f t="shared" si="183"/>
        <v>0</v>
      </c>
      <c r="Y183" s="1">
        <f t="shared" si="184"/>
        <v>0</v>
      </c>
    </row>
    <row r="184" spans="1:25">
      <c r="A184">
        <f t="shared" si="171"/>
        <v>166</v>
      </c>
      <c r="C184" s="120">
        <v>7570</v>
      </c>
      <c r="F184" s="105" t="s">
        <v>76</v>
      </c>
      <c r="G184" s="12">
        <v>99</v>
      </c>
      <c r="H184" s="9" t="str">
        <f t="shared" si="172"/>
        <v>-</v>
      </c>
      <c r="I184" s="1">
        <f>'O and M Class.'!K$20</f>
        <v>0</v>
      </c>
      <c r="J184" s="9">
        <f t="shared" si="173"/>
        <v>0</v>
      </c>
      <c r="K184" s="9">
        <f t="shared" si="185"/>
        <v>0</v>
      </c>
      <c r="L184" s="9">
        <f t="shared" si="186"/>
        <v>0</v>
      </c>
      <c r="M184" s="9">
        <f t="shared" si="187"/>
        <v>0</v>
      </c>
      <c r="N184" s="9">
        <f t="shared" si="188"/>
        <v>0</v>
      </c>
      <c r="O184" s="9">
        <f t="shared" si="174"/>
        <v>0</v>
      </c>
      <c r="P184" s="9">
        <f t="shared" si="175"/>
        <v>0</v>
      </c>
      <c r="Q184" s="9">
        <f t="shared" si="176"/>
        <v>0</v>
      </c>
      <c r="R184" s="9">
        <f t="shared" si="177"/>
        <v>0</v>
      </c>
      <c r="S184" s="9">
        <f t="shared" si="178"/>
        <v>0</v>
      </c>
      <c r="T184" s="9">
        <f t="shared" si="179"/>
        <v>0</v>
      </c>
      <c r="U184" s="9">
        <f t="shared" si="180"/>
        <v>0</v>
      </c>
      <c r="V184" s="9">
        <f t="shared" si="181"/>
        <v>0</v>
      </c>
      <c r="W184" s="9">
        <f t="shared" si="182"/>
        <v>0</v>
      </c>
      <c r="X184" s="9">
        <f t="shared" si="183"/>
        <v>0</v>
      </c>
      <c r="Y184" s="1">
        <f t="shared" si="184"/>
        <v>0</v>
      </c>
    </row>
    <row r="185" spans="1:25">
      <c r="A185">
        <f t="shared" si="171"/>
        <v>167</v>
      </c>
      <c r="C185" s="120">
        <v>7590</v>
      </c>
      <c r="F185" s="105" t="s">
        <v>77</v>
      </c>
      <c r="G185" s="12">
        <v>99</v>
      </c>
      <c r="H185" s="9" t="str">
        <f t="shared" si="172"/>
        <v>-</v>
      </c>
      <c r="I185" s="1">
        <f>'O and M Class.'!K$21</f>
        <v>0</v>
      </c>
      <c r="J185" s="9">
        <f t="shared" si="173"/>
        <v>0</v>
      </c>
      <c r="K185" s="9">
        <f t="shared" si="185"/>
        <v>0</v>
      </c>
      <c r="L185" s="9">
        <f t="shared" si="186"/>
        <v>0</v>
      </c>
      <c r="M185" s="9">
        <f t="shared" si="187"/>
        <v>0</v>
      </c>
      <c r="N185" s="9">
        <f t="shared" si="188"/>
        <v>0</v>
      </c>
      <c r="O185" s="9">
        <f t="shared" si="174"/>
        <v>0</v>
      </c>
      <c r="P185" s="9">
        <f t="shared" si="175"/>
        <v>0</v>
      </c>
      <c r="Q185" s="9">
        <f t="shared" si="176"/>
        <v>0</v>
      </c>
      <c r="R185" s="9">
        <f t="shared" si="177"/>
        <v>0</v>
      </c>
      <c r="S185" s="9">
        <f t="shared" si="178"/>
        <v>0</v>
      </c>
      <c r="T185" s="9">
        <f t="shared" si="179"/>
        <v>0</v>
      </c>
      <c r="U185" s="9">
        <f t="shared" si="180"/>
        <v>0</v>
      </c>
      <c r="V185" s="9">
        <f t="shared" si="181"/>
        <v>0</v>
      </c>
      <c r="W185" s="9">
        <f t="shared" si="182"/>
        <v>0</v>
      </c>
      <c r="X185" s="9">
        <f t="shared" si="183"/>
        <v>0</v>
      </c>
      <c r="Y185" s="1">
        <f t="shared" si="184"/>
        <v>0</v>
      </c>
    </row>
    <row r="186" spans="1:25">
      <c r="A186">
        <f t="shared" si="171"/>
        <v>168</v>
      </c>
      <c r="C186" s="120"/>
      <c r="E186" s="105" t="s">
        <v>79</v>
      </c>
      <c r="H186" s="9"/>
      <c r="I186" s="1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1"/>
    </row>
    <row r="187" spans="1:25">
      <c r="A187">
        <f t="shared" si="171"/>
        <v>169</v>
      </c>
      <c r="C187" s="122">
        <v>7610</v>
      </c>
      <c r="F187" s="105" t="s">
        <v>87</v>
      </c>
      <c r="G187" s="12">
        <v>99</v>
      </c>
      <c r="H187" s="9" t="str">
        <f t="shared" ref="H187:H194" si="189">VLOOKUP($G187,alloc,3)</f>
        <v>-</v>
      </c>
      <c r="I187" s="1">
        <f>'O and M Class.'!K$23</f>
        <v>0</v>
      </c>
      <c r="J187" s="9">
        <f t="shared" si="173"/>
        <v>0</v>
      </c>
      <c r="K187" s="9">
        <f t="shared" ref="K187:K194" si="190">$I187*VLOOKUP($G187,alloc,7)</f>
        <v>0</v>
      </c>
      <c r="L187" s="9">
        <f t="shared" ref="L187:L194" si="191">$I187*VLOOKUP($G187,alloc,8)</f>
        <v>0</v>
      </c>
      <c r="M187" s="9">
        <f t="shared" ref="M187:M194" si="192">$I187*VLOOKUP($G187,alloc,9)</f>
        <v>0</v>
      </c>
      <c r="N187" s="9">
        <f t="shared" ref="N187:N194" si="193">$I187*VLOOKUP($G187,alloc,10)</f>
        <v>0</v>
      </c>
      <c r="O187" s="9">
        <f t="shared" ref="O187:O194" si="194">$I187*VLOOKUP($G187,alloc,11)</f>
        <v>0</v>
      </c>
      <c r="P187" s="9">
        <f t="shared" ref="P187:P194" si="195">$I187*VLOOKUP($G187,alloc,12)</f>
        <v>0</v>
      </c>
      <c r="Q187" s="9">
        <f t="shared" ref="Q187:Q194" si="196">$I187*VLOOKUP($G187,alloc,13)</f>
        <v>0</v>
      </c>
      <c r="R187" s="9">
        <f t="shared" ref="R187:R194" si="197">$I187*VLOOKUP($G187,alloc,14)</f>
        <v>0</v>
      </c>
      <c r="S187" s="9">
        <f t="shared" ref="S187:S194" si="198">$I187*VLOOKUP($G187,alloc,15)</f>
        <v>0</v>
      </c>
      <c r="T187" s="9">
        <f t="shared" ref="T187:T194" si="199">$I187*VLOOKUP($G187,alloc,16)</f>
        <v>0</v>
      </c>
      <c r="U187" s="9">
        <f t="shared" ref="U187:U194" si="200">$I187*VLOOKUP($G187,alloc,17)</f>
        <v>0</v>
      </c>
      <c r="V187" s="9">
        <f t="shared" ref="V187:V194" si="201">$I187*VLOOKUP($G187,alloc,18)</f>
        <v>0</v>
      </c>
      <c r="W187" s="9">
        <f t="shared" ref="W187:W194" si="202">$I187*VLOOKUP($G187,alloc,19)</f>
        <v>0</v>
      </c>
      <c r="X187" s="9">
        <f t="shared" ref="X187:X194" si="203">$I187*VLOOKUP($G187,alloc,20)</f>
        <v>0</v>
      </c>
      <c r="Y187" s="1">
        <f t="shared" ref="Y187:Y195" si="204">SUM(J187:X187)-I187</f>
        <v>0</v>
      </c>
    </row>
    <row r="188" spans="1:25">
      <c r="A188">
        <f t="shared" si="171"/>
        <v>170</v>
      </c>
      <c r="C188" s="120">
        <v>7620</v>
      </c>
      <c r="F188" s="105" t="s">
        <v>80</v>
      </c>
      <c r="G188" s="12">
        <v>99</v>
      </c>
      <c r="H188" s="9" t="str">
        <f t="shared" si="189"/>
        <v>-</v>
      </c>
      <c r="I188" s="1">
        <f>'O and M Class.'!K$24</f>
        <v>0</v>
      </c>
      <c r="J188" s="9">
        <f t="shared" si="173"/>
        <v>0</v>
      </c>
      <c r="K188" s="9">
        <f t="shared" si="190"/>
        <v>0</v>
      </c>
      <c r="L188" s="9">
        <f t="shared" si="191"/>
        <v>0</v>
      </c>
      <c r="M188" s="9">
        <f t="shared" si="192"/>
        <v>0</v>
      </c>
      <c r="N188" s="9">
        <f t="shared" si="193"/>
        <v>0</v>
      </c>
      <c r="O188" s="9">
        <f t="shared" si="194"/>
        <v>0</v>
      </c>
      <c r="P188" s="9">
        <f t="shared" si="195"/>
        <v>0</v>
      </c>
      <c r="Q188" s="9">
        <f t="shared" si="196"/>
        <v>0</v>
      </c>
      <c r="R188" s="9">
        <f t="shared" si="197"/>
        <v>0</v>
      </c>
      <c r="S188" s="9">
        <f t="shared" si="198"/>
        <v>0</v>
      </c>
      <c r="T188" s="9">
        <f t="shared" si="199"/>
        <v>0</v>
      </c>
      <c r="U188" s="9">
        <f t="shared" si="200"/>
        <v>0</v>
      </c>
      <c r="V188" s="9">
        <f t="shared" si="201"/>
        <v>0</v>
      </c>
      <c r="W188" s="9">
        <f t="shared" si="202"/>
        <v>0</v>
      </c>
      <c r="X188" s="9">
        <f t="shared" si="203"/>
        <v>0</v>
      </c>
      <c r="Y188" s="1">
        <f t="shared" si="204"/>
        <v>0</v>
      </c>
    </row>
    <row r="189" spans="1:25">
      <c r="A189">
        <f t="shared" si="171"/>
        <v>171</v>
      </c>
      <c r="C189" s="120">
        <v>7640</v>
      </c>
      <c r="F189" s="105" t="s">
        <v>81</v>
      </c>
      <c r="G189" s="12">
        <v>99</v>
      </c>
      <c r="H189" s="9" t="str">
        <f t="shared" si="189"/>
        <v>-</v>
      </c>
      <c r="I189" s="1">
        <f>'O and M Class.'!K$25</f>
        <v>0</v>
      </c>
      <c r="J189" s="9">
        <f t="shared" si="173"/>
        <v>0</v>
      </c>
      <c r="K189" s="9">
        <f t="shared" si="190"/>
        <v>0</v>
      </c>
      <c r="L189" s="9">
        <f t="shared" si="191"/>
        <v>0</v>
      </c>
      <c r="M189" s="9">
        <f t="shared" si="192"/>
        <v>0</v>
      </c>
      <c r="N189" s="9">
        <f t="shared" si="193"/>
        <v>0</v>
      </c>
      <c r="O189" s="9">
        <f t="shared" si="194"/>
        <v>0</v>
      </c>
      <c r="P189" s="9">
        <f t="shared" si="195"/>
        <v>0</v>
      </c>
      <c r="Q189" s="9">
        <f t="shared" si="196"/>
        <v>0</v>
      </c>
      <c r="R189" s="9">
        <f t="shared" si="197"/>
        <v>0</v>
      </c>
      <c r="S189" s="9">
        <f t="shared" si="198"/>
        <v>0</v>
      </c>
      <c r="T189" s="9">
        <f t="shared" si="199"/>
        <v>0</v>
      </c>
      <c r="U189" s="9">
        <f t="shared" si="200"/>
        <v>0</v>
      </c>
      <c r="V189" s="9">
        <f t="shared" si="201"/>
        <v>0</v>
      </c>
      <c r="W189" s="9">
        <f t="shared" si="202"/>
        <v>0</v>
      </c>
      <c r="X189" s="9">
        <f t="shared" si="203"/>
        <v>0</v>
      </c>
      <c r="Y189" s="1">
        <f t="shared" si="204"/>
        <v>0</v>
      </c>
    </row>
    <row r="190" spans="1:25">
      <c r="A190">
        <f t="shared" si="171"/>
        <v>172</v>
      </c>
      <c r="C190" s="120">
        <v>7650</v>
      </c>
      <c r="F190" s="105" t="s">
        <v>82</v>
      </c>
      <c r="G190" s="12">
        <v>99</v>
      </c>
      <c r="H190" s="9" t="str">
        <f t="shared" si="189"/>
        <v>-</v>
      </c>
      <c r="I190" s="1">
        <f>'O and M Class.'!K$26</f>
        <v>0</v>
      </c>
      <c r="J190" s="9">
        <f t="shared" si="173"/>
        <v>0</v>
      </c>
      <c r="K190" s="9">
        <f t="shared" si="190"/>
        <v>0</v>
      </c>
      <c r="L190" s="9">
        <f t="shared" si="191"/>
        <v>0</v>
      </c>
      <c r="M190" s="9">
        <f t="shared" si="192"/>
        <v>0</v>
      </c>
      <c r="N190" s="9">
        <f t="shared" si="193"/>
        <v>0</v>
      </c>
      <c r="O190" s="9">
        <f t="shared" si="194"/>
        <v>0</v>
      </c>
      <c r="P190" s="9">
        <f t="shared" si="195"/>
        <v>0</v>
      </c>
      <c r="Q190" s="9">
        <f t="shared" si="196"/>
        <v>0</v>
      </c>
      <c r="R190" s="9">
        <f t="shared" si="197"/>
        <v>0</v>
      </c>
      <c r="S190" s="9">
        <f t="shared" si="198"/>
        <v>0</v>
      </c>
      <c r="T190" s="9">
        <f t="shared" si="199"/>
        <v>0</v>
      </c>
      <c r="U190" s="9">
        <f t="shared" si="200"/>
        <v>0</v>
      </c>
      <c r="V190" s="9">
        <f t="shared" si="201"/>
        <v>0</v>
      </c>
      <c r="W190" s="9">
        <f t="shared" si="202"/>
        <v>0</v>
      </c>
      <c r="X190" s="9">
        <f t="shared" si="203"/>
        <v>0</v>
      </c>
      <c r="Y190" s="1">
        <f t="shared" si="204"/>
        <v>0</v>
      </c>
    </row>
    <row r="191" spans="1:25">
      <c r="A191">
        <f t="shared" si="171"/>
        <v>173</v>
      </c>
      <c r="C191" s="120">
        <v>7660</v>
      </c>
      <c r="F191" s="105" t="s">
        <v>83</v>
      </c>
      <c r="G191" s="12">
        <v>99</v>
      </c>
      <c r="H191" s="9" t="str">
        <f t="shared" si="189"/>
        <v>-</v>
      </c>
      <c r="I191" s="1">
        <f>'O and M Class.'!K$27</f>
        <v>0</v>
      </c>
      <c r="J191" s="9">
        <f t="shared" si="173"/>
        <v>0</v>
      </c>
      <c r="K191" s="9">
        <f t="shared" si="190"/>
        <v>0</v>
      </c>
      <c r="L191" s="9">
        <f t="shared" si="191"/>
        <v>0</v>
      </c>
      <c r="M191" s="9">
        <f t="shared" si="192"/>
        <v>0</v>
      </c>
      <c r="N191" s="9">
        <f t="shared" si="193"/>
        <v>0</v>
      </c>
      <c r="O191" s="9">
        <f t="shared" si="194"/>
        <v>0</v>
      </c>
      <c r="P191" s="9">
        <f t="shared" si="195"/>
        <v>0</v>
      </c>
      <c r="Q191" s="9">
        <f t="shared" si="196"/>
        <v>0</v>
      </c>
      <c r="R191" s="9">
        <f t="shared" si="197"/>
        <v>0</v>
      </c>
      <c r="S191" s="9">
        <f t="shared" si="198"/>
        <v>0</v>
      </c>
      <c r="T191" s="9">
        <f t="shared" si="199"/>
        <v>0</v>
      </c>
      <c r="U191" s="9">
        <f t="shared" si="200"/>
        <v>0</v>
      </c>
      <c r="V191" s="9">
        <f t="shared" si="201"/>
        <v>0</v>
      </c>
      <c r="W191" s="9">
        <f t="shared" si="202"/>
        <v>0</v>
      </c>
      <c r="X191" s="9">
        <f t="shared" si="203"/>
        <v>0</v>
      </c>
      <c r="Y191" s="1">
        <f t="shared" si="204"/>
        <v>0</v>
      </c>
    </row>
    <row r="192" spans="1:25">
      <c r="A192">
        <f t="shared" si="171"/>
        <v>174</v>
      </c>
      <c r="C192" s="120">
        <v>7670</v>
      </c>
      <c r="F192" s="105" t="s">
        <v>84</v>
      </c>
      <c r="G192" s="12">
        <v>99</v>
      </c>
      <c r="H192" s="9" t="str">
        <f t="shared" si="189"/>
        <v>-</v>
      </c>
      <c r="I192" s="1">
        <f>'O and M Class.'!K$28</f>
        <v>0</v>
      </c>
      <c r="J192" s="9">
        <f t="shared" si="173"/>
        <v>0</v>
      </c>
      <c r="K192" s="9">
        <f t="shared" si="190"/>
        <v>0</v>
      </c>
      <c r="L192" s="9">
        <f t="shared" si="191"/>
        <v>0</v>
      </c>
      <c r="M192" s="9">
        <f t="shared" si="192"/>
        <v>0</v>
      </c>
      <c r="N192" s="9">
        <f t="shared" si="193"/>
        <v>0</v>
      </c>
      <c r="O192" s="9">
        <f t="shared" si="194"/>
        <v>0</v>
      </c>
      <c r="P192" s="9">
        <f t="shared" si="195"/>
        <v>0</v>
      </c>
      <c r="Q192" s="9">
        <f t="shared" si="196"/>
        <v>0</v>
      </c>
      <c r="R192" s="9">
        <f t="shared" si="197"/>
        <v>0</v>
      </c>
      <c r="S192" s="9">
        <f t="shared" si="198"/>
        <v>0</v>
      </c>
      <c r="T192" s="9">
        <f t="shared" si="199"/>
        <v>0</v>
      </c>
      <c r="U192" s="9">
        <f t="shared" si="200"/>
        <v>0</v>
      </c>
      <c r="V192" s="9">
        <f t="shared" si="201"/>
        <v>0</v>
      </c>
      <c r="W192" s="9">
        <f t="shared" si="202"/>
        <v>0</v>
      </c>
      <c r="X192" s="9">
        <f t="shared" si="203"/>
        <v>0</v>
      </c>
      <c r="Y192" s="1">
        <f t="shared" si="204"/>
        <v>0</v>
      </c>
    </row>
    <row r="193" spans="1:25">
      <c r="A193">
        <f t="shared" si="171"/>
        <v>175</v>
      </c>
      <c r="C193" s="120">
        <v>7680</v>
      </c>
      <c r="F193" s="105" t="s">
        <v>85</v>
      </c>
      <c r="G193" s="12">
        <v>99</v>
      </c>
      <c r="H193" s="9" t="str">
        <f t="shared" si="189"/>
        <v>-</v>
      </c>
      <c r="I193" s="1">
        <f>'O and M Class.'!K$29</f>
        <v>0</v>
      </c>
      <c r="J193" s="9">
        <f t="shared" si="173"/>
        <v>0</v>
      </c>
      <c r="K193" s="9">
        <f t="shared" si="190"/>
        <v>0</v>
      </c>
      <c r="L193" s="9">
        <f t="shared" si="191"/>
        <v>0</v>
      </c>
      <c r="M193" s="9">
        <f t="shared" si="192"/>
        <v>0</v>
      </c>
      <c r="N193" s="9">
        <f t="shared" si="193"/>
        <v>0</v>
      </c>
      <c r="O193" s="9">
        <f t="shared" si="194"/>
        <v>0</v>
      </c>
      <c r="P193" s="9">
        <f t="shared" si="195"/>
        <v>0</v>
      </c>
      <c r="Q193" s="9">
        <f t="shared" si="196"/>
        <v>0</v>
      </c>
      <c r="R193" s="9">
        <f t="shared" si="197"/>
        <v>0</v>
      </c>
      <c r="S193" s="9">
        <f t="shared" si="198"/>
        <v>0</v>
      </c>
      <c r="T193" s="9">
        <f t="shared" si="199"/>
        <v>0</v>
      </c>
      <c r="U193" s="9">
        <f t="shared" si="200"/>
        <v>0</v>
      </c>
      <c r="V193" s="9">
        <f t="shared" si="201"/>
        <v>0</v>
      </c>
      <c r="W193" s="9">
        <f t="shared" si="202"/>
        <v>0</v>
      </c>
      <c r="X193" s="9">
        <f t="shared" si="203"/>
        <v>0</v>
      </c>
      <c r="Y193" s="1">
        <f t="shared" si="204"/>
        <v>0</v>
      </c>
    </row>
    <row r="194" spans="1:25">
      <c r="A194">
        <f t="shared" si="171"/>
        <v>176</v>
      </c>
      <c r="C194" s="120">
        <v>7690</v>
      </c>
      <c r="F194" s="105" t="s">
        <v>86</v>
      </c>
      <c r="G194" s="12">
        <v>99</v>
      </c>
      <c r="H194" s="9" t="str">
        <f t="shared" si="189"/>
        <v>-</v>
      </c>
      <c r="I194" s="1">
        <f>'O and M Class.'!K$30</f>
        <v>0</v>
      </c>
      <c r="J194" s="9">
        <f t="shared" si="173"/>
        <v>0</v>
      </c>
      <c r="K194" s="9">
        <f t="shared" si="190"/>
        <v>0</v>
      </c>
      <c r="L194" s="9">
        <f t="shared" si="191"/>
        <v>0</v>
      </c>
      <c r="M194" s="9">
        <f t="shared" si="192"/>
        <v>0</v>
      </c>
      <c r="N194" s="9">
        <f t="shared" si="193"/>
        <v>0</v>
      </c>
      <c r="O194" s="9">
        <f t="shared" si="194"/>
        <v>0</v>
      </c>
      <c r="P194" s="9">
        <f t="shared" si="195"/>
        <v>0</v>
      </c>
      <c r="Q194" s="9">
        <f t="shared" si="196"/>
        <v>0</v>
      </c>
      <c r="R194" s="9">
        <f t="shared" si="197"/>
        <v>0</v>
      </c>
      <c r="S194" s="9">
        <f t="shared" si="198"/>
        <v>0</v>
      </c>
      <c r="T194" s="9">
        <f t="shared" si="199"/>
        <v>0</v>
      </c>
      <c r="U194" s="9">
        <f t="shared" si="200"/>
        <v>0</v>
      </c>
      <c r="V194" s="9">
        <f t="shared" si="201"/>
        <v>0</v>
      </c>
      <c r="W194" s="9">
        <f t="shared" si="202"/>
        <v>0</v>
      </c>
      <c r="X194" s="9">
        <f t="shared" si="203"/>
        <v>0</v>
      </c>
      <c r="Y194" s="1">
        <f t="shared" si="204"/>
        <v>0</v>
      </c>
    </row>
    <row r="195" spans="1:25">
      <c r="A195">
        <f t="shared" si="171"/>
        <v>177</v>
      </c>
      <c r="C195" s="120"/>
      <c r="D195" s="105" t="s">
        <v>109</v>
      </c>
      <c r="G195" s="12"/>
      <c r="H195" s="9"/>
      <c r="I195" s="1">
        <f>'O and M Class.'!K$31</f>
        <v>0</v>
      </c>
      <c r="J195" s="1">
        <f t="shared" ref="J195:X195" si="205">SUM(J178:J194)</f>
        <v>0</v>
      </c>
      <c r="K195" s="1">
        <f t="shared" si="205"/>
        <v>0</v>
      </c>
      <c r="L195" s="1">
        <f t="shared" si="205"/>
        <v>0</v>
      </c>
      <c r="M195" s="1">
        <f t="shared" si="205"/>
        <v>0</v>
      </c>
      <c r="N195" s="1">
        <f t="shared" si="205"/>
        <v>0</v>
      </c>
      <c r="O195" s="1">
        <f t="shared" si="205"/>
        <v>0</v>
      </c>
      <c r="P195" s="1">
        <f t="shared" si="205"/>
        <v>0</v>
      </c>
      <c r="Q195" s="1">
        <f t="shared" si="205"/>
        <v>0</v>
      </c>
      <c r="R195" s="1">
        <f t="shared" si="205"/>
        <v>0</v>
      </c>
      <c r="S195" s="1">
        <f t="shared" si="205"/>
        <v>0</v>
      </c>
      <c r="T195" s="1">
        <f t="shared" si="205"/>
        <v>0</v>
      </c>
      <c r="U195" s="1">
        <f t="shared" si="205"/>
        <v>0</v>
      </c>
      <c r="V195" s="1">
        <f t="shared" si="205"/>
        <v>0</v>
      </c>
      <c r="W195" s="1">
        <f t="shared" si="205"/>
        <v>0</v>
      </c>
      <c r="X195" s="1">
        <f t="shared" si="205"/>
        <v>0</v>
      </c>
      <c r="Y195" s="1">
        <f t="shared" si="204"/>
        <v>0</v>
      </c>
    </row>
    <row r="196" spans="1:25">
      <c r="A196">
        <f t="shared" si="171"/>
        <v>178</v>
      </c>
      <c r="C196" s="120"/>
      <c r="G196" s="12"/>
      <c r="H196" s="9"/>
      <c r="I196" s="1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1"/>
    </row>
    <row r="197" spans="1:25">
      <c r="A197">
        <f t="shared" si="171"/>
        <v>179</v>
      </c>
      <c r="C197" s="120"/>
      <c r="D197" s="105" t="s">
        <v>111</v>
      </c>
      <c r="G197" s="12"/>
      <c r="H197" s="9"/>
      <c r="I197" s="1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1"/>
    </row>
    <row r="198" spans="1:25">
      <c r="A198">
        <f t="shared" si="171"/>
        <v>180</v>
      </c>
      <c r="C198" s="120"/>
      <c r="E198" s="105" t="s">
        <v>70</v>
      </c>
      <c r="G198" s="12"/>
      <c r="H198" s="9"/>
      <c r="I198" s="1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1"/>
    </row>
    <row r="199" spans="1:25">
      <c r="A199">
        <f t="shared" si="171"/>
        <v>181</v>
      </c>
      <c r="C199" s="120">
        <v>8001</v>
      </c>
      <c r="F199" s="105" t="s">
        <v>376</v>
      </c>
      <c r="G199" s="12">
        <v>99</v>
      </c>
      <c r="H199" s="9" t="str">
        <f t="shared" ref="H199:H213" si="206">VLOOKUP($G199,alloc,3)</f>
        <v>-</v>
      </c>
      <c r="I199" s="1">
        <f>'O and M Class.'!K35</f>
        <v>0</v>
      </c>
      <c r="J199" s="9">
        <f t="shared" ref="J199:J213" si="207">$I199*VLOOKUP($G199,alloc,6)</f>
        <v>0</v>
      </c>
      <c r="K199" s="9">
        <f t="shared" ref="K199:K213" si="208">$I199*VLOOKUP($G199,alloc,7)</f>
        <v>0</v>
      </c>
      <c r="L199" s="9">
        <f t="shared" ref="L199:L213" si="209">$I199*VLOOKUP($G199,alloc,8)</f>
        <v>0</v>
      </c>
      <c r="M199" s="9">
        <f t="shared" ref="M199:M213" si="210">$I199*VLOOKUP($G199,alloc,9)</f>
        <v>0</v>
      </c>
      <c r="N199" s="9">
        <f t="shared" ref="N199:N213" si="211">$I199*VLOOKUP($G199,alloc,10)</f>
        <v>0</v>
      </c>
      <c r="O199" s="9">
        <f t="shared" ref="O199:O213" si="212">$I199*VLOOKUP($G199,alloc,11)</f>
        <v>0</v>
      </c>
      <c r="P199" s="9">
        <f t="shared" ref="P199:P213" si="213">$I199*VLOOKUP($G199,alloc,12)</f>
        <v>0</v>
      </c>
      <c r="Q199" s="9">
        <f t="shared" ref="Q199:Q213" si="214">$I199*VLOOKUP($G199,alloc,13)</f>
        <v>0</v>
      </c>
      <c r="R199" s="9">
        <f t="shared" ref="R199:R213" si="215">$I199*VLOOKUP($G199,alloc,14)</f>
        <v>0</v>
      </c>
      <c r="S199" s="9">
        <f t="shared" ref="S199:S213" si="216">$I199*VLOOKUP($G199,alloc,15)</f>
        <v>0</v>
      </c>
      <c r="T199" s="9">
        <f t="shared" ref="T199:T213" si="217">$I199*VLOOKUP($G199,alloc,16)</f>
        <v>0</v>
      </c>
      <c r="U199" s="9">
        <f t="shared" ref="U199:U213" si="218">$I199*VLOOKUP($G199,alloc,17)</f>
        <v>0</v>
      </c>
      <c r="V199" s="9">
        <f t="shared" ref="V199:V213" si="219">$I199*VLOOKUP($G199,alloc,18)</f>
        <v>0</v>
      </c>
      <c r="W199" s="9">
        <f t="shared" ref="W199:W213" si="220">$I199*VLOOKUP($G199,alloc,19)</f>
        <v>0</v>
      </c>
      <c r="X199" s="9">
        <f t="shared" ref="X199:X213" si="221">$I199*VLOOKUP($G199,alloc,20)</f>
        <v>0</v>
      </c>
      <c r="Y199" s="1">
        <f>SUM(J199:X199)-I199</f>
        <v>0</v>
      </c>
    </row>
    <row r="200" spans="1:25">
      <c r="A200">
        <f t="shared" si="171"/>
        <v>182</v>
      </c>
      <c r="C200" s="120">
        <v>8010</v>
      </c>
      <c r="F200" s="105" t="s">
        <v>541</v>
      </c>
      <c r="G200" s="12">
        <v>99</v>
      </c>
      <c r="H200" s="9" t="str">
        <f t="shared" si="206"/>
        <v>-</v>
      </c>
      <c r="I200" s="1">
        <f>'O and M Class.'!K36</f>
        <v>0</v>
      </c>
      <c r="J200" s="9">
        <f t="shared" si="207"/>
        <v>0</v>
      </c>
      <c r="K200" s="9">
        <f t="shared" si="208"/>
        <v>0</v>
      </c>
      <c r="L200" s="9">
        <f t="shared" si="209"/>
        <v>0</v>
      </c>
      <c r="M200" s="9">
        <f t="shared" si="210"/>
        <v>0</v>
      </c>
      <c r="N200" s="9">
        <f t="shared" si="211"/>
        <v>0</v>
      </c>
      <c r="O200" s="9">
        <f t="shared" si="212"/>
        <v>0</v>
      </c>
      <c r="P200" s="9">
        <f t="shared" si="213"/>
        <v>0</v>
      </c>
      <c r="Q200" s="9">
        <f t="shared" si="214"/>
        <v>0</v>
      </c>
      <c r="R200" s="9">
        <f t="shared" si="215"/>
        <v>0</v>
      </c>
      <c r="S200" s="9">
        <f t="shared" si="216"/>
        <v>0</v>
      </c>
      <c r="T200" s="9">
        <f t="shared" si="217"/>
        <v>0</v>
      </c>
      <c r="U200" s="9">
        <f t="shared" si="218"/>
        <v>0</v>
      </c>
      <c r="V200" s="9">
        <f t="shared" si="219"/>
        <v>0</v>
      </c>
      <c r="W200" s="9">
        <f t="shared" si="220"/>
        <v>0</v>
      </c>
      <c r="X200" s="9">
        <f t="shared" si="221"/>
        <v>0</v>
      </c>
      <c r="Y200" s="1">
        <f>SUM(J200:X200)-I200</f>
        <v>0</v>
      </c>
    </row>
    <row r="201" spans="1:25">
      <c r="A201">
        <f t="shared" si="171"/>
        <v>183</v>
      </c>
      <c r="C201" s="120">
        <v>8040</v>
      </c>
      <c r="F201" s="105" t="s">
        <v>542</v>
      </c>
      <c r="G201" s="12">
        <v>99</v>
      </c>
      <c r="H201" s="9" t="str">
        <f t="shared" si="206"/>
        <v>-</v>
      </c>
      <c r="I201" s="1">
        <f>'O and M Class.'!K37</f>
        <v>0</v>
      </c>
      <c r="J201" s="9">
        <f t="shared" si="207"/>
        <v>0</v>
      </c>
      <c r="K201" s="9">
        <f t="shared" si="208"/>
        <v>0</v>
      </c>
      <c r="L201" s="9">
        <f t="shared" si="209"/>
        <v>0</v>
      </c>
      <c r="M201" s="9">
        <f t="shared" si="210"/>
        <v>0</v>
      </c>
      <c r="N201" s="9">
        <f t="shared" si="211"/>
        <v>0</v>
      </c>
      <c r="O201" s="9">
        <f t="shared" si="212"/>
        <v>0</v>
      </c>
      <c r="P201" s="9">
        <f t="shared" si="213"/>
        <v>0</v>
      </c>
      <c r="Q201" s="9">
        <f t="shared" si="214"/>
        <v>0</v>
      </c>
      <c r="R201" s="9">
        <f t="shared" si="215"/>
        <v>0</v>
      </c>
      <c r="S201" s="9">
        <f t="shared" si="216"/>
        <v>0</v>
      </c>
      <c r="T201" s="9">
        <f t="shared" si="217"/>
        <v>0</v>
      </c>
      <c r="U201" s="9">
        <f t="shared" si="218"/>
        <v>0</v>
      </c>
      <c r="V201" s="9">
        <f t="shared" si="219"/>
        <v>0</v>
      </c>
      <c r="W201" s="9">
        <f t="shared" si="220"/>
        <v>0</v>
      </c>
      <c r="X201" s="9">
        <f t="shared" si="221"/>
        <v>0</v>
      </c>
      <c r="Y201" s="1">
        <f t="shared" ref="Y201:Y210" si="222">SUM(J201:X201)-I201</f>
        <v>0</v>
      </c>
    </row>
    <row r="202" spans="1:25">
      <c r="A202">
        <f t="shared" si="171"/>
        <v>184</v>
      </c>
      <c r="C202" s="120">
        <v>8050</v>
      </c>
      <c r="F202" s="105" t="s">
        <v>377</v>
      </c>
      <c r="G202" s="12">
        <v>99</v>
      </c>
      <c r="H202" s="9" t="str">
        <f t="shared" si="206"/>
        <v>-</v>
      </c>
      <c r="I202" s="1">
        <f>'O and M Class.'!K38</f>
        <v>0</v>
      </c>
      <c r="J202" s="9">
        <f t="shared" si="207"/>
        <v>0</v>
      </c>
      <c r="K202" s="9">
        <f t="shared" si="208"/>
        <v>0</v>
      </c>
      <c r="L202" s="9">
        <f t="shared" si="209"/>
        <v>0</v>
      </c>
      <c r="M202" s="9">
        <f t="shared" si="210"/>
        <v>0</v>
      </c>
      <c r="N202" s="9">
        <f t="shared" si="211"/>
        <v>0</v>
      </c>
      <c r="O202" s="9">
        <f t="shared" si="212"/>
        <v>0</v>
      </c>
      <c r="P202" s="9">
        <f t="shared" si="213"/>
        <v>0</v>
      </c>
      <c r="Q202" s="9">
        <f t="shared" si="214"/>
        <v>0</v>
      </c>
      <c r="R202" s="9">
        <f t="shared" si="215"/>
        <v>0</v>
      </c>
      <c r="S202" s="9">
        <f t="shared" si="216"/>
        <v>0</v>
      </c>
      <c r="T202" s="9">
        <f t="shared" si="217"/>
        <v>0</v>
      </c>
      <c r="U202" s="9">
        <f t="shared" si="218"/>
        <v>0</v>
      </c>
      <c r="V202" s="9">
        <f t="shared" si="219"/>
        <v>0</v>
      </c>
      <c r="W202" s="9">
        <f t="shared" si="220"/>
        <v>0</v>
      </c>
      <c r="X202" s="9">
        <f t="shared" si="221"/>
        <v>0</v>
      </c>
      <c r="Y202" s="1">
        <f t="shared" si="222"/>
        <v>0</v>
      </c>
    </row>
    <row r="203" spans="1:25">
      <c r="A203">
        <f t="shared" si="171"/>
        <v>185</v>
      </c>
      <c r="C203" s="120">
        <v>8051</v>
      </c>
      <c r="F203" s="105" t="s">
        <v>631</v>
      </c>
      <c r="G203" s="12">
        <v>99</v>
      </c>
      <c r="H203" s="9" t="str">
        <f t="shared" si="206"/>
        <v>-</v>
      </c>
      <c r="I203" s="1">
        <f>'O and M Class.'!K39</f>
        <v>0</v>
      </c>
      <c r="J203" s="9">
        <f t="shared" si="207"/>
        <v>0</v>
      </c>
      <c r="K203" s="9">
        <f t="shared" si="208"/>
        <v>0</v>
      </c>
      <c r="L203" s="9">
        <f t="shared" si="209"/>
        <v>0</v>
      </c>
      <c r="M203" s="9">
        <f t="shared" si="210"/>
        <v>0</v>
      </c>
      <c r="N203" s="9">
        <f t="shared" si="211"/>
        <v>0</v>
      </c>
      <c r="O203" s="9">
        <f t="shared" si="212"/>
        <v>0</v>
      </c>
      <c r="P203" s="9">
        <f t="shared" si="213"/>
        <v>0</v>
      </c>
      <c r="Q203" s="9">
        <f t="shared" si="214"/>
        <v>0</v>
      </c>
      <c r="R203" s="9">
        <f t="shared" si="215"/>
        <v>0</v>
      </c>
      <c r="S203" s="9">
        <f t="shared" si="216"/>
        <v>0</v>
      </c>
      <c r="T203" s="9">
        <f t="shared" si="217"/>
        <v>0</v>
      </c>
      <c r="U203" s="9">
        <f t="shared" si="218"/>
        <v>0</v>
      </c>
      <c r="V203" s="9">
        <f t="shared" si="219"/>
        <v>0</v>
      </c>
      <c r="W203" s="9">
        <f t="shared" si="220"/>
        <v>0</v>
      </c>
      <c r="X203" s="9">
        <f t="shared" si="221"/>
        <v>0</v>
      </c>
      <c r="Y203" s="1">
        <f t="shared" si="222"/>
        <v>0</v>
      </c>
    </row>
    <row r="204" spans="1:25">
      <c r="A204">
        <f t="shared" si="171"/>
        <v>186</v>
      </c>
      <c r="C204" s="120">
        <v>8052</v>
      </c>
      <c r="F204" s="105" t="s">
        <v>378</v>
      </c>
      <c r="G204" s="12">
        <v>99</v>
      </c>
      <c r="H204" s="9" t="str">
        <f t="shared" si="206"/>
        <v>-</v>
      </c>
      <c r="I204" s="1">
        <f>'O and M Class.'!K40</f>
        <v>0</v>
      </c>
      <c r="J204" s="9">
        <f t="shared" si="207"/>
        <v>0</v>
      </c>
      <c r="K204" s="9">
        <f t="shared" si="208"/>
        <v>0</v>
      </c>
      <c r="L204" s="9">
        <f t="shared" si="209"/>
        <v>0</v>
      </c>
      <c r="M204" s="9">
        <f t="shared" si="210"/>
        <v>0</v>
      </c>
      <c r="N204" s="9">
        <f t="shared" si="211"/>
        <v>0</v>
      </c>
      <c r="O204" s="9">
        <f t="shared" si="212"/>
        <v>0</v>
      </c>
      <c r="P204" s="9">
        <f t="shared" si="213"/>
        <v>0</v>
      </c>
      <c r="Q204" s="9">
        <f t="shared" si="214"/>
        <v>0</v>
      </c>
      <c r="R204" s="9">
        <f t="shared" si="215"/>
        <v>0</v>
      </c>
      <c r="S204" s="9">
        <f t="shared" si="216"/>
        <v>0</v>
      </c>
      <c r="T204" s="9">
        <f t="shared" si="217"/>
        <v>0</v>
      </c>
      <c r="U204" s="9">
        <f t="shared" si="218"/>
        <v>0</v>
      </c>
      <c r="V204" s="9">
        <f t="shared" si="219"/>
        <v>0</v>
      </c>
      <c r="W204" s="9">
        <f t="shared" si="220"/>
        <v>0</v>
      </c>
      <c r="X204" s="9">
        <f t="shared" si="221"/>
        <v>0</v>
      </c>
      <c r="Y204" s="1">
        <f t="shared" si="222"/>
        <v>0</v>
      </c>
    </row>
    <row r="205" spans="1:25">
      <c r="A205">
        <f t="shared" si="171"/>
        <v>187</v>
      </c>
      <c r="C205" s="120">
        <v>8053</v>
      </c>
      <c r="F205" s="105" t="s">
        <v>379</v>
      </c>
      <c r="G205" s="12">
        <v>99</v>
      </c>
      <c r="H205" s="9" t="str">
        <f t="shared" si="206"/>
        <v>-</v>
      </c>
      <c r="I205" s="1">
        <f>'O and M Class.'!K41</f>
        <v>0</v>
      </c>
      <c r="J205" s="9">
        <f t="shared" si="207"/>
        <v>0</v>
      </c>
      <c r="K205" s="9">
        <f t="shared" si="208"/>
        <v>0</v>
      </c>
      <c r="L205" s="9">
        <f t="shared" si="209"/>
        <v>0</v>
      </c>
      <c r="M205" s="9">
        <f t="shared" si="210"/>
        <v>0</v>
      </c>
      <c r="N205" s="9">
        <f t="shared" si="211"/>
        <v>0</v>
      </c>
      <c r="O205" s="9">
        <f t="shared" si="212"/>
        <v>0</v>
      </c>
      <c r="P205" s="9">
        <f t="shared" si="213"/>
        <v>0</v>
      </c>
      <c r="Q205" s="9">
        <f t="shared" si="214"/>
        <v>0</v>
      </c>
      <c r="R205" s="9">
        <f t="shared" si="215"/>
        <v>0</v>
      </c>
      <c r="S205" s="9">
        <f t="shared" si="216"/>
        <v>0</v>
      </c>
      <c r="T205" s="9">
        <f t="shared" si="217"/>
        <v>0</v>
      </c>
      <c r="U205" s="9">
        <f t="shared" si="218"/>
        <v>0</v>
      </c>
      <c r="V205" s="9">
        <f t="shared" si="219"/>
        <v>0</v>
      </c>
      <c r="W205" s="9">
        <f t="shared" si="220"/>
        <v>0</v>
      </c>
      <c r="X205" s="9">
        <f t="shared" si="221"/>
        <v>0</v>
      </c>
      <c r="Y205" s="1">
        <f t="shared" si="222"/>
        <v>0</v>
      </c>
    </row>
    <row r="206" spans="1:25">
      <c r="A206">
        <f t="shared" si="171"/>
        <v>188</v>
      </c>
      <c r="C206" s="120">
        <v>8054</v>
      </c>
      <c r="F206" s="105" t="s">
        <v>630</v>
      </c>
      <c r="G206" s="12">
        <v>99</v>
      </c>
      <c r="H206" s="9" t="str">
        <f t="shared" si="206"/>
        <v>-</v>
      </c>
      <c r="I206" s="1">
        <f>'O and M Class.'!K42</f>
        <v>0</v>
      </c>
      <c r="J206" s="9">
        <f t="shared" si="207"/>
        <v>0</v>
      </c>
      <c r="K206" s="9">
        <f t="shared" si="208"/>
        <v>0</v>
      </c>
      <c r="L206" s="9">
        <f t="shared" si="209"/>
        <v>0</v>
      </c>
      <c r="M206" s="9">
        <f t="shared" si="210"/>
        <v>0</v>
      </c>
      <c r="N206" s="9">
        <f t="shared" si="211"/>
        <v>0</v>
      </c>
      <c r="O206" s="9">
        <f t="shared" si="212"/>
        <v>0</v>
      </c>
      <c r="P206" s="9">
        <f t="shared" si="213"/>
        <v>0</v>
      </c>
      <c r="Q206" s="9">
        <f t="shared" si="214"/>
        <v>0</v>
      </c>
      <c r="R206" s="9">
        <f t="shared" si="215"/>
        <v>0</v>
      </c>
      <c r="S206" s="9">
        <f t="shared" si="216"/>
        <v>0</v>
      </c>
      <c r="T206" s="9">
        <f t="shared" si="217"/>
        <v>0</v>
      </c>
      <c r="U206" s="9">
        <f t="shared" si="218"/>
        <v>0</v>
      </c>
      <c r="V206" s="9">
        <f t="shared" si="219"/>
        <v>0</v>
      </c>
      <c r="W206" s="9">
        <f t="shared" si="220"/>
        <v>0</v>
      </c>
      <c r="X206" s="9">
        <f t="shared" si="221"/>
        <v>0</v>
      </c>
      <c r="Y206" s="1">
        <f t="shared" si="222"/>
        <v>0</v>
      </c>
    </row>
    <row r="207" spans="1:25">
      <c r="A207">
        <f t="shared" si="171"/>
        <v>189</v>
      </c>
      <c r="C207" s="120">
        <v>8058</v>
      </c>
      <c r="F207" s="105" t="s">
        <v>543</v>
      </c>
      <c r="G207" s="12">
        <v>99</v>
      </c>
      <c r="H207" s="9" t="str">
        <f t="shared" si="206"/>
        <v>-</v>
      </c>
      <c r="I207" s="1">
        <f>'O and M Class.'!K43</f>
        <v>0</v>
      </c>
      <c r="J207" s="9">
        <f t="shared" si="207"/>
        <v>0</v>
      </c>
      <c r="K207" s="9">
        <f t="shared" si="208"/>
        <v>0</v>
      </c>
      <c r="L207" s="9">
        <f t="shared" si="209"/>
        <v>0</v>
      </c>
      <c r="M207" s="9">
        <f t="shared" si="210"/>
        <v>0</v>
      </c>
      <c r="N207" s="9">
        <f t="shared" si="211"/>
        <v>0</v>
      </c>
      <c r="O207" s="9">
        <f t="shared" si="212"/>
        <v>0</v>
      </c>
      <c r="P207" s="9">
        <f t="shared" si="213"/>
        <v>0</v>
      </c>
      <c r="Q207" s="9">
        <f t="shared" si="214"/>
        <v>0</v>
      </c>
      <c r="R207" s="9">
        <f t="shared" si="215"/>
        <v>0</v>
      </c>
      <c r="S207" s="9">
        <f t="shared" si="216"/>
        <v>0</v>
      </c>
      <c r="T207" s="9">
        <f t="shared" si="217"/>
        <v>0</v>
      </c>
      <c r="U207" s="9">
        <f t="shared" si="218"/>
        <v>0</v>
      </c>
      <c r="V207" s="9">
        <f t="shared" si="219"/>
        <v>0</v>
      </c>
      <c r="W207" s="9">
        <f t="shared" si="220"/>
        <v>0</v>
      </c>
      <c r="X207" s="9">
        <f t="shared" si="221"/>
        <v>0</v>
      </c>
      <c r="Y207" s="1">
        <f t="shared" si="222"/>
        <v>0</v>
      </c>
    </row>
    <row r="208" spans="1:25">
      <c r="A208">
        <f t="shared" si="171"/>
        <v>190</v>
      </c>
      <c r="C208" s="120">
        <v>8059</v>
      </c>
      <c r="F208" s="105" t="s">
        <v>380</v>
      </c>
      <c r="G208" s="12">
        <v>99</v>
      </c>
      <c r="H208" s="9" t="str">
        <f t="shared" si="206"/>
        <v>-</v>
      </c>
      <c r="I208" s="1">
        <f>'O and M Class.'!K44</f>
        <v>0</v>
      </c>
      <c r="J208" s="9">
        <f t="shared" si="207"/>
        <v>0</v>
      </c>
      <c r="K208" s="9">
        <f t="shared" si="208"/>
        <v>0</v>
      </c>
      <c r="L208" s="9">
        <f t="shared" si="209"/>
        <v>0</v>
      </c>
      <c r="M208" s="9">
        <f t="shared" si="210"/>
        <v>0</v>
      </c>
      <c r="N208" s="9">
        <f t="shared" si="211"/>
        <v>0</v>
      </c>
      <c r="O208" s="9">
        <f t="shared" si="212"/>
        <v>0</v>
      </c>
      <c r="P208" s="9">
        <f t="shared" si="213"/>
        <v>0</v>
      </c>
      <c r="Q208" s="9">
        <f t="shared" si="214"/>
        <v>0</v>
      </c>
      <c r="R208" s="9">
        <f t="shared" si="215"/>
        <v>0</v>
      </c>
      <c r="S208" s="9">
        <f t="shared" si="216"/>
        <v>0</v>
      </c>
      <c r="T208" s="9">
        <f t="shared" si="217"/>
        <v>0</v>
      </c>
      <c r="U208" s="9">
        <f t="shared" si="218"/>
        <v>0</v>
      </c>
      <c r="V208" s="9">
        <f t="shared" si="219"/>
        <v>0</v>
      </c>
      <c r="W208" s="9">
        <f t="shared" si="220"/>
        <v>0</v>
      </c>
      <c r="X208" s="9">
        <f t="shared" si="221"/>
        <v>0</v>
      </c>
      <c r="Y208" s="1">
        <f t="shared" si="222"/>
        <v>0</v>
      </c>
    </row>
    <row r="209" spans="1:25">
      <c r="A209">
        <f t="shared" si="171"/>
        <v>191</v>
      </c>
      <c r="C209" s="120">
        <v>8060</v>
      </c>
      <c r="F209" s="105" t="s">
        <v>544</v>
      </c>
      <c r="G209" s="12">
        <v>99</v>
      </c>
      <c r="H209" s="9" t="str">
        <f t="shared" si="206"/>
        <v>-</v>
      </c>
      <c r="I209" s="1">
        <f>'O and M Class.'!K45</f>
        <v>0</v>
      </c>
      <c r="J209" s="9">
        <f t="shared" si="207"/>
        <v>0</v>
      </c>
      <c r="K209" s="9">
        <f t="shared" si="208"/>
        <v>0</v>
      </c>
      <c r="L209" s="9">
        <f t="shared" si="209"/>
        <v>0</v>
      </c>
      <c r="M209" s="9">
        <f t="shared" si="210"/>
        <v>0</v>
      </c>
      <c r="N209" s="9">
        <f t="shared" si="211"/>
        <v>0</v>
      </c>
      <c r="O209" s="9">
        <f t="shared" si="212"/>
        <v>0</v>
      </c>
      <c r="P209" s="9">
        <f t="shared" si="213"/>
        <v>0</v>
      </c>
      <c r="Q209" s="9">
        <f t="shared" si="214"/>
        <v>0</v>
      </c>
      <c r="R209" s="9">
        <f t="shared" si="215"/>
        <v>0</v>
      </c>
      <c r="S209" s="9">
        <f t="shared" si="216"/>
        <v>0</v>
      </c>
      <c r="T209" s="9">
        <f t="shared" si="217"/>
        <v>0</v>
      </c>
      <c r="U209" s="9">
        <f t="shared" si="218"/>
        <v>0</v>
      </c>
      <c r="V209" s="9">
        <f t="shared" si="219"/>
        <v>0</v>
      </c>
      <c r="W209" s="9">
        <f t="shared" si="220"/>
        <v>0</v>
      </c>
      <c r="X209" s="9">
        <f t="shared" si="221"/>
        <v>0</v>
      </c>
      <c r="Y209" s="1">
        <f t="shared" si="222"/>
        <v>0</v>
      </c>
    </row>
    <row r="210" spans="1:25">
      <c r="A210">
        <f t="shared" si="171"/>
        <v>192</v>
      </c>
      <c r="C210" s="120">
        <v>8081</v>
      </c>
      <c r="F210" s="105" t="s">
        <v>545</v>
      </c>
      <c r="G210" s="12">
        <v>99</v>
      </c>
      <c r="H210" s="9" t="str">
        <f t="shared" si="206"/>
        <v>-</v>
      </c>
      <c r="I210" s="1">
        <f>'O and M Class.'!K46</f>
        <v>0</v>
      </c>
      <c r="J210" s="9">
        <f t="shared" si="207"/>
        <v>0</v>
      </c>
      <c r="K210" s="9">
        <f t="shared" si="208"/>
        <v>0</v>
      </c>
      <c r="L210" s="9">
        <f t="shared" si="209"/>
        <v>0</v>
      </c>
      <c r="M210" s="9">
        <f t="shared" si="210"/>
        <v>0</v>
      </c>
      <c r="N210" s="9">
        <f t="shared" si="211"/>
        <v>0</v>
      </c>
      <c r="O210" s="9">
        <f t="shared" si="212"/>
        <v>0</v>
      </c>
      <c r="P210" s="9">
        <f t="shared" si="213"/>
        <v>0</v>
      </c>
      <c r="Q210" s="9">
        <f t="shared" si="214"/>
        <v>0</v>
      </c>
      <c r="R210" s="9">
        <f t="shared" si="215"/>
        <v>0</v>
      </c>
      <c r="S210" s="9">
        <f t="shared" si="216"/>
        <v>0</v>
      </c>
      <c r="T210" s="9">
        <f t="shared" si="217"/>
        <v>0</v>
      </c>
      <c r="U210" s="9">
        <f t="shared" si="218"/>
        <v>0</v>
      </c>
      <c r="V210" s="9">
        <f t="shared" si="219"/>
        <v>0</v>
      </c>
      <c r="W210" s="9">
        <f t="shared" si="220"/>
        <v>0</v>
      </c>
      <c r="X210" s="9">
        <f t="shared" si="221"/>
        <v>0</v>
      </c>
      <c r="Y210" s="1">
        <f t="shared" si="222"/>
        <v>0</v>
      </c>
    </row>
    <row r="211" spans="1:25">
      <c r="A211">
        <f t="shared" si="171"/>
        <v>193</v>
      </c>
      <c r="C211" s="120">
        <v>8082</v>
      </c>
      <c r="F211" s="105" t="s">
        <v>546</v>
      </c>
      <c r="G211" s="12">
        <v>99</v>
      </c>
      <c r="H211" s="9" t="str">
        <f t="shared" si="206"/>
        <v>-</v>
      </c>
      <c r="I211" s="1">
        <f>'O and M Class.'!K47</f>
        <v>0</v>
      </c>
      <c r="J211" s="9">
        <f t="shared" si="207"/>
        <v>0</v>
      </c>
      <c r="K211" s="9">
        <f t="shared" si="208"/>
        <v>0</v>
      </c>
      <c r="L211" s="9">
        <f t="shared" si="209"/>
        <v>0</v>
      </c>
      <c r="M211" s="9">
        <f t="shared" si="210"/>
        <v>0</v>
      </c>
      <c r="N211" s="9">
        <f t="shared" si="211"/>
        <v>0</v>
      </c>
      <c r="O211" s="9">
        <f t="shared" si="212"/>
        <v>0</v>
      </c>
      <c r="P211" s="9">
        <f t="shared" si="213"/>
        <v>0</v>
      </c>
      <c r="Q211" s="9">
        <f t="shared" si="214"/>
        <v>0</v>
      </c>
      <c r="R211" s="9">
        <f t="shared" si="215"/>
        <v>0</v>
      </c>
      <c r="S211" s="9">
        <f t="shared" si="216"/>
        <v>0</v>
      </c>
      <c r="T211" s="9">
        <f t="shared" si="217"/>
        <v>0</v>
      </c>
      <c r="U211" s="9">
        <f t="shared" si="218"/>
        <v>0</v>
      </c>
      <c r="V211" s="9">
        <f t="shared" si="219"/>
        <v>0</v>
      </c>
      <c r="W211" s="9">
        <f t="shared" si="220"/>
        <v>0</v>
      </c>
      <c r="X211" s="9">
        <f t="shared" si="221"/>
        <v>0</v>
      </c>
      <c r="Y211" s="1">
        <f>SUM(J211:X211)-I211</f>
        <v>0</v>
      </c>
    </row>
    <row r="212" spans="1:25">
      <c r="A212">
        <f t="shared" si="171"/>
        <v>194</v>
      </c>
      <c r="C212" s="120">
        <v>8120</v>
      </c>
      <c r="F212" s="105" t="s">
        <v>547</v>
      </c>
      <c r="G212" s="12">
        <v>99</v>
      </c>
      <c r="H212" s="9" t="str">
        <f t="shared" si="206"/>
        <v>-</v>
      </c>
      <c r="I212" s="1">
        <f>'O and M Class.'!K48</f>
        <v>0</v>
      </c>
      <c r="J212" s="9">
        <f t="shared" si="207"/>
        <v>0</v>
      </c>
      <c r="K212" s="9">
        <f t="shared" si="208"/>
        <v>0</v>
      </c>
      <c r="L212" s="9">
        <f t="shared" si="209"/>
        <v>0</v>
      </c>
      <c r="M212" s="9">
        <f t="shared" si="210"/>
        <v>0</v>
      </c>
      <c r="N212" s="9">
        <f t="shared" si="211"/>
        <v>0</v>
      </c>
      <c r="O212" s="9">
        <f t="shared" si="212"/>
        <v>0</v>
      </c>
      <c r="P212" s="9">
        <f t="shared" si="213"/>
        <v>0</v>
      </c>
      <c r="Q212" s="9">
        <f t="shared" si="214"/>
        <v>0</v>
      </c>
      <c r="R212" s="9">
        <f t="shared" si="215"/>
        <v>0</v>
      </c>
      <c r="S212" s="9">
        <f t="shared" si="216"/>
        <v>0</v>
      </c>
      <c r="T212" s="9">
        <f t="shared" si="217"/>
        <v>0</v>
      </c>
      <c r="U212" s="9">
        <f t="shared" si="218"/>
        <v>0</v>
      </c>
      <c r="V212" s="9">
        <f t="shared" si="219"/>
        <v>0</v>
      </c>
      <c r="W212" s="9">
        <f t="shared" si="220"/>
        <v>0</v>
      </c>
      <c r="X212" s="9">
        <f t="shared" si="221"/>
        <v>0</v>
      </c>
      <c r="Y212" s="1">
        <f>SUM(J212:X212)-I212</f>
        <v>0</v>
      </c>
    </row>
    <row r="213" spans="1:25">
      <c r="A213">
        <f t="shared" si="171"/>
        <v>195</v>
      </c>
      <c r="C213" s="120">
        <v>8580</v>
      </c>
      <c r="F213" s="105" t="s">
        <v>459</v>
      </c>
      <c r="G213" s="12">
        <v>99</v>
      </c>
      <c r="H213" s="9" t="str">
        <f t="shared" si="206"/>
        <v>-</v>
      </c>
      <c r="I213" s="1">
        <f>'O and M Class.'!K49</f>
        <v>0</v>
      </c>
      <c r="J213" s="9">
        <f t="shared" si="207"/>
        <v>0</v>
      </c>
      <c r="K213" s="9">
        <f t="shared" si="208"/>
        <v>0</v>
      </c>
      <c r="L213" s="9">
        <f t="shared" si="209"/>
        <v>0</v>
      </c>
      <c r="M213" s="9">
        <f t="shared" si="210"/>
        <v>0</v>
      </c>
      <c r="N213" s="9">
        <f t="shared" si="211"/>
        <v>0</v>
      </c>
      <c r="O213" s="9">
        <f t="shared" si="212"/>
        <v>0</v>
      </c>
      <c r="P213" s="9">
        <f t="shared" si="213"/>
        <v>0</v>
      </c>
      <c r="Q213" s="9">
        <f t="shared" si="214"/>
        <v>0</v>
      </c>
      <c r="R213" s="9">
        <f t="shared" si="215"/>
        <v>0</v>
      </c>
      <c r="S213" s="9">
        <f t="shared" si="216"/>
        <v>0</v>
      </c>
      <c r="T213" s="9">
        <f t="shared" si="217"/>
        <v>0</v>
      </c>
      <c r="U213" s="9">
        <f t="shared" si="218"/>
        <v>0</v>
      </c>
      <c r="V213" s="9">
        <f t="shared" si="219"/>
        <v>0</v>
      </c>
      <c r="W213" s="9">
        <f t="shared" si="220"/>
        <v>0</v>
      </c>
      <c r="X213" s="9">
        <f t="shared" si="221"/>
        <v>0</v>
      </c>
      <c r="Y213" s="1">
        <f>SUM(J213:X213)-I213</f>
        <v>0</v>
      </c>
    </row>
    <row r="214" spans="1:25">
      <c r="A214">
        <f t="shared" si="171"/>
        <v>196</v>
      </c>
      <c r="C214" s="120"/>
      <c r="E214" s="105" t="s">
        <v>79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>
      <c r="A215">
        <f t="shared" si="171"/>
        <v>197</v>
      </c>
      <c r="C215" s="120">
        <v>8350</v>
      </c>
      <c r="F215" s="105" t="s">
        <v>104</v>
      </c>
      <c r="G215" s="12">
        <v>99</v>
      </c>
      <c r="H215" s="9" t="str">
        <f>VLOOKUP($G215,alloc,3)</f>
        <v>-</v>
      </c>
      <c r="I215" s="1">
        <f>'O and M Class.'!K$51</f>
        <v>0</v>
      </c>
      <c r="J215" s="9">
        <f>$I215*VLOOKUP($G215,alloc,6)</f>
        <v>0</v>
      </c>
      <c r="K215" s="9">
        <f>$I215*VLOOKUP($G215,alloc,7)</f>
        <v>0</v>
      </c>
      <c r="L215" s="9">
        <f>$I215*VLOOKUP($G215,alloc,8)</f>
        <v>0</v>
      </c>
      <c r="M215" s="9">
        <f>$I215*VLOOKUP($G215,alloc,9)</f>
        <v>0</v>
      </c>
      <c r="N215" s="9">
        <f>$I215*VLOOKUP($G215,alloc,10)</f>
        <v>0</v>
      </c>
      <c r="O215" s="9">
        <f>$I215*VLOOKUP($G215,alloc,11)</f>
        <v>0</v>
      </c>
      <c r="P215" s="9">
        <f>$I215*VLOOKUP($G215,alloc,12)</f>
        <v>0</v>
      </c>
      <c r="Q215" s="9">
        <f>$I215*VLOOKUP($G215,alloc,13)</f>
        <v>0</v>
      </c>
      <c r="R215" s="9">
        <f>$I215*VLOOKUP($G215,alloc,14)</f>
        <v>0</v>
      </c>
      <c r="S215" s="9">
        <f>$I215*VLOOKUP($G215,alloc,15)</f>
        <v>0</v>
      </c>
      <c r="T215" s="9">
        <f>$I215*VLOOKUP($G215,alloc,16)</f>
        <v>0</v>
      </c>
      <c r="U215" s="9">
        <f>$I215*VLOOKUP($G215,alloc,17)</f>
        <v>0</v>
      </c>
      <c r="V215" s="9">
        <f>$I215*VLOOKUP($G215,alloc,18)</f>
        <v>0</v>
      </c>
      <c r="W215" s="9">
        <f>$I215*VLOOKUP($G215,alloc,19)</f>
        <v>0</v>
      </c>
      <c r="X215" s="9">
        <f>$I215*VLOOKUP($G215,alloc,20)</f>
        <v>0</v>
      </c>
      <c r="Y215" s="1">
        <f>SUM(J215:X215)-I215</f>
        <v>0</v>
      </c>
    </row>
    <row r="216" spans="1:25">
      <c r="A216">
        <f t="shared" si="171"/>
        <v>198</v>
      </c>
      <c r="C216" s="120"/>
      <c r="D216" s="105" t="s">
        <v>67</v>
      </c>
      <c r="G216" s="12"/>
      <c r="H216" s="9"/>
      <c r="I216" s="1">
        <f>'O and M Class.'!K$52</f>
        <v>0</v>
      </c>
      <c r="J216" s="1">
        <f t="shared" ref="J216:X216" si="223">SUM(J199:J215)</f>
        <v>0</v>
      </c>
      <c r="K216" s="1">
        <f t="shared" si="223"/>
        <v>0</v>
      </c>
      <c r="L216" s="1">
        <f t="shared" si="223"/>
        <v>0</v>
      </c>
      <c r="M216" s="1">
        <f t="shared" si="223"/>
        <v>0</v>
      </c>
      <c r="N216" s="1">
        <f t="shared" si="223"/>
        <v>0</v>
      </c>
      <c r="O216" s="1">
        <f t="shared" si="223"/>
        <v>0</v>
      </c>
      <c r="P216" s="1">
        <f t="shared" si="223"/>
        <v>0</v>
      </c>
      <c r="Q216" s="1">
        <f t="shared" si="223"/>
        <v>0</v>
      </c>
      <c r="R216" s="1">
        <f t="shared" si="223"/>
        <v>0</v>
      </c>
      <c r="S216" s="1">
        <f t="shared" si="223"/>
        <v>0</v>
      </c>
      <c r="T216" s="1">
        <f t="shared" si="223"/>
        <v>0</v>
      </c>
      <c r="U216" s="1">
        <f t="shared" si="223"/>
        <v>0</v>
      </c>
      <c r="V216" s="1">
        <f t="shared" si="223"/>
        <v>0</v>
      </c>
      <c r="W216" s="1">
        <f t="shared" si="223"/>
        <v>0</v>
      </c>
      <c r="X216" s="1">
        <f t="shared" si="223"/>
        <v>0</v>
      </c>
      <c r="Y216" s="1">
        <f>SUM(J216:X216)-I216</f>
        <v>0</v>
      </c>
    </row>
    <row r="217" spans="1:25">
      <c r="A217">
        <f t="shared" si="171"/>
        <v>199</v>
      </c>
      <c r="C217" s="120"/>
      <c r="G217" s="12"/>
      <c r="H217" s="9"/>
      <c r="I217" s="1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1"/>
    </row>
    <row r="218" spans="1:25">
      <c r="A218">
        <f t="shared" si="171"/>
        <v>200</v>
      </c>
      <c r="C218" s="120"/>
      <c r="D218" s="105" t="s">
        <v>112</v>
      </c>
      <c r="G218" s="1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>
      <c r="A219">
        <f t="shared" si="171"/>
        <v>201</v>
      </c>
      <c r="C219" s="120"/>
      <c r="E219" s="105" t="s">
        <v>70</v>
      </c>
      <c r="G219" s="12"/>
      <c r="H219" s="9"/>
      <c r="I219" s="1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1"/>
    </row>
    <row r="220" spans="1:25">
      <c r="A220">
        <f t="shared" si="171"/>
        <v>202</v>
      </c>
      <c r="C220" s="122">
        <v>8140</v>
      </c>
      <c r="F220" s="105" t="s">
        <v>548</v>
      </c>
      <c r="G220" s="12">
        <v>3</v>
      </c>
      <c r="H220" s="9" t="str">
        <f t="shared" ref="H220:H229" si="224">VLOOKUP($G220,alloc,3)</f>
        <v>Peak Day</v>
      </c>
      <c r="I220" s="1">
        <f>'O and M Class.'!K$56</f>
        <v>0</v>
      </c>
      <c r="J220" s="9">
        <f t="shared" ref="J220:J229" si="225">$I220*VLOOKUP($G220,alloc,6)</f>
        <v>0</v>
      </c>
      <c r="K220" s="9">
        <f t="shared" ref="K220:K229" si="226">$I220*VLOOKUP($G220,alloc,7)</f>
        <v>0</v>
      </c>
      <c r="L220" s="9">
        <f t="shared" ref="L220:L229" si="227">$I220*VLOOKUP($G220,alloc,8)</f>
        <v>0</v>
      </c>
      <c r="M220" s="9">
        <f t="shared" ref="M220:M229" si="228">$I220*VLOOKUP($G220,alloc,9)</f>
        <v>0</v>
      </c>
      <c r="N220" s="9">
        <f t="shared" ref="N220:N229" si="229">$I220*VLOOKUP($G220,alloc,10)</f>
        <v>0</v>
      </c>
      <c r="O220" s="9">
        <f t="shared" ref="O220:O229" si="230">$I220*VLOOKUP($G220,alloc,11)</f>
        <v>0</v>
      </c>
      <c r="P220" s="9">
        <f t="shared" ref="P220:P229" si="231">$I220*VLOOKUP($G220,alloc,12)</f>
        <v>0</v>
      </c>
      <c r="Q220" s="9">
        <f t="shared" ref="Q220:Q229" si="232">$I220*VLOOKUP($G220,alloc,13)</f>
        <v>0</v>
      </c>
      <c r="R220" s="9">
        <f t="shared" ref="R220:R229" si="233">$I220*VLOOKUP($G220,alloc,14)</f>
        <v>0</v>
      </c>
      <c r="S220" s="9">
        <f t="shared" ref="S220:S229" si="234">$I220*VLOOKUP($G220,alloc,15)</f>
        <v>0</v>
      </c>
      <c r="T220" s="9">
        <f t="shared" ref="T220:T229" si="235">$I220*VLOOKUP($G220,alloc,16)</f>
        <v>0</v>
      </c>
      <c r="U220" s="9">
        <f t="shared" ref="U220:U229" si="236">$I220*VLOOKUP($G220,alloc,17)</f>
        <v>0</v>
      </c>
      <c r="V220" s="9">
        <f t="shared" ref="V220:V229" si="237">$I220*VLOOKUP($G220,alloc,18)</f>
        <v>0</v>
      </c>
      <c r="W220" s="9">
        <f t="shared" ref="W220:W229" si="238">$I220*VLOOKUP($G220,alloc,19)</f>
        <v>0</v>
      </c>
      <c r="X220" s="9">
        <f t="shared" ref="X220:X229" si="239">$I220*VLOOKUP($G220,alloc,20)</f>
        <v>0</v>
      </c>
      <c r="Y220" s="1">
        <f t="shared" ref="Y220:Y229" si="240">SUM(J220:X220)-I220</f>
        <v>0</v>
      </c>
    </row>
    <row r="221" spans="1:25">
      <c r="A221">
        <f t="shared" si="171"/>
        <v>203</v>
      </c>
      <c r="C221" s="122">
        <v>8160</v>
      </c>
      <c r="F221" s="105" t="s">
        <v>549</v>
      </c>
      <c r="G221" s="12">
        <v>3</v>
      </c>
      <c r="H221" s="9" t="str">
        <f t="shared" si="224"/>
        <v>Peak Day</v>
      </c>
      <c r="I221" s="1">
        <f>'O and M Class.'!K$57</f>
        <v>17581.778055705563</v>
      </c>
      <c r="J221" s="9">
        <f t="shared" si="225"/>
        <v>9493.3387698704064</v>
      </c>
      <c r="K221" s="9">
        <f t="shared" si="226"/>
        <v>5858.7503439594293</v>
      </c>
      <c r="L221" s="9">
        <f t="shared" si="227"/>
        <v>0</v>
      </c>
      <c r="M221" s="9">
        <f t="shared" si="228"/>
        <v>2229.688941875726</v>
      </c>
      <c r="N221" s="9">
        <f t="shared" si="229"/>
        <v>0</v>
      </c>
      <c r="O221" s="9">
        <f t="shared" si="230"/>
        <v>0</v>
      </c>
      <c r="P221" s="9">
        <f t="shared" si="231"/>
        <v>0</v>
      </c>
      <c r="Q221" s="9">
        <f t="shared" si="232"/>
        <v>0</v>
      </c>
      <c r="R221" s="9">
        <f t="shared" si="233"/>
        <v>0</v>
      </c>
      <c r="S221" s="9">
        <f t="shared" si="234"/>
        <v>0</v>
      </c>
      <c r="T221" s="9">
        <f t="shared" si="235"/>
        <v>0</v>
      </c>
      <c r="U221" s="9">
        <f t="shared" si="236"/>
        <v>0</v>
      </c>
      <c r="V221" s="9">
        <f t="shared" si="237"/>
        <v>0</v>
      </c>
      <c r="W221" s="9">
        <f t="shared" si="238"/>
        <v>0</v>
      </c>
      <c r="X221" s="9">
        <f t="shared" si="239"/>
        <v>0</v>
      </c>
      <c r="Y221" s="1">
        <f t="shared" si="240"/>
        <v>0</v>
      </c>
    </row>
    <row r="222" spans="1:25">
      <c r="A222">
        <f t="shared" si="171"/>
        <v>204</v>
      </c>
      <c r="C222" s="122">
        <v>8170</v>
      </c>
      <c r="F222" s="105" t="s">
        <v>550</v>
      </c>
      <c r="G222" s="12">
        <v>3</v>
      </c>
      <c r="H222" s="9" t="str">
        <f t="shared" si="224"/>
        <v>Peak Day</v>
      </c>
      <c r="I222" s="1">
        <f>'O and M Class.'!K$58</f>
        <v>11390.7872397675</v>
      </c>
      <c r="J222" s="9">
        <f t="shared" si="225"/>
        <v>6150.4929581077213</v>
      </c>
      <c r="K222" s="9">
        <f t="shared" si="226"/>
        <v>3795.7354738248282</v>
      </c>
      <c r="L222" s="9">
        <f t="shared" si="227"/>
        <v>0</v>
      </c>
      <c r="M222" s="9">
        <f t="shared" si="228"/>
        <v>1444.5588078349504</v>
      </c>
      <c r="N222" s="9">
        <f t="shared" si="229"/>
        <v>0</v>
      </c>
      <c r="O222" s="9">
        <f t="shared" si="230"/>
        <v>0</v>
      </c>
      <c r="P222" s="9">
        <f t="shared" si="231"/>
        <v>0</v>
      </c>
      <c r="Q222" s="9">
        <f t="shared" si="232"/>
        <v>0</v>
      </c>
      <c r="R222" s="9">
        <f t="shared" si="233"/>
        <v>0</v>
      </c>
      <c r="S222" s="9">
        <f t="shared" si="234"/>
        <v>0</v>
      </c>
      <c r="T222" s="9">
        <f t="shared" si="235"/>
        <v>0</v>
      </c>
      <c r="U222" s="9">
        <f t="shared" si="236"/>
        <v>0</v>
      </c>
      <c r="V222" s="9">
        <f t="shared" si="237"/>
        <v>0</v>
      </c>
      <c r="W222" s="9">
        <f t="shared" si="238"/>
        <v>0</v>
      </c>
      <c r="X222" s="9">
        <f t="shared" si="239"/>
        <v>0</v>
      </c>
      <c r="Y222" s="1">
        <f t="shared" si="240"/>
        <v>0</v>
      </c>
    </row>
    <row r="223" spans="1:25">
      <c r="A223">
        <f t="shared" si="171"/>
        <v>205</v>
      </c>
      <c r="C223" s="122">
        <v>8180</v>
      </c>
      <c r="F223" s="105" t="s">
        <v>551</v>
      </c>
      <c r="G223" s="12">
        <v>3</v>
      </c>
      <c r="H223" s="9" t="str">
        <f t="shared" si="224"/>
        <v>Peak Day</v>
      </c>
      <c r="I223" s="1">
        <f>'O and M Class.'!K$59</f>
        <v>22388.214455396144</v>
      </c>
      <c r="J223" s="9">
        <f t="shared" si="225"/>
        <v>12088.589880055566</v>
      </c>
      <c r="K223" s="9">
        <f t="shared" si="226"/>
        <v>7460.3921586090037</v>
      </c>
      <c r="L223" s="9">
        <f t="shared" si="227"/>
        <v>0</v>
      </c>
      <c r="M223" s="9">
        <f t="shared" si="228"/>
        <v>2839.2324167315742</v>
      </c>
      <c r="N223" s="9">
        <f t="shared" si="229"/>
        <v>0</v>
      </c>
      <c r="O223" s="9">
        <f t="shared" si="230"/>
        <v>0</v>
      </c>
      <c r="P223" s="9">
        <f t="shared" si="231"/>
        <v>0</v>
      </c>
      <c r="Q223" s="9">
        <f t="shared" si="232"/>
        <v>0</v>
      </c>
      <c r="R223" s="9">
        <f t="shared" si="233"/>
        <v>0</v>
      </c>
      <c r="S223" s="9">
        <f t="shared" si="234"/>
        <v>0</v>
      </c>
      <c r="T223" s="9">
        <f t="shared" si="235"/>
        <v>0</v>
      </c>
      <c r="U223" s="9">
        <f t="shared" si="236"/>
        <v>0</v>
      </c>
      <c r="V223" s="9">
        <f t="shared" si="237"/>
        <v>0</v>
      </c>
      <c r="W223" s="9">
        <f t="shared" si="238"/>
        <v>0</v>
      </c>
      <c r="X223" s="9">
        <f t="shared" si="239"/>
        <v>0</v>
      </c>
      <c r="Y223" s="1">
        <f t="shared" si="240"/>
        <v>0</v>
      </c>
    </row>
    <row r="224" spans="1:25">
      <c r="A224">
        <f t="shared" si="171"/>
        <v>206</v>
      </c>
      <c r="C224" s="122">
        <v>8190</v>
      </c>
      <c r="F224" s="105" t="s">
        <v>552</v>
      </c>
      <c r="G224" s="12">
        <v>3</v>
      </c>
      <c r="H224" s="9" t="str">
        <f t="shared" si="224"/>
        <v>Peak Day</v>
      </c>
      <c r="I224" s="1">
        <f>'O and M Class.'!K$60</f>
        <v>0</v>
      </c>
      <c r="J224" s="9">
        <f t="shared" si="225"/>
        <v>0</v>
      </c>
      <c r="K224" s="9">
        <f t="shared" si="226"/>
        <v>0</v>
      </c>
      <c r="L224" s="9">
        <f t="shared" si="227"/>
        <v>0</v>
      </c>
      <c r="M224" s="9">
        <f t="shared" si="228"/>
        <v>0</v>
      </c>
      <c r="N224" s="9">
        <f t="shared" si="229"/>
        <v>0</v>
      </c>
      <c r="O224" s="9">
        <f t="shared" si="230"/>
        <v>0</v>
      </c>
      <c r="P224" s="9">
        <f t="shared" si="231"/>
        <v>0</v>
      </c>
      <c r="Q224" s="9">
        <f t="shared" si="232"/>
        <v>0</v>
      </c>
      <c r="R224" s="9">
        <f t="shared" si="233"/>
        <v>0</v>
      </c>
      <c r="S224" s="9">
        <f t="shared" si="234"/>
        <v>0</v>
      </c>
      <c r="T224" s="9">
        <f t="shared" si="235"/>
        <v>0</v>
      </c>
      <c r="U224" s="9">
        <f t="shared" si="236"/>
        <v>0</v>
      </c>
      <c r="V224" s="9">
        <f t="shared" si="237"/>
        <v>0</v>
      </c>
      <c r="W224" s="9">
        <f t="shared" si="238"/>
        <v>0</v>
      </c>
      <c r="X224" s="9">
        <f t="shared" si="239"/>
        <v>0</v>
      </c>
      <c r="Y224" s="1">
        <f t="shared" si="240"/>
        <v>0</v>
      </c>
    </row>
    <row r="225" spans="1:25">
      <c r="A225">
        <f t="shared" si="171"/>
        <v>207</v>
      </c>
      <c r="C225" s="122">
        <v>8200</v>
      </c>
      <c r="F225" s="105" t="s">
        <v>553</v>
      </c>
      <c r="G225" s="12">
        <v>3</v>
      </c>
      <c r="H225" s="9" t="str">
        <f t="shared" si="224"/>
        <v>Peak Day</v>
      </c>
      <c r="I225" s="1">
        <f>'O and M Class.'!K$61</f>
        <v>4768.0128340612655</v>
      </c>
      <c r="J225" s="9">
        <f t="shared" si="225"/>
        <v>2574.5041798058924</v>
      </c>
      <c r="K225" s="9">
        <f t="shared" si="226"/>
        <v>1588.8379857288778</v>
      </c>
      <c r="L225" s="9">
        <f t="shared" si="227"/>
        <v>0</v>
      </c>
      <c r="M225" s="9">
        <f t="shared" si="228"/>
        <v>604.67066852649521</v>
      </c>
      <c r="N225" s="9">
        <f t="shared" si="229"/>
        <v>0</v>
      </c>
      <c r="O225" s="9">
        <f t="shared" si="230"/>
        <v>0</v>
      </c>
      <c r="P225" s="9">
        <f t="shared" si="231"/>
        <v>0</v>
      </c>
      <c r="Q225" s="9">
        <f t="shared" si="232"/>
        <v>0</v>
      </c>
      <c r="R225" s="9">
        <f t="shared" si="233"/>
        <v>0</v>
      </c>
      <c r="S225" s="9">
        <f t="shared" si="234"/>
        <v>0</v>
      </c>
      <c r="T225" s="9">
        <f t="shared" si="235"/>
        <v>0</v>
      </c>
      <c r="U225" s="9">
        <f t="shared" si="236"/>
        <v>0</v>
      </c>
      <c r="V225" s="9">
        <f t="shared" si="237"/>
        <v>0</v>
      </c>
      <c r="W225" s="9">
        <f t="shared" si="238"/>
        <v>0</v>
      </c>
      <c r="X225" s="9">
        <f t="shared" si="239"/>
        <v>0</v>
      </c>
      <c r="Y225" s="1">
        <f t="shared" si="240"/>
        <v>0</v>
      </c>
    </row>
    <row r="226" spans="1:25">
      <c r="A226">
        <f t="shared" si="171"/>
        <v>208</v>
      </c>
      <c r="C226" s="122">
        <v>8210</v>
      </c>
      <c r="F226" s="105" t="s">
        <v>554</v>
      </c>
      <c r="G226" s="12">
        <v>3</v>
      </c>
      <c r="H226" s="9" t="str">
        <f t="shared" si="224"/>
        <v>Peak Day</v>
      </c>
      <c r="I226" s="1">
        <f>'O and M Class.'!K$62</f>
        <v>41969.972806420228</v>
      </c>
      <c r="J226" s="9">
        <f t="shared" si="225"/>
        <v>22661.824574921044</v>
      </c>
      <c r="K226" s="9">
        <f t="shared" si="226"/>
        <v>13985.593029129766</v>
      </c>
      <c r="L226" s="9">
        <f t="shared" si="227"/>
        <v>0</v>
      </c>
      <c r="M226" s="9">
        <f t="shared" si="228"/>
        <v>5322.5552023694181</v>
      </c>
      <c r="N226" s="9">
        <f t="shared" si="229"/>
        <v>0</v>
      </c>
      <c r="O226" s="9">
        <f t="shared" si="230"/>
        <v>0</v>
      </c>
      <c r="P226" s="9">
        <f t="shared" si="231"/>
        <v>0</v>
      </c>
      <c r="Q226" s="9">
        <f t="shared" si="232"/>
        <v>0</v>
      </c>
      <c r="R226" s="9">
        <f t="shared" si="233"/>
        <v>0</v>
      </c>
      <c r="S226" s="9">
        <f t="shared" si="234"/>
        <v>0</v>
      </c>
      <c r="T226" s="9">
        <f t="shared" si="235"/>
        <v>0</v>
      </c>
      <c r="U226" s="9">
        <f t="shared" si="236"/>
        <v>0</v>
      </c>
      <c r="V226" s="9">
        <f t="shared" si="237"/>
        <v>0</v>
      </c>
      <c r="W226" s="9">
        <f t="shared" si="238"/>
        <v>0</v>
      </c>
      <c r="X226" s="9">
        <f t="shared" si="239"/>
        <v>0</v>
      </c>
      <c r="Y226" s="1">
        <f t="shared" si="240"/>
        <v>0</v>
      </c>
    </row>
    <row r="227" spans="1:25">
      <c r="A227">
        <f t="shared" si="171"/>
        <v>209</v>
      </c>
      <c r="C227" s="122">
        <v>8240</v>
      </c>
      <c r="F227" s="105" t="s">
        <v>555</v>
      </c>
      <c r="G227" s="12">
        <v>3</v>
      </c>
      <c r="H227" s="9" t="str">
        <f t="shared" si="224"/>
        <v>Peak Day</v>
      </c>
      <c r="I227" s="1">
        <f>'O and M Class.'!K$63</f>
        <v>0</v>
      </c>
      <c r="J227" s="9">
        <f t="shared" si="225"/>
        <v>0</v>
      </c>
      <c r="K227" s="9">
        <f t="shared" si="226"/>
        <v>0</v>
      </c>
      <c r="L227" s="9">
        <f t="shared" si="227"/>
        <v>0</v>
      </c>
      <c r="M227" s="9">
        <f t="shared" si="228"/>
        <v>0</v>
      </c>
      <c r="N227" s="9">
        <f t="shared" si="229"/>
        <v>0</v>
      </c>
      <c r="O227" s="9">
        <f t="shared" si="230"/>
        <v>0</v>
      </c>
      <c r="P227" s="9">
        <f t="shared" si="231"/>
        <v>0</v>
      </c>
      <c r="Q227" s="9">
        <f t="shared" si="232"/>
        <v>0</v>
      </c>
      <c r="R227" s="9">
        <f t="shared" si="233"/>
        <v>0</v>
      </c>
      <c r="S227" s="9">
        <f t="shared" si="234"/>
        <v>0</v>
      </c>
      <c r="T227" s="9">
        <f t="shared" si="235"/>
        <v>0</v>
      </c>
      <c r="U227" s="9">
        <f t="shared" si="236"/>
        <v>0</v>
      </c>
      <c r="V227" s="9">
        <f t="shared" si="237"/>
        <v>0</v>
      </c>
      <c r="W227" s="9">
        <f t="shared" si="238"/>
        <v>0</v>
      </c>
      <c r="X227" s="9">
        <f t="shared" si="239"/>
        <v>0</v>
      </c>
      <c r="Y227" s="1">
        <f t="shared" si="240"/>
        <v>0</v>
      </c>
    </row>
    <row r="228" spans="1:25">
      <c r="A228">
        <f t="shared" si="171"/>
        <v>210</v>
      </c>
      <c r="C228" s="122">
        <v>8250</v>
      </c>
      <c r="F228" s="105" t="s">
        <v>556</v>
      </c>
      <c r="G228" s="12">
        <v>3</v>
      </c>
      <c r="H228" s="9" t="str">
        <f t="shared" si="224"/>
        <v>Peak Day</v>
      </c>
      <c r="I228" s="1">
        <f>'O and M Class.'!K$64</f>
        <v>5240.9755304168275</v>
      </c>
      <c r="J228" s="9">
        <f t="shared" si="225"/>
        <v>2829.88194010913</v>
      </c>
      <c r="K228" s="9">
        <f t="shared" si="226"/>
        <v>1746.4426575188227</v>
      </c>
      <c r="L228" s="9">
        <f t="shared" si="227"/>
        <v>0</v>
      </c>
      <c r="M228" s="9">
        <f t="shared" si="228"/>
        <v>664.65093278887457</v>
      </c>
      <c r="N228" s="9">
        <f t="shared" si="229"/>
        <v>0</v>
      </c>
      <c r="O228" s="9">
        <f t="shared" si="230"/>
        <v>0</v>
      </c>
      <c r="P228" s="9">
        <f t="shared" si="231"/>
        <v>0</v>
      </c>
      <c r="Q228" s="9">
        <f t="shared" si="232"/>
        <v>0</v>
      </c>
      <c r="R228" s="9">
        <f t="shared" si="233"/>
        <v>0</v>
      </c>
      <c r="S228" s="9">
        <f t="shared" si="234"/>
        <v>0</v>
      </c>
      <c r="T228" s="9">
        <f t="shared" si="235"/>
        <v>0</v>
      </c>
      <c r="U228" s="9">
        <f t="shared" si="236"/>
        <v>0</v>
      </c>
      <c r="V228" s="9">
        <f t="shared" si="237"/>
        <v>0</v>
      </c>
      <c r="W228" s="9">
        <f t="shared" si="238"/>
        <v>0</v>
      </c>
      <c r="X228" s="9">
        <f t="shared" si="239"/>
        <v>0</v>
      </c>
      <c r="Y228" s="1">
        <f t="shared" si="240"/>
        <v>0</v>
      </c>
    </row>
    <row r="229" spans="1:25">
      <c r="A229">
        <f t="shared" si="171"/>
        <v>211</v>
      </c>
      <c r="C229" s="122">
        <v>8260</v>
      </c>
      <c r="F229" s="105" t="s">
        <v>90</v>
      </c>
      <c r="G229" s="12">
        <v>3</v>
      </c>
      <c r="H229" s="9" t="str">
        <f t="shared" si="224"/>
        <v>Peak Day</v>
      </c>
      <c r="I229" s="1">
        <f>'O and M Class.'!K$65</f>
        <v>0</v>
      </c>
      <c r="J229" s="9">
        <f t="shared" si="225"/>
        <v>0</v>
      </c>
      <c r="K229" s="9">
        <f t="shared" si="226"/>
        <v>0</v>
      </c>
      <c r="L229" s="9">
        <f t="shared" si="227"/>
        <v>0</v>
      </c>
      <c r="M229" s="9">
        <f t="shared" si="228"/>
        <v>0</v>
      </c>
      <c r="N229" s="9">
        <f t="shared" si="229"/>
        <v>0</v>
      </c>
      <c r="O229" s="9">
        <f t="shared" si="230"/>
        <v>0</v>
      </c>
      <c r="P229" s="9">
        <f t="shared" si="231"/>
        <v>0</v>
      </c>
      <c r="Q229" s="9">
        <f t="shared" si="232"/>
        <v>0</v>
      </c>
      <c r="R229" s="9">
        <f t="shared" si="233"/>
        <v>0</v>
      </c>
      <c r="S229" s="9">
        <f t="shared" si="234"/>
        <v>0</v>
      </c>
      <c r="T229" s="9">
        <f t="shared" si="235"/>
        <v>0</v>
      </c>
      <c r="U229" s="9">
        <f t="shared" si="236"/>
        <v>0</v>
      </c>
      <c r="V229" s="9">
        <f t="shared" si="237"/>
        <v>0</v>
      </c>
      <c r="W229" s="9">
        <f t="shared" si="238"/>
        <v>0</v>
      </c>
      <c r="X229" s="9">
        <f t="shared" si="239"/>
        <v>0</v>
      </c>
      <c r="Y229" s="1">
        <f t="shared" si="240"/>
        <v>0</v>
      </c>
    </row>
    <row r="230" spans="1:25">
      <c r="A230">
        <f t="shared" si="171"/>
        <v>212</v>
      </c>
      <c r="C230" s="120"/>
      <c r="E230" s="105" t="s">
        <v>79</v>
      </c>
      <c r="H230" s="9"/>
      <c r="I230" s="1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1"/>
    </row>
    <row r="231" spans="1:25">
      <c r="A231">
        <f t="shared" si="171"/>
        <v>213</v>
      </c>
      <c r="C231" s="122">
        <v>8300</v>
      </c>
      <c r="F231" s="105" t="s">
        <v>87</v>
      </c>
      <c r="G231" s="12">
        <v>3</v>
      </c>
      <c r="H231" s="9" t="str">
        <f t="shared" ref="H231:H238" si="241">VLOOKUP($G231,alloc,3)</f>
        <v>Peak Day</v>
      </c>
      <c r="I231" s="1">
        <f>'O and M Class.'!K$67</f>
        <v>0</v>
      </c>
      <c r="J231" s="9">
        <f t="shared" ref="J231:J238" si="242">$I231*VLOOKUP($G231,alloc,6)</f>
        <v>0</v>
      </c>
      <c r="K231" s="9">
        <f t="shared" ref="K231:K238" si="243">$I231*VLOOKUP($G231,alloc,7)</f>
        <v>0</v>
      </c>
      <c r="L231" s="9">
        <f t="shared" ref="L231:L238" si="244">$I231*VLOOKUP($G231,alloc,8)</f>
        <v>0</v>
      </c>
      <c r="M231" s="9">
        <f t="shared" ref="M231:M238" si="245">$I231*VLOOKUP($G231,alloc,9)</f>
        <v>0</v>
      </c>
      <c r="N231" s="9">
        <f t="shared" ref="N231:N238" si="246">$I231*VLOOKUP($G231,alloc,10)</f>
        <v>0</v>
      </c>
      <c r="O231" s="9">
        <f t="shared" ref="O231:O238" si="247">$I231*VLOOKUP($G231,alloc,11)</f>
        <v>0</v>
      </c>
      <c r="P231" s="9">
        <f t="shared" ref="P231:P238" si="248">$I231*VLOOKUP($G231,alloc,12)</f>
        <v>0</v>
      </c>
      <c r="Q231" s="9">
        <f t="shared" ref="Q231:Q238" si="249">$I231*VLOOKUP($G231,alloc,13)</f>
        <v>0</v>
      </c>
      <c r="R231" s="9">
        <f t="shared" ref="R231:R238" si="250">$I231*VLOOKUP($G231,alloc,14)</f>
        <v>0</v>
      </c>
      <c r="S231" s="9">
        <f t="shared" ref="S231:S238" si="251">$I231*VLOOKUP($G231,alloc,15)</f>
        <v>0</v>
      </c>
      <c r="T231" s="9">
        <f t="shared" ref="T231:T238" si="252">$I231*VLOOKUP($G231,alloc,16)</f>
        <v>0</v>
      </c>
      <c r="U231" s="9">
        <f t="shared" ref="U231:U238" si="253">$I231*VLOOKUP($G231,alloc,17)</f>
        <v>0</v>
      </c>
      <c r="V231" s="9">
        <f t="shared" ref="V231:V238" si="254">$I231*VLOOKUP($G231,alloc,18)</f>
        <v>0</v>
      </c>
      <c r="W231" s="9">
        <f t="shared" ref="W231:W238" si="255">$I231*VLOOKUP($G231,alloc,19)</f>
        <v>0</v>
      </c>
      <c r="X231" s="9">
        <f t="shared" ref="X231:X238" si="256">$I231*VLOOKUP($G231,alloc,20)</f>
        <v>0</v>
      </c>
      <c r="Y231" s="1">
        <f t="shared" ref="Y231:Y239" si="257">SUM(J231:X231)-I231</f>
        <v>0</v>
      </c>
    </row>
    <row r="232" spans="1:25">
      <c r="A232">
        <f t="shared" si="171"/>
        <v>214</v>
      </c>
      <c r="C232" s="120">
        <v>8310</v>
      </c>
      <c r="F232" s="105" t="s">
        <v>80</v>
      </c>
      <c r="G232" s="12">
        <v>3</v>
      </c>
      <c r="H232" s="9" t="str">
        <f t="shared" si="241"/>
        <v>Peak Day</v>
      </c>
      <c r="I232" s="1">
        <f>'O and M Class.'!K$68</f>
        <v>0</v>
      </c>
      <c r="J232" s="9">
        <f t="shared" si="242"/>
        <v>0</v>
      </c>
      <c r="K232" s="9">
        <f t="shared" si="243"/>
        <v>0</v>
      </c>
      <c r="L232" s="9">
        <f t="shared" si="244"/>
        <v>0</v>
      </c>
      <c r="M232" s="9">
        <f t="shared" si="245"/>
        <v>0</v>
      </c>
      <c r="N232" s="9">
        <f t="shared" si="246"/>
        <v>0</v>
      </c>
      <c r="O232" s="9">
        <f t="shared" si="247"/>
        <v>0</v>
      </c>
      <c r="P232" s="9">
        <f t="shared" si="248"/>
        <v>0</v>
      </c>
      <c r="Q232" s="9">
        <f t="shared" si="249"/>
        <v>0</v>
      </c>
      <c r="R232" s="9">
        <f t="shared" si="250"/>
        <v>0</v>
      </c>
      <c r="S232" s="9">
        <f t="shared" si="251"/>
        <v>0</v>
      </c>
      <c r="T232" s="9">
        <f t="shared" si="252"/>
        <v>0</v>
      </c>
      <c r="U232" s="9">
        <f t="shared" si="253"/>
        <v>0</v>
      </c>
      <c r="V232" s="9">
        <f t="shared" si="254"/>
        <v>0</v>
      </c>
      <c r="W232" s="9">
        <f t="shared" si="255"/>
        <v>0</v>
      </c>
      <c r="X232" s="9">
        <f t="shared" si="256"/>
        <v>0</v>
      </c>
      <c r="Y232" s="1">
        <f t="shared" si="257"/>
        <v>0</v>
      </c>
    </row>
    <row r="233" spans="1:25">
      <c r="A233">
        <f t="shared" si="171"/>
        <v>215</v>
      </c>
      <c r="C233" s="120">
        <v>8320</v>
      </c>
      <c r="F233" s="105" t="s">
        <v>91</v>
      </c>
      <c r="G233" s="12">
        <v>3</v>
      </c>
      <c r="H233" s="9" t="str">
        <f t="shared" si="241"/>
        <v>Peak Day</v>
      </c>
      <c r="I233" s="1">
        <f>'O and M Class.'!K$69</f>
        <v>0</v>
      </c>
      <c r="J233" s="9">
        <f t="shared" si="242"/>
        <v>0</v>
      </c>
      <c r="K233" s="9">
        <f t="shared" si="243"/>
        <v>0</v>
      </c>
      <c r="L233" s="9">
        <f t="shared" si="244"/>
        <v>0</v>
      </c>
      <c r="M233" s="9">
        <f t="shared" si="245"/>
        <v>0</v>
      </c>
      <c r="N233" s="9">
        <f t="shared" si="246"/>
        <v>0</v>
      </c>
      <c r="O233" s="9">
        <f t="shared" si="247"/>
        <v>0</v>
      </c>
      <c r="P233" s="9">
        <f t="shared" si="248"/>
        <v>0</v>
      </c>
      <c r="Q233" s="9">
        <f t="shared" si="249"/>
        <v>0</v>
      </c>
      <c r="R233" s="9">
        <f t="shared" si="250"/>
        <v>0</v>
      </c>
      <c r="S233" s="9">
        <f t="shared" si="251"/>
        <v>0</v>
      </c>
      <c r="T233" s="9">
        <f t="shared" si="252"/>
        <v>0</v>
      </c>
      <c r="U233" s="9">
        <f t="shared" si="253"/>
        <v>0</v>
      </c>
      <c r="V233" s="9">
        <f t="shared" si="254"/>
        <v>0</v>
      </c>
      <c r="W233" s="9">
        <f t="shared" si="255"/>
        <v>0</v>
      </c>
      <c r="X233" s="9">
        <f t="shared" si="256"/>
        <v>0</v>
      </c>
      <c r="Y233" s="1">
        <f t="shared" si="257"/>
        <v>0</v>
      </c>
    </row>
    <row r="234" spans="1:25">
      <c r="A234">
        <f t="shared" si="171"/>
        <v>216</v>
      </c>
      <c r="C234" s="120">
        <v>8330</v>
      </c>
      <c r="F234" s="105" t="s">
        <v>92</v>
      </c>
      <c r="G234" s="12">
        <v>3</v>
      </c>
      <c r="H234" s="9" t="str">
        <f t="shared" si="241"/>
        <v>Peak Day</v>
      </c>
      <c r="I234" s="1">
        <f>'O and M Class.'!K$70</f>
        <v>0</v>
      </c>
      <c r="J234" s="9">
        <f t="shared" si="242"/>
        <v>0</v>
      </c>
      <c r="K234" s="9">
        <f t="shared" si="243"/>
        <v>0</v>
      </c>
      <c r="L234" s="9">
        <f t="shared" si="244"/>
        <v>0</v>
      </c>
      <c r="M234" s="9">
        <f t="shared" si="245"/>
        <v>0</v>
      </c>
      <c r="N234" s="9">
        <f t="shared" si="246"/>
        <v>0</v>
      </c>
      <c r="O234" s="9">
        <f t="shared" si="247"/>
        <v>0</v>
      </c>
      <c r="P234" s="9">
        <f t="shared" si="248"/>
        <v>0</v>
      </c>
      <c r="Q234" s="9">
        <f t="shared" si="249"/>
        <v>0</v>
      </c>
      <c r="R234" s="9">
        <f t="shared" si="250"/>
        <v>0</v>
      </c>
      <c r="S234" s="9">
        <f t="shared" si="251"/>
        <v>0</v>
      </c>
      <c r="T234" s="9">
        <f t="shared" si="252"/>
        <v>0</v>
      </c>
      <c r="U234" s="9">
        <f t="shared" si="253"/>
        <v>0</v>
      </c>
      <c r="V234" s="9">
        <f t="shared" si="254"/>
        <v>0</v>
      </c>
      <c r="W234" s="9">
        <f t="shared" si="255"/>
        <v>0</v>
      </c>
      <c r="X234" s="9">
        <f t="shared" si="256"/>
        <v>0</v>
      </c>
      <c r="Y234" s="1">
        <f t="shared" si="257"/>
        <v>0</v>
      </c>
    </row>
    <row r="235" spans="1:25">
      <c r="A235">
        <f t="shared" si="171"/>
        <v>217</v>
      </c>
      <c r="C235" s="120">
        <v>8340</v>
      </c>
      <c r="F235" s="105" t="s">
        <v>93</v>
      </c>
      <c r="G235" s="12">
        <v>3</v>
      </c>
      <c r="H235" s="9" t="str">
        <f t="shared" si="241"/>
        <v>Peak Day</v>
      </c>
      <c r="I235" s="1">
        <f>'O and M Class.'!K$71</f>
        <v>23208.006994520256</v>
      </c>
      <c r="J235" s="9">
        <f t="shared" si="242"/>
        <v>12531.239552361711</v>
      </c>
      <c r="K235" s="9">
        <f t="shared" si="243"/>
        <v>7733.5704347396204</v>
      </c>
      <c r="L235" s="9">
        <f t="shared" si="244"/>
        <v>0</v>
      </c>
      <c r="M235" s="9">
        <f t="shared" si="245"/>
        <v>2943.1970074189239</v>
      </c>
      <c r="N235" s="9">
        <f t="shared" si="246"/>
        <v>0</v>
      </c>
      <c r="O235" s="9">
        <f t="shared" si="247"/>
        <v>0</v>
      </c>
      <c r="P235" s="9">
        <f t="shared" si="248"/>
        <v>0</v>
      </c>
      <c r="Q235" s="9">
        <f t="shared" si="249"/>
        <v>0</v>
      </c>
      <c r="R235" s="9">
        <f t="shared" si="250"/>
        <v>0</v>
      </c>
      <c r="S235" s="9">
        <f t="shared" si="251"/>
        <v>0</v>
      </c>
      <c r="T235" s="9">
        <f t="shared" si="252"/>
        <v>0</v>
      </c>
      <c r="U235" s="9">
        <f t="shared" si="253"/>
        <v>0</v>
      </c>
      <c r="V235" s="9">
        <f t="shared" si="254"/>
        <v>0</v>
      </c>
      <c r="W235" s="9">
        <f t="shared" si="255"/>
        <v>0</v>
      </c>
      <c r="X235" s="9">
        <f t="shared" si="256"/>
        <v>0</v>
      </c>
      <c r="Y235" s="1">
        <f t="shared" si="257"/>
        <v>0</v>
      </c>
    </row>
    <row r="236" spans="1:25">
      <c r="A236">
        <f t="shared" si="171"/>
        <v>218</v>
      </c>
      <c r="C236" s="120">
        <v>8350</v>
      </c>
      <c r="F236" s="105" t="s">
        <v>83</v>
      </c>
      <c r="G236" s="12">
        <v>3</v>
      </c>
      <c r="H236" s="9" t="str">
        <f t="shared" si="241"/>
        <v>Peak Day</v>
      </c>
      <c r="I236" s="1">
        <f>'O and M Class.'!K$72</f>
        <v>0</v>
      </c>
      <c r="J236" s="9">
        <f t="shared" si="242"/>
        <v>0</v>
      </c>
      <c r="K236" s="9">
        <f t="shared" si="243"/>
        <v>0</v>
      </c>
      <c r="L236" s="9">
        <f t="shared" si="244"/>
        <v>0</v>
      </c>
      <c r="M236" s="9">
        <f t="shared" si="245"/>
        <v>0</v>
      </c>
      <c r="N236" s="9">
        <f t="shared" si="246"/>
        <v>0</v>
      </c>
      <c r="O236" s="9">
        <f t="shared" si="247"/>
        <v>0</v>
      </c>
      <c r="P236" s="9">
        <f t="shared" si="248"/>
        <v>0</v>
      </c>
      <c r="Q236" s="9">
        <f t="shared" si="249"/>
        <v>0</v>
      </c>
      <c r="R236" s="9">
        <f t="shared" si="250"/>
        <v>0</v>
      </c>
      <c r="S236" s="9">
        <f t="shared" si="251"/>
        <v>0</v>
      </c>
      <c r="T236" s="9">
        <f t="shared" si="252"/>
        <v>0</v>
      </c>
      <c r="U236" s="9">
        <f t="shared" si="253"/>
        <v>0</v>
      </c>
      <c r="V236" s="9">
        <f t="shared" si="254"/>
        <v>0</v>
      </c>
      <c r="W236" s="9">
        <f t="shared" si="255"/>
        <v>0</v>
      </c>
      <c r="X236" s="9">
        <f t="shared" si="256"/>
        <v>0</v>
      </c>
      <c r="Y236" s="1">
        <f t="shared" si="257"/>
        <v>0</v>
      </c>
    </row>
    <row r="237" spans="1:25">
      <c r="A237">
        <f t="shared" si="171"/>
        <v>219</v>
      </c>
      <c r="C237" s="120">
        <v>8360</v>
      </c>
      <c r="F237" s="105" t="s">
        <v>84</v>
      </c>
      <c r="G237" s="12">
        <v>3</v>
      </c>
      <c r="H237" s="9" t="str">
        <f t="shared" si="241"/>
        <v>Peak Day</v>
      </c>
      <c r="I237" s="1">
        <f>'O and M Class.'!K$73</f>
        <v>0</v>
      </c>
      <c r="J237" s="9">
        <f t="shared" si="242"/>
        <v>0</v>
      </c>
      <c r="K237" s="9">
        <f t="shared" si="243"/>
        <v>0</v>
      </c>
      <c r="L237" s="9">
        <f t="shared" si="244"/>
        <v>0</v>
      </c>
      <c r="M237" s="9">
        <f t="shared" si="245"/>
        <v>0</v>
      </c>
      <c r="N237" s="9">
        <f t="shared" si="246"/>
        <v>0</v>
      </c>
      <c r="O237" s="9">
        <f t="shared" si="247"/>
        <v>0</v>
      </c>
      <c r="P237" s="9">
        <f t="shared" si="248"/>
        <v>0</v>
      </c>
      <c r="Q237" s="9">
        <f t="shared" si="249"/>
        <v>0</v>
      </c>
      <c r="R237" s="9">
        <f t="shared" si="250"/>
        <v>0</v>
      </c>
      <c r="S237" s="9">
        <f t="shared" si="251"/>
        <v>0</v>
      </c>
      <c r="T237" s="9">
        <f t="shared" si="252"/>
        <v>0</v>
      </c>
      <c r="U237" s="9">
        <f t="shared" si="253"/>
        <v>0</v>
      </c>
      <c r="V237" s="9">
        <f t="shared" si="254"/>
        <v>0</v>
      </c>
      <c r="W237" s="9">
        <f t="shared" si="255"/>
        <v>0</v>
      </c>
      <c r="X237" s="9">
        <f t="shared" si="256"/>
        <v>0</v>
      </c>
      <c r="Y237" s="1">
        <f t="shared" si="257"/>
        <v>0</v>
      </c>
    </row>
    <row r="238" spans="1:25">
      <c r="A238">
        <f t="shared" si="171"/>
        <v>220</v>
      </c>
      <c r="C238" s="120">
        <v>8410</v>
      </c>
      <c r="F238" s="110" t="s">
        <v>557</v>
      </c>
      <c r="G238" s="12">
        <v>3</v>
      </c>
      <c r="H238" s="9" t="str">
        <f t="shared" si="241"/>
        <v>Peak Day</v>
      </c>
      <c r="I238" s="1">
        <f>'O and M Class.'!K$74</f>
        <v>116621.41885286405</v>
      </c>
      <c r="J238" s="9">
        <f t="shared" si="242"/>
        <v>62970.117896233474</v>
      </c>
      <c r="K238" s="9">
        <f t="shared" si="243"/>
        <v>38861.58587899628</v>
      </c>
      <c r="L238" s="9">
        <f t="shared" si="244"/>
        <v>0</v>
      </c>
      <c r="M238" s="9">
        <f t="shared" si="245"/>
        <v>14789.715077634293</v>
      </c>
      <c r="N238" s="9">
        <f t="shared" si="246"/>
        <v>0</v>
      </c>
      <c r="O238" s="9">
        <f t="shared" si="247"/>
        <v>0</v>
      </c>
      <c r="P238" s="9">
        <f t="shared" si="248"/>
        <v>0</v>
      </c>
      <c r="Q238" s="9">
        <f t="shared" si="249"/>
        <v>0</v>
      </c>
      <c r="R238" s="9">
        <f t="shared" si="250"/>
        <v>0</v>
      </c>
      <c r="S238" s="9">
        <f t="shared" si="251"/>
        <v>0</v>
      </c>
      <c r="T238" s="9">
        <f t="shared" si="252"/>
        <v>0</v>
      </c>
      <c r="U238" s="9">
        <f t="shared" si="253"/>
        <v>0</v>
      </c>
      <c r="V238" s="9">
        <f t="shared" si="254"/>
        <v>0</v>
      </c>
      <c r="W238" s="9">
        <f t="shared" si="255"/>
        <v>0</v>
      </c>
      <c r="X238" s="9">
        <f t="shared" si="256"/>
        <v>0</v>
      </c>
      <c r="Y238" s="1">
        <f t="shared" si="257"/>
        <v>0</v>
      </c>
    </row>
    <row r="239" spans="1:25">
      <c r="A239">
        <f t="shared" ref="A239:A300" si="258">A238+1</f>
        <v>221</v>
      </c>
      <c r="C239" s="120"/>
      <c r="D239" s="105" t="s">
        <v>68</v>
      </c>
      <c r="H239" s="9"/>
      <c r="I239" s="1">
        <f>'O and M Class.'!K$75</f>
        <v>243169.16676915181</v>
      </c>
      <c r="J239" s="1">
        <f t="shared" ref="J239:X239" si="259">SUM(J220:J238)</f>
        <v>131299.98975146495</v>
      </c>
      <c r="K239" s="1">
        <f t="shared" si="259"/>
        <v>81030.907962506637</v>
      </c>
      <c r="L239" s="1">
        <f t="shared" si="259"/>
        <v>0</v>
      </c>
      <c r="M239" s="1">
        <f t="shared" si="259"/>
        <v>30838.269055180255</v>
      </c>
      <c r="N239" s="1">
        <f t="shared" si="259"/>
        <v>0</v>
      </c>
      <c r="O239" s="1">
        <f t="shared" si="259"/>
        <v>0</v>
      </c>
      <c r="P239" s="1">
        <f t="shared" si="259"/>
        <v>0</v>
      </c>
      <c r="Q239" s="1">
        <f t="shared" si="259"/>
        <v>0</v>
      </c>
      <c r="R239" s="1">
        <f t="shared" si="259"/>
        <v>0</v>
      </c>
      <c r="S239" s="1">
        <f t="shared" si="259"/>
        <v>0</v>
      </c>
      <c r="T239" s="1">
        <f t="shared" si="259"/>
        <v>0</v>
      </c>
      <c r="U239" s="1">
        <f t="shared" si="259"/>
        <v>0</v>
      </c>
      <c r="V239" s="1">
        <f t="shared" si="259"/>
        <v>0</v>
      </c>
      <c r="W239" s="1">
        <f t="shared" si="259"/>
        <v>0</v>
      </c>
      <c r="X239" s="1">
        <f t="shared" si="259"/>
        <v>0</v>
      </c>
      <c r="Y239" s="1">
        <f t="shared" si="257"/>
        <v>0</v>
      </c>
    </row>
    <row r="240" spans="1:25">
      <c r="A240">
        <f t="shared" si="258"/>
        <v>222</v>
      </c>
      <c r="C240" s="120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>
      <c r="A241">
        <f t="shared" si="258"/>
        <v>223</v>
      </c>
      <c r="C241" s="120"/>
      <c r="D241" s="105" t="s">
        <v>64</v>
      </c>
      <c r="H241" s="9"/>
      <c r="I241" s="1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1"/>
    </row>
    <row r="242" spans="1:25">
      <c r="A242">
        <f t="shared" si="258"/>
        <v>224</v>
      </c>
      <c r="C242" s="120"/>
      <c r="E242" s="105" t="s">
        <v>70</v>
      </c>
      <c r="H242" s="9"/>
      <c r="I242" s="1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1"/>
    </row>
    <row r="243" spans="1:25">
      <c r="A243">
        <f t="shared" si="258"/>
        <v>225</v>
      </c>
      <c r="C243" s="120">
        <v>8500</v>
      </c>
      <c r="F243" s="105" t="s">
        <v>78</v>
      </c>
      <c r="G243" s="12">
        <v>3</v>
      </c>
      <c r="H243" s="9" t="str">
        <f t="shared" ref="H243:H254" si="260">VLOOKUP($G243,alloc,3)</f>
        <v>Peak Day</v>
      </c>
      <c r="I243" s="1">
        <f>'O and M Class.'!K$79</f>
        <v>0</v>
      </c>
      <c r="J243" s="9">
        <f t="shared" ref="J243:J254" si="261">$I243*VLOOKUP($G243,alloc,6)</f>
        <v>0</v>
      </c>
      <c r="K243" s="9">
        <f t="shared" ref="K243:K254" si="262">$I243*VLOOKUP($G243,alloc,7)</f>
        <v>0</v>
      </c>
      <c r="L243" s="9">
        <f t="shared" ref="L243:L254" si="263">$I243*VLOOKUP($G243,alloc,8)</f>
        <v>0</v>
      </c>
      <c r="M243" s="9">
        <f t="shared" ref="M243:M254" si="264">$I243*VLOOKUP($G243,alloc,9)</f>
        <v>0</v>
      </c>
      <c r="N243" s="9">
        <f t="shared" ref="N243:N254" si="265">$I243*VLOOKUP($G243,alloc,10)</f>
        <v>0</v>
      </c>
      <c r="O243" s="9">
        <f t="shared" ref="O243:O254" si="266">$I243*VLOOKUP($G243,alloc,11)</f>
        <v>0</v>
      </c>
      <c r="P243" s="9">
        <f t="shared" ref="P243:P254" si="267">$I243*VLOOKUP($G243,alloc,12)</f>
        <v>0</v>
      </c>
      <c r="Q243" s="9">
        <f t="shared" ref="Q243:Q254" si="268">$I243*VLOOKUP($G243,alloc,13)</f>
        <v>0</v>
      </c>
      <c r="R243" s="9">
        <f t="shared" ref="R243:R254" si="269">$I243*VLOOKUP($G243,alloc,14)</f>
        <v>0</v>
      </c>
      <c r="S243" s="9">
        <f t="shared" ref="S243:S254" si="270">$I243*VLOOKUP($G243,alloc,15)</f>
        <v>0</v>
      </c>
      <c r="T243" s="9">
        <f t="shared" ref="T243:T254" si="271">$I243*VLOOKUP($G243,alloc,16)</f>
        <v>0</v>
      </c>
      <c r="U243" s="9">
        <f t="shared" ref="U243:U254" si="272">$I243*VLOOKUP($G243,alloc,17)</f>
        <v>0</v>
      </c>
      <c r="V243" s="9">
        <f t="shared" ref="V243:V254" si="273">$I243*VLOOKUP($G243,alloc,18)</f>
        <v>0</v>
      </c>
      <c r="W243" s="9">
        <f t="shared" ref="W243:W254" si="274">$I243*VLOOKUP($G243,alloc,19)</f>
        <v>0</v>
      </c>
      <c r="X243" s="9">
        <f t="shared" ref="X243:X254" si="275">$I243*VLOOKUP($G243,alloc,20)</f>
        <v>0</v>
      </c>
      <c r="Y243" s="1">
        <f t="shared" ref="Y243:Y254" si="276">SUM(J243:X243)-I243</f>
        <v>0</v>
      </c>
    </row>
    <row r="244" spans="1:25">
      <c r="A244">
        <f t="shared" si="258"/>
        <v>226</v>
      </c>
      <c r="C244" s="120">
        <v>8510</v>
      </c>
      <c r="F244" s="105" t="s">
        <v>94</v>
      </c>
      <c r="G244" s="12">
        <v>3</v>
      </c>
      <c r="H244" s="9" t="str">
        <f t="shared" si="260"/>
        <v>Peak Day</v>
      </c>
      <c r="I244" s="1">
        <f>'O and M Class.'!K$80</f>
        <v>0</v>
      </c>
      <c r="J244" s="9">
        <f t="shared" si="261"/>
        <v>0</v>
      </c>
      <c r="K244" s="9">
        <f t="shared" si="262"/>
        <v>0</v>
      </c>
      <c r="L244" s="9">
        <f t="shared" si="263"/>
        <v>0</v>
      </c>
      <c r="M244" s="9">
        <f t="shared" si="264"/>
        <v>0</v>
      </c>
      <c r="N244" s="9">
        <f t="shared" si="265"/>
        <v>0</v>
      </c>
      <c r="O244" s="9">
        <f t="shared" si="266"/>
        <v>0</v>
      </c>
      <c r="P244" s="9">
        <f t="shared" si="267"/>
        <v>0</v>
      </c>
      <c r="Q244" s="9">
        <f t="shared" si="268"/>
        <v>0</v>
      </c>
      <c r="R244" s="9">
        <f t="shared" si="269"/>
        <v>0</v>
      </c>
      <c r="S244" s="9">
        <f t="shared" si="270"/>
        <v>0</v>
      </c>
      <c r="T244" s="9">
        <f t="shared" si="271"/>
        <v>0</v>
      </c>
      <c r="U244" s="9">
        <f t="shared" si="272"/>
        <v>0</v>
      </c>
      <c r="V244" s="9">
        <f t="shared" si="273"/>
        <v>0</v>
      </c>
      <c r="W244" s="9">
        <f t="shared" si="274"/>
        <v>0</v>
      </c>
      <c r="X244" s="9">
        <f t="shared" si="275"/>
        <v>0</v>
      </c>
      <c r="Y244" s="1">
        <f t="shared" si="276"/>
        <v>0</v>
      </c>
    </row>
    <row r="245" spans="1:25">
      <c r="A245">
        <f t="shared" si="258"/>
        <v>227</v>
      </c>
      <c r="C245" s="120">
        <v>8520</v>
      </c>
      <c r="F245" s="105" t="s">
        <v>95</v>
      </c>
      <c r="G245" s="12">
        <v>3</v>
      </c>
      <c r="H245" s="9" t="str">
        <f t="shared" si="260"/>
        <v>Peak Day</v>
      </c>
      <c r="I245" s="1">
        <f>'O and M Class.'!K$81</f>
        <v>0</v>
      </c>
      <c r="J245" s="9">
        <f t="shared" si="261"/>
        <v>0</v>
      </c>
      <c r="K245" s="9">
        <f t="shared" si="262"/>
        <v>0</v>
      </c>
      <c r="L245" s="9">
        <f t="shared" si="263"/>
        <v>0</v>
      </c>
      <c r="M245" s="9">
        <f t="shared" si="264"/>
        <v>0</v>
      </c>
      <c r="N245" s="9">
        <f t="shared" si="265"/>
        <v>0</v>
      </c>
      <c r="O245" s="9">
        <f t="shared" si="266"/>
        <v>0</v>
      </c>
      <c r="P245" s="9">
        <f t="shared" si="267"/>
        <v>0</v>
      </c>
      <c r="Q245" s="9">
        <f t="shared" si="268"/>
        <v>0</v>
      </c>
      <c r="R245" s="9">
        <f t="shared" si="269"/>
        <v>0</v>
      </c>
      <c r="S245" s="9">
        <f t="shared" si="270"/>
        <v>0</v>
      </c>
      <c r="T245" s="9">
        <f t="shared" si="271"/>
        <v>0</v>
      </c>
      <c r="U245" s="9">
        <f t="shared" si="272"/>
        <v>0</v>
      </c>
      <c r="V245" s="9">
        <f t="shared" si="273"/>
        <v>0</v>
      </c>
      <c r="W245" s="9">
        <f t="shared" si="274"/>
        <v>0</v>
      </c>
      <c r="X245" s="9">
        <f t="shared" si="275"/>
        <v>0</v>
      </c>
      <c r="Y245" s="1">
        <f t="shared" si="276"/>
        <v>0</v>
      </c>
    </row>
    <row r="246" spans="1:25">
      <c r="A246">
        <f t="shared" si="258"/>
        <v>228</v>
      </c>
      <c r="C246" s="120">
        <v>8530</v>
      </c>
      <c r="F246" s="105" t="s">
        <v>96</v>
      </c>
      <c r="G246" s="12">
        <v>3</v>
      </c>
      <c r="H246" s="9" t="str">
        <f t="shared" si="260"/>
        <v>Peak Day</v>
      </c>
      <c r="I246" s="1">
        <f>'O and M Class.'!K$82</f>
        <v>0</v>
      </c>
      <c r="J246" s="9">
        <f t="shared" si="261"/>
        <v>0</v>
      </c>
      <c r="K246" s="9">
        <f t="shared" si="262"/>
        <v>0</v>
      </c>
      <c r="L246" s="9">
        <f t="shared" si="263"/>
        <v>0</v>
      </c>
      <c r="M246" s="9">
        <f t="shared" si="264"/>
        <v>0</v>
      </c>
      <c r="N246" s="9">
        <f t="shared" si="265"/>
        <v>0</v>
      </c>
      <c r="O246" s="9">
        <f t="shared" si="266"/>
        <v>0</v>
      </c>
      <c r="P246" s="9">
        <f t="shared" si="267"/>
        <v>0</v>
      </c>
      <c r="Q246" s="9">
        <f t="shared" si="268"/>
        <v>0</v>
      </c>
      <c r="R246" s="9">
        <f t="shared" si="269"/>
        <v>0</v>
      </c>
      <c r="S246" s="9">
        <f t="shared" si="270"/>
        <v>0</v>
      </c>
      <c r="T246" s="9">
        <f t="shared" si="271"/>
        <v>0</v>
      </c>
      <c r="U246" s="9">
        <f t="shared" si="272"/>
        <v>0</v>
      </c>
      <c r="V246" s="9">
        <f t="shared" si="273"/>
        <v>0</v>
      </c>
      <c r="W246" s="9">
        <f t="shared" si="274"/>
        <v>0</v>
      </c>
      <c r="X246" s="9">
        <f t="shared" si="275"/>
        <v>0</v>
      </c>
      <c r="Y246" s="1">
        <f t="shared" si="276"/>
        <v>0</v>
      </c>
    </row>
    <row r="247" spans="1:25">
      <c r="A247">
        <f t="shared" si="258"/>
        <v>229</v>
      </c>
      <c r="C247" s="120">
        <v>8540</v>
      </c>
      <c r="F247" s="105" t="s">
        <v>97</v>
      </c>
      <c r="G247" s="12">
        <v>3</v>
      </c>
      <c r="H247" s="9" t="str">
        <f t="shared" si="260"/>
        <v>Peak Day</v>
      </c>
      <c r="I247" s="1">
        <f>'O and M Class.'!K$83</f>
        <v>0</v>
      </c>
      <c r="J247" s="9">
        <f t="shared" si="261"/>
        <v>0</v>
      </c>
      <c r="K247" s="9">
        <f t="shared" si="262"/>
        <v>0</v>
      </c>
      <c r="L247" s="9">
        <f t="shared" si="263"/>
        <v>0</v>
      </c>
      <c r="M247" s="9">
        <f t="shared" si="264"/>
        <v>0</v>
      </c>
      <c r="N247" s="9">
        <f t="shared" si="265"/>
        <v>0</v>
      </c>
      <c r="O247" s="9">
        <f t="shared" si="266"/>
        <v>0</v>
      </c>
      <c r="P247" s="9">
        <f t="shared" si="267"/>
        <v>0</v>
      </c>
      <c r="Q247" s="9">
        <f t="shared" si="268"/>
        <v>0</v>
      </c>
      <c r="R247" s="9">
        <f t="shared" si="269"/>
        <v>0</v>
      </c>
      <c r="S247" s="9">
        <f t="shared" si="270"/>
        <v>0</v>
      </c>
      <c r="T247" s="9">
        <f t="shared" si="271"/>
        <v>0</v>
      </c>
      <c r="U247" s="9">
        <f t="shared" si="272"/>
        <v>0</v>
      </c>
      <c r="V247" s="9">
        <f t="shared" si="273"/>
        <v>0</v>
      </c>
      <c r="W247" s="9">
        <f t="shared" si="274"/>
        <v>0</v>
      </c>
      <c r="X247" s="9">
        <f t="shared" si="275"/>
        <v>0</v>
      </c>
      <c r="Y247" s="1">
        <f t="shared" si="276"/>
        <v>0</v>
      </c>
    </row>
    <row r="248" spans="1:25">
      <c r="A248">
        <f t="shared" si="258"/>
        <v>230</v>
      </c>
      <c r="C248" s="120">
        <v>8550</v>
      </c>
      <c r="F248" s="105" t="s">
        <v>88</v>
      </c>
      <c r="G248" s="12">
        <v>3</v>
      </c>
      <c r="H248" s="9" t="str">
        <f t="shared" si="260"/>
        <v>Peak Day</v>
      </c>
      <c r="I248" s="1">
        <f>'O and M Class.'!K$84</f>
        <v>488.36648334593411</v>
      </c>
      <c r="J248" s="9">
        <f t="shared" si="261"/>
        <v>263.69508564855863</v>
      </c>
      <c r="K248" s="9">
        <f t="shared" si="262"/>
        <v>162.737653337214</v>
      </c>
      <c r="L248" s="9">
        <f t="shared" si="263"/>
        <v>0</v>
      </c>
      <c r="M248" s="9">
        <f t="shared" si="264"/>
        <v>61.933744360161477</v>
      </c>
      <c r="N248" s="9">
        <f t="shared" si="265"/>
        <v>0</v>
      </c>
      <c r="O248" s="9">
        <f t="shared" si="266"/>
        <v>0</v>
      </c>
      <c r="P248" s="9">
        <f t="shared" si="267"/>
        <v>0</v>
      </c>
      <c r="Q248" s="9">
        <f t="shared" si="268"/>
        <v>0</v>
      </c>
      <c r="R248" s="9">
        <f t="shared" si="269"/>
        <v>0</v>
      </c>
      <c r="S248" s="9">
        <f t="shared" si="270"/>
        <v>0</v>
      </c>
      <c r="T248" s="9">
        <f t="shared" si="271"/>
        <v>0</v>
      </c>
      <c r="U248" s="9">
        <f t="shared" si="272"/>
        <v>0</v>
      </c>
      <c r="V248" s="9">
        <f t="shared" si="273"/>
        <v>0</v>
      </c>
      <c r="W248" s="9">
        <f t="shared" si="274"/>
        <v>0</v>
      </c>
      <c r="X248" s="9">
        <f t="shared" si="275"/>
        <v>0</v>
      </c>
      <c r="Y248" s="1">
        <f t="shared" si="276"/>
        <v>0</v>
      </c>
    </row>
    <row r="249" spans="1:25">
      <c r="A249">
        <f t="shared" si="258"/>
        <v>231</v>
      </c>
      <c r="C249" s="120">
        <v>8560</v>
      </c>
      <c r="F249" s="105" t="s">
        <v>98</v>
      </c>
      <c r="G249" s="12">
        <v>3</v>
      </c>
      <c r="H249" s="9" t="str">
        <f t="shared" si="260"/>
        <v>Peak Day</v>
      </c>
      <c r="I249" s="1">
        <f>'O and M Class.'!K$85</f>
        <v>145498.73442544707</v>
      </c>
      <c r="J249" s="9">
        <f t="shared" si="261"/>
        <v>78562.519223698837</v>
      </c>
      <c r="K249" s="9">
        <f t="shared" si="262"/>
        <v>48484.33177008052</v>
      </c>
      <c r="L249" s="9">
        <f t="shared" si="263"/>
        <v>0</v>
      </c>
      <c r="M249" s="9">
        <f t="shared" si="264"/>
        <v>18451.883431667706</v>
      </c>
      <c r="N249" s="9">
        <f t="shared" si="265"/>
        <v>0</v>
      </c>
      <c r="O249" s="9">
        <f t="shared" si="266"/>
        <v>0</v>
      </c>
      <c r="P249" s="9">
        <f t="shared" si="267"/>
        <v>0</v>
      </c>
      <c r="Q249" s="9">
        <f t="shared" si="268"/>
        <v>0</v>
      </c>
      <c r="R249" s="9">
        <f t="shared" si="269"/>
        <v>0</v>
      </c>
      <c r="S249" s="9">
        <f t="shared" si="270"/>
        <v>0</v>
      </c>
      <c r="T249" s="9">
        <f t="shared" si="271"/>
        <v>0</v>
      </c>
      <c r="U249" s="9">
        <f t="shared" si="272"/>
        <v>0</v>
      </c>
      <c r="V249" s="9">
        <f t="shared" si="273"/>
        <v>0</v>
      </c>
      <c r="W249" s="9">
        <f t="shared" si="274"/>
        <v>0</v>
      </c>
      <c r="X249" s="9">
        <f t="shared" si="275"/>
        <v>0</v>
      </c>
      <c r="Y249" s="1">
        <f t="shared" si="276"/>
        <v>0</v>
      </c>
    </row>
    <row r="250" spans="1:25">
      <c r="A250">
        <f t="shared" si="258"/>
        <v>232</v>
      </c>
      <c r="C250" s="120">
        <v>8570</v>
      </c>
      <c r="F250" s="105" t="s">
        <v>89</v>
      </c>
      <c r="G250" s="12">
        <v>3</v>
      </c>
      <c r="H250" s="9" t="str">
        <f t="shared" si="260"/>
        <v>Peak Day</v>
      </c>
      <c r="I250" s="1">
        <f>'O and M Class.'!K$86</f>
        <v>11936.030858857095</v>
      </c>
      <c r="J250" s="9">
        <f t="shared" si="261"/>
        <v>6444.8990398889637</v>
      </c>
      <c r="K250" s="9">
        <f t="shared" si="262"/>
        <v>3977.4262124271281</v>
      </c>
      <c r="L250" s="9">
        <f t="shared" si="263"/>
        <v>0</v>
      </c>
      <c r="M250" s="9">
        <f t="shared" si="264"/>
        <v>1513.7056065410034</v>
      </c>
      <c r="N250" s="9">
        <f t="shared" si="265"/>
        <v>0</v>
      </c>
      <c r="O250" s="9">
        <f t="shared" si="266"/>
        <v>0</v>
      </c>
      <c r="P250" s="9">
        <f t="shared" si="267"/>
        <v>0</v>
      </c>
      <c r="Q250" s="9">
        <f t="shared" si="268"/>
        <v>0</v>
      </c>
      <c r="R250" s="9">
        <f t="shared" si="269"/>
        <v>0</v>
      </c>
      <c r="S250" s="9">
        <f t="shared" si="270"/>
        <v>0</v>
      </c>
      <c r="T250" s="9">
        <f t="shared" si="271"/>
        <v>0</v>
      </c>
      <c r="U250" s="9">
        <f t="shared" si="272"/>
        <v>0</v>
      </c>
      <c r="V250" s="9">
        <f t="shared" si="273"/>
        <v>0</v>
      </c>
      <c r="W250" s="9">
        <f t="shared" si="274"/>
        <v>0</v>
      </c>
      <c r="X250" s="9">
        <f t="shared" si="275"/>
        <v>0</v>
      </c>
      <c r="Y250" s="1">
        <f t="shared" si="276"/>
        <v>0</v>
      </c>
    </row>
    <row r="251" spans="1:25">
      <c r="A251">
        <f t="shared" si="258"/>
        <v>233</v>
      </c>
      <c r="C251" s="120">
        <v>8580</v>
      </c>
      <c r="F251" s="105" t="s">
        <v>99</v>
      </c>
      <c r="G251" s="12">
        <v>3</v>
      </c>
      <c r="H251" s="9" t="str">
        <f t="shared" si="260"/>
        <v>Peak Day</v>
      </c>
      <c r="I251" s="1">
        <f>'O and M Class.'!K$87</f>
        <v>0</v>
      </c>
      <c r="J251" s="9">
        <f t="shared" si="261"/>
        <v>0</v>
      </c>
      <c r="K251" s="9">
        <f t="shared" si="262"/>
        <v>0</v>
      </c>
      <c r="L251" s="9">
        <f t="shared" si="263"/>
        <v>0</v>
      </c>
      <c r="M251" s="9">
        <f t="shared" si="264"/>
        <v>0</v>
      </c>
      <c r="N251" s="9">
        <f t="shared" si="265"/>
        <v>0</v>
      </c>
      <c r="O251" s="9">
        <f t="shared" si="266"/>
        <v>0</v>
      </c>
      <c r="P251" s="9">
        <f t="shared" si="267"/>
        <v>0</v>
      </c>
      <c r="Q251" s="9">
        <f t="shared" si="268"/>
        <v>0</v>
      </c>
      <c r="R251" s="9">
        <f t="shared" si="269"/>
        <v>0</v>
      </c>
      <c r="S251" s="9">
        <f t="shared" si="270"/>
        <v>0</v>
      </c>
      <c r="T251" s="9">
        <f t="shared" si="271"/>
        <v>0</v>
      </c>
      <c r="U251" s="9">
        <f t="shared" si="272"/>
        <v>0</v>
      </c>
      <c r="V251" s="9">
        <f t="shared" si="273"/>
        <v>0</v>
      </c>
      <c r="W251" s="9">
        <f t="shared" si="274"/>
        <v>0</v>
      </c>
      <c r="X251" s="9">
        <f t="shared" si="275"/>
        <v>0</v>
      </c>
      <c r="Y251" s="1">
        <f t="shared" si="276"/>
        <v>0</v>
      </c>
    </row>
    <row r="252" spans="1:25">
      <c r="A252">
        <f t="shared" si="258"/>
        <v>234</v>
      </c>
      <c r="C252" s="120">
        <v>8580</v>
      </c>
      <c r="F252" s="105" t="s">
        <v>100</v>
      </c>
      <c r="G252" s="12">
        <v>3</v>
      </c>
      <c r="H252" s="9" t="str">
        <f t="shared" si="260"/>
        <v>Peak Day</v>
      </c>
      <c r="I252" s="1">
        <f>'O and M Class.'!K$88</f>
        <v>0</v>
      </c>
      <c r="J252" s="9">
        <f t="shared" si="261"/>
        <v>0</v>
      </c>
      <c r="K252" s="9">
        <f t="shared" si="262"/>
        <v>0</v>
      </c>
      <c r="L252" s="9">
        <f t="shared" si="263"/>
        <v>0</v>
      </c>
      <c r="M252" s="9">
        <f t="shared" si="264"/>
        <v>0</v>
      </c>
      <c r="N252" s="9">
        <f t="shared" si="265"/>
        <v>0</v>
      </c>
      <c r="O252" s="9">
        <f t="shared" si="266"/>
        <v>0</v>
      </c>
      <c r="P252" s="9">
        <f t="shared" si="267"/>
        <v>0</v>
      </c>
      <c r="Q252" s="9">
        <f t="shared" si="268"/>
        <v>0</v>
      </c>
      <c r="R252" s="9">
        <f t="shared" si="269"/>
        <v>0</v>
      </c>
      <c r="S252" s="9">
        <f t="shared" si="270"/>
        <v>0</v>
      </c>
      <c r="T252" s="9">
        <f t="shared" si="271"/>
        <v>0</v>
      </c>
      <c r="U252" s="9">
        <f t="shared" si="272"/>
        <v>0</v>
      </c>
      <c r="V252" s="9">
        <f t="shared" si="273"/>
        <v>0</v>
      </c>
      <c r="W252" s="9">
        <f t="shared" si="274"/>
        <v>0</v>
      </c>
      <c r="X252" s="9">
        <f t="shared" si="275"/>
        <v>0</v>
      </c>
      <c r="Y252" s="1">
        <f t="shared" si="276"/>
        <v>0</v>
      </c>
    </row>
    <row r="253" spans="1:25">
      <c r="A253">
        <f t="shared" si="258"/>
        <v>235</v>
      </c>
      <c r="C253" s="120">
        <v>8590</v>
      </c>
      <c r="F253" s="105" t="s">
        <v>77</v>
      </c>
      <c r="G253" s="12">
        <v>3</v>
      </c>
      <c r="H253" s="9" t="str">
        <f t="shared" si="260"/>
        <v>Peak Day</v>
      </c>
      <c r="I253" s="1">
        <f>'O and M Class.'!K$89</f>
        <v>0</v>
      </c>
      <c r="J253" s="9">
        <f t="shared" si="261"/>
        <v>0</v>
      </c>
      <c r="K253" s="9">
        <f t="shared" si="262"/>
        <v>0</v>
      </c>
      <c r="L253" s="9">
        <f t="shared" si="263"/>
        <v>0</v>
      </c>
      <c r="M253" s="9">
        <f t="shared" si="264"/>
        <v>0</v>
      </c>
      <c r="N253" s="9">
        <f t="shared" si="265"/>
        <v>0</v>
      </c>
      <c r="O253" s="9">
        <f t="shared" si="266"/>
        <v>0</v>
      </c>
      <c r="P253" s="9">
        <f t="shared" si="267"/>
        <v>0</v>
      </c>
      <c r="Q253" s="9">
        <f t="shared" si="268"/>
        <v>0</v>
      </c>
      <c r="R253" s="9">
        <f t="shared" si="269"/>
        <v>0</v>
      </c>
      <c r="S253" s="9">
        <f t="shared" si="270"/>
        <v>0</v>
      </c>
      <c r="T253" s="9">
        <f t="shared" si="271"/>
        <v>0</v>
      </c>
      <c r="U253" s="9">
        <f t="shared" si="272"/>
        <v>0</v>
      </c>
      <c r="V253" s="9">
        <f t="shared" si="273"/>
        <v>0</v>
      </c>
      <c r="W253" s="9">
        <f t="shared" si="274"/>
        <v>0</v>
      </c>
      <c r="X253" s="9">
        <f t="shared" si="275"/>
        <v>0</v>
      </c>
      <c r="Y253" s="1">
        <f t="shared" si="276"/>
        <v>0</v>
      </c>
    </row>
    <row r="254" spans="1:25">
      <c r="A254">
        <f t="shared" si="258"/>
        <v>236</v>
      </c>
      <c r="C254" s="120">
        <v>8600</v>
      </c>
      <c r="F254" s="105" t="s">
        <v>90</v>
      </c>
      <c r="G254" s="12">
        <v>3</v>
      </c>
      <c r="H254" s="9" t="str">
        <f t="shared" si="260"/>
        <v>Peak Day</v>
      </c>
      <c r="I254" s="1">
        <f>'O and M Class.'!K$90</f>
        <v>0</v>
      </c>
      <c r="J254" s="9">
        <f t="shared" si="261"/>
        <v>0</v>
      </c>
      <c r="K254" s="9">
        <f t="shared" si="262"/>
        <v>0</v>
      </c>
      <c r="L254" s="9">
        <f t="shared" si="263"/>
        <v>0</v>
      </c>
      <c r="M254" s="9">
        <f t="shared" si="264"/>
        <v>0</v>
      </c>
      <c r="N254" s="9">
        <f t="shared" si="265"/>
        <v>0</v>
      </c>
      <c r="O254" s="9">
        <f t="shared" si="266"/>
        <v>0</v>
      </c>
      <c r="P254" s="9">
        <f t="shared" si="267"/>
        <v>0</v>
      </c>
      <c r="Q254" s="9">
        <f t="shared" si="268"/>
        <v>0</v>
      </c>
      <c r="R254" s="9">
        <f t="shared" si="269"/>
        <v>0</v>
      </c>
      <c r="S254" s="9">
        <f t="shared" si="270"/>
        <v>0</v>
      </c>
      <c r="T254" s="9">
        <f t="shared" si="271"/>
        <v>0</v>
      </c>
      <c r="U254" s="9">
        <f t="shared" si="272"/>
        <v>0</v>
      </c>
      <c r="V254" s="9">
        <f t="shared" si="273"/>
        <v>0</v>
      </c>
      <c r="W254" s="9">
        <f t="shared" si="274"/>
        <v>0</v>
      </c>
      <c r="X254" s="9">
        <f t="shared" si="275"/>
        <v>0</v>
      </c>
      <c r="Y254" s="1">
        <f t="shared" si="276"/>
        <v>0</v>
      </c>
    </row>
    <row r="255" spans="1:25">
      <c r="A255">
        <f t="shared" si="258"/>
        <v>237</v>
      </c>
      <c r="C255" s="120"/>
      <c r="E255" s="105" t="s">
        <v>79</v>
      </c>
      <c r="G255" s="1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>
      <c r="A256">
        <f t="shared" si="258"/>
        <v>238</v>
      </c>
      <c r="C256" s="120">
        <v>8610</v>
      </c>
      <c r="F256" s="105" t="s">
        <v>87</v>
      </c>
      <c r="G256" s="12">
        <v>3</v>
      </c>
      <c r="H256" s="9" t="str">
        <f t="shared" ref="H256:H262" si="277">VLOOKUP($G256,alloc,3)</f>
        <v>Peak Day</v>
      </c>
      <c r="I256" s="1">
        <f>'O and M Class.'!K$92</f>
        <v>0</v>
      </c>
      <c r="J256" s="9">
        <f t="shared" ref="J256:J262" si="278">$I256*VLOOKUP($G256,alloc,6)</f>
        <v>0</v>
      </c>
      <c r="K256" s="9">
        <f t="shared" ref="K256:K262" si="279">$I256*VLOOKUP($G256,alloc,7)</f>
        <v>0</v>
      </c>
      <c r="L256" s="9">
        <f t="shared" ref="L256:L262" si="280">$I256*VLOOKUP($G256,alloc,8)</f>
        <v>0</v>
      </c>
      <c r="M256" s="9">
        <f t="shared" ref="M256:M262" si="281">$I256*VLOOKUP($G256,alloc,9)</f>
        <v>0</v>
      </c>
      <c r="N256" s="9">
        <f t="shared" ref="N256:N262" si="282">$I256*VLOOKUP($G256,alloc,10)</f>
        <v>0</v>
      </c>
      <c r="O256" s="9">
        <f t="shared" ref="O256:O262" si="283">$I256*VLOOKUP($G256,alloc,11)</f>
        <v>0</v>
      </c>
      <c r="P256" s="9">
        <f t="shared" ref="P256:P262" si="284">$I256*VLOOKUP($G256,alloc,12)</f>
        <v>0</v>
      </c>
      <c r="Q256" s="9">
        <f t="shared" ref="Q256:Q262" si="285">$I256*VLOOKUP($G256,alloc,13)</f>
        <v>0</v>
      </c>
      <c r="R256" s="9">
        <f t="shared" ref="R256:R262" si="286">$I256*VLOOKUP($G256,alloc,14)</f>
        <v>0</v>
      </c>
      <c r="S256" s="9">
        <f t="shared" ref="S256:S262" si="287">$I256*VLOOKUP($G256,alloc,15)</f>
        <v>0</v>
      </c>
      <c r="T256" s="9">
        <f t="shared" ref="T256:T262" si="288">$I256*VLOOKUP($G256,alloc,16)</f>
        <v>0</v>
      </c>
      <c r="U256" s="9">
        <f t="shared" ref="U256:U262" si="289">$I256*VLOOKUP($G256,alloc,17)</f>
        <v>0</v>
      </c>
      <c r="V256" s="9">
        <f t="shared" ref="V256:V262" si="290">$I256*VLOOKUP($G256,alloc,18)</f>
        <v>0</v>
      </c>
      <c r="W256" s="9">
        <f t="shared" ref="W256:W262" si="291">$I256*VLOOKUP($G256,alloc,19)</f>
        <v>0</v>
      </c>
      <c r="X256" s="9">
        <f t="shared" ref="X256:X262" si="292">$I256*VLOOKUP($G256,alloc,20)</f>
        <v>0</v>
      </c>
      <c r="Y256" s="1">
        <f t="shared" ref="Y256:Y263" si="293">SUM(J256:X256)-I256</f>
        <v>0</v>
      </c>
    </row>
    <row r="257" spans="1:25">
      <c r="A257">
        <f t="shared" si="258"/>
        <v>239</v>
      </c>
      <c r="C257" s="120">
        <v>8620</v>
      </c>
      <c r="F257" s="105" t="s">
        <v>80</v>
      </c>
      <c r="G257" s="12">
        <v>3</v>
      </c>
      <c r="H257" s="9" t="str">
        <f t="shared" si="277"/>
        <v>Peak Day</v>
      </c>
      <c r="I257" s="1">
        <f>'O and M Class.'!K$93</f>
        <v>0</v>
      </c>
      <c r="J257" s="9">
        <f t="shared" si="278"/>
        <v>0</v>
      </c>
      <c r="K257" s="9">
        <f t="shared" si="279"/>
        <v>0</v>
      </c>
      <c r="L257" s="9">
        <f t="shared" si="280"/>
        <v>0</v>
      </c>
      <c r="M257" s="9">
        <f t="shared" si="281"/>
        <v>0</v>
      </c>
      <c r="N257" s="9">
        <f t="shared" si="282"/>
        <v>0</v>
      </c>
      <c r="O257" s="9">
        <f t="shared" si="283"/>
        <v>0</v>
      </c>
      <c r="P257" s="9">
        <f t="shared" si="284"/>
        <v>0</v>
      </c>
      <c r="Q257" s="9">
        <f t="shared" si="285"/>
        <v>0</v>
      </c>
      <c r="R257" s="9">
        <f t="shared" si="286"/>
        <v>0</v>
      </c>
      <c r="S257" s="9">
        <f t="shared" si="287"/>
        <v>0</v>
      </c>
      <c r="T257" s="9">
        <f t="shared" si="288"/>
        <v>0</v>
      </c>
      <c r="U257" s="9">
        <f t="shared" si="289"/>
        <v>0</v>
      </c>
      <c r="V257" s="9">
        <f t="shared" si="290"/>
        <v>0</v>
      </c>
      <c r="W257" s="9">
        <f t="shared" si="291"/>
        <v>0</v>
      </c>
      <c r="X257" s="9">
        <f t="shared" si="292"/>
        <v>0</v>
      </c>
      <c r="Y257" s="1">
        <f t="shared" si="293"/>
        <v>0</v>
      </c>
    </row>
    <row r="258" spans="1:25">
      <c r="A258">
        <f t="shared" si="258"/>
        <v>240</v>
      </c>
      <c r="C258" s="120">
        <v>8630</v>
      </c>
      <c r="F258" s="105" t="s">
        <v>62</v>
      </c>
      <c r="G258" s="12">
        <v>3</v>
      </c>
      <c r="H258" s="9" t="str">
        <f t="shared" si="277"/>
        <v>Peak Day</v>
      </c>
      <c r="I258" s="1">
        <f>'O and M Class.'!K$94</f>
        <v>22915.302470239301</v>
      </c>
      <c r="J258" s="9">
        <f t="shared" si="278"/>
        <v>12373.192783731782</v>
      </c>
      <c r="K258" s="9">
        <f t="shared" si="279"/>
        <v>7636.0329315999415</v>
      </c>
      <c r="L258" s="9">
        <f t="shared" si="280"/>
        <v>0</v>
      </c>
      <c r="M258" s="9">
        <f t="shared" si="281"/>
        <v>2906.0767549075777</v>
      </c>
      <c r="N258" s="9">
        <f t="shared" si="282"/>
        <v>0</v>
      </c>
      <c r="O258" s="9">
        <f t="shared" si="283"/>
        <v>0</v>
      </c>
      <c r="P258" s="9">
        <f t="shared" si="284"/>
        <v>0</v>
      </c>
      <c r="Q258" s="9">
        <f t="shared" si="285"/>
        <v>0</v>
      </c>
      <c r="R258" s="9">
        <f t="shared" si="286"/>
        <v>0</v>
      </c>
      <c r="S258" s="9">
        <f t="shared" si="287"/>
        <v>0</v>
      </c>
      <c r="T258" s="9">
        <f t="shared" si="288"/>
        <v>0</v>
      </c>
      <c r="U258" s="9">
        <f t="shared" si="289"/>
        <v>0</v>
      </c>
      <c r="V258" s="9">
        <f t="shared" si="290"/>
        <v>0</v>
      </c>
      <c r="W258" s="9">
        <f t="shared" si="291"/>
        <v>0</v>
      </c>
      <c r="X258" s="9">
        <f t="shared" si="292"/>
        <v>0</v>
      </c>
      <c r="Y258" s="1">
        <f t="shared" si="293"/>
        <v>0</v>
      </c>
    </row>
    <row r="259" spans="1:25">
      <c r="A259">
        <f t="shared" si="258"/>
        <v>241</v>
      </c>
      <c r="C259" s="120">
        <v>8640</v>
      </c>
      <c r="F259" s="105" t="s">
        <v>93</v>
      </c>
      <c r="G259" s="12">
        <v>3</v>
      </c>
      <c r="H259" s="9" t="str">
        <f t="shared" si="277"/>
        <v>Peak Day</v>
      </c>
      <c r="I259" s="1">
        <f>'O and M Class.'!K$95</f>
        <v>0</v>
      </c>
      <c r="J259" s="9">
        <f t="shared" si="278"/>
        <v>0</v>
      </c>
      <c r="K259" s="9">
        <f t="shared" si="279"/>
        <v>0</v>
      </c>
      <c r="L259" s="9">
        <f t="shared" si="280"/>
        <v>0</v>
      </c>
      <c r="M259" s="9">
        <f t="shared" si="281"/>
        <v>0</v>
      </c>
      <c r="N259" s="9">
        <f t="shared" si="282"/>
        <v>0</v>
      </c>
      <c r="O259" s="9">
        <f t="shared" si="283"/>
        <v>0</v>
      </c>
      <c r="P259" s="9">
        <f t="shared" si="284"/>
        <v>0</v>
      </c>
      <c r="Q259" s="9">
        <f t="shared" si="285"/>
        <v>0</v>
      </c>
      <c r="R259" s="9">
        <f t="shared" si="286"/>
        <v>0</v>
      </c>
      <c r="S259" s="9">
        <f t="shared" si="287"/>
        <v>0</v>
      </c>
      <c r="T259" s="9">
        <f t="shared" si="288"/>
        <v>0</v>
      </c>
      <c r="U259" s="9">
        <f t="shared" si="289"/>
        <v>0</v>
      </c>
      <c r="V259" s="9">
        <f t="shared" si="290"/>
        <v>0</v>
      </c>
      <c r="W259" s="9">
        <f t="shared" si="291"/>
        <v>0</v>
      </c>
      <c r="X259" s="9">
        <f t="shared" si="292"/>
        <v>0</v>
      </c>
      <c r="Y259" s="1">
        <f t="shared" si="293"/>
        <v>0</v>
      </c>
    </row>
    <row r="260" spans="1:25">
      <c r="A260">
        <f t="shared" si="258"/>
        <v>242</v>
      </c>
      <c r="C260" s="120">
        <v>8650</v>
      </c>
      <c r="F260" s="105" t="s">
        <v>83</v>
      </c>
      <c r="G260" s="12">
        <v>3</v>
      </c>
      <c r="H260" s="9" t="str">
        <f t="shared" si="277"/>
        <v>Peak Day</v>
      </c>
      <c r="I260" s="1">
        <f>'O and M Class.'!K$96</f>
        <v>0</v>
      </c>
      <c r="J260" s="9">
        <f t="shared" si="278"/>
        <v>0</v>
      </c>
      <c r="K260" s="9">
        <f t="shared" si="279"/>
        <v>0</v>
      </c>
      <c r="L260" s="9">
        <f t="shared" si="280"/>
        <v>0</v>
      </c>
      <c r="M260" s="9">
        <f t="shared" si="281"/>
        <v>0</v>
      </c>
      <c r="N260" s="9">
        <f t="shared" si="282"/>
        <v>0</v>
      </c>
      <c r="O260" s="9">
        <f t="shared" si="283"/>
        <v>0</v>
      </c>
      <c r="P260" s="9">
        <f t="shared" si="284"/>
        <v>0</v>
      </c>
      <c r="Q260" s="9">
        <f t="shared" si="285"/>
        <v>0</v>
      </c>
      <c r="R260" s="9">
        <f t="shared" si="286"/>
        <v>0</v>
      </c>
      <c r="S260" s="9">
        <f t="shared" si="287"/>
        <v>0</v>
      </c>
      <c r="T260" s="9">
        <f t="shared" si="288"/>
        <v>0</v>
      </c>
      <c r="U260" s="9">
        <f t="shared" si="289"/>
        <v>0</v>
      </c>
      <c r="V260" s="9">
        <f t="shared" si="290"/>
        <v>0</v>
      </c>
      <c r="W260" s="9">
        <f t="shared" si="291"/>
        <v>0</v>
      </c>
      <c r="X260" s="9">
        <f t="shared" si="292"/>
        <v>0</v>
      </c>
      <c r="Y260" s="1">
        <f t="shared" si="293"/>
        <v>0</v>
      </c>
    </row>
    <row r="261" spans="1:25">
      <c r="A261">
        <f t="shared" si="258"/>
        <v>243</v>
      </c>
      <c r="C261" s="120">
        <v>8660</v>
      </c>
      <c r="F261" s="105" t="s">
        <v>101</v>
      </c>
      <c r="G261" s="12">
        <v>3</v>
      </c>
      <c r="H261" s="9" t="str">
        <f t="shared" si="277"/>
        <v>Peak Day</v>
      </c>
      <c r="I261" s="1">
        <f>'O and M Class.'!K$97</f>
        <v>0</v>
      </c>
      <c r="J261" s="9">
        <f t="shared" si="278"/>
        <v>0</v>
      </c>
      <c r="K261" s="9">
        <f t="shared" si="279"/>
        <v>0</v>
      </c>
      <c r="L261" s="9">
        <f t="shared" si="280"/>
        <v>0</v>
      </c>
      <c r="M261" s="9">
        <f t="shared" si="281"/>
        <v>0</v>
      </c>
      <c r="N261" s="9">
        <f t="shared" si="282"/>
        <v>0</v>
      </c>
      <c r="O261" s="9">
        <f t="shared" si="283"/>
        <v>0</v>
      </c>
      <c r="P261" s="9">
        <f t="shared" si="284"/>
        <v>0</v>
      </c>
      <c r="Q261" s="9">
        <f t="shared" si="285"/>
        <v>0</v>
      </c>
      <c r="R261" s="9">
        <f t="shared" si="286"/>
        <v>0</v>
      </c>
      <c r="S261" s="9">
        <f t="shared" si="287"/>
        <v>0</v>
      </c>
      <c r="T261" s="9">
        <f t="shared" si="288"/>
        <v>0</v>
      </c>
      <c r="U261" s="9">
        <f t="shared" si="289"/>
        <v>0</v>
      </c>
      <c r="V261" s="9">
        <f t="shared" si="290"/>
        <v>0</v>
      </c>
      <c r="W261" s="9">
        <f t="shared" si="291"/>
        <v>0</v>
      </c>
      <c r="X261" s="9">
        <f t="shared" si="292"/>
        <v>0</v>
      </c>
      <c r="Y261" s="1">
        <f t="shared" si="293"/>
        <v>0</v>
      </c>
    </row>
    <row r="262" spans="1:25">
      <c r="A262">
        <f t="shared" si="258"/>
        <v>244</v>
      </c>
      <c r="C262" s="120">
        <v>8670</v>
      </c>
      <c r="F262" s="105" t="s">
        <v>85</v>
      </c>
      <c r="G262" s="12">
        <v>3</v>
      </c>
      <c r="H262" s="9" t="str">
        <f t="shared" si="277"/>
        <v>Peak Day</v>
      </c>
      <c r="I262" s="1">
        <f>'O and M Class.'!K$98</f>
        <v>0</v>
      </c>
      <c r="J262" s="9">
        <f t="shared" si="278"/>
        <v>0</v>
      </c>
      <c r="K262" s="9">
        <f t="shared" si="279"/>
        <v>0</v>
      </c>
      <c r="L262" s="9">
        <f t="shared" si="280"/>
        <v>0</v>
      </c>
      <c r="M262" s="9">
        <f t="shared" si="281"/>
        <v>0</v>
      </c>
      <c r="N262" s="9">
        <f t="shared" si="282"/>
        <v>0</v>
      </c>
      <c r="O262" s="9">
        <f t="shared" si="283"/>
        <v>0</v>
      </c>
      <c r="P262" s="9">
        <f t="shared" si="284"/>
        <v>0</v>
      </c>
      <c r="Q262" s="9">
        <f t="shared" si="285"/>
        <v>0</v>
      </c>
      <c r="R262" s="9">
        <f t="shared" si="286"/>
        <v>0</v>
      </c>
      <c r="S262" s="9">
        <f t="shared" si="287"/>
        <v>0</v>
      </c>
      <c r="T262" s="9">
        <f t="shared" si="288"/>
        <v>0</v>
      </c>
      <c r="U262" s="9">
        <f t="shared" si="289"/>
        <v>0</v>
      </c>
      <c r="V262" s="9">
        <f t="shared" si="290"/>
        <v>0</v>
      </c>
      <c r="W262" s="9">
        <f t="shared" si="291"/>
        <v>0</v>
      </c>
      <c r="X262" s="9">
        <f t="shared" si="292"/>
        <v>0</v>
      </c>
      <c r="Y262" s="1">
        <f t="shared" si="293"/>
        <v>0</v>
      </c>
    </row>
    <row r="263" spans="1:25">
      <c r="A263">
        <f t="shared" si="258"/>
        <v>245</v>
      </c>
      <c r="C263" s="120"/>
      <c r="D263" s="105" t="s">
        <v>69</v>
      </c>
      <c r="H263" s="9"/>
      <c r="I263" s="1">
        <f>'O and M Class.'!K$99</f>
        <v>180838.43423788942</v>
      </c>
      <c r="J263" s="1">
        <f t="shared" ref="J263:X263" si="294">SUM(J243:J262)</f>
        <v>97644.306132968137</v>
      </c>
      <c r="K263" s="1">
        <f t="shared" si="294"/>
        <v>60260.528567444802</v>
      </c>
      <c r="L263" s="1">
        <f t="shared" si="294"/>
        <v>0</v>
      </c>
      <c r="M263" s="1">
        <f t="shared" si="294"/>
        <v>22933.59953747645</v>
      </c>
      <c r="N263" s="1">
        <f t="shared" si="294"/>
        <v>0</v>
      </c>
      <c r="O263" s="1">
        <f t="shared" si="294"/>
        <v>0</v>
      </c>
      <c r="P263" s="1">
        <f t="shared" si="294"/>
        <v>0</v>
      </c>
      <c r="Q263" s="1">
        <f t="shared" si="294"/>
        <v>0</v>
      </c>
      <c r="R263" s="1">
        <f t="shared" si="294"/>
        <v>0</v>
      </c>
      <c r="S263" s="1">
        <f t="shared" si="294"/>
        <v>0</v>
      </c>
      <c r="T263" s="1">
        <f t="shared" si="294"/>
        <v>0</v>
      </c>
      <c r="U263" s="1">
        <f t="shared" si="294"/>
        <v>0</v>
      </c>
      <c r="V263" s="1">
        <f t="shared" si="294"/>
        <v>0</v>
      </c>
      <c r="W263" s="1">
        <f t="shared" si="294"/>
        <v>0</v>
      </c>
      <c r="X263" s="1">
        <f t="shared" si="294"/>
        <v>0</v>
      </c>
      <c r="Y263" s="1">
        <f t="shared" si="293"/>
        <v>0</v>
      </c>
    </row>
    <row r="264" spans="1:25">
      <c r="A264">
        <f t="shared" si="258"/>
        <v>246</v>
      </c>
      <c r="C264" s="120"/>
      <c r="H264" s="9"/>
      <c r="I264" s="1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1"/>
    </row>
    <row r="265" spans="1:25">
      <c r="A265">
        <f t="shared" si="258"/>
        <v>247</v>
      </c>
      <c r="C265" s="120"/>
      <c r="D265" s="105" t="s">
        <v>24</v>
      </c>
      <c r="H265" s="9"/>
      <c r="I265" s="1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1"/>
    </row>
    <row r="266" spans="1:25">
      <c r="A266">
        <f t="shared" si="258"/>
        <v>248</v>
      </c>
      <c r="C266" s="120"/>
      <c r="E266" s="105" t="s">
        <v>70</v>
      </c>
      <c r="H266" s="9"/>
      <c r="I266" s="1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1"/>
    </row>
    <row r="267" spans="1:25">
      <c r="A267">
        <f t="shared" si="258"/>
        <v>249</v>
      </c>
      <c r="C267" s="120">
        <v>8700</v>
      </c>
      <c r="F267" s="105" t="s">
        <v>381</v>
      </c>
      <c r="G267" s="12">
        <v>10.4</v>
      </c>
      <c r="H267" s="9" t="str">
        <f t="shared" ref="H267:H289" si="295">VLOOKUP($G267,alloc,3)</f>
        <v>Composite of Accts. 871-879 &amp; 886-893 - Demand</v>
      </c>
      <c r="I267" s="1">
        <f>'O and M Class.'!K103</f>
        <v>762477.23343287245</v>
      </c>
      <c r="J267" s="9">
        <f t="shared" ref="J267:J289" si="296">$I267*VLOOKUP($G267,alloc,6)</f>
        <v>411702.08487206022</v>
      </c>
      <c r="K267" s="9">
        <f t="shared" ref="K267:K289" si="297">$I267*VLOOKUP($G267,alloc,7)</f>
        <v>254079.18013084069</v>
      </c>
      <c r="L267" s="9">
        <f t="shared" ref="L267:L289" si="298">$I267*VLOOKUP($G267,alloc,8)</f>
        <v>0</v>
      </c>
      <c r="M267" s="9">
        <f t="shared" ref="M267:M289" si="299">$I267*VLOOKUP($G267,alloc,9)</f>
        <v>96695.968429971574</v>
      </c>
      <c r="N267" s="9">
        <f t="shared" ref="N267:N289" si="300">$I267*VLOOKUP($G267,alloc,10)</f>
        <v>0</v>
      </c>
      <c r="O267" s="9">
        <f t="shared" ref="O267:O289" si="301">$I267*VLOOKUP($G267,alloc,11)</f>
        <v>0</v>
      </c>
      <c r="P267" s="9">
        <f t="shared" ref="P267:P289" si="302">$I267*VLOOKUP($G267,alloc,12)</f>
        <v>0</v>
      </c>
      <c r="Q267" s="9">
        <f t="shared" ref="Q267:Q289" si="303">$I267*VLOOKUP($G267,alloc,13)</f>
        <v>0</v>
      </c>
      <c r="R267" s="9">
        <f t="shared" ref="R267:R289" si="304">$I267*VLOOKUP($G267,alloc,14)</f>
        <v>0</v>
      </c>
      <c r="S267" s="9">
        <f t="shared" ref="S267:S289" si="305">$I267*VLOOKUP($G267,alloc,15)</f>
        <v>0</v>
      </c>
      <c r="T267" s="9">
        <f t="shared" ref="T267:T289" si="306">$I267*VLOOKUP($G267,alloc,16)</f>
        <v>0</v>
      </c>
      <c r="U267" s="9">
        <f t="shared" ref="U267:U289" si="307">$I267*VLOOKUP($G267,alloc,17)</f>
        <v>0</v>
      </c>
      <c r="V267" s="9">
        <f t="shared" ref="V267:V289" si="308">$I267*VLOOKUP($G267,alloc,18)</f>
        <v>0</v>
      </c>
      <c r="W267" s="9">
        <f t="shared" ref="W267:W289" si="309">$I267*VLOOKUP($G267,alloc,19)</f>
        <v>0</v>
      </c>
      <c r="X267" s="9">
        <f t="shared" ref="X267:X289" si="310">$I267*VLOOKUP($G267,alloc,20)</f>
        <v>0</v>
      </c>
      <c r="Y267" s="1">
        <f t="shared" ref="Y267:Y278" si="311">SUM(J267:X267)-I267</f>
        <v>0</v>
      </c>
    </row>
    <row r="268" spans="1:25">
      <c r="A268">
        <f t="shared" si="258"/>
        <v>250</v>
      </c>
      <c r="C268" s="120">
        <v>8710</v>
      </c>
      <c r="F268" s="105" t="s">
        <v>188</v>
      </c>
      <c r="G268" s="12">
        <v>99</v>
      </c>
      <c r="H268" s="9" t="str">
        <f t="shared" si="295"/>
        <v>-</v>
      </c>
      <c r="I268" s="1">
        <f>'O and M Class.'!K104</f>
        <v>0</v>
      </c>
      <c r="J268" s="9">
        <f t="shared" si="296"/>
        <v>0</v>
      </c>
      <c r="K268" s="9">
        <f t="shared" si="297"/>
        <v>0</v>
      </c>
      <c r="L268" s="9">
        <f t="shared" si="298"/>
        <v>0</v>
      </c>
      <c r="M268" s="9">
        <f t="shared" si="299"/>
        <v>0</v>
      </c>
      <c r="N268" s="9">
        <f t="shared" si="300"/>
        <v>0</v>
      </c>
      <c r="O268" s="9">
        <f t="shared" si="301"/>
        <v>0</v>
      </c>
      <c r="P268" s="9">
        <f t="shared" si="302"/>
        <v>0</v>
      </c>
      <c r="Q268" s="9">
        <f t="shared" si="303"/>
        <v>0</v>
      </c>
      <c r="R268" s="9">
        <f t="shared" si="304"/>
        <v>0</v>
      </c>
      <c r="S268" s="9">
        <f t="shared" si="305"/>
        <v>0</v>
      </c>
      <c r="T268" s="9">
        <f t="shared" si="306"/>
        <v>0</v>
      </c>
      <c r="U268" s="9">
        <f t="shared" si="307"/>
        <v>0</v>
      </c>
      <c r="V268" s="9">
        <f t="shared" si="308"/>
        <v>0</v>
      </c>
      <c r="W268" s="9">
        <f t="shared" si="309"/>
        <v>0</v>
      </c>
      <c r="X268" s="9">
        <f t="shared" si="310"/>
        <v>0</v>
      </c>
      <c r="Y268" s="1">
        <f t="shared" si="311"/>
        <v>0</v>
      </c>
    </row>
    <row r="269" spans="1:25">
      <c r="A269">
        <f t="shared" si="258"/>
        <v>251</v>
      </c>
      <c r="C269" s="120">
        <v>8711</v>
      </c>
      <c r="F269" s="105" t="s">
        <v>389</v>
      </c>
      <c r="G269" s="12">
        <v>99</v>
      </c>
      <c r="H269" s="9" t="str">
        <f t="shared" si="295"/>
        <v>-</v>
      </c>
      <c r="I269" s="1">
        <f>'O and M Class.'!K105</f>
        <v>0</v>
      </c>
      <c r="J269" s="9">
        <f t="shared" si="296"/>
        <v>0</v>
      </c>
      <c r="K269" s="9">
        <f t="shared" si="297"/>
        <v>0</v>
      </c>
      <c r="L269" s="9">
        <f t="shared" si="298"/>
        <v>0</v>
      </c>
      <c r="M269" s="9">
        <f t="shared" si="299"/>
        <v>0</v>
      </c>
      <c r="N269" s="9">
        <f t="shared" si="300"/>
        <v>0</v>
      </c>
      <c r="O269" s="9">
        <f t="shared" si="301"/>
        <v>0</v>
      </c>
      <c r="P269" s="9">
        <f t="shared" si="302"/>
        <v>0</v>
      </c>
      <c r="Q269" s="9">
        <f t="shared" si="303"/>
        <v>0</v>
      </c>
      <c r="R269" s="9">
        <f t="shared" si="304"/>
        <v>0</v>
      </c>
      <c r="S269" s="9">
        <f t="shared" si="305"/>
        <v>0</v>
      </c>
      <c r="T269" s="9">
        <f t="shared" si="306"/>
        <v>0</v>
      </c>
      <c r="U269" s="9">
        <f t="shared" si="307"/>
        <v>0</v>
      </c>
      <c r="V269" s="9">
        <f t="shared" si="308"/>
        <v>0</v>
      </c>
      <c r="W269" s="9">
        <f t="shared" si="309"/>
        <v>0</v>
      </c>
      <c r="X269" s="9">
        <f t="shared" si="310"/>
        <v>0</v>
      </c>
      <c r="Y269" s="1">
        <f t="shared" si="311"/>
        <v>0</v>
      </c>
    </row>
    <row r="270" spans="1:25">
      <c r="A270">
        <f>A268+1</f>
        <v>251</v>
      </c>
      <c r="C270" s="120">
        <v>8720</v>
      </c>
      <c r="F270" s="105" t="s">
        <v>382</v>
      </c>
      <c r="G270" s="12">
        <v>11.4</v>
      </c>
      <c r="H270" s="9" t="str">
        <f t="shared" si="295"/>
        <v>Composite of Accts. 376 &amp; 380 - Demand</v>
      </c>
      <c r="I270" s="1">
        <f>'O and M Class.'!K106</f>
        <v>0</v>
      </c>
      <c r="J270" s="9">
        <f t="shared" si="296"/>
        <v>0</v>
      </c>
      <c r="K270" s="9">
        <f t="shared" si="297"/>
        <v>0</v>
      </c>
      <c r="L270" s="9">
        <f t="shared" si="298"/>
        <v>0</v>
      </c>
      <c r="M270" s="9">
        <f t="shared" si="299"/>
        <v>0</v>
      </c>
      <c r="N270" s="9">
        <f t="shared" si="300"/>
        <v>0</v>
      </c>
      <c r="O270" s="9">
        <f t="shared" si="301"/>
        <v>0</v>
      </c>
      <c r="P270" s="9">
        <f t="shared" si="302"/>
        <v>0</v>
      </c>
      <c r="Q270" s="9">
        <f t="shared" si="303"/>
        <v>0</v>
      </c>
      <c r="R270" s="9">
        <f t="shared" si="304"/>
        <v>0</v>
      </c>
      <c r="S270" s="9">
        <f t="shared" si="305"/>
        <v>0</v>
      </c>
      <c r="T270" s="9">
        <f t="shared" si="306"/>
        <v>0</v>
      </c>
      <c r="U270" s="9">
        <f t="shared" si="307"/>
        <v>0</v>
      </c>
      <c r="V270" s="9">
        <f t="shared" si="308"/>
        <v>0</v>
      </c>
      <c r="W270" s="9">
        <f t="shared" si="309"/>
        <v>0</v>
      </c>
      <c r="X270" s="9">
        <f t="shared" si="310"/>
        <v>0</v>
      </c>
      <c r="Y270" s="1">
        <f t="shared" si="311"/>
        <v>0</v>
      </c>
    </row>
    <row r="271" spans="1:25">
      <c r="A271">
        <f>A270+1</f>
        <v>252</v>
      </c>
      <c r="C271" s="120">
        <v>8740</v>
      </c>
      <c r="F271" s="105" t="s">
        <v>63</v>
      </c>
      <c r="G271" s="12">
        <v>12.4</v>
      </c>
      <c r="H271" s="9" t="str">
        <f t="shared" si="295"/>
        <v>Composite of Accts. 374-379 - Demand</v>
      </c>
      <c r="I271" s="1">
        <f>'O and M Class.'!K107</f>
        <v>2776514.4423731836</v>
      </c>
      <c r="J271" s="9">
        <f t="shared" si="296"/>
        <v>1499188.0865162408</v>
      </c>
      <c r="K271" s="9">
        <f t="shared" si="297"/>
        <v>925213.87158469716</v>
      </c>
      <c r="L271" s="9">
        <f t="shared" si="298"/>
        <v>0</v>
      </c>
      <c r="M271" s="9">
        <f t="shared" si="299"/>
        <v>352112.48427224538</v>
      </c>
      <c r="N271" s="9">
        <f t="shared" si="300"/>
        <v>0</v>
      </c>
      <c r="O271" s="9">
        <f t="shared" si="301"/>
        <v>0</v>
      </c>
      <c r="P271" s="9">
        <f t="shared" si="302"/>
        <v>0</v>
      </c>
      <c r="Q271" s="9">
        <f t="shared" si="303"/>
        <v>0</v>
      </c>
      <c r="R271" s="9">
        <f t="shared" si="304"/>
        <v>0</v>
      </c>
      <c r="S271" s="9">
        <f t="shared" si="305"/>
        <v>0</v>
      </c>
      <c r="T271" s="9">
        <f t="shared" si="306"/>
        <v>0</v>
      </c>
      <c r="U271" s="9">
        <f t="shared" si="307"/>
        <v>0</v>
      </c>
      <c r="V271" s="9">
        <f t="shared" si="308"/>
        <v>0</v>
      </c>
      <c r="W271" s="9">
        <f t="shared" si="309"/>
        <v>0</v>
      </c>
      <c r="X271" s="9">
        <f t="shared" si="310"/>
        <v>0</v>
      </c>
      <c r="Y271" s="1">
        <f t="shared" si="311"/>
        <v>0</v>
      </c>
    </row>
    <row r="272" spans="1:25">
      <c r="A272">
        <f t="shared" si="258"/>
        <v>253</v>
      </c>
      <c r="C272" s="120">
        <v>8750</v>
      </c>
      <c r="F272" s="105" t="s">
        <v>383</v>
      </c>
      <c r="G272" s="12">
        <v>12.4</v>
      </c>
      <c r="H272" s="9" t="str">
        <f t="shared" si="295"/>
        <v>Composite of Accts. 374-379 - Demand</v>
      </c>
      <c r="I272" s="1">
        <f>'O and M Class.'!K108</f>
        <v>555685.78349372919</v>
      </c>
      <c r="J272" s="9">
        <f t="shared" si="296"/>
        <v>300044.36272558395</v>
      </c>
      <c r="K272" s="9">
        <f t="shared" si="297"/>
        <v>185170.36586756082</v>
      </c>
      <c r="L272" s="9">
        <f t="shared" si="298"/>
        <v>0</v>
      </c>
      <c r="M272" s="9">
        <f t="shared" si="299"/>
        <v>70471.054900584393</v>
      </c>
      <c r="N272" s="9">
        <f t="shared" si="300"/>
        <v>0</v>
      </c>
      <c r="O272" s="9">
        <f t="shared" si="301"/>
        <v>0</v>
      </c>
      <c r="P272" s="9">
        <f t="shared" si="302"/>
        <v>0</v>
      </c>
      <c r="Q272" s="9">
        <f t="shared" si="303"/>
        <v>0</v>
      </c>
      <c r="R272" s="9">
        <f t="shared" si="304"/>
        <v>0</v>
      </c>
      <c r="S272" s="9">
        <f t="shared" si="305"/>
        <v>0</v>
      </c>
      <c r="T272" s="9">
        <f t="shared" si="306"/>
        <v>0</v>
      </c>
      <c r="U272" s="9">
        <f t="shared" si="307"/>
        <v>0</v>
      </c>
      <c r="V272" s="9">
        <f t="shared" si="308"/>
        <v>0</v>
      </c>
      <c r="W272" s="9">
        <f t="shared" si="309"/>
        <v>0</v>
      </c>
      <c r="X272" s="9">
        <f t="shared" si="310"/>
        <v>0</v>
      </c>
      <c r="Y272" s="1">
        <f>SUM(J272:X272)-I272</f>
        <v>0</v>
      </c>
    </row>
    <row r="273" spans="1:25">
      <c r="A273">
        <f t="shared" si="258"/>
        <v>254</v>
      </c>
      <c r="C273" s="120">
        <v>8760</v>
      </c>
      <c r="F273" s="105" t="s">
        <v>384</v>
      </c>
      <c r="G273" s="12">
        <v>99</v>
      </c>
      <c r="H273" s="9" t="str">
        <f t="shared" si="295"/>
        <v>-</v>
      </c>
      <c r="I273" s="1">
        <f>'O and M Class.'!K109</f>
        <v>0</v>
      </c>
      <c r="J273" s="9">
        <f t="shared" si="296"/>
        <v>0</v>
      </c>
      <c r="K273" s="9">
        <f t="shared" si="297"/>
        <v>0</v>
      </c>
      <c r="L273" s="9">
        <f t="shared" si="298"/>
        <v>0</v>
      </c>
      <c r="M273" s="9">
        <f t="shared" si="299"/>
        <v>0</v>
      </c>
      <c r="N273" s="9">
        <f t="shared" si="300"/>
        <v>0</v>
      </c>
      <c r="O273" s="9">
        <f t="shared" si="301"/>
        <v>0</v>
      </c>
      <c r="P273" s="9">
        <f t="shared" si="302"/>
        <v>0</v>
      </c>
      <c r="Q273" s="9">
        <f t="shared" si="303"/>
        <v>0</v>
      </c>
      <c r="R273" s="9">
        <f t="shared" si="304"/>
        <v>0</v>
      </c>
      <c r="S273" s="9">
        <f t="shared" si="305"/>
        <v>0</v>
      </c>
      <c r="T273" s="9">
        <f t="shared" si="306"/>
        <v>0</v>
      </c>
      <c r="U273" s="9">
        <f t="shared" si="307"/>
        <v>0</v>
      </c>
      <c r="V273" s="9">
        <f t="shared" si="308"/>
        <v>0</v>
      </c>
      <c r="W273" s="9">
        <f t="shared" si="309"/>
        <v>0</v>
      </c>
      <c r="X273" s="9">
        <f t="shared" si="310"/>
        <v>0</v>
      </c>
      <c r="Y273" s="1">
        <f t="shared" si="311"/>
        <v>0</v>
      </c>
    </row>
    <row r="274" spans="1:25">
      <c r="A274">
        <f t="shared" si="258"/>
        <v>255</v>
      </c>
      <c r="C274" s="120">
        <v>8770</v>
      </c>
      <c r="F274" s="105" t="s">
        <v>385</v>
      </c>
      <c r="G274" s="12">
        <v>12.4</v>
      </c>
      <c r="H274" s="9" t="str">
        <f t="shared" si="295"/>
        <v>Composite of Accts. 374-379 - Demand</v>
      </c>
      <c r="I274" s="1">
        <f>'O and M Class.'!K110</f>
        <v>2239.5152999134757</v>
      </c>
      <c r="J274" s="9">
        <f t="shared" si="296"/>
        <v>1209.233636952162</v>
      </c>
      <c r="K274" s="9">
        <f t="shared" si="297"/>
        <v>746.27042794528893</v>
      </c>
      <c r="L274" s="9">
        <f t="shared" si="298"/>
        <v>0</v>
      </c>
      <c r="M274" s="9">
        <f t="shared" si="299"/>
        <v>284.01123501602456</v>
      </c>
      <c r="N274" s="9">
        <f t="shared" si="300"/>
        <v>0</v>
      </c>
      <c r="O274" s="9">
        <f t="shared" si="301"/>
        <v>0</v>
      </c>
      <c r="P274" s="9">
        <f t="shared" si="302"/>
        <v>0</v>
      </c>
      <c r="Q274" s="9">
        <f t="shared" si="303"/>
        <v>0</v>
      </c>
      <c r="R274" s="9">
        <f t="shared" si="304"/>
        <v>0</v>
      </c>
      <c r="S274" s="9">
        <f t="shared" si="305"/>
        <v>0</v>
      </c>
      <c r="T274" s="9">
        <f t="shared" si="306"/>
        <v>0</v>
      </c>
      <c r="U274" s="9">
        <f t="shared" si="307"/>
        <v>0</v>
      </c>
      <c r="V274" s="9">
        <f t="shared" si="308"/>
        <v>0</v>
      </c>
      <c r="W274" s="9">
        <f t="shared" si="309"/>
        <v>0</v>
      </c>
      <c r="X274" s="9">
        <f t="shared" si="310"/>
        <v>0</v>
      </c>
      <c r="Y274" s="1">
        <f t="shared" si="311"/>
        <v>0</v>
      </c>
    </row>
    <row r="275" spans="1:25">
      <c r="A275">
        <f t="shared" si="258"/>
        <v>256</v>
      </c>
      <c r="C275" s="120">
        <v>8780</v>
      </c>
      <c r="F275" s="105" t="s">
        <v>386</v>
      </c>
      <c r="G275" s="12">
        <v>13.4</v>
      </c>
      <c r="H275" s="9" t="str">
        <f t="shared" si="295"/>
        <v>Composite of Accts. 381-383 - Demand</v>
      </c>
      <c r="I275" s="1">
        <f>'O and M Class.'!K111</f>
        <v>0</v>
      </c>
      <c r="J275" s="9">
        <f t="shared" si="296"/>
        <v>0</v>
      </c>
      <c r="K275" s="9">
        <f t="shared" si="297"/>
        <v>0</v>
      </c>
      <c r="L275" s="9">
        <f t="shared" si="298"/>
        <v>0</v>
      </c>
      <c r="M275" s="9">
        <f t="shared" si="299"/>
        <v>0</v>
      </c>
      <c r="N275" s="9">
        <f t="shared" si="300"/>
        <v>0</v>
      </c>
      <c r="O275" s="9">
        <f t="shared" si="301"/>
        <v>0</v>
      </c>
      <c r="P275" s="9">
        <f t="shared" si="302"/>
        <v>0</v>
      </c>
      <c r="Q275" s="9">
        <f t="shared" si="303"/>
        <v>0</v>
      </c>
      <c r="R275" s="9">
        <f t="shared" si="304"/>
        <v>0</v>
      </c>
      <c r="S275" s="9">
        <f t="shared" si="305"/>
        <v>0</v>
      </c>
      <c r="T275" s="9">
        <f t="shared" si="306"/>
        <v>0</v>
      </c>
      <c r="U275" s="9">
        <f t="shared" si="307"/>
        <v>0</v>
      </c>
      <c r="V275" s="9">
        <f t="shared" si="308"/>
        <v>0</v>
      </c>
      <c r="W275" s="9">
        <f t="shared" si="309"/>
        <v>0</v>
      </c>
      <c r="X275" s="9">
        <f t="shared" si="310"/>
        <v>0</v>
      </c>
      <c r="Y275" s="1">
        <f t="shared" si="311"/>
        <v>0</v>
      </c>
    </row>
    <row r="276" spans="1:25">
      <c r="A276">
        <f t="shared" si="258"/>
        <v>257</v>
      </c>
      <c r="C276" s="120">
        <v>8790</v>
      </c>
      <c r="F276" s="105" t="s">
        <v>387</v>
      </c>
      <c r="G276" s="12">
        <v>99</v>
      </c>
      <c r="H276" s="9" t="str">
        <f t="shared" si="295"/>
        <v>-</v>
      </c>
      <c r="I276" s="1">
        <f>'O and M Class.'!K112</f>
        <v>0</v>
      </c>
      <c r="J276" s="9">
        <f t="shared" si="296"/>
        <v>0</v>
      </c>
      <c r="K276" s="9">
        <f t="shared" si="297"/>
        <v>0</v>
      </c>
      <c r="L276" s="9">
        <f t="shared" si="298"/>
        <v>0</v>
      </c>
      <c r="M276" s="9">
        <f t="shared" si="299"/>
        <v>0</v>
      </c>
      <c r="N276" s="9">
        <f t="shared" si="300"/>
        <v>0</v>
      </c>
      <c r="O276" s="9">
        <f t="shared" si="301"/>
        <v>0</v>
      </c>
      <c r="P276" s="9">
        <f t="shared" si="302"/>
        <v>0</v>
      </c>
      <c r="Q276" s="9">
        <f t="shared" si="303"/>
        <v>0</v>
      </c>
      <c r="R276" s="9">
        <f t="shared" si="304"/>
        <v>0</v>
      </c>
      <c r="S276" s="9">
        <f t="shared" si="305"/>
        <v>0</v>
      </c>
      <c r="T276" s="9">
        <f t="shared" si="306"/>
        <v>0</v>
      </c>
      <c r="U276" s="9">
        <f t="shared" si="307"/>
        <v>0</v>
      </c>
      <c r="V276" s="9">
        <f t="shared" si="308"/>
        <v>0</v>
      </c>
      <c r="W276" s="9">
        <f t="shared" si="309"/>
        <v>0</v>
      </c>
      <c r="X276" s="9">
        <f t="shared" si="310"/>
        <v>0</v>
      </c>
      <c r="Y276" s="1">
        <f t="shared" si="311"/>
        <v>0</v>
      </c>
    </row>
    <row r="277" spans="1:25">
      <c r="A277">
        <f t="shared" si="258"/>
        <v>258</v>
      </c>
      <c r="C277" s="120">
        <v>8800</v>
      </c>
      <c r="F277" s="105" t="s">
        <v>388</v>
      </c>
      <c r="G277" s="12">
        <v>10.4</v>
      </c>
      <c r="H277" s="9" t="str">
        <f t="shared" si="295"/>
        <v>Composite of Accts. 871-879 &amp; 886-893 - Demand</v>
      </c>
      <c r="I277" s="1">
        <f>'O and M Class.'!K113</f>
        <v>1098.8846833731043</v>
      </c>
      <c r="J277" s="9">
        <f t="shared" si="296"/>
        <v>593.34639165788383</v>
      </c>
      <c r="K277" s="9">
        <f t="shared" si="297"/>
        <v>366.17974565972082</v>
      </c>
      <c r="L277" s="9">
        <f t="shared" si="298"/>
        <v>0</v>
      </c>
      <c r="M277" s="9">
        <f t="shared" si="299"/>
        <v>139.35854605549977</v>
      </c>
      <c r="N277" s="9">
        <f t="shared" si="300"/>
        <v>0</v>
      </c>
      <c r="O277" s="9">
        <f t="shared" si="301"/>
        <v>0</v>
      </c>
      <c r="P277" s="9">
        <f t="shared" si="302"/>
        <v>0</v>
      </c>
      <c r="Q277" s="9">
        <f t="shared" si="303"/>
        <v>0</v>
      </c>
      <c r="R277" s="9">
        <f t="shared" si="304"/>
        <v>0</v>
      </c>
      <c r="S277" s="9">
        <f t="shared" si="305"/>
        <v>0</v>
      </c>
      <c r="T277" s="9">
        <f t="shared" si="306"/>
        <v>0</v>
      </c>
      <c r="U277" s="9">
        <f t="shared" si="307"/>
        <v>0</v>
      </c>
      <c r="V277" s="9">
        <f t="shared" si="308"/>
        <v>0</v>
      </c>
      <c r="W277" s="9">
        <f t="shared" si="309"/>
        <v>0</v>
      </c>
      <c r="X277" s="9">
        <f t="shared" si="310"/>
        <v>0</v>
      </c>
      <c r="Y277" s="1">
        <f t="shared" si="311"/>
        <v>0</v>
      </c>
    </row>
    <row r="278" spans="1:25">
      <c r="A278">
        <f t="shared" si="258"/>
        <v>259</v>
      </c>
      <c r="C278" s="120">
        <v>8810</v>
      </c>
      <c r="F278" s="105" t="s">
        <v>90</v>
      </c>
      <c r="G278" s="12">
        <v>10.4</v>
      </c>
      <c r="H278" s="9" t="str">
        <f t="shared" si="295"/>
        <v>Composite of Accts. 871-879 &amp; 886-893 - Demand</v>
      </c>
      <c r="I278" s="1">
        <f>'O and M Class.'!K114</f>
        <v>26721.573170407442</v>
      </c>
      <c r="J278" s="9">
        <f t="shared" si="296"/>
        <v>14428.401141614671</v>
      </c>
      <c r="K278" s="9">
        <f t="shared" si="297"/>
        <v>8904.3909840766701</v>
      </c>
      <c r="L278" s="9">
        <f t="shared" si="298"/>
        <v>0</v>
      </c>
      <c r="M278" s="9">
        <f t="shared" si="299"/>
        <v>3388.7810447161028</v>
      </c>
      <c r="N278" s="9">
        <f t="shared" si="300"/>
        <v>0</v>
      </c>
      <c r="O278" s="9">
        <f t="shared" si="301"/>
        <v>0</v>
      </c>
      <c r="P278" s="9">
        <f t="shared" si="302"/>
        <v>0</v>
      </c>
      <c r="Q278" s="9">
        <f t="shared" si="303"/>
        <v>0</v>
      </c>
      <c r="R278" s="9">
        <f t="shared" si="304"/>
        <v>0</v>
      </c>
      <c r="S278" s="9">
        <f t="shared" si="305"/>
        <v>0</v>
      </c>
      <c r="T278" s="9">
        <f t="shared" si="306"/>
        <v>0</v>
      </c>
      <c r="U278" s="9">
        <f t="shared" si="307"/>
        <v>0</v>
      </c>
      <c r="V278" s="9">
        <f t="shared" si="308"/>
        <v>0</v>
      </c>
      <c r="W278" s="9">
        <f t="shared" si="309"/>
        <v>0</v>
      </c>
      <c r="X278" s="9">
        <f t="shared" si="310"/>
        <v>0</v>
      </c>
      <c r="Y278" s="1">
        <f t="shared" si="311"/>
        <v>0</v>
      </c>
    </row>
    <row r="279" spans="1:25">
      <c r="A279">
        <f t="shared" si="258"/>
        <v>260</v>
      </c>
      <c r="C279" s="120"/>
      <c r="E279" s="105" t="s">
        <v>79</v>
      </c>
      <c r="H279" s="1"/>
      <c r="I279" s="1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1"/>
    </row>
    <row r="280" spans="1:25">
      <c r="A280">
        <f t="shared" si="258"/>
        <v>261</v>
      </c>
      <c r="C280" s="120">
        <v>8850</v>
      </c>
      <c r="F280" s="105" t="s">
        <v>189</v>
      </c>
      <c r="G280" s="12">
        <v>10.4</v>
      </c>
      <c r="H280" s="9" t="str">
        <f t="shared" si="295"/>
        <v>Composite of Accts. 871-879 &amp; 886-893 - Demand</v>
      </c>
      <c r="I280" s="1">
        <f>'O and M Class.'!K$116</f>
        <v>0</v>
      </c>
      <c r="J280" s="9">
        <f t="shared" si="296"/>
        <v>0</v>
      </c>
      <c r="K280" s="9">
        <f t="shared" si="297"/>
        <v>0</v>
      </c>
      <c r="L280" s="9">
        <f t="shared" si="298"/>
        <v>0</v>
      </c>
      <c r="M280" s="9">
        <f t="shared" si="299"/>
        <v>0</v>
      </c>
      <c r="N280" s="9">
        <f t="shared" si="300"/>
        <v>0</v>
      </c>
      <c r="O280" s="9">
        <f t="shared" si="301"/>
        <v>0</v>
      </c>
      <c r="P280" s="9">
        <f t="shared" si="302"/>
        <v>0</v>
      </c>
      <c r="Q280" s="9">
        <f t="shared" si="303"/>
        <v>0</v>
      </c>
      <c r="R280" s="9">
        <f t="shared" si="304"/>
        <v>0</v>
      </c>
      <c r="S280" s="9">
        <f t="shared" si="305"/>
        <v>0</v>
      </c>
      <c r="T280" s="9">
        <f t="shared" si="306"/>
        <v>0</v>
      </c>
      <c r="U280" s="9">
        <f t="shared" si="307"/>
        <v>0</v>
      </c>
      <c r="V280" s="9">
        <f t="shared" si="308"/>
        <v>0</v>
      </c>
      <c r="W280" s="9">
        <f t="shared" si="309"/>
        <v>0</v>
      </c>
      <c r="X280" s="9">
        <f t="shared" si="310"/>
        <v>0</v>
      </c>
      <c r="Y280" s="1">
        <f t="shared" ref="Y280:Y290" si="312">SUM(J280:X280)-I280</f>
        <v>0</v>
      </c>
    </row>
    <row r="281" spans="1:25">
      <c r="A281">
        <f t="shared" si="258"/>
        <v>262</v>
      </c>
      <c r="C281" s="120">
        <v>8860</v>
      </c>
      <c r="F281" s="105" t="s">
        <v>190</v>
      </c>
      <c r="G281" s="12">
        <v>12.4</v>
      </c>
      <c r="H281" s="9" t="str">
        <f t="shared" si="295"/>
        <v>Composite of Accts. 374-379 - Demand</v>
      </c>
      <c r="I281" s="1">
        <f>'O and M Class.'!K$117</f>
        <v>0</v>
      </c>
      <c r="J281" s="9">
        <f t="shared" si="296"/>
        <v>0</v>
      </c>
      <c r="K281" s="9">
        <f t="shared" si="297"/>
        <v>0</v>
      </c>
      <c r="L281" s="9">
        <f t="shared" si="298"/>
        <v>0</v>
      </c>
      <c r="M281" s="9">
        <f t="shared" si="299"/>
        <v>0</v>
      </c>
      <c r="N281" s="9">
        <f t="shared" si="300"/>
        <v>0</v>
      </c>
      <c r="O281" s="9">
        <f t="shared" si="301"/>
        <v>0</v>
      </c>
      <c r="P281" s="9">
        <f t="shared" si="302"/>
        <v>0</v>
      </c>
      <c r="Q281" s="9">
        <f t="shared" si="303"/>
        <v>0</v>
      </c>
      <c r="R281" s="9">
        <f t="shared" si="304"/>
        <v>0</v>
      </c>
      <c r="S281" s="9">
        <f t="shared" si="305"/>
        <v>0</v>
      </c>
      <c r="T281" s="9">
        <f t="shared" si="306"/>
        <v>0</v>
      </c>
      <c r="U281" s="9">
        <f t="shared" si="307"/>
        <v>0</v>
      </c>
      <c r="V281" s="9">
        <f t="shared" si="308"/>
        <v>0</v>
      </c>
      <c r="W281" s="9">
        <f t="shared" si="309"/>
        <v>0</v>
      </c>
      <c r="X281" s="9">
        <f t="shared" si="310"/>
        <v>0</v>
      </c>
      <c r="Y281" s="1">
        <f t="shared" si="312"/>
        <v>0</v>
      </c>
    </row>
    <row r="282" spans="1:25">
      <c r="A282">
        <f t="shared" si="258"/>
        <v>263</v>
      </c>
      <c r="C282" s="120">
        <v>8870</v>
      </c>
      <c r="F282" s="105" t="s">
        <v>191</v>
      </c>
      <c r="G282" s="12">
        <v>12.4</v>
      </c>
      <c r="H282" s="9" t="str">
        <f t="shared" si="295"/>
        <v>Composite of Accts. 374-379 - Demand</v>
      </c>
      <c r="I282" s="1">
        <f>'O and M Class.'!K$118</f>
        <v>58966.833620476093</v>
      </c>
      <c r="J282" s="9">
        <f t="shared" si="296"/>
        <v>31839.3353602881</v>
      </c>
      <c r="K282" s="9">
        <f t="shared" si="297"/>
        <v>19649.432250912283</v>
      </c>
      <c r="L282" s="9">
        <f t="shared" si="298"/>
        <v>0</v>
      </c>
      <c r="M282" s="9">
        <f t="shared" si="299"/>
        <v>7478.0660092757071</v>
      </c>
      <c r="N282" s="9">
        <f t="shared" si="300"/>
        <v>0</v>
      </c>
      <c r="O282" s="9">
        <f t="shared" si="301"/>
        <v>0</v>
      </c>
      <c r="P282" s="9">
        <f t="shared" si="302"/>
        <v>0</v>
      </c>
      <c r="Q282" s="9">
        <f t="shared" si="303"/>
        <v>0</v>
      </c>
      <c r="R282" s="9">
        <f t="shared" si="304"/>
        <v>0</v>
      </c>
      <c r="S282" s="9">
        <f t="shared" si="305"/>
        <v>0</v>
      </c>
      <c r="T282" s="9">
        <f t="shared" si="306"/>
        <v>0</v>
      </c>
      <c r="U282" s="9">
        <f t="shared" si="307"/>
        <v>0</v>
      </c>
      <c r="V282" s="9">
        <f t="shared" si="308"/>
        <v>0</v>
      </c>
      <c r="W282" s="9">
        <f t="shared" si="309"/>
        <v>0</v>
      </c>
      <c r="X282" s="9">
        <f t="shared" si="310"/>
        <v>0</v>
      </c>
      <c r="Y282" s="1">
        <f t="shared" si="312"/>
        <v>0</v>
      </c>
    </row>
    <row r="283" spans="1:25">
      <c r="A283">
        <f t="shared" si="258"/>
        <v>264</v>
      </c>
      <c r="C283" s="120">
        <v>8890</v>
      </c>
      <c r="F283" s="105" t="s">
        <v>192</v>
      </c>
      <c r="G283" s="12">
        <v>99</v>
      </c>
      <c r="H283" s="9" t="str">
        <f t="shared" si="295"/>
        <v>-</v>
      </c>
      <c r="I283" s="1">
        <f>'O and M Class.'!K$119</f>
        <v>0</v>
      </c>
      <c r="J283" s="9">
        <f t="shared" si="296"/>
        <v>0</v>
      </c>
      <c r="K283" s="9">
        <f t="shared" si="297"/>
        <v>0</v>
      </c>
      <c r="L283" s="9">
        <f t="shared" si="298"/>
        <v>0</v>
      </c>
      <c r="M283" s="9">
        <f t="shared" si="299"/>
        <v>0</v>
      </c>
      <c r="N283" s="9">
        <f t="shared" si="300"/>
        <v>0</v>
      </c>
      <c r="O283" s="9">
        <f t="shared" si="301"/>
        <v>0</v>
      </c>
      <c r="P283" s="9">
        <f t="shared" si="302"/>
        <v>0</v>
      </c>
      <c r="Q283" s="9">
        <f t="shared" si="303"/>
        <v>0</v>
      </c>
      <c r="R283" s="9">
        <f t="shared" si="304"/>
        <v>0</v>
      </c>
      <c r="S283" s="9">
        <f t="shared" si="305"/>
        <v>0</v>
      </c>
      <c r="T283" s="9">
        <f t="shared" si="306"/>
        <v>0</v>
      </c>
      <c r="U283" s="9">
        <f t="shared" si="307"/>
        <v>0</v>
      </c>
      <c r="V283" s="9">
        <f t="shared" si="308"/>
        <v>0</v>
      </c>
      <c r="W283" s="9">
        <f t="shared" si="309"/>
        <v>0</v>
      </c>
      <c r="X283" s="9">
        <f t="shared" si="310"/>
        <v>0</v>
      </c>
      <c r="Y283" s="1">
        <f t="shared" si="312"/>
        <v>0</v>
      </c>
    </row>
    <row r="284" spans="1:25">
      <c r="A284">
        <f t="shared" si="258"/>
        <v>265</v>
      </c>
      <c r="C284" s="120">
        <v>8900</v>
      </c>
      <c r="F284" s="105" t="s">
        <v>193</v>
      </c>
      <c r="G284" s="12">
        <v>12.4</v>
      </c>
      <c r="H284" s="9" t="str">
        <f t="shared" si="295"/>
        <v>Composite of Accts. 374-379 - Demand</v>
      </c>
      <c r="I284" s="1">
        <f>'O and M Class.'!K$120</f>
        <v>0</v>
      </c>
      <c r="J284" s="9">
        <f t="shared" si="296"/>
        <v>0</v>
      </c>
      <c r="K284" s="9">
        <f t="shared" si="297"/>
        <v>0</v>
      </c>
      <c r="L284" s="9">
        <f t="shared" si="298"/>
        <v>0</v>
      </c>
      <c r="M284" s="9">
        <f t="shared" si="299"/>
        <v>0</v>
      </c>
      <c r="N284" s="9">
        <f t="shared" si="300"/>
        <v>0</v>
      </c>
      <c r="O284" s="9">
        <f t="shared" si="301"/>
        <v>0</v>
      </c>
      <c r="P284" s="9">
        <f t="shared" si="302"/>
        <v>0</v>
      </c>
      <c r="Q284" s="9">
        <f t="shared" si="303"/>
        <v>0</v>
      </c>
      <c r="R284" s="9">
        <f t="shared" si="304"/>
        <v>0</v>
      </c>
      <c r="S284" s="9">
        <f t="shared" si="305"/>
        <v>0</v>
      </c>
      <c r="T284" s="9">
        <f t="shared" si="306"/>
        <v>0</v>
      </c>
      <c r="U284" s="9">
        <f t="shared" si="307"/>
        <v>0</v>
      </c>
      <c r="V284" s="9">
        <f t="shared" si="308"/>
        <v>0</v>
      </c>
      <c r="W284" s="9">
        <f t="shared" si="309"/>
        <v>0</v>
      </c>
      <c r="X284" s="9">
        <f t="shared" si="310"/>
        <v>0</v>
      </c>
      <c r="Y284" s="1">
        <f t="shared" si="312"/>
        <v>0</v>
      </c>
    </row>
    <row r="285" spans="1:25">
      <c r="A285">
        <f t="shared" si="258"/>
        <v>266</v>
      </c>
      <c r="C285" s="120">
        <v>8910</v>
      </c>
      <c r="F285" s="105" t="s">
        <v>194</v>
      </c>
      <c r="G285" s="12">
        <v>99</v>
      </c>
      <c r="H285" s="9" t="str">
        <f t="shared" si="295"/>
        <v>-</v>
      </c>
      <c r="I285" s="1">
        <f>'O and M Class.'!K$121</f>
        <v>0</v>
      </c>
      <c r="J285" s="9">
        <f t="shared" si="296"/>
        <v>0</v>
      </c>
      <c r="K285" s="9">
        <f t="shared" si="297"/>
        <v>0</v>
      </c>
      <c r="L285" s="9">
        <f t="shared" si="298"/>
        <v>0</v>
      </c>
      <c r="M285" s="9">
        <f t="shared" si="299"/>
        <v>0</v>
      </c>
      <c r="N285" s="9">
        <f t="shared" si="300"/>
        <v>0</v>
      </c>
      <c r="O285" s="9">
        <f t="shared" si="301"/>
        <v>0</v>
      </c>
      <c r="P285" s="9">
        <f t="shared" si="302"/>
        <v>0</v>
      </c>
      <c r="Q285" s="9">
        <f t="shared" si="303"/>
        <v>0</v>
      </c>
      <c r="R285" s="9">
        <f t="shared" si="304"/>
        <v>0</v>
      </c>
      <c r="S285" s="9">
        <f t="shared" si="305"/>
        <v>0</v>
      </c>
      <c r="T285" s="9">
        <f t="shared" si="306"/>
        <v>0</v>
      </c>
      <c r="U285" s="9">
        <f t="shared" si="307"/>
        <v>0</v>
      </c>
      <c r="V285" s="9">
        <f t="shared" si="308"/>
        <v>0</v>
      </c>
      <c r="W285" s="9">
        <f t="shared" si="309"/>
        <v>0</v>
      </c>
      <c r="X285" s="9">
        <f t="shared" si="310"/>
        <v>0</v>
      </c>
      <c r="Y285" s="1">
        <f t="shared" si="312"/>
        <v>0</v>
      </c>
    </row>
    <row r="286" spans="1:25">
      <c r="A286">
        <f t="shared" si="258"/>
        <v>267</v>
      </c>
      <c r="C286" s="120">
        <v>8920</v>
      </c>
      <c r="F286" s="105" t="s">
        <v>195</v>
      </c>
      <c r="G286" s="12">
        <v>12.4</v>
      </c>
      <c r="H286" s="9" t="str">
        <f t="shared" si="295"/>
        <v>Composite of Accts. 374-379 - Demand</v>
      </c>
      <c r="I286" s="1">
        <f>'O and M Class.'!K$122</f>
        <v>72.534618959961222</v>
      </c>
      <c r="J286" s="9">
        <f t="shared" si="296"/>
        <v>39.165305587901948</v>
      </c>
      <c r="K286" s="9">
        <f t="shared" si="297"/>
        <v>24.170605636938525</v>
      </c>
      <c r="L286" s="9">
        <f t="shared" si="298"/>
        <v>0</v>
      </c>
      <c r="M286" s="9">
        <f t="shared" si="299"/>
        <v>9.1987077351207418</v>
      </c>
      <c r="N286" s="9">
        <f t="shared" si="300"/>
        <v>0</v>
      </c>
      <c r="O286" s="9">
        <f t="shared" si="301"/>
        <v>0</v>
      </c>
      <c r="P286" s="9">
        <f t="shared" si="302"/>
        <v>0</v>
      </c>
      <c r="Q286" s="9">
        <f t="shared" si="303"/>
        <v>0</v>
      </c>
      <c r="R286" s="9">
        <f t="shared" si="304"/>
        <v>0</v>
      </c>
      <c r="S286" s="9">
        <f t="shared" si="305"/>
        <v>0</v>
      </c>
      <c r="T286" s="9">
        <f t="shared" si="306"/>
        <v>0</v>
      </c>
      <c r="U286" s="9">
        <f t="shared" si="307"/>
        <v>0</v>
      </c>
      <c r="V286" s="9">
        <f t="shared" si="308"/>
        <v>0</v>
      </c>
      <c r="W286" s="9">
        <f t="shared" si="309"/>
        <v>0</v>
      </c>
      <c r="X286" s="9">
        <f t="shared" si="310"/>
        <v>0</v>
      </c>
      <c r="Y286" s="1">
        <f t="shared" si="312"/>
        <v>0</v>
      </c>
    </row>
    <row r="287" spans="1:25">
      <c r="A287">
        <f t="shared" si="258"/>
        <v>268</v>
      </c>
      <c r="C287" s="120">
        <v>8930</v>
      </c>
      <c r="F287" s="105" t="s">
        <v>196</v>
      </c>
      <c r="G287" s="12">
        <v>14.4</v>
      </c>
      <c r="H287" s="9" t="str">
        <f t="shared" si="295"/>
        <v>Account 380 - Demand</v>
      </c>
      <c r="I287" s="1">
        <f>'O and M Class.'!K$123</f>
        <v>0</v>
      </c>
      <c r="J287" s="9">
        <f t="shared" si="296"/>
        <v>0</v>
      </c>
      <c r="K287" s="9">
        <f t="shared" si="297"/>
        <v>0</v>
      </c>
      <c r="L287" s="9">
        <f t="shared" si="298"/>
        <v>0</v>
      </c>
      <c r="M287" s="9">
        <f t="shared" si="299"/>
        <v>0</v>
      </c>
      <c r="N287" s="9">
        <f t="shared" si="300"/>
        <v>0</v>
      </c>
      <c r="O287" s="9">
        <f t="shared" si="301"/>
        <v>0</v>
      </c>
      <c r="P287" s="9">
        <f t="shared" si="302"/>
        <v>0</v>
      </c>
      <c r="Q287" s="9">
        <f t="shared" si="303"/>
        <v>0</v>
      </c>
      <c r="R287" s="9">
        <f t="shared" si="304"/>
        <v>0</v>
      </c>
      <c r="S287" s="9">
        <f t="shared" si="305"/>
        <v>0</v>
      </c>
      <c r="T287" s="9">
        <f t="shared" si="306"/>
        <v>0</v>
      </c>
      <c r="U287" s="9">
        <f t="shared" si="307"/>
        <v>0</v>
      </c>
      <c r="V287" s="9">
        <f t="shared" si="308"/>
        <v>0</v>
      </c>
      <c r="W287" s="9">
        <f t="shared" si="309"/>
        <v>0</v>
      </c>
      <c r="X287" s="9">
        <f t="shared" si="310"/>
        <v>0</v>
      </c>
      <c r="Y287" s="1">
        <f t="shared" si="312"/>
        <v>0</v>
      </c>
    </row>
    <row r="288" spans="1:25">
      <c r="A288">
        <f>A287+1</f>
        <v>269</v>
      </c>
      <c r="C288" s="120">
        <v>8940</v>
      </c>
      <c r="F288" s="105" t="s">
        <v>197</v>
      </c>
      <c r="G288" s="12">
        <v>13.4</v>
      </c>
      <c r="H288" s="9" t="str">
        <f t="shared" si="295"/>
        <v>Composite of Accts. 381-383 - Demand</v>
      </c>
      <c r="I288" s="1">
        <f>'O and M Class.'!K$124</f>
        <v>0</v>
      </c>
      <c r="J288" s="9">
        <f t="shared" si="296"/>
        <v>0</v>
      </c>
      <c r="K288" s="9">
        <f t="shared" si="297"/>
        <v>0</v>
      </c>
      <c r="L288" s="9">
        <f t="shared" si="298"/>
        <v>0</v>
      </c>
      <c r="M288" s="9">
        <f t="shared" si="299"/>
        <v>0</v>
      </c>
      <c r="N288" s="9">
        <f t="shared" si="300"/>
        <v>0</v>
      </c>
      <c r="O288" s="9">
        <f t="shared" si="301"/>
        <v>0</v>
      </c>
      <c r="P288" s="9">
        <f t="shared" si="302"/>
        <v>0</v>
      </c>
      <c r="Q288" s="9">
        <f t="shared" si="303"/>
        <v>0</v>
      </c>
      <c r="R288" s="9">
        <f t="shared" si="304"/>
        <v>0</v>
      </c>
      <c r="S288" s="9">
        <f t="shared" si="305"/>
        <v>0</v>
      </c>
      <c r="T288" s="9">
        <f t="shared" si="306"/>
        <v>0</v>
      </c>
      <c r="U288" s="9">
        <f t="shared" si="307"/>
        <v>0</v>
      </c>
      <c r="V288" s="9">
        <f t="shared" si="308"/>
        <v>0</v>
      </c>
      <c r="W288" s="9">
        <f t="shared" si="309"/>
        <v>0</v>
      </c>
      <c r="X288" s="9">
        <f t="shared" si="310"/>
        <v>0</v>
      </c>
      <c r="Y288" s="1">
        <f t="shared" si="312"/>
        <v>0</v>
      </c>
    </row>
    <row r="289" spans="1:25">
      <c r="A289">
        <f>A288+1</f>
        <v>270</v>
      </c>
      <c r="C289" s="120" t="s">
        <v>390</v>
      </c>
      <c r="F289" s="105" t="s">
        <v>105</v>
      </c>
      <c r="G289" s="12">
        <v>10.4</v>
      </c>
      <c r="H289" s="9" t="str">
        <f t="shared" si="295"/>
        <v>Composite of Accts. 871-879 &amp; 886-893 - Demand</v>
      </c>
      <c r="I289" s="1">
        <f>'O and M Class.'!K$125</f>
        <v>0</v>
      </c>
      <c r="J289" s="9">
        <f t="shared" si="296"/>
        <v>0</v>
      </c>
      <c r="K289" s="9">
        <f t="shared" si="297"/>
        <v>0</v>
      </c>
      <c r="L289" s="9">
        <f t="shared" si="298"/>
        <v>0</v>
      </c>
      <c r="M289" s="9">
        <f t="shared" si="299"/>
        <v>0</v>
      </c>
      <c r="N289" s="9">
        <f t="shared" si="300"/>
        <v>0</v>
      </c>
      <c r="O289" s="9">
        <f t="shared" si="301"/>
        <v>0</v>
      </c>
      <c r="P289" s="9">
        <f t="shared" si="302"/>
        <v>0</v>
      </c>
      <c r="Q289" s="9">
        <f t="shared" si="303"/>
        <v>0</v>
      </c>
      <c r="R289" s="9">
        <f t="shared" si="304"/>
        <v>0</v>
      </c>
      <c r="S289" s="9">
        <f t="shared" si="305"/>
        <v>0</v>
      </c>
      <c r="T289" s="9">
        <f t="shared" si="306"/>
        <v>0</v>
      </c>
      <c r="U289" s="9">
        <f t="shared" si="307"/>
        <v>0</v>
      </c>
      <c r="V289" s="9">
        <f t="shared" si="308"/>
        <v>0</v>
      </c>
      <c r="W289" s="9">
        <f t="shared" si="309"/>
        <v>0</v>
      </c>
      <c r="X289" s="9">
        <f t="shared" si="310"/>
        <v>0</v>
      </c>
      <c r="Y289" s="1">
        <f t="shared" si="312"/>
        <v>0</v>
      </c>
    </row>
    <row r="290" spans="1:25">
      <c r="A290">
        <f t="shared" si="258"/>
        <v>271</v>
      </c>
      <c r="C290" s="120"/>
      <c r="D290" s="105" t="s">
        <v>25</v>
      </c>
      <c r="H290" s="9"/>
      <c r="I290" s="1">
        <f>'O and M Class.'!K$126</f>
        <v>4183776.8006929145</v>
      </c>
      <c r="J290" s="1">
        <f t="shared" ref="J290:X290" si="313">SUM(J267:J289)</f>
        <v>2259044.0159499855</v>
      </c>
      <c r="K290" s="1">
        <f t="shared" si="313"/>
        <v>1394153.8615973296</v>
      </c>
      <c r="L290" s="1">
        <f t="shared" si="313"/>
        <v>0</v>
      </c>
      <c r="M290" s="1">
        <f t="shared" si="313"/>
        <v>530578.9231455999</v>
      </c>
      <c r="N290" s="1">
        <f t="shared" si="313"/>
        <v>0</v>
      </c>
      <c r="O290" s="1">
        <f t="shared" si="313"/>
        <v>0</v>
      </c>
      <c r="P290" s="1">
        <f t="shared" si="313"/>
        <v>0</v>
      </c>
      <c r="Q290" s="1">
        <f t="shared" si="313"/>
        <v>0</v>
      </c>
      <c r="R290" s="1">
        <f t="shared" si="313"/>
        <v>0</v>
      </c>
      <c r="S290" s="1">
        <f t="shared" si="313"/>
        <v>0</v>
      </c>
      <c r="T290" s="1">
        <f t="shared" si="313"/>
        <v>0</v>
      </c>
      <c r="U290" s="1">
        <f t="shared" si="313"/>
        <v>0</v>
      </c>
      <c r="V290" s="1">
        <f t="shared" si="313"/>
        <v>0</v>
      </c>
      <c r="W290" s="1">
        <f t="shared" si="313"/>
        <v>0</v>
      </c>
      <c r="X290" s="1">
        <f t="shared" si="313"/>
        <v>0</v>
      </c>
      <c r="Y290" s="1">
        <f t="shared" si="312"/>
        <v>0</v>
      </c>
    </row>
    <row r="291" spans="1:25">
      <c r="A291">
        <f t="shared" si="258"/>
        <v>272</v>
      </c>
      <c r="C291" s="120"/>
      <c r="H291" s="9"/>
      <c r="I291" s="1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1"/>
    </row>
    <row r="292" spans="1:25">
      <c r="A292">
        <f t="shared" si="258"/>
        <v>273</v>
      </c>
      <c r="C292" s="120"/>
      <c r="D292" s="105" t="s">
        <v>208</v>
      </c>
      <c r="H292" s="9"/>
      <c r="I292" s="1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1"/>
    </row>
    <row r="293" spans="1:25">
      <c r="A293">
        <f t="shared" si="258"/>
        <v>274</v>
      </c>
      <c r="C293" s="120">
        <v>9010</v>
      </c>
      <c r="E293" s="105" t="s">
        <v>113</v>
      </c>
      <c r="G293" s="12">
        <v>99</v>
      </c>
      <c r="H293" s="9" t="str">
        <f>VLOOKUP($G293,alloc,3)</f>
        <v>-</v>
      </c>
      <c r="I293" s="1">
        <f>'O and M Class.'!K$129</f>
        <v>0</v>
      </c>
      <c r="J293" s="9">
        <f>$I293*VLOOKUP($G293,alloc,6)</f>
        <v>0</v>
      </c>
      <c r="K293" s="9">
        <f>$I293*VLOOKUP($G293,alloc,7)</f>
        <v>0</v>
      </c>
      <c r="L293" s="9">
        <f>$I293*VLOOKUP($G293,alloc,8)</f>
        <v>0</v>
      </c>
      <c r="M293" s="9">
        <f>$I293*VLOOKUP($G293,alloc,9)</f>
        <v>0</v>
      </c>
      <c r="N293" s="9">
        <f>$I293*VLOOKUP($G293,alloc,10)</f>
        <v>0</v>
      </c>
      <c r="O293" s="9">
        <f>$I293*VLOOKUP($G293,alloc,11)</f>
        <v>0</v>
      </c>
      <c r="P293" s="9">
        <f>$I293*VLOOKUP($G293,alloc,12)</f>
        <v>0</v>
      </c>
      <c r="Q293" s="9">
        <f>$I293*VLOOKUP($G293,alloc,13)</f>
        <v>0</v>
      </c>
      <c r="R293" s="9">
        <f>$I293*VLOOKUP($G293,alloc,14)</f>
        <v>0</v>
      </c>
      <c r="S293" s="9">
        <f>$I293*VLOOKUP($G293,alloc,15)</f>
        <v>0</v>
      </c>
      <c r="T293" s="9">
        <f>$I293*VLOOKUP($G293,alloc,16)</f>
        <v>0</v>
      </c>
      <c r="U293" s="9">
        <f>$I293*VLOOKUP($G293,alloc,17)</f>
        <v>0</v>
      </c>
      <c r="V293" s="9">
        <f>$I293*VLOOKUP($G293,alloc,18)</f>
        <v>0</v>
      </c>
      <c r="W293" s="9">
        <f>$I293*VLOOKUP($G293,alloc,19)</f>
        <v>0</v>
      </c>
      <c r="X293" s="9">
        <f>$I293*VLOOKUP($G293,alloc,20)</f>
        <v>0</v>
      </c>
      <c r="Y293" s="1">
        <f t="shared" ref="Y293:Y298" si="314">SUM(J293:X293)-I293</f>
        <v>0</v>
      </c>
    </row>
    <row r="294" spans="1:25">
      <c r="A294">
        <f t="shared" si="258"/>
        <v>275</v>
      </c>
      <c r="C294" s="120">
        <v>9020</v>
      </c>
      <c r="E294" s="105" t="s">
        <v>205</v>
      </c>
      <c r="G294" s="12">
        <v>99</v>
      </c>
      <c r="H294" s="9" t="str">
        <f>VLOOKUP($G294,alloc,3)</f>
        <v>-</v>
      </c>
      <c r="I294" s="1">
        <f>'O and M Class.'!K$130</f>
        <v>0</v>
      </c>
      <c r="J294" s="9">
        <f>$I294*VLOOKUP($G294,alloc,6)</f>
        <v>0</v>
      </c>
      <c r="K294" s="9">
        <f>$I294*VLOOKUP($G294,alloc,7)</f>
        <v>0</v>
      </c>
      <c r="L294" s="9">
        <f>$I294*VLOOKUP($G294,alloc,8)</f>
        <v>0</v>
      </c>
      <c r="M294" s="9">
        <f>$I294*VLOOKUP($G294,alloc,9)</f>
        <v>0</v>
      </c>
      <c r="N294" s="9">
        <f>$I294*VLOOKUP($G294,alloc,10)</f>
        <v>0</v>
      </c>
      <c r="O294" s="9">
        <f>$I294*VLOOKUP($G294,alloc,11)</f>
        <v>0</v>
      </c>
      <c r="P294" s="9">
        <f>$I294*VLOOKUP($G294,alloc,12)</f>
        <v>0</v>
      </c>
      <c r="Q294" s="9">
        <f>$I294*VLOOKUP($G294,alloc,13)</f>
        <v>0</v>
      </c>
      <c r="R294" s="9">
        <f>$I294*VLOOKUP($G294,alloc,14)</f>
        <v>0</v>
      </c>
      <c r="S294" s="9">
        <f>$I294*VLOOKUP($G294,alloc,15)</f>
        <v>0</v>
      </c>
      <c r="T294" s="9">
        <f>$I294*VLOOKUP($G294,alloc,16)</f>
        <v>0</v>
      </c>
      <c r="U294" s="9">
        <f>$I294*VLOOKUP($G294,alloc,17)</f>
        <v>0</v>
      </c>
      <c r="V294" s="9">
        <f>$I294*VLOOKUP($G294,alloc,18)</f>
        <v>0</v>
      </c>
      <c r="W294" s="9">
        <f>$I294*VLOOKUP($G294,alloc,19)</f>
        <v>0</v>
      </c>
      <c r="X294" s="9">
        <f>$I294*VLOOKUP($G294,alloc,20)</f>
        <v>0</v>
      </c>
      <c r="Y294" s="1">
        <f t="shared" si="314"/>
        <v>0</v>
      </c>
    </row>
    <row r="295" spans="1:25">
      <c r="A295">
        <f t="shared" si="258"/>
        <v>276</v>
      </c>
      <c r="C295" s="120">
        <v>9030</v>
      </c>
      <c r="E295" s="105" t="s">
        <v>206</v>
      </c>
      <c r="G295" s="12">
        <v>99</v>
      </c>
      <c r="H295" s="9" t="str">
        <f>VLOOKUP($G295,alloc,3)</f>
        <v>-</v>
      </c>
      <c r="I295" s="1">
        <f>'O and M Class.'!K$131</f>
        <v>0</v>
      </c>
      <c r="J295" s="9">
        <f>$I295*VLOOKUP($G295,alloc,6)</f>
        <v>0</v>
      </c>
      <c r="K295" s="9">
        <f>$I295*VLOOKUP($G295,alloc,7)</f>
        <v>0</v>
      </c>
      <c r="L295" s="9">
        <f>$I295*VLOOKUP($G295,alloc,8)</f>
        <v>0</v>
      </c>
      <c r="M295" s="9">
        <f>$I295*VLOOKUP($G295,alloc,9)</f>
        <v>0</v>
      </c>
      <c r="N295" s="9">
        <f>$I295*VLOOKUP($G295,alloc,10)</f>
        <v>0</v>
      </c>
      <c r="O295" s="9">
        <f>$I295*VLOOKUP($G295,alloc,11)</f>
        <v>0</v>
      </c>
      <c r="P295" s="9">
        <f>$I295*VLOOKUP($G295,alloc,12)</f>
        <v>0</v>
      </c>
      <c r="Q295" s="9">
        <f>$I295*VLOOKUP($G295,alloc,13)</f>
        <v>0</v>
      </c>
      <c r="R295" s="9">
        <f>$I295*VLOOKUP($G295,alloc,14)</f>
        <v>0</v>
      </c>
      <c r="S295" s="9">
        <f>$I295*VLOOKUP($G295,alloc,15)</f>
        <v>0</v>
      </c>
      <c r="T295" s="9">
        <f>$I295*VLOOKUP($G295,alloc,16)</f>
        <v>0</v>
      </c>
      <c r="U295" s="9">
        <f>$I295*VLOOKUP($G295,alloc,17)</f>
        <v>0</v>
      </c>
      <c r="V295" s="9">
        <f>$I295*VLOOKUP($G295,alloc,18)</f>
        <v>0</v>
      </c>
      <c r="W295" s="9">
        <f>$I295*VLOOKUP($G295,alloc,19)</f>
        <v>0</v>
      </c>
      <c r="X295" s="9">
        <f>$I295*VLOOKUP($G295,alloc,20)</f>
        <v>0</v>
      </c>
      <c r="Y295" s="1">
        <f t="shared" si="314"/>
        <v>0</v>
      </c>
    </row>
    <row r="296" spans="1:25">
      <c r="A296">
        <f t="shared" si="258"/>
        <v>277</v>
      </c>
      <c r="C296" s="120">
        <v>9040</v>
      </c>
      <c r="E296" s="105" t="s">
        <v>114</v>
      </c>
      <c r="G296" s="12">
        <v>99</v>
      </c>
      <c r="H296" s="9" t="str">
        <f>VLOOKUP($G296,alloc,3)</f>
        <v>-</v>
      </c>
      <c r="I296" s="1">
        <f>'O and M Class.'!K$132</f>
        <v>0</v>
      </c>
      <c r="J296" s="9">
        <f>$I296*VLOOKUP($G296,alloc,6)</f>
        <v>0</v>
      </c>
      <c r="K296" s="9">
        <f>$I296*VLOOKUP($G296,alloc,7)</f>
        <v>0</v>
      </c>
      <c r="L296" s="9">
        <f>$I296*VLOOKUP($G296,alloc,8)</f>
        <v>0</v>
      </c>
      <c r="M296" s="9">
        <f>$I296*VLOOKUP($G296,alloc,9)</f>
        <v>0</v>
      </c>
      <c r="N296" s="9">
        <f>$I296*VLOOKUP($G296,alloc,10)</f>
        <v>0</v>
      </c>
      <c r="O296" s="9">
        <f>$I296*VLOOKUP($G296,alloc,11)</f>
        <v>0</v>
      </c>
      <c r="P296" s="9">
        <f>$I296*VLOOKUP($G296,alloc,12)</f>
        <v>0</v>
      </c>
      <c r="Q296" s="9">
        <f>$I296*VLOOKUP($G296,alloc,13)</f>
        <v>0</v>
      </c>
      <c r="R296" s="9">
        <f>$I296*VLOOKUP($G296,alloc,14)</f>
        <v>0</v>
      </c>
      <c r="S296" s="9">
        <f>$I296*VLOOKUP($G296,alloc,15)</f>
        <v>0</v>
      </c>
      <c r="T296" s="9">
        <f>$I296*VLOOKUP($G296,alloc,16)</f>
        <v>0</v>
      </c>
      <c r="U296" s="9">
        <f>$I296*VLOOKUP($G296,alloc,17)</f>
        <v>0</v>
      </c>
      <c r="V296" s="9">
        <f>$I296*VLOOKUP($G296,alloc,18)</f>
        <v>0</v>
      </c>
      <c r="W296" s="9">
        <f>$I296*VLOOKUP($G296,alloc,19)</f>
        <v>0</v>
      </c>
      <c r="X296" s="9">
        <f>$I296*VLOOKUP($G296,alloc,20)</f>
        <v>0</v>
      </c>
      <c r="Y296" s="1">
        <f t="shared" si="314"/>
        <v>0</v>
      </c>
    </row>
    <row r="297" spans="1:25">
      <c r="A297">
        <f t="shared" si="258"/>
        <v>278</v>
      </c>
      <c r="C297" s="120">
        <v>9050</v>
      </c>
      <c r="E297" s="105" t="s">
        <v>207</v>
      </c>
      <c r="G297" s="12">
        <v>99</v>
      </c>
      <c r="H297" s="9" t="str">
        <f>VLOOKUP($G297,alloc,3)</f>
        <v>-</v>
      </c>
      <c r="I297" s="1">
        <f>'O and M Class.'!K$133</f>
        <v>0</v>
      </c>
      <c r="J297" s="9">
        <f>$I297*VLOOKUP($G297,alloc,6)</f>
        <v>0</v>
      </c>
      <c r="K297" s="9">
        <f>$I297*VLOOKUP($G297,alloc,7)</f>
        <v>0</v>
      </c>
      <c r="L297" s="9">
        <f>$I297*VLOOKUP($G297,alloc,8)</f>
        <v>0</v>
      </c>
      <c r="M297" s="9">
        <f>$I297*VLOOKUP($G297,alloc,9)</f>
        <v>0</v>
      </c>
      <c r="N297" s="9">
        <f>$I297*VLOOKUP($G297,alloc,10)</f>
        <v>0</v>
      </c>
      <c r="O297" s="9">
        <f>$I297*VLOOKUP($G297,alloc,11)</f>
        <v>0</v>
      </c>
      <c r="P297" s="9">
        <f>$I297*VLOOKUP($G297,alloc,12)</f>
        <v>0</v>
      </c>
      <c r="Q297" s="9">
        <f>$I297*VLOOKUP($G297,alloc,13)</f>
        <v>0</v>
      </c>
      <c r="R297" s="9">
        <f>$I297*VLOOKUP($G297,alloc,14)</f>
        <v>0</v>
      </c>
      <c r="S297" s="9">
        <f>$I297*VLOOKUP($G297,alloc,15)</f>
        <v>0</v>
      </c>
      <c r="T297" s="9">
        <f>$I297*VLOOKUP($G297,alloc,16)</f>
        <v>0</v>
      </c>
      <c r="U297" s="9">
        <f>$I297*VLOOKUP($G297,alloc,17)</f>
        <v>0</v>
      </c>
      <c r="V297" s="9">
        <f>$I297*VLOOKUP($G297,alloc,18)</f>
        <v>0</v>
      </c>
      <c r="W297" s="9">
        <f>$I297*VLOOKUP($G297,alloc,19)</f>
        <v>0</v>
      </c>
      <c r="X297" s="9">
        <f>$I297*VLOOKUP($G297,alloc,20)</f>
        <v>0</v>
      </c>
      <c r="Y297" s="1">
        <f t="shared" si="314"/>
        <v>0</v>
      </c>
    </row>
    <row r="298" spans="1:25">
      <c r="A298">
        <f t="shared" si="258"/>
        <v>279</v>
      </c>
      <c r="C298" s="120"/>
      <c r="D298" s="105" t="s">
        <v>209</v>
      </c>
      <c r="G298" s="12"/>
      <c r="H298" s="9"/>
      <c r="I298" s="1">
        <f>'O and M Class.'!K$134</f>
        <v>0</v>
      </c>
      <c r="J298" s="9">
        <f t="shared" ref="J298:X298" si="315">SUM(J293:J297)</f>
        <v>0</v>
      </c>
      <c r="K298" s="9">
        <f t="shared" si="315"/>
        <v>0</v>
      </c>
      <c r="L298" s="9">
        <f t="shared" si="315"/>
        <v>0</v>
      </c>
      <c r="M298" s="9">
        <f t="shared" si="315"/>
        <v>0</v>
      </c>
      <c r="N298" s="9">
        <f t="shared" si="315"/>
        <v>0</v>
      </c>
      <c r="O298" s="9">
        <f t="shared" si="315"/>
        <v>0</v>
      </c>
      <c r="P298" s="9">
        <f t="shared" si="315"/>
        <v>0</v>
      </c>
      <c r="Q298" s="9">
        <f t="shared" si="315"/>
        <v>0</v>
      </c>
      <c r="R298" s="9">
        <f t="shared" si="315"/>
        <v>0</v>
      </c>
      <c r="S298" s="9">
        <f t="shared" si="315"/>
        <v>0</v>
      </c>
      <c r="T298" s="9">
        <f t="shared" si="315"/>
        <v>0</v>
      </c>
      <c r="U298" s="9">
        <f t="shared" si="315"/>
        <v>0</v>
      </c>
      <c r="V298" s="9">
        <f t="shared" si="315"/>
        <v>0</v>
      </c>
      <c r="W298" s="9">
        <f t="shared" si="315"/>
        <v>0</v>
      </c>
      <c r="X298" s="9">
        <f t="shared" si="315"/>
        <v>0</v>
      </c>
      <c r="Y298" s="1">
        <f t="shared" si="314"/>
        <v>0</v>
      </c>
    </row>
    <row r="299" spans="1:25">
      <c r="A299">
        <f t="shared" si="258"/>
        <v>280</v>
      </c>
      <c r="C299" s="120"/>
      <c r="G299" s="12"/>
      <c r="H299" s="9"/>
      <c r="I299" s="1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1"/>
    </row>
    <row r="300" spans="1:25">
      <c r="A300">
        <f t="shared" si="258"/>
        <v>281</v>
      </c>
      <c r="C300" s="120"/>
      <c r="D300" s="105" t="s">
        <v>214</v>
      </c>
      <c r="G300" s="12"/>
      <c r="H300" s="9"/>
      <c r="I300" s="1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1"/>
    </row>
    <row r="301" spans="1:25">
      <c r="A301">
        <f t="shared" ref="A301:A331" si="316">A300+1</f>
        <v>282</v>
      </c>
      <c r="C301" s="120">
        <v>9070</v>
      </c>
      <c r="E301" s="105" t="s">
        <v>113</v>
      </c>
      <c r="G301" s="12">
        <v>99</v>
      </c>
      <c r="H301" s="9" t="str">
        <f>VLOOKUP($G301,alloc,3)</f>
        <v>-</v>
      </c>
      <c r="I301" s="1">
        <f>'O and M Class.'!K$137</f>
        <v>0</v>
      </c>
      <c r="J301" s="9">
        <f>$I301*VLOOKUP($G301,alloc,6)</f>
        <v>0</v>
      </c>
      <c r="K301" s="9">
        <f>$I301*VLOOKUP($G301,alloc,7)</f>
        <v>0</v>
      </c>
      <c r="L301" s="9">
        <f>$I301*VLOOKUP($G301,alloc,8)</f>
        <v>0</v>
      </c>
      <c r="M301" s="9">
        <f>$I301*VLOOKUP($G301,alloc,9)</f>
        <v>0</v>
      </c>
      <c r="N301" s="9">
        <f>$I301*VLOOKUP($G301,alloc,10)</f>
        <v>0</v>
      </c>
      <c r="O301" s="9">
        <f>$I301*VLOOKUP($G301,alloc,11)</f>
        <v>0</v>
      </c>
      <c r="P301" s="9">
        <f>$I301*VLOOKUP($G301,alloc,12)</f>
        <v>0</v>
      </c>
      <c r="Q301" s="9">
        <f>$I301*VLOOKUP($G301,alloc,13)</f>
        <v>0</v>
      </c>
      <c r="R301" s="9">
        <f>$I301*VLOOKUP($G301,alloc,14)</f>
        <v>0</v>
      </c>
      <c r="S301" s="9">
        <f>$I301*VLOOKUP($G301,alloc,15)</f>
        <v>0</v>
      </c>
      <c r="T301" s="9">
        <f>$I301*VLOOKUP($G301,alloc,16)</f>
        <v>0</v>
      </c>
      <c r="U301" s="9">
        <f>$I301*VLOOKUP($G301,alloc,17)</f>
        <v>0</v>
      </c>
      <c r="V301" s="9">
        <f>$I301*VLOOKUP($G301,alloc,18)</f>
        <v>0</v>
      </c>
      <c r="W301" s="9">
        <f>$I301*VLOOKUP($G301,alloc,19)</f>
        <v>0</v>
      </c>
      <c r="X301" s="9">
        <f>$I301*VLOOKUP($G301,alloc,20)</f>
        <v>0</v>
      </c>
      <c r="Y301" s="1">
        <f>SUM(J301:X301)-I301</f>
        <v>0</v>
      </c>
    </row>
    <row r="302" spans="1:25">
      <c r="A302">
        <f t="shared" si="316"/>
        <v>283</v>
      </c>
      <c r="C302" s="120">
        <v>9080</v>
      </c>
      <c r="E302" s="105" t="s">
        <v>210</v>
      </c>
      <c r="G302" s="12">
        <v>99</v>
      </c>
      <c r="H302" s="9" t="str">
        <f>VLOOKUP($G302,alloc,3)</f>
        <v>-</v>
      </c>
      <c r="I302" s="1">
        <f>'O and M Class.'!K$138</f>
        <v>0</v>
      </c>
      <c r="J302" s="9">
        <f>$I302*VLOOKUP($G302,alloc,6)</f>
        <v>0</v>
      </c>
      <c r="K302" s="9">
        <f>$I302*VLOOKUP($G302,alloc,7)</f>
        <v>0</v>
      </c>
      <c r="L302" s="9">
        <f>$I302*VLOOKUP($G302,alloc,8)</f>
        <v>0</v>
      </c>
      <c r="M302" s="9">
        <f>$I302*VLOOKUP($G302,alloc,9)</f>
        <v>0</v>
      </c>
      <c r="N302" s="9">
        <f>$I302*VLOOKUP($G302,alloc,10)</f>
        <v>0</v>
      </c>
      <c r="O302" s="9">
        <f>$I302*VLOOKUP($G302,alloc,11)</f>
        <v>0</v>
      </c>
      <c r="P302" s="9">
        <f>$I302*VLOOKUP($G302,alloc,12)</f>
        <v>0</v>
      </c>
      <c r="Q302" s="9">
        <f>$I302*VLOOKUP($G302,alloc,13)</f>
        <v>0</v>
      </c>
      <c r="R302" s="9">
        <f>$I302*VLOOKUP($G302,alloc,14)</f>
        <v>0</v>
      </c>
      <c r="S302" s="9">
        <f>$I302*VLOOKUP($G302,alloc,15)</f>
        <v>0</v>
      </c>
      <c r="T302" s="9">
        <f>$I302*VLOOKUP($G302,alloc,16)</f>
        <v>0</v>
      </c>
      <c r="U302" s="9">
        <f>$I302*VLOOKUP($G302,alloc,17)</f>
        <v>0</v>
      </c>
      <c r="V302" s="9">
        <f>$I302*VLOOKUP($G302,alloc,18)</f>
        <v>0</v>
      </c>
      <c r="W302" s="9">
        <f>$I302*VLOOKUP($G302,alloc,19)</f>
        <v>0</v>
      </c>
      <c r="X302" s="9">
        <f>$I302*VLOOKUP($G302,alloc,20)</f>
        <v>0</v>
      </c>
      <c r="Y302" s="1">
        <f>SUM(J302:X302)-I302</f>
        <v>0</v>
      </c>
    </row>
    <row r="303" spans="1:25">
      <c r="A303">
        <f t="shared" si="316"/>
        <v>284</v>
      </c>
      <c r="C303" s="120">
        <v>9090</v>
      </c>
      <c r="E303" s="105" t="s">
        <v>211</v>
      </c>
      <c r="G303" s="12">
        <v>99</v>
      </c>
      <c r="H303" s="9" t="str">
        <f>VLOOKUP($G303,alloc,3)</f>
        <v>-</v>
      </c>
      <c r="I303" s="1">
        <f>'O and M Class.'!K$139</f>
        <v>0</v>
      </c>
      <c r="J303" s="9">
        <f>$I303*VLOOKUP($G303,alloc,6)</f>
        <v>0</v>
      </c>
      <c r="K303" s="9">
        <f>$I303*VLOOKUP($G303,alloc,7)</f>
        <v>0</v>
      </c>
      <c r="L303" s="9">
        <f>$I303*VLOOKUP($G303,alloc,8)</f>
        <v>0</v>
      </c>
      <c r="M303" s="9">
        <f>$I303*VLOOKUP($G303,alloc,9)</f>
        <v>0</v>
      </c>
      <c r="N303" s="9">
        <f>$I303*VLOOKUP($G303,alloc,10)</f>
        <v>0</v>
      </c>
      <c r="O303" s="9">
        <f>$I303*VLOOKUP($G303,alloc,11)</f>
        <v>0</v>
      </c>
      <c r="P303" s="9">
        <f>$I303*VLOOKUP($G303,alloc,12)</f>
        <v>0</v>
      </c>
      <c r="Q303" s="9">
        <f>$I303*VLOOKUP($G303,alloc,13)</f>
        <v>0</v>
      </c>
      <c r="R303" s="9">
        <f>$I303*VLOOKUP($G303,alloc,14)</f>
        <v>0</v>
      </c>
      <c r="S303" s="9">
        <f>$I303*VLOOKUP($G303,alloc,15)</f>
        <v>0</v>
      </c>
      <c r="T303" s="9">
        <f>$I303*VLOOKUP($G303,alloc,16)</f>
        <v>0</v>
      </c>
      <c r="U303" s="9">
        <f>$I303*VLOOKUP($G303,alloc,17)</f>
        <v>0</v>
      </c>
      <c r="V303" s="9">
        <f>$I303*VLOOKUP($G303,alloc,18)</f>
        <v>0</v>
      </c>
      <c r="W303" s="9">
        <f>$I303*VLOOKUP($G303,alloc,19)</f>
        <v>0</v>
      </c>
      <c r="X303" s="9">
        <f>$I303*VLOOKUP($G303,alloc,20)</f>
        <v>0</v>
      </c>
      <c r="Y303" s="1">
        <f>SUM(J303:X303)-I303</f>
        <v>0</v>
      </c>
    </row>
    <row r="304" spans="1:25">
      <c r="A304">
        <f t="shared" si="316"/>
        <v>285</v>
      </c>
      <c r="C304" s="120">
        <v>9100</v>
      </c>
      <c r="E304" s="105" t="s">
        <v>212</v>
      </c>
      <c r="G304" s="12">
        <v>99</v>
      </c>
      <c r="H304" s="9" t="str">
        <f>VLOOKUP($G304,alloc,3)</f>
        <v>-</v>
      </c>
      <c r="I304" s="1">
        <f>'O and M Class.'!K$140</f>
        <v>0</v>
      </c>
      <c r="J304" s="9">
        <f>$I304*VLOOKUP($G304,alloc,6)</f>
        <v>0</v>
      </c>
      <c r="K304" s="9">
        <f>$I304*VLOOKUP($G304,alloc,7)</f>
        <v>0</v>
      </c>
      <c r="L304" s="9">
        <f>$I304*VLOOKUP($G304,alloc,8)</f>
        <v>0</v>
      </c>
      <c r="M304" s="9">
        <f>$I304*VLOOKUP($G304,alloc,9)</f>
        <v>0</v>
      </c>
      <c r="N304" s="9">
        <f>$I304*VLOOKUP($G304,alloc,10)</f>
        <v>0</v>
      </c>
      <c r="O304" s="9">
        <f>$I304*VLOOKUP($G304,alloc,11)</f>
        <v>0</v>
      </c>
      <c r="P304" s="9">
        <f>$I304*VLOOKUP($G304,alloc,12)</f>
        <v>0</v>
      </c>
      <c r="Q304" s="9">
        <f>$I304*VLOOKUP($G304,alloc,13)</f>
        <v>0</v>
      </c>
      <c r="R304" s="9">
        <f>$I304*VLOOKUP($G304,alloc,14)</f>
        <v>0</v>
      </c>
      <c r="S304" s="9">
        <f>$I304*VLOOKUP($G304,alloc,15)</f>
        <v>0</v>
      </c>
      <c r="T304" s="9">
        <f>$I304*VLOOKUP($G304,alloc,16)</f>
        <v>0</v>
      </c>
      <c r="U304" s="9">
        <f>$I304*VLOOKUP($G304,alloc,17)</f>
        <v>0</v>
      </c>
      <c r="V304" s="9">
        <f>$I304*VLOOKUP($G304,alloc,18)</f>
        <v>0</v>
      </c>
      <c r="W304" s="9">
        <f>$I304*VLOOKUP($G304,alloc,19)</f>
        <v>0</v>
      </c>
      <c r="X304" s="9">
        <f>$I304*VLOOKUP($G304,alloc,20)</f>
        <v>0</v>
      </c>
      <c r="Y304" s="1">
        <f>SUM(J304:X304)-I304</f>
        <v>0</v>
      </c>
    </row>
    <row r="305" spans="1:25">
      <c r="A305">
        <f t="shared" si="316"/>
        <v>286</v>
      </c>
      <c r="C305" s="120"/>
      <c r="D305" s="105" t="s">
        <v>213</v>
      </c>
      <c r="G305" s="12"/>
      <c r="H305" s="9"/>
      <c r="I305" s="1">
        <f>'O and M Class.'!K$141</f>
        <v>0</v>
      </c>
      <c r="J305" s="9">
        <f t="shared" ref="J305:X305" si="317">SUM(J301:J304)</f>
        <v>0</v>
      </c>
      <c r="K305" s="9">
        <f t="shared" si="317"/>
        <v>0</v>
      </c>
      <c r="L305" s="9">
        <f t="shared" si="317"/>
        <v>0</v>
      </c>
      <c r="M305" s="9">
        <f t="shared" si="317"/>
        <v>0</v>
      </c>
      <c r="N305" s="9">
        <f t="shared" si="317"/>
        <v>0</v>
      </c>
      <c r="O305" s="9">
        <f t="shared" si="317"/>
        <v>0</v>
      </c>
      <c r="P305" s="9">
        <f t="shared" si="317"/>
        <v>0</v>
      </c>
      <c r="Q305" s="9">
        <f t="shared" si="317"/>
        <v>0</v>
      </c>
      <c r="R305" s="9">
        <f t="shared" si="317"/>
        <v>0</v>
      </c>
      <c r="S305" s="9">
        <f t="shared" si="317"/>
        <v>0</v>
      </c>
      <c r="T305" s="9">
        <f t="shared" si="317"/>
        <v>0</v>
      </c>
      <c r="U305" s="9">
        <f t="shared" si="317"/>
        <v>0</v>
      </c>
      <c r="V305" s="9">
        <f t="shared" si="317"/>
        <v>0</v>
      </c>
      <c r="W305" s="9">
        <f t="shared" si="317"/>
        <v>0</v>
      </c>
      <c r="X305" s="9">
        <f t="shared" si="317"/>
        <v>0</v>
      </c>
      <c r="Y305" s="1">
        <f>SUM(J305:X305)-I305</f>
        <v>0</v>
      </c>
    </row>
    <row r="306" spans="1:25">
      <c r="A306">
        <f t="shared" si="316"/>
        <v>287</v>
      </c>
      <c r="C306" s="120"/>
      <c r="G306" s="12"/>
      <c r="H306" s="9"/>
      <c r="I306" s="1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1"/>
    </row>
    <row r="307" spans="1:25">
      <c r="A307">
        <f t="shared" si="316"/>
        <v>288</v>
      </c>
      <c r="C307" s="120"/>
      <c r="D307" s="105" t="s">
        <v>219</v>
      </c>
      <c r="G307" s="12"/>
      <c r="H307" s="9"/>
      <c r="I307" s="1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1"/>
    </row>
    <row r="308" spans="1:25">
      <c r="A308">
        <f t="shared" si="316"/>
        <v>289</v>
      </c>
      <c r="C308" s="120">
        <v>9110</v>
      </c>
      <c r="E308" s="105" t="s">
        <v>113</v>
      </c>
      <c r="G308" s="12">
        <v>99</v>
      </c>
      <c r="H308" s="9" t="str">
        <f>VLOOKUP($G308,alloc,3)</f>
        <v>-</v>
      </c>
      <c r="I308" s="1">
        <f>'O and M Class.'!K$144</f>
        <v>0</v>
      </c>
      <c r="J308" s="9">
        <f>$I308*VLOOKUP($G308,alloc,6)</f>
        <v>0</v>
      </c>
      <c r="K308" s="9">
        <f>$I308*VLOOKUP($G308,alloc,7)</f>
        <v>0</v>
      </c>
      <c r="L308" s="9">
        <f>$I308*VLOOKUP($G308,alloc,8)</f>
        <v>0</v>
      </c>
      <c r="M308" s="9">
        <f>$I308*VLOOKUP($G308,alloc,9)</f>
        <v>0</v>
      </c>
      <c r="N308" s="9">
        <f>$I308*VLOOKUP($G308,alloc,10)</f>
        <v>0</v>
      </c>
      <c r="O308" s="9">
        <f>$I308*VLOOKUP($G308,alloc,11)</f>
        <v>0</v>
      </c>
      <c r="P308" s="9">
        <f>$I308*VLOOKUP($G308,alloc,12)</f>
        <v>0</v>
      </c>
      <c r="Q308" s="9">
        <f>$I308*VLOOKUP($G308,alloc,13)</f>
        <v>0</v>
      </c>
      <c r="R308" s="9">
        <f>$I308*VLOOKUP($G308,alloc,14)</f>
        <v>0</v>
      </c>
      <c r="S308" s="9">
        <f>$I308*VLOOKUP($G308,alloc,15)</f>
        <v>0</v>
      </c>
      <c r="T308" s="9">
        <f>$I308*VLOOKUP($G308,alloc,16)</f>
        <v>0</v>
      </c>
      <c r="U308" s="9">
        <f>$I308*VLOOKUP($G308,alloc,17)</f>
        <v>0</v>
      </c>
      <c r="V308" s="9">
        <f>$I308*VLOOKUP($G308,alloc,18)</f>
        <v>0</v>
      </c>
      <c r="W308" s="9">
        <f>$I308*VLOOKUP($G308,alloc,19)</f>
        <v>0</v>
      </c>
      <c r="X308" s="9">
        <f>$I308*VLOOKUP($G308,alloc,20)</f>
        <v>0</v>
      </c>
      <c r="Y308" s="1">
        <f>SUM(J308:X308)-I308</f>
        <v>0</v>
      </c>
    </row>
    <row r="309" spans="1:25">
      <c r="A309">
        <f t="shared" si="316"/>
        <v>290</v>
      </c>
      <c r="C309" s="120">
        <v>9120</v>
      </c>
      <c r="E309" s="105" t="s">
        <v>215</v>
      </c>
      <c r="G309" s="12">
        <v>99</v>
      </c>
      <c r="H309" s="9" t="str">
        <f>VLOOKUP($G309,alloc,3)</f>
        <v>-</v>
      </c>
      <c r="I309" s="1">
        <f>'O and M Class.'!K$145</f>
        <v>0</v>
      </c>
      <c r="J309" s="9">
        <f>$I309*VLOOKUP($G309,alloc,6)</f>
        <v>0</v>
      </c>
      <c r="K309" s="9">
        <f>$I309*VLOOKUP($G309,alloc,7)</f>
        <v>0</v>
      </c>
      <c r="L309" s="9">
        <f>$I309*VLOOKUP($G309,alloc,8)</f>
        <v>0</v>
      </c>
      <c r="M309" s="9">
        <f>$I309*VLOOKUP($G309,alloc,9)</f>
        <v>0</v>
      </c>
      <c r="N309" s="9">
        <f>$I309*VLOOKUP($G309,alloc,10)</f>
        <v>0</v>
      </c>
      <c r="O309" s="9">
        <f>$I309*VLOOKUP($G309,alloc,11)</f>
        <v>0</v>
      </c>
      <c r="P309" s="9">
        <f>$I309*VLOOKUP($G309,alloc,12)</f>
        <v>0</v>
      </c>
      <c r="Q309" s="9">
        <f>$I309*VLOOKUP($G309,alloc,13)</f>
        <v>0</v>
      </c>
      <c r="R309" s="9">
        <f>$I309*VLOOKUP($G309,alloc,14)</f>
        <v>0</v>
      </c>
      <c r="S309" s="9">
        <f>$I309*VLOOKUP($G309,alloc,15)</f>
        <v>0</v>
      </c>
      <c r="T309" s="9">
        <f>$I309*VLOOKUP($G309,alloc,16)</f>
        <v>0</v>
      </c>
      <c r="U309" s="9">
        <f>$I309*VLOOKUP($G309,alloc,17)</f>
        <v>0</v>
      </c>
      <c r="V309" s="9">
        <f>$I309*VLOOKUP($G309,alloc,18)</f>
        <v>0</v>
      </c>
      <c r="W309" s="9">
        <f>$I309*VLOOKUP($G309,alloc,19)</f>
        <v>0</v>
      </c>
      <c r="X309" s="9">
        <f>$I309*VLOOKUP($G309,alloc,20)</f>
        <v>0</v>
      </c>
      <c r="Y309" s="1">
        <f>SUM(J309:X309)-I309</f>
        <v>0</v>
      </c>
    </row>
    <row r="310" spans="1:25">
      <c r="A310">
        <f t="shared" si="316"/>
        <v>291</v>
      </c>
      <c r="C310" s="120">
        <v>9130</v>
      </c>
      <c r="E310" s="105" t="s">
        <v>216</v>
      </c>
      <c r="G310" s="12">
        <v>99</v>
      </c>
      <c r="H310" s="9" t="str">
        <f>VLOOKUP($G310,alloc,3)</f>
        <v>-</v>
      </c>
      <c r="I310" s="1">
        <f>'O and M Class.'!K$146</f>
        <v>0</v>
      </c>
      <c r="J310" s="9">
        <f>$I310*VLOOKUP($G310,alloc,6)</f>
        <v>0</v>
      </c>
      <c r="K310" s="9">
        <f>$I310*VLOOKUP($G310,alloc,7)</f>
        <v>0</v>
      </c>
      <c r="L310" s="9">
        <f>$I310*VLOOKUP($G310,alloc,8)</f>
        <v>0</v>
      </c>
      <c r="M310" s="9">
        <f>$I310*VLOOKUP($G310,alloc,9)</f>
        <v>0</v>
      </c>
      <c r="N310" s="9">
        <f>$I310*VLOOKUP($G310,alloc,10)</f>
        <v>0</v>
      </c>
      <c r="O310" s="9">
        <f>$I310*VLOOKUP($G310,alloc,11)</f>
        <v>0</v>
      </c>
      <c r="P310" s="9">
        <f>$I310*VLOOKUP($G310,alloc,12)</f>
        <v>0</v>
      </c>
      <c r="Q310" s="9">
        <f>$I310*VLOOKUP($G310,alloc,13)</f>
        <v>0</v>
      </c>
      <c r="R310" s="9">
        <f>$I310*VLOOKUP($G310,alloc,14)</f>
        <v>0</v>
      </c>
      <c r="S310" s="9">
        <f>$I310*VLOOKUP($G310,alloc,15)</f>
        <v>0</v>
      </c>
      <c r="T310" s="9">
        <f>$I310*VLOOKUP($G310,alloc,16)</f>
        <v>0</v>
      </c>
      <c r="U310" s="9">
        <f>$I310*VLOOKUP($G310,alloc,17)</f>
        <v>0</v>
      </c>
      <c r="V310" s="9">
        <f>$I310*VLOOKUP($G310,alloc,18)</f>
        <v>0</v>
      </c>
      <c r="W310" s="9">
        <f>$I310*VLOOKUP($G310,alloc,19)</f>
        <v>0</v>
      </c>
      <c r="X310" s="9">
        <f>$I310*VLOOKUP($G310,alloc,20)</f>
        <v>0</v>
      </c>
      <c r="Y310" s="1">
        <f>SUM(J310:X310)-I310</f>
        <v>0</v>
      </c>
    </row>
    <row r="311" spans="1:25">
      <c r="A311">
        <f t="shared" si="316"/>
        <v>292</v>
      </c>
      <c r="C311" s="120">
        <v>9160</v>
      </c>
      <c r="E311" s="105" t="s">
        <v>217</v>
      </c>
      <c r="G311" s="12">
        <v>99</v>
      </c>
      <c r="H311" s="9" t="str">
        <f>VLOOKUP($G311,alloc,3)</f>
        <v>-</v>
      </c>
      <c r="I311" s="1">
        <f>'O and M Class.'!K$147</f>
        <v>0</v>
      </c>
      <c r="J311" s="9">
        <f>$I311*VLOOKUP($G311,alloc,6)</f>
        <v>0</v>
      </c>
      <c r="K311" s="9">
        <f>$I311*VLOOKUP($G311,alloc,7)</f>
        <v>0</v>
      </c>
      <c r="L311" s="9">
        <f>$I311*VLOOKUP($G311,alloc,8)</f>
        <v>0</v>
      </c>
      <c r="M311" s="9">
        <f>$I311*VLOOKUP($G311,alloc,9)</f>
        <v>0</v>
      </c>
      <c r="N311" s="9">
        <f>$I311*VLOOKUP($G311,alloc,10)</f>
        <v>0</v>
      </c>
      <c r="O311" s="9">
        <f>$I311*VLOOKUP($G311,alloc,11)</f>
        <v>0</v>
      </c>
      <c r="P311" s="9">
        <f>$I311*VLOOKUP($G311,alloc,12)</f>
        <v>0</v>
      </c>
      <c r="Q311" s="9">
        <f>$I311*VLOOKUP($G311,alloc,13)</f>
        <v>0</v>
      </c>
      <c r="R311" s="9">
        <f>$I311*VLOOKUP($G311,alloc,14)</f>
        <v>0</v>
      </c>
      <c r="S311" s="9">
        <f>$I311*VLOOKUP($G311,alloc,15)</f>
        <v>0</v>
      </c>
      <c r="T311" s="9">
        <f>$I311*VLOOKUP($G311,alloc,16)</f>
        <v>0</v>
      </c>
      <c r="U311" s="9">
        <f>$I311*VLOOKUP($G311,alloc,17)</f>
        <v>0</v>
      </c>
      <c r="V311" s="9">
        <f>$I311*VLOOKUP($G311,alloc,18)</f>
        <v>0</v>
      </c>
      <c r="W311" s="9">
        <f>$I311*VLOOKUP($G311,alloc,19)</f>
        <v>0</v>
      </c>
      <c r="X311" s="9">
        <f>$I311*VLOOKUP($G311,alloc,20)</f>
        <v>0</v>
      </c>
      <c r="Y311" s="1">
        <f>SUM(J311:X311)-I311</f>
        <v>0</v>
      </c>
    </row>
    <row r="312" spans="1:25">
      <c r="A312">
        <f t="shared" si="316"/>
        <v>293</v>
      </c>
      <c r="C312" s="120"/>
      <c r="D312" s="105" t="s">
        <v>218</v>
      </c>
      <c r="G312" s="12"/>
      <c r="H312" s="9"/>
      <c r="I312" s="1">
        <f>'O and M Class.'!K$148</f>
        <v>0</v>
      </c>
      <c r="J312" s="9">
        <f t="shared" ref="J312:X312" si="318">SUM(J308:J311)</f>
        <v>0</v>
      </c>
      <c r="K312" s="9">
        <f t="shared" si="318"/>
        <v>0</v>
      </c>
      <c r="L312" s="9">
        <f t="shared" si="318"/>
        <v>0</v>
      </c>
      <c r="M312" s="9">
        <f t="shared" si="318"/>
        <v>0</v>
      </c>
      <c r="N312" s="9">
        <f t="shared" si="318"/>
        <v>0</v>
      </c>
      <c r="O312" s="9">
        <f t="shared" si="318"/>
        <v>0</v>
      </c>
      <c r="P312" s="9">
        <f t="shared" si="318"/>
        <v>0</v>
      </c>
      <c r="Q312" s="9">
        <f t="shared" si="318"/>
        <v>0</v>
      </c>
      <c r="R312" s="9">
        <f t="shared" si="318"/>
        <v>0</v>
      </c>
      <c r="S312" s="9">
        <f t="shared" si="318"/>
        <v>0</v>
      </c>
      <c r="T312" s="9">
        <f t="shared" si="318"/>
        <v>0</v>
      </c>
      <c r="U312" s="9">
        <f t="shared" si="318"/>
        <v>0</v>
      </c>
      <c r="V312" s="9">
        <f t="shared" si="318"/>
        <v>0</v>
      </c>
      <c r="W312" s="9">
        <f t="shared" si="318"/>
        <v>0</v>
      </c>
      <c r="X312" s="9">
        <f t="shared" si="318"/>
        <v>0</v>
      </c>
      <c r="Y312" s="1">
        <f>SUM(J312:X312)-I312</f>
        <v>0</v>
      </c>
    </row>
    <row r="313" spans="1:25">
      <c r="A313">
        <f t="shared" si="316"/>
        <v>294</v>
      </c>
      <c r="C313" s="120"/>
      <c r="H313" s="9"/>
      <c r="I313" s="1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1"/>
    </row>
    <row r="314" spans="1:25">
      <c r="A314">
        <f t="shared" si="316"/>
        <v>295</v>
      </c>
      <c r="C314" s="120"/>
      <c r="D314" s="105" t="s">
        <v>31</v>
      </c>
      <c r="H314" s="9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>
      <c r="A315">
        <f t="shared" si="316"/>
        <v>296</v>
      </c>
      <c r="C315" s="120"/>
      <c r="E315" s="105" t="s">
        <v>70</v>
      </c>
      <c r="H315" s="1"/>
      <c r="I315" s="1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1"/>
    </row>
    <row r="316" spans="1:25">
      <c r="A316">
        <f t="shared" si="316"/>
        <v>297</v>
      </c>
      <c r="C316" s="120">
        <v>9200</v>
      </c>
      <c r="F316" s="105" t="s">
        <v>198</v>
      </c>
      <c r="G316" s="12">
        <v>17.399999999999999</v>
      </c>
      <c r="H316" s="9" t="str">
        <f t="shared" ref="H316:H328" si="319">VLOOKUP($G316,alloc,3)</f>
        <v>Composite of Accts. 870-902, 905-916, 924 &amp; 928-930.1 - Demand</v>
      </c>
      <c r="I316" s="1">
        <f>'O and M Class.'!K$152</f>
        <v>0</v>
      </c>
      <c r="J316" s="9">
        <f t="shared" ref="J316:J328" si="320">$I316*VLOOKUP($G316,alloc,6)</f>
        <v>0</v>
      </c>
      <c r="K316" s="9">
        <f t="shared" ref="K316:K328" si="321">$I316*VLOOKUP($G316,alloc,7)</f>
        <v>0</v>
      </c>
      <c r="L316" s="9">
        <f t="shared" ref="L316:L328" si="322">$I316*VLOOKUP($G316,alloc,8)</f>
        <v>0</v>
      </c>
      <c r="M316" s="9">
        <f t="shared" ref="M316:M328" si="323">$I316*VLOOKUP($G316,alloc,9)</f>
        <v>0</v>
      </c>
      <c r="N316" s="9">
        <f t="shared" ref="N316:N328" si="324">$I316*VLOOKUP($G316,alloc,10)</f>
        <v>0</v>
      </c>
      <c r="O316" s="9">
        <f t="shared" ref="O316:O328" si="325">$I316*VLOOKUP($G316,alloc,11)</f>
        <v>0</v>
      </c>
      <c r="P316" s="9">
        <f t="shared" ref="P316:P328" si="326">$I316*VLOOKUP($G316,alloc,12)</f>
        <v>0</v>
      </c>
      <c r="Q316" s="9">
        <f t="shared" ref="Q316:Q328" si="327">$I316*VLOOKUP($G316,alloc,13)</f>
        <v>0</v>
      </c>
      <c r="R316" s="9">
        <f t="shared" ref="R316:R328" si="328">$I316*VLOOKUP($G316,alloc,14)</f>
        <v>0</v>
      </c>
      <c r="S316" s="9">
        <f t="shared" ref="S316:S328" si="329">$I316*VLOOKUP($G316,alloc,15)</f>
        <v>0</v>
      </c>
      <c r="T316" s="9">
        <f t="shared" ref="T316:T328" si="330">$I316*VLOOKUP($G316,alloc,16)</f>
        <v>0</v>
      </c>
      <c r="U316" s="9">
        <f t="shared" ref="U316:U328" si="331">$I316*VLOOKUP($G316,alloc,17)</f>
        <v>0</v>
      </c>
      <c r="V316" s="9">
        <f t="shared" ref="V316:V328" si="332">$I316*VLOOKUP($G316,alloc,18)</f>
        <v>0</v>
      </c>
      <c r="W316" s="9">
        <f t="shared" ref="W316:W328" si="333">$I316*VLOOKUP($G316,alloc,19)</f>
        <v>0</v>
      </c>
      <c r="X316" s="9">
        <f t="shared" ref="X316:X328" si="334">$I316*VLOOKUP($G316,alloc,20)</f>
        <v>0</v>
      </c>
      <c r="Y316" s="1">
        <f t="shared" ref="Y316:Y328" si="335">SUM(J316:X316)-I316</f>
        <v>0</v>
      </c>
    </row>
    <row r="317" spans="1:25">
      <c r="A317">
        <f t="shared" si="316"/>
        <v>298</v>
      </c>
      <c r="C317" s="120">
        <v>9210</v>
      </c>
      <c r="F317" s="105" t="s">
        <v>106</v>
      </c>
      <c r="G317" s="12">
        <v>17.399999999999999</v>
      </c>
      <c r="H317" s="9" t="str">
        <f t="shared" si="319"/>
        <v>Composite of Accts. 870-902, 905-916, 924 &amp; 928-930.1 - Demand</v>
      </c>
      <c r="I317" s="1">
        <f>'O and M Class.'!K$153</f>
        <v>22322.592144484028</v>
      </c>
      <c r="J317" s="9">
        <f t="shared" si="320"/>
        <v>12053.156897886374</v>
      </c>
      <c r="K317" s="9">
        <f t="shared" si="321"/>
        <v>7438.524931334855</v>
      </c>
      <c r="L317" s="9">
        <f t="shared" si="322"/>
        <v>0</v>
      </c>
      <c r="M317" s="9">
        <f t="shared" si="323"/>
        <v>2830.9103152627986</v>
      </c>
      <c r="N317" s="9">
        <f t="shared" si="324"/>
        <v>0</v>
      </c>
      <c r="O317" s="9">
        <f t="shared" si="325"/>
        <v>0</v>
      </c>
      <c r="P317" s="9">
        <f t="shared" si="326"/>
        <v>0</v>
      </c>
      <c r="Q317" s="9">
        <f t="shared" si="327"/>
        <v>0</v>
      </c>
      <c r="R317" s="9">
        <f t="shared" si="328"/>
        <v>0</v>
      </c>
      <c r="S317" s="9">
        <f t="shared" si="329"/>
        <v>0</v>
      </c>
      <c r="T317" s="9">
        <f t="shared" si="330"/>
        <v>0</v>
      </c>
      <c r="U317" s="9">
        <f t="shared" si="331"/>
        <v>0</v>
      </c>
      <c r="V317" s="9">
        <f t="shared" si="332"/>
        <v>0</v>
      </c>
      <c r="W317" s="9">
        <f t="shared" si="333"/>
        <v>0</v>
      </c>
      <c r="X317" s="9">
        <f t="shared" si="334"/>
        <v>0</v>
      </c>
      <c r="Y317" s="1">
        <f t="shared" si="335"/>
        <v>0</v>
      </c>
    </row>
    <row r="318" spans="1:25">
      <c r="A318">
        <f t="shared" si="316"/>
        <v>299</v>
      </c>
      <c r="C318" s="120">
        <v>9220</v>
      </c>
      <c r="F318" s="105" t="s">
        <v>199</v>
      </c>
      <c r="G318" s="12">
        <v>99</v>
      </c>
      <c r="H318" s="9" t="str">
        <f t="shared" si="319"/>
        <v>-</v>
      </c>
      <c r="I318" s="1">
        <f>'O and M Class.'!K$154</f>
        <v>0</v>
      </c>
      <c r="J318" s="9">
        <f t="shared" si="320"/>
        <v>0</v>
      </c>
      <c r="K318" s="9">
        <f t="shared" si="321"/>
        <v>0</v>
      </c>
      <c r="L318" s="9">
        <f t="shared" si="322"/>
        <v>0</v>
      </c>
      <c r="M318" s="9">
        <f t="shared" si="323"/>
        <v>0</v>
      </c>
      <c r="N318" s="9">
        <f t="shared" si="324"/>
        <v>0</v>
      </c>
      <c r="O318" s="9">
        <f t="shared" si="325"/>
        <v>0</v>
      </c>
      <c r="P318" s="9">
        <f t="shared" si="326"/>
        <v>0</v>
      </c>
      <c r="Q318" s="9">
        <f t="shared" si="327"/>
        <v>0</v>
      </c>
      <c r="R318" s="9">
        <f t="shared" si="328"/>
        <v>0</v>
      </c>
      <c r="S318" s="9">
        <f t="shared" si="329"/>
        <v>0</v>
      </c>
      <c r="T318" s="9">
        <f t="shared" si="330"/>
        <v>0</v>
      </c>
      <c r="U318" s="9">
        <f t="shared" si="331"/>
        <v>0</v>
      </c>
      <c r="V318" s="9">
        <f t="shared" si="332"/>
        <v>0</v>
      </c>
      <c r="W318" s="9">
        <f t="shared" si="333"/>
        <v>0</v>
      </c>
      <c r="X318" s="9">
        <f t="shared" si="334"/>
        <v>0</v>
      </c>
      <c r="Y318" s="1">
        <f t="shared" si="335"/>
        <v>0</v>
      </c>
    </row>
    <row r="319" spans="1:25">
      <c r="A319">
        <f t="shared" si="316"/>
        <v>300</v>
      </c>
      <c r="C319" s="120">
        <v>9220</v>
      </c>
      <c r="F319" s="105" t="s">
        <v>200</v>
      </c>
      <c r="G319" s="12">
        <v>17.399999999999999</v>
      </c>
      <c r="H319" s="9" t="str">
        <f t="shared" si="319"/>
        <v>Composite of Accts. 870-902, 905-916, 924 &amp; 928-930.1 - Demand</v>
      </c>
      <c r="I319" s="1">
        <f>'O and M Class.'!K$155</f>
        <v>5898711.2696815962</v>
      </c>
      <c r="J319" s="9">
        <f t="shared" si="320"/>
        <v>3185028.5114119849</v>
      </c>
      <c r="K319" s="9">
        <f t="shared" si="321"/>
        <v>1965618.9818042582</v>
      </c>
      <c r="L319" s="9">
        <f t="shared" si="322"/>
        <v>0</v>
      </c>
      <c r="M319" s="9">
        <f t="shared" si="323"/>
        <v>748063.77646535321</v>
      </c>
      <c r="N319" s="9">
        <f t="shared" si="324"/>
        <v>0</v>
      </c>
      <c r="O319" s="9">
        <f t="shared" si="325"/>
        <v>0</v>
      </c>
      <c r="P319" s="9">
        <f t="shared" si="326"/>
        <v>0</v>
      </c>
      <c r="Q319" s="9">
        <f t="shared" si="327"/>
        <v>0</v>
      </c>
      <c r="R319" s="9">
        <f t="shared" si="328"/>
        <v>0</v>
      </c>
      <c r="S319" s="9">
        <f t="shared" si="329"/>
        <v>0</v>
      </c>
      <c r="T319" s="9">
        <f t="shared" si="330"/>
        <v>0</v>
      </c>
      <c r="U319" s="9">
        <f t="shared" si="331"/>
        <v>0</v>
      </c>
      <c r="V319" s="9">
        <f t="shared" si="332"/>
        <v>0</v>
      </c>
      <c r="W319" s="9">
        <f t="shared" si="333"/>
        <v>0</v>
      </c>
      <c r="X319" s="9">
        <f t="shared" si="334"/>
        <v>0</v>
      </c>
      <c r="Y319" s="1">
        <f t="shared" si="335"/>
        <v>0</v>
      </c>
    </row>
    <row r="320" spans="1:25">
      <c r="A320">
        <f t="shared" si="316"/>
        <v>301</v>
      </c>
      <c r="C320" s="120">
        <v>9230</v>
      </c>
      <c r="F320" s="105" t="s">
        <v>107</v>
      </c>
      <c r="G320" s="12">
        <v>17.399999999999999</v>
      </c>
      <c r="H320" s="9" t="str">
        <f t="shared" si="319"/>
        <v>Composite of Accts. 870-902, 905-916, 924 &amp; 928-930.1 - Demand</v>
      </c>
      <c r="I320" s="1">
        <f>'O and M Class.'!K$156</f>
        <v>22621.235110250316</v>
      </c>
      <c r="J320" s="9">
        <f t="shared" si="320"/>
        <v>12214.410147488064</v>
      </c>
      <c r="K320" s="9">
        <f t="shared" si="321"/>
        <v>7538.0412926983463</v>
      </c>
      <c r="L320" s="9">
        <f t="shared" si="322"/>
        <v>0</v>
      </c>
      <c r="M320" s="9">
        <f t="shared" si="323"/>
        <v>2868.7836700639059</v>
      </c>
      <c r="N320" s="9">
        <f t="shared" si="324"/>
        <v>0</v>
      </c>
      <c r="O320" s="9">
        <f t="shared" si="325"/>
        <v>0</v>
      </c>
      <c r="P320" s="9">
        <f t="shared" si="326"/>
        <v>0</v>
      </c>
      <c r="Q320" s="9">
        <f t="shared" si="327"/>
        <v>0</v>
      </c>
      <c r="R320" s="9">
        <f t="shared" si="328"/>
        <v>0</v>
      </c>
      <c r="S320" s="9">
        <f t="shared" si="329"/>
        <v>0</v>
      </c>
      <c r="T320" s="9">
        <f t="shared" si="330"/>
        <v>0</v>
      </c>
      <c r="U320" s="9">
        <f t="shared" si="331"/>
        <v>0</v>
      </c>
      <c r="V320" s="9">
        <f t="shared" si="332"/>
        <v>0</v>
      </c>
      <c r="W320" s="9">
        <f t="shared" si="333"/>
        <v>0</v>
      </c>
      <c r="X320" s="9">
        <f t="shared" si="334"/>
        <v>0</v>
      </c>
      <c r="Y320" s="1">
        <f t="shared" si="335"/>
        <v>0</v>
      </c>
    </row>
    <row r="321" spans="1:25">
      <c r="A321">
        <f t="shared" si="316"/>
        <v>302</v>
      </c>
      <c r="C321" s="120">
        <v>9240</v>
      </c>
      <c r="F321" s="105" t="s">
        <v>102</v>
      </c>
      <c r="G321" s="12">
        <v>9.4</v>
      </c>
      <c r="H321" s="9" t="str">
        <f t="shared" si="319"/>
        <v>Allocated Net Plant - Demand</v>
      </c>
      <c r="I321" s="1">
        <f>'O and M Class.'!K$157</f>
        <v>0</v>
      </c>
      <c r="J321" s="9">
        <f t="shared" si="320"/>
        <v>0</v>
      </c>
      <c r="K321" s="9">
        <f t="shared" si="321"/>
        <v>0</v>
      </c>
      <c r="L321" s="9">
        <f t="shared" si="322"/>
        <v>0</v>
      </c>
      <c r="M321" s="9">
        <f t="shared" si="323"/>
        <v>0</v>
      </c>
      <c r="N321" s="9">
        <f t="shared" si="324"/>
        <v>0</v>
      </c>
      <c r="O321" s="9">
        <f t="shared" si="325"/>
        <v>0</v>
      </c>
      <c r="P321" s="9">
        <f t="shared" si="326"/>
        <v>0</v>
      </c>
      <c r="Q321" s="9">
        <f t="shared" si="327"/>
        <v>0</v>
      </c>
      <c r="R321" s="9">
        <f t="shared" si="328"/>
        <v>0</v>
      </c>
      <c r="S321" s="9">
        <f t="shared" si="329"/>
        <v>0</v>
      </c>
      <c r="T321" s="9">
        <f t="shared" si="330"/>
        <v>0</v>
      </c>
      <c r="U321" s="9">
        <f t="shared" si="331"/>
        <v>0</v>
      </c>
      <c r="V321" s="9">
        <f t="shared" si="332"/>
        <v>0</v>
      </c>
      <c r="W321" s="9">
        <f t="shared" si="333"/>
        <v>0</v>
      </c>
      <c r="X321" s="9">
        <f t="shared" si="334"/>
        <v>0</v>
      </c>
      <c r="Y321" s="1">
        <f t="shared" si="335"/>
        <v>0</v>
      </c>
    </row>
    <row r="322" spans="1:25">
      <c r="A322">
        <f t="shared" si="316"/>
        <v>303</v>
      </c>
      <c r="C322" s="120">
        <v>9250</v>
      </c>
      <c r="F322" s="105" t="s">
        <v>103</v>
      </c>
      <c r="G322" s="12">
        <v>17.399999999999999</v>
      </c>
      <c r="H322" s="9" t="str">
        <f t="shared" si="319"/>
        <v>Composite of Accts. 870-902, 905-916, 924 &amp; 928-930.1 - Demand</v>
      </c>
      <c r="I322" s="1">
        <f>'O and M Class.'!K$158</f>
        <v>7516.6078497625049</v>
      </c>
      <c r="J322" s="9">
        <f t="shared" si="320"/>
        <v>4058.6170802506476</v>
      </c>
      <c r="K322" s="9">
        <f t="shared" si="321"/>
        <v>2504.7483073484273</v>
      </c>
      <c r="L322" s="9">
        <f t="shared" si="322"/>
        <v>0</v>
      </c>
      <c r="M322" s="9">
        <f t="shared" si="323"/>
        <v>953.2424621634301</v>
      </c>
      <c r="N322" s="9">
        <f t="shared" si="324"/>
        <v>0</v>
      </c>
      <c r="O322" s="9">
        <f t="shared" si="325"/>
        <v>0</v>
      </c>
      <c r="P322" s="9">
        <f t="shared" si="326"/>
        <v>0</v>
      </c>
      <c r="Q322" s="9">
        <f t="shared" si="327"/>
        <v>0</v>
      </c>
      <c r="R322" s="9">
        <f t="shared" si="328"/>
        <v>0</v>
      </c>
      <c r="S322" s="9">
        <f t="shared" si="329"/>
        <v>0</v>
      </c>
      <c r="T322" s="9">
        <f t="shared" si="330"/>
        <v>0</v>
      </c>
      <c r="U322" s="9">
        <f t="shared" si="331"/>
        <v>0</v>
      </c>
      <c r="V322" s="9">
        <f t="shared" si="332"/>
        <v>0</v>
      </c>
      <c r="W322" s="9">
        <f t="shared" si="333"/>
        <v>0</v>
      </c>
      <c r="X322" s="9">
        <f t="shared" si="334"/>
        <v>0</v>
      </c>
      <c r="Y322" s="1">
        <f t="shared" si="335"/>
        <v>0</v>
      </c>
    </row>
    <row r="323" spans="1:25">
      <c r="A323">
        <f t="shared" si="316"/>
        <v>304</v>
      </c>
      <c r="C323" s="120">
        <v>9260</v>
      </c>
      <c r="F323" s="105" t="s">
        <v>201</v>
      </c>
      <c r="G323" s="12">
        <v>17.399999999999999</v>
      </c>
      <c r="H323" s="9" t="str">
        <f t="shared" si="319"/>
        <v>Composite of Accts. 870-902, 905-916, 924 &amp; 928-930.1 - Demand</v>
      </c>
      <c r="I323" s="1">
        <f>'O and M Class.'!K$159</f>
        <v>282070.28698878037</v>
      </c>
      <c r="J323" s="9">
        <f t="shared" si="320"/>
        <v>152304.77729924911</v>
      </c>
      <c r="K323" s="9">
        <f t="shared" si="321"/>
        <v>93993.871705141006</v>
      </c>
      <c r="L323" s="9">
        <f t="shared" si="322"/>
        <v>0</v>
      </c>
      <c r="M323" s="9">
        <f t="shared" si="323"/>
        <v>35771.637984390254</v>
      </c>
      <c r="N323" s="9">
        <f t="shared" si="324"/>
        <v>0</v>
      </c>
      <c r="O323" s="9">
        <f t="shared" si="325"/>
        <v>0</v>
      </c>
      <c r="P323" s="9">
        <f t="shared" si="326"/>
        <v>0</v>
      </c>
      <c r="Q323" s="9">
        <f t="shared" si="327"/>
        <v>0</v>
      </c>
      <c r="R323" s="9">
        <f t="shared" si="328"/>
        <v>0</v>
      </c>
      <c r="S323" s="9">
        <f t="shared" si="329"/>
        <v>0</v>
      </c>
      <c r="T323" s="9">
        <f t="shared" si="330"/>
        <v>0</v>
      </c>
      <c r="U323" s="9">
        <f t="shared" si="331"/>
        <v>0</v>
      </c>
      <c r="V323" s="9">
        <f t="shared" si="332"/>
        <v>0</v>
      </c>
      <c r="W323" s="9">
        <f t="shared" si="333"/>
        <v>0</v>
      </c>
      <c r="X323" s="9">
        <f t="shared" si="334"/>
        <v>0</v>
      </c>
      <c r="Y323" s="1">
        <f t="shared" si="335"/>
        <v>0</v>
      </c>
    </row>
    <row r="324" spans="1:25">
      <c r="A324">
        <f t="shared" si="316"/>
        <v>305</v>
      </c>
      <c r="C324" s="120">
        <v>9270</v>
      </c>
      <c r="F324" s="105" t="s">
        <v>391</v>
      </c>
      <c r="G324" s="12">
        <v>99</v>
      </c>
      <c r="H324" s="9" t="str">
        <f t="shared" si="319"/>
        <v>-</v>
      </c>
      <c r="I324" s="1">
        <f>'O and M Class.'!K$160</f>
        <v>0</v>
      </c>
      <c r="J324" s="9">
        <f t="shared" si="320"/>
        <v>0</v>
      </c>
      <c r="K324" s="9">
        <f t="shared" si="321"/>
        <v>0</v>
      </c>
      <c r="L324" s="9">
        <f t="shared" si="322"/>
        <v>0</v>
      </c>
      <c r="M324" s="9">
        <f t="shared" si="323"/>
        <v>0</v>
      </c>
      <c r="N324" s="9">
        <f t="shared" si="324"/>
        <v>0</v>
      </c>
      <c r="O324" s="9">
        <f t="shared" si="325"/>
        <v>0</v>
      </c>
      <c r="P324" s="9">
        <f t="shared" si="326"/>
        <v>0</v>
      </c>
      <c r="Q324" s="9">
        <f t="shared" si="327"/>
        <v>0</v>
      </c>
      <c r="R324" s="9">
        <f t="shared" si="328"/>
        <v>0</v>
      </c>
      <c r="S324" s="9">
        <f t="shared" si="329"/>
        <v>0</v>
      </c>
      <c r="T324" s="9">
        <f t="shared" si="330"/>
        <v>0</v>
      </c>
      <c r="U324" s="9">
        <f t="shared" si="331"/>
        <v>0</v>
      </c>
      <c r="V324" s="9">
        <f t="shared" si="332"/>
        <v>0</v>
      </c>
      <c r="W324" s="9">
        <f t="shared" si="333"/>
        <v>0</v>
      </c>
      <c r="X324" s="9">
        <f t="shared" si="334"/>
        <v>0</v>
      </c>
      <c r="Y324" s="1">
        <f t="shared" si="335"/>
        <v>0</v>
      </c>
    </row>
    <row r="325" spans="1:25">
      <c r="A325">
        <f t="shared" si="316"/>
        <v>306</v>
      </c>
      <c r="C325" s="120">
        <v>9280</v>
      </c>
      <c r="F325" s="105" t="s">
        <v>202</v>
      </c>
      <c r="G325" s="12">
        <v>99</v>
      </c>
      <c r="H325" s="9" t="str">
        <f t="shared" si="319"/>
        <v>-</v>
      </c>
      <c r="I325" s="1">
        <f>'O and M Class.'!K$161</f>
        <v>0</v>
      </c>
      <c r="J325" s="9">
        <f t="shared" si="320"/>
        <v>0</v>
      </c>
      <c r="K325" s="9">
        <f t="shared" si="321"/>
        <v>0</v>
      </c>
      <c r="L325" s="9">
        <f t="shared" si="322"/>
        <v>0</v>
      </c>
      <c r="M325" s="9">
        <f t="shared" si="323"/>
        <v>0</v>
      </c>
      <c r="N325" s="9">
        <f t="shared" si="324"/>
        <v>0</v>
      </c>
      <c r="O325" s="9">
        <f t="shared" si="325"/>
        <v>0</v>
      </c>
      <c r="P325" s="9">
        <f t="shared" si="326"/>
        <v>0</v>
      </c>
      <c r="Q325" s="9">
        <f t="shared" si="327"/>
        <v>0</v>
      </c>
      <c r="R325" s="9">
        <f t="shared" si="328"/>
        <v>0</v>
      </c>
      <c r="S325" s="9">
        <f t="shared" si="329"/>
        <v>0</v>
      </c>
      <c r="T325" s="9">
        <f t="shared" si="330"/>
        <v>0</v>
      </c>
      <c r="U325" s="9">
        <f t="shared" si="331"/>
        <v>0</v>
      </c>
      <c r="V325" s="9">
        <f t="shared" si="332"/>
        <v>0</v>
      </c>
      <c r="W325" s="9">
        <f t="shared" si="333"/>
        <v>0</v>
      </c>
      <c r="X325" s="9">
        <f t="shared" si="334"/>
        <v>0</v>
      </c>
      <c r="Y325" s="1">
        <f t="shared" si="335"/>
        <v>0</v>
      </c>
    </row>
    <row r="326" spans="1:25">
      <c r="A326">
        <f t="shared" si="316"/>
        <v>307</v>
      </c>
      <c r="C326" s="124">
        <v>930.1</v>
      </c>
      <c r="F326" s="105" t="s">
        <v>203</v>
      </c>
      <c r="G326" s="12">
        <v>99</v>
      </c>
      <c r="H326" s="9" t="str">
        <f t="shared" si="319"/>
        <v>-</v>
      </c>
      <c r="I326" s="1">
        <f>'O and M Class.'!K$162</f>
        <v>0</v>
      </c>
      <c r="J326" s="9">
        <f t="shared" si="320"/>
        <v>0</v>
      </c>
      <c r="K326" s="9">
        <f t="shared" si="321"/>
        <v>0</v>
      </c>
      <c r="L326" s="9">
        <f t="shared" si="322"/>
        <v>0</v>
      </c>
      <c r="M326" s="9">
        <f t="shared" si="323"/>
        <v>0</v>
      </c>
      <c r="N326" s="9">
        <f t="shared" si="324"/>
        <v>0</v>
      </c>
      <c r="O326" s="9">
        <f t="shared" si="325"/>
        <v>0</v>
      </c>
      <c r="P326" s="9">
        <f t="shared" si="326"/>
        <v>0</v>
      </c>
      <c r="Q326" s="9">
        <f t="shared" si="327"/>
        <v>0</v>
      </c>
      <c r="R326" s="9">
        <f t="shared" si="328"/>
        <v>0</v>
      </c>
      <c r="S326" s="9">
        <f t="shared" si="329"/>
        <v>0</v>
      </c>
      <c r="T326" s="9">
        <f t="shared" si="330"/>
        <v>0</v>
      </c>
      <c r="U326" s="9">
        <f t="shared" si="331"/>
        <v>0</v>
      </c>
      <c r="V326" s="9">
        <f t="shared" si="332"/>
        <v>0</v>
      </c>
      <c r="W326" s="9">
        <f t="shared" si="333"/>
        <v>0</v>
      </c>
      <c r="X326" s="9">
        <f t="shared" si="334"/>
        <v>0</v>
      </c>
      <c r="Y326" s="1">
        <f t="shared" si="335"/>
        <v>0</v>
      </c>
    </row>
    <row r="327" spans="1:25">
      <c r="A327">
        <f t="shared" si="316"/>
        <v>308</v>
      </c>
      <c r="C327" s="124">
        <v>930.2</v>
      </c>
      <c r="F327" s="105" t="s">
        <v>204</v>
      </c>
      <c r="G327" s="12">
        <v>17.399999999999999</v>
      </c>
      <c r="H327" s="9" t="str">
        <f t="shared" si="319"/>
        <v>Composite of Accts. 870-902, 905-916, 924 &amp; 928-930.1 - Demand</v>
      </c>
      <c r="I327" s="1">
        <f>'O and M Class.'!K$163</f>
        <v>7889.4239454554408</v>
      </c>
      <c r="J327" s="9">
        <f t="shared" si="320"/>
        <v>4259.9203548147871</v>
      </c>
      <c r="K327" s="9">
        <f t="shared" si="321"/>
        <v>2628.9812729764844</v>
      </c>
      <c r="L327" s="9">
        <f t="shared" si="322"/>
        <v>0</v>
      </c>
      <c r="M327" s="9">
        <f t="shared" si="323"/>
        <v>1000.5223176641691</v>
      </c>
      <c r="N327" s="9">
        <f t="shared" si="324"/>
        <v>0</v>
      </c>
      <c r="O327" s="9">
        <f t="shared" si="325"/>
        <v>0</v>
      </c>
      <c r="P327" s="9">
        <f t="shared" si="326"/>
        <v>0</v>
      </c>
      <c r="Q327" s="9">
        <f t="shared" si="327"/>
        <v>0</v>
      </c>
      <c r="R327" s="9">
        <f t="shared" si="328"/>
        <v>0</v>
      </c>
      <c r="S327" s="9">
        <f t="shared" si="329"/>
        <v>0</v>
      </c>
      <c r="T327" s="9">
        <f t="shared" si="330"/>
        <v>0</v>
      </c>
      <c r="U327" s="9">
        <f t="shared" si="331"/>
        <v>0</v>
      </c>
      <c r="V327" s="9">
        <f t="shared" si="332"/>
        <v>0</v>
      </c>
      <c r="W327" s="9">
        <f t="shared" si="333"/>
        <v>0</v>
      </c>
      <c r="X327" s="9">
        <f t="shared" si="334"/>
        <v>0</v>
      </c>
      <c r="Y327" s="1">
        <f t="shared" si="335"/>
        <v>0</v>
      </c>
    </row>
    <row r="328" spans="1:25">
      <c r="A328">
        <f t="shared" si="316"/>
        <v>309</v>
      </c>
      <c r="C328" s="120" t="s">
        <v>640</v>
      </c>
      <c r="F328" s="105" t="s">
        <v>650</v>
      </c>
      <c r="G328" s="12">
        <v>17.399999999999999</v>
      </c>
      <c r="H328" s="9" t="str">
        <f t="shared" si="319"/>
        <v>Composite of Accts. 870-902, 905-916, 924 &amp; 928-930.1 - Demand</v>
      </c>
      <c r="I328" s="1">
        <f>'O and M Class.'!K$164</f>
        <v>-453867.86466924445</v>
      </c>
      <c r="J328" s="9">
        <f t="shared" si="320"/>
        <v>-245067.44325922063</v>
      </c>
      <c r="K328" s="9">
        <f t="shared" si="321"/>
        <v>-151241.72878408898</v>
      </c>
      <c r="L328" s="9">
        <f t="shared" si="322"/>
        <v>0</v>
      </c>
      <c r="M328" s="9">
        <f t="shared" si="323"/>
        <v>-57558.692625934847</v>
      </c>
      <c r="N328" s="9">
        <f t="shared" si="324"/>
        <v>0</v>
      </c>
      <c r="O328" s="9">
        <f t="shared" si="325"/>
        <v>0</v>
      </c>
      <c r="P328" s="9">
        <f t="shared" si="326"/>
        <v>0</v>
      </c>
      <c r="Q328" s="9">
        <f t="shared" si="327"/>
        <v>0</v>
      </c>
      <c r="R328" s="9">
        <f t="shared" si="328"/>
        <v>0</v>
      </c>
      <c r="S328" s="9">
        <f t="shared" si="329"/>
        <v>0</v>
      </c>
      <c r="T328" s="9">
        <f t="shared" si="330"/>
        <v>0</v>
      </c>
      <c r="U328" s="9">
        <f t="shared" si="331"/>
        <v>0</v>
      </c>
      <c r="V328" s="9">
        <f t="shared" si="332"/>
        <v>0</v>
      </c>
      <c r="W328" s="9">
        <f t="shared" si="333"/>
        <v>0</v>
      </c>
      <c r="X328" s="9">
        <f t="shared" si="334"/>
        <v>0</v>
      </c>
      <c r="Y328" s="1">
        <f t="shared" si="335"/>
        <v>0</v>
      </c>
    </row>
    <row r="329" spans="1:25">
      <c r="A329">
        <f t="shared" si="316"/>
        <v>310</v>
      </c>
      <c r="C329" s="120"/>
      <c r="E329" s="105" t="s">
        <v>79</v>
      </c>
      <c r="G329" s="12"/>
      <c r="H329" s="9"/>
      <c r="I329" s="1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1"/>
    </row>
    <row r="330" spans="1:25">
      <c r="A330">
        <f t="shared" si="316"/>
        <v>311</v>
      </c>
      <c r="C330" s="120">
        <v>9320</v>
      </c>
      <c r="F330" s="105" t="s">
        <v>108</v>
      </c>
      <c r="G330" s="12">
        <v>17.399999999999999</v>
      </c>
      <c r="H330" s="9" t="str">
        <f>VLOOKUP($G330,alloc,3)</f>
        <v>Composite of Accts. 870-902, 905-916, 924 &amp; 928-930.1 - Demand</v>
      </c>
      <c r="I330" s="1">
        <f>'O and M Class.'!K$166</f>
        <v>0</v>
      </c>
      <c r="J330" s="9">
        <f>$I330*VLOOKUP($G330,alloc,6)</f>
        <v>0</v>
      </c>
      <c r="K330" s="9">
        <f>$I330*VLOOKUP($G330,alloc,7)</f>
        <v>0</v>
      </c>
      <c r="L330" s="9">
        <f>$I330*VLOOKUP($G330,alloc,8)</f>
        <v>0</v>
      </c>
      <c r="M330" s="9">
        <f>$I330*VLOOKUP($G330,alloc,9)</f>
        <v>0</v>
      </c>
      <c r="N330" s="9">
        <f>$I330*VLOOKUP($G330,alloc,10)</f>
        <v>0</v>
      </c>
      <c r="O330" s="9">
        <f>$I330*VLOOKUP($G330,alloc,11)</f>
        <v>0</v>
      </c>
      <c r="P330" s="9">
        <f>$I330*VLOOKUP($G330,alloc,12)</f>
        <v>0</v>
      </c>
      <c r="Q330" s="9">
        <f>$I330*VLOOKUP($G330,alloc,13)</f>
        <v>0</v>
      </c>
      <c r="R330" s="9">
        <f>$I330*VLOOKUP($G330,alloc,14)</f>
        <v>0</v>
      </c>
      <c r="S330" s="9">
        <f>$I330*VLOOKUP($G330,alloc,15)</f>
        <v>0</v>
      </c>
      <c r="T330" s="9">
        <f>$I330*VLOOKUP($G330,alloc,16)</f>
        <v>0</v>
      </c>
      <c r="U330" s="9">
        <f>$I330*VLOOKUP($G330,alloc,17)</f>
        <v>0</v>
      </c>
      <c r="V330" s="9">
        <f>$I330*VLOOKUP($G330,alloc,18)</f>
        <v>0</v>
      </c>
      <c r="W330" s="9">
        <f>$I330*VLOOKUP($G330,alloc,19)</f>
        <v>0</v>
      </c>
      <c r="X330" s="9">
        <f>$I330*VLOOKUP($G330,alloc,20)</f>
        <v>0</v>
      </c>
      <c r="Y330" s="1">
        <f>SUM(J330:X330)-I330</f>
        <v>0</v>
      </c>
    </row>
    <row r="331" spans="1:25">
      <c r="A331">
        <f t="shared" si="316"/>
        <v>312</v>
      </c>
      <c r="C331" s="120"/>
      <c r="D331" s="105" t="s">
        <v>32</v>
      </c>
      <c r="H331" s="9"/>
      <c r="I331" s="1">
        <f>'O and M Class.'!K$167</f>
        <v>5787263.5510510849</v>
      </c>
      <c r="J331" s="1">
        <f t="shared" ref="J331:X331" si="336">SUM(J316:J330)</f>
        <v>3124851.9499324532</v>
      </c>
      <c r="K331" s="1">
        <f t="shared" si="336"/>
        <v>1928481.4205296682</v>
      </c>
      <c r="L331" s="1">
        <f t="shared" si="336"/>
        <v>0</v>
      </c>
      <c r="M331" s="1">
        <f t="shared" si="336"/>
        <v>733930.18058896298</v>
      </c>
      <c r="N331" s="1">
        <f t="shared" si="336"/>
        <v>0</v>
      </c>
      <c r="O331" s="1">
        <f t="shared" si="336"/>
        <v>0</v>
      </c>
      <c r="P331" s="1">
        <f t="shared" si="336"/>
        <v>0</v>
      </c>
      <c r="Q331" s="1">
        <f t="shared" si="336"/>
        <v>0</v>
      </c>
      <c r="R331" s="1">
        <f t="shared" si="336"/>
        <v>0</v>
      </c>
      <c r="S331" s="1">
        <f t="shared" si="336"/>
        <v>0</v>
      </c>
      <c r="T331" s="1">
        <f t="shared" si="336"/>
        <v>0</v>
      </c>
      <c r="U331" s="1">
        <f t="shared" si="336"/>
        <v>0</v>
      </c>
      <c r="V331" s="1">
        <f t="shared" si="336"/>
        <v>0</v>
      </c>
      <c r="W331" s="1">
        <f t="shared" si="336"/>
        <v>0</v>
      </c>
      <c r="X331" s="1">
        <f t="shared" si="336"/>
        <v>0</v>
      </c>
      <c r="Y331" s="1">
        <f>SUM(J331:X331)-I331</f>
        <v>0</v>
      </c>
    </row>
    <row r="332" spans="1:25">
      <c r="A332">
        <f>A331+1</f>
        <v>313</v>
      </c>
      <c r="H332" s="9"/>
      <c r="I332" s="1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1"/>
    </row>
    <row r="333" spans="1:25">
      <c r="A333">
        <f>A332+1</f>
        <v>314</v>
      </c>
      <c r="D333" s="105" t="s">
        <v>129</v>
      </c>
      <c r="H333" s="9"/>
      <c r="I333" s="1">
        <f>'O and M Class.'!K$169</f>
        <v>10395047.952751042</v>
      </c>
      <c r="J333" s="1">
        <f t="shared" ref="J333:X333" si="337">J331+J312+J305+J298+J290+J263+J239+J216+J195</f>
        <v>5612840.2617668724</v>
      </c>
      <c r="K333" s="1">
        <f t="shared" si="337"/>
        <v>3463926.7186569492</v>
      </c>
      <c r="L333" s="1">
        <f t="shared" si="337"/>
        <v>0</v>
      </c>
      <c r="M333" s="1">
        <f t="shared" si="337"/>
        <v>1318280.9723272196</v>
      </c>
      <c r="N333" s="1">
        <f t="shared" si="337"/>
        <v>0</v>
      </c>
      <c r="O333" s="1">
        <f t="shared" si="337"/>
        <v>0</v>
      </c>
      <c r="P333" s="1">
        <f t="shared" si="337"/>
        <v>0</v>
      </c>
      <c r="Q333" s="1">
        <f t="shared" si="337"/>
        <v>0</v>
      </c>
      <c r="R333" s="1">
        <f t="shared" si="337"/>
        <v>0</v>
      </c>
      <c r="S333" s="1">
        <f t="shared" si="337"/>
        <v>0</v>
      </c>
      <c r="T333" s="1">
        <f t="shared" si="337"/>
        <v>0</v>
      </c>
      <c r="U333" s="1">
        <f t="shared" si="337"/>
        <v>0</v>
      </c>
      <c r="V333" s="1">
        <f t="shared" si="337"/>
        <v>0</v>
      </c>
      <c r="W333" s="1">
        <f t="shared" si="337"/>
        <v>0</v>
      </c>
      <c r="X333" s="1">
        <f t="shared" si="337"/>
        <v>0</v>
      </c>
      <c r="Y333" s="1">
        <f>SUM(J333:X333)-I333</f>
        <v>0</v>
      </c>
    </row>
    <row r="334" spans="1:25">
      <c r="F334" s="13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>
      <c r="F335" s="120" t="s">
        <v>61</v>
      </c>
    </row>
    <row r="336" spans="1:25">
      <c r="N336" s="3"/>
      <c r="O336" s="3"/>
      <c r="Q336" s="2"/>
      <c r="R336" s="2"/>
      <c r="S336" s="2"/>
      <c r="T336" s="2"/>
      <c r="U336" s="2"/>
      <c r="V336" s="2"/>
    </row>
    <row r="337" spans="1:25">
      <c r="J337" s="23"/>
      <c r="K337" s="3"/>
      <c r="L337" s="3"/>
      <c r="M337" s="3"/>
      <c r="N337" s="2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>
      <c r="A338" s="39" t="s">
        <v>290</v>
      </c>
      <c r="C338" s="121" t="s">
        <v>288</v>
      </c>
      <c r="G338" s="14" t="s">
        <v>38</v>
      </c>
      <c r="H338" s="11" t="s">
        <v>38</v>
      </c>
      <c r="I338" s="2" t="s">
        <v>1</v>
      </c>
      <c r="J338" s="2" t="s">
        <v>56</v>
      </c>
      <c r="K338" s="2" t="s">
        <v>535</v>
      </c>
      <c r="L338" s="2" t="s">
        <v>535</v>
      </c>
      <c r="M338" s="40" t="s">
        <v>536</v>
      </c>
      <c r="N338" s="40" t="s">
        <v>536</v>
      </c>
      <c r="O338" s="2"/>
      <c r="P338" s="2"/>
      <c r="Q338" s="2"/>
      <c r="R338" s="2"/>
      <c r="S338" s="2"/>
      <c r="T338" s="3"/>
      <c r="U338" s="3"/>
      <c r="V338" s="3"/>
      <c r="W338" s="2"/>
      <c r="X338" s="2"/>
      <c r="Y338" s="2"/>
    </row>
    <row r="339" spans="1:25">
      <c r="A339" s="39" t="s">
        <v>289</v>
      </c>
      <c r="C339" s="121" t="s">
        <v>289</v>
      </c>
      <c r="G339" s="14" t="s">
        <v>39</v>
      </c>
      <c r="H339" s="11" t="s">
        <v>21</v>
      </c>
      <c r="I339" s="2" t="s">
        <v>2</v>
      </c>
      <c r="J339" s="2" t="s">
        <v>460</v>
      </c>
      <c r="K339" s="40" t="s">
        <v>537</v>
      </c>
      <c r="L339" s="40" t="s">
        <v>538</v>
      </c>
      <c r="M339" s="40" t="s">
        <v>537</v>
      </c>
      <c r="N339" s="40" t="s">
        <v>538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>
      <c r="A340">
        <f>+A333+1</f>
        <v>315</v>
      </c>
      <c r="C340" s="120"/>
      <c r="D340" s="105" t="s">
        <v>110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5">
      <c r="A341">
        <f t="shared" ref="A341:A404" si="338">A340+1</f>
        <v>316</v>
      </c>
      <c r="C341" s="120"/>
      <c r="E341" s="105" t="s">
        <v>70</v>
      </c>
      <c r="H341" s="1"/>
      <c r="I341" s="1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1"/>
    </row>
    <row r="342" spans="1:25">
      <c r="A342">
        <f t="shared" si="338"/>
        <v>317</v>
      </c>
      <c r="C342" s="122">
        <v>7500</v>
      </c>
      <c r="F342" s="105" t="s">
        <v>78</v>
      </c>
      <c r="G342" s="12">
        <v>99</v>
      </c>
      <c r="H342" s="9" t="str">
        <f t="shared" ref="H342:H349" si="339">VLOOKUP($G342,alloc,3)</f>
        <v>-</v>
      </c>
      <c r="I342" s="1">
        <f>'O and M Class.'!L$14</f>
        <v>0</v>
      </c>
      <c r="J342" s="9">
        <f t="shared" ref="J342:J358" si="340">$I342*VLOOKUP($G342,alloc,6)</f>
        <v>0</v>
      </c>
      <c r="K342" s="9">
        <f>$I342*VLOOKUP($G342,alloc,7)</f>
        <v>0</v>
      </c>
      <c r="L342" s="9">
        <f>$I342*VLOOKUP($G342,alloc,8)</f>
        <v>0</v>
      </c>
      <c r="M342" s="9">
        <f>$I342*VLOOKUP($G342,alloc,9)</f>
        <v>0</v>
      </c>
      <c r="N342" s="9">
        <f>$I342*VLOOKUP($G342,alloc,10)</f>
        <v>0</v>
      </c>
      <c r="O342" s="9">
        <f t="shared" ref="O342:O349" si="341">$I342*VLOOKUP($G342,alloc,11)</f>
        <v>0</v>
      </c>
      <c r="P342" s="9">
        <f t="shared" ref="P342:P349" si="342">$I342*VLOOKUP($G342,alloc,12)</f>
        <v>0</v>
      </c>
      <c r="Q342" s="9">
        <f t="shared" ref="Q342:Q349" si="343">$I342*VLOOKUP($G342,alloc,13)</f>
        <v>0</v>
      </c>
      <c r="R342" s="9">
        <f t="shared" ref="R342:R349" si="344">$I342*VLOOKUP($G342,alloc,14)</f>
        <v>0</v>
      </c>
      <c r="S342" s="9">
        <f t="shared" ref="S342:S349" si="345">$I342*VLOOKUP($G342,alloc,15)</f>
        <v>0</v>
      </c>
      <c r="T342" s="9">
        <f t="shared" ref="T342:T349" si="346">$I342*VLOOKUP($G342,alloc,16)</f>
        <v>0</v>
      </c>
      <c r="U342" s="9">
        <f t="shared" ref="U342:U349" si="347">$I342*VLOOKUP($G342,alloc,17)</f>
        <v>0</v>
      </c>
      <c r="V342" s="9">
        <f t="shared" ref="V342:V349" si="348">$I342*VLOOKUP($G342,alloc,18)</f>
        <v>0</v>
      </c>
      <c r="W342" s="9">
        <f t="shared" ref="W342:W349" si="349">$I342*VLOOKUP($G342,alloc,19)</f>
        <v>0</v>
      </c>
      <c r="X342" s="9">
        <f t="shared" ref="X342:X349" si="350">$I342*VLOOKUP($G342,alloc,20)</f>
        <v>0</v>
      </c>
      <c r="Y342" s="1">
        <f t="shared" ref="Y342:Y349" si="351">SUM(J342:X342)-I342</f>
        <v>0</v>
      </c>
    </row>
    <row r="343" spans="1:25">
      <c r="A343">
        <f t="shared" si="338"/>
        <v>318</v>
      </c>
      <c r="C343" s="122">
        <v>7510</v>
      </c>
      <c r="F343" s="105" t="s">
        <v>71</v>
      </c>
      <c r="G343" s="12">
        <v>99</v>
      </c>
      <c r="H343" s="9" t="str">
        <f t="shared" si="339"/>
        <v>-</v>
      </c>
      <c r="I343" s="1">
        <f>'O and M Class.'!L$15</f>
        <v>0</v>
      </c>
      <c r="J343" s="9">
        <f t="shared" si="340"/>
        <v>0</v>
      </c>
      <c r="K343" s="9">
        <f t="shared" ref="K343:K349" si="352">$I343*VLOOKUP($G343,alloc,7)</f>
        <v>0</v>
      </c>
      <c r="L343" s="9">
        <f t="shared" ref="L343:L349" si="353">$I343*VLOOKUP($G343,alloc,8)</f>
        <v>0</v>
      </c>
      <c r="M343" s="9">
        <f t="shared" ref="M343:M349" si="354">$I343*VLOOKUP($G343,alloc,9)</f>
        <v>0</v>
      </c>
      <c r="N343" s="9">
        <f t="shared" ref="N343:N349" si="355">$I343*VLOOKUP($G343,alloc,10)</f>
        <v>0</v>
      </c>
      <c r="O343" s="9">
        <f t="shared" si="341"/>
        <v>0</v>
      </c>
      <c r="P343" s="9">
        <f t="shared" si="342"/>
        <v>0</v>
      </c>
      <c r="Q343" s="9">
        <f t="shared" si="343"/>
        <v>0</v>
      </c>
      <c r="R343" s="9">
        <f t="shared" si="344"/>
        <v>0</v>
      </c>
      <c r="S343" s="9">
        <f t="shared" si="345"/>
        <v>0</v>
      </c>
      <c r="T343" s="9">
        <f t="shared" si="346"/>
        <v>0</v>
      </c>
      <c r="U343" s="9">
        <f t="shared" si="347"/>
        <v>0</v>
      </c>
      <c r="V343" s="9">
        <f t="shared" si="348"/>
        <v>0</v>
      </c>
      <c r="W343" s="9">
        <f t="shared" si="349"/>
        <v>0</v>
      </c>
      <c r="X343" s="9">
        <f t="shared" si="350"/>
        <v>0</v>
      </c>
      <c r="Y343" s="1">
        <f t="shared" si="351"/>
        <v>0</v>
      </c>
    </row>
    <row r="344" spans="1:25">
      <c r="A344">
        <f t="shared" si="338"/>
        <v>319</v>
      </c>
      <c r="C344" s="120">
        <v>7530</v>
      </c>
      <c r="F344" s="105" t="s">
        <v>72</v>
      </c>
      <c r="G344" s="12">
        <v>99</v>
      </c>
      <c r="H344" s="9" t="str">
        <f t="shared" si="339"/>
        <v>-</v>
      </c>
      <c r="I344" s="1">
        <f>'O and M Class.'!L$16</f>
        <v>0</v>
      </c>
      <c r="J344" s="9">
        <f t="shared" si="340"/>
        <v>0</v>
      </c>
      <c r="K344" s="9">
        <f t="shared" si="352"/>
        <v>0</v>
      </c>
      <c r="L344" s="9">
        <f t="shared" si="353"/>
        <v>0</v>
      </c>
      <c r="M344" s="9">
        <f t="shared" si="354"/>
        <v>0</v>
      </c>
      <c r="N344" s="9">
        <f t="shared" si="355"/>
        <v>0</v>
      </c>
      <c r="O344" s="9">
        <f t="shared" si="341"/>
        <v>0</v>
      </c>
      <c r="P344" s="9">
        <f t="shared" si="342"/>
        <v>0</v>
      </c>
      <c r="Q344" s="9">
        <f t="shared" si="343"/>
        <v>0</v>
      </c>
      <c r="R344" s="9">
        <f t="shared" si="344"/>
        <v>0</v>
      </c>
      <c r="S344" s="9">
        <f t="shared" si="345"/>
        <v>0</v>
      </c>
      <c r="T344" s="9">
        <f t="shared" si="346"/>
        <v>0</v>
      </c>
      <c r="U344" s="9">
        <f t="shared" si="347"/>
        <v>0</v>
      </c>
      <c r="V344" s="9">
        <f t="shared" si="348"/>
        <v>0</v>
      </c>
      <c r="W344" s="9">
        <f t="shared" si="349"/>
        <v>0</v>
      </c>
      <c r="X344" s="9">
        <f t="shared" si="350"/>
        <v>0</v>
      </c>
      <c r="Y344" s="1">
        <f t="shared" si="351"/>
        <v>0</v>
      </c>
    </row>
    <row r="345" spans="1:25">
      <c r="A345">
        <f t="shared" si="338"/>
        <v>320</v>
      </c>
      <c r="C345" s="120">
        <v>7540</v>
      </c>
      <c r="F345" s="105" t="s">
        <v>73</v>
      </c>
      <c r="G345" s="12">
        <v>99</v>
      </c>
      <c r="H345" s="9" t="str">
        <f t="shared" si="339"/>
        <v>-</v>
      </c>
      <c r="I345" s="1">
        <f>'O and M Class.'!L$17</f>
        <v>0</v>
      </c>
      <c r="J345" s="9">
        <f t="shared" si="340"/>
        <v>0</v>
      </c>
      <c r="K345" s="9">
        <f t="shared" si="352"/>
        <v>0</v>
      </c>
      <c r="L345" s="9">
        <f t="shared" si="353"/>
        <v>0</v>
      </c>
      <c r="M345" s="9">
        <f t="shared" si="354"/>
        <v>0</v>
      </c>
      <c r="N345" s="9">
        <f t="shared" si="355"/>
        <v>0</v>
      </c>
      <c r="O345" s="9">
        <f t="shared" si="341"/>
        <v>0</v>
      </c>
      <c r="P345" s="9">
        <f t="shared" si="342"/>
        <v>0</v>
      </c>
      <c r="Q345" s="9">
        <f t="shared" si="343"/>
        <v>0</v>
      </c>
      <c r="R345" s="9">
        <f t="shared" si="344"/>
        <v>0</v>
      </c>
      <c r="S345" s="9">
        <f t="shared" si="345"/>
        <v>0</v>
      </c>
      <c r="T345" s="9">
        <f t="shared" si="346"/>
        <v>0</v>
      </c>
      <c r="U345" s="9">
        <f t="shared" si="347"/>
        <v>0</v>
      </c>
      <c r="V345" s="9">
        <f t="shared" si="348"/>
        <v>0</v>
      </c>
      <c r="W345" s="9">
        <f t="shared" si="349"/>
        <v>0</v>
      </c>
      <c r="X345" s="9">
        <f t="shared" si="350"/>
        <v>0</v>
      </c>
      <c r="Y345" s="1">
        <f t="shared" si="351"/>
        <v>0</v>
      </c>
    </row>
    <row r="346" spans="1:25">
      <c r="A346">
        <f t="shared" si="338"/>
        <v>321</v>
      </c>
      <c r="C346" s="120">
        <v>7550</v>
      </c>
      <c r="F346" s="105" t="s">
        <v>74</v>
      </c>
      <c r="G346" s="12">
        <v>99</v>
      </c>
      <c r="H346" s="9" t="str">
        <f t="shared" si="339"/>
        <v>-</v>
      </c>
      <c r="I346" s="1">
        <f>'O and M Class.'!L$18</f>
        <v>0</v>
      </c>
      <c r="J346" s="9">
        <f t="shared" si="340"/>
        <v>0</v>
      </c>
      <c r="K346" s="9">
        <f t="shared" si="352"/>
        <v>0</v>
      </c>
      <c r="L346" s="9">
        <f t="shared" si="353"/>
        <v>0</v>
      </c>
      <c r="M346" s="9">
        <f t="shared" si="354"/>
        <v>0</v>
      </c>
      <c r="N346" s="9">
        <f t="shared" si="355"/>
        <v>0</v>
      </c>
      <c r="O346" s="9">
        <f t="shared" si="341"/>
        <v>0</v>
      </c>
      <c r="P346" s="9">
        <f t="shared" si="342"/>
        <v>0</v>
      </c>
      <c r="Q346" s="9">
        <f t="shared" si="343"/>
        <v>0</v>
      </c>
      <c r="R346" s="9">
        <f t="shared" si="344"/>
        <v>0</v>
      </c>
      <c r="S346" s="9">
        <f t="shared" si="345"/>
        <v>0</v>
      </c>
      <c r="T346" s="9">
        <f t="shared" si="346"/>
        <v>0</v>
      </c>
      <c r="U346" s="9">
        <f t="shared" si="347"/>
        <v>0</v>
      </c>
      <c r="V346" s="9">
        <f t="shared" si="348"/>
        <v>0</v>
      </c>
      <c r="W346" s="9">
        <f t="shared" si="349"/>
        <v>0</v>
      </c>
      <c r="X346" s="9">
        <f t="shared" si="350"/>
        <v>0</v>
      </c>
      <c r="Y346" s="1">
        <f t="shared" si="351"/>
        <v>0</v>
      </c>
    </row>
    <row r="347" spans="1:25">
      <c r="A347">
        <f t="shared" si="338"/>
        <v>322</v>
      </c>
      <c r="C347" s="122">
        <v>7560</v>
      </c>
      <c r="F347" s="105" t="s">
        <v>75</v>
      </c>
      <c r="G347" s="12">
        <v>18.399999999999999</v>
      </c>
      <c r="H347" s="9" t="str">
        <f t="shared" si="339"/>
        <v>Gas Costs</v>
      </c>
      <c r="I347" s="1">
        <f>'O and M Class.'!L$19</f>
        <v>0</v>
      </c>
      <c r="J347" s="9">
        <f t="shared" si="340"/>
        <v>0</v>
      </c>
      <c r="K347" s="9">
        <f t="shared" si="352"/>
        <v>0</v>
      </c>
      <c r="L347" s="9">
        <f t="shared" si="353"/>
        <v>0</v>
      </c>
      <c r="M347" s="9">
        <f t="shared" si="354"/>
        <v>0</v>
      </c>
      <c r="N347" s="9">
        <f t="shared" si="355"/>
        <v>0</v>
      </c>
      <c r="O347" s="9">
        <f t="shared" si="341"/>
        <v>0</v>
      </c>
      <c r="P347" s="9">
        <f t="shared" si="342"/>
        <v>0</v>
      </c>
      <c r="Q347" s="9">
        <f t="shared" si="343"/>
        <v>0</v>
      </c>
      <c r="R347" s="9">
        <f t="shared" si="344"/>
        <v>0</v>
      </c>
      <c r="S347" s="9">
        <f t="shared" si="345"/>
        <v>0</v>
      </c>
      <c r="T347" s="9">
        <f t="shared" si="346"/>
        <v>0</v>
      </c>
      <c r="U347" s="9">
        <f t="shared" si="347"/>
        <v>0</v>
      </c>
      <c r="V347" s="9">
        <f t="shared" si="348"/>
        <v>0</v>
      </c>
      <c r="W347" s="9">
        <f t="shared" si="349"/>
        <v>0</v>
      </c>
      <c r="X347" s="9">
        <f t="shared" si="350"/>
        <v>0</v>
      </c>
      <c r="Y347" s="1">
        <f t="shared" si="351"/>
        <v>0</v>
      </c>
    </row>
    <row r="348" spans="1:25">
      <c r="A348">
        <f t="shared" si="338"/>
        <v>323</v>
      </c>
      <c r="C348" s="120">
        <v>7570</v>
      </c>
      <c r="F348" s="105" t="s">
        <v>76</v>
      </c>
      <c r="G348" s="12">
        <v>99</v>
      </c>
      <c r="H348" s="9" t="str">
        <f t="shared" si="339"/>
        <v>-</v>
      </c>
      <c r="I348" s="1">
        <f>'O and M Class.'!L$20</f>
        <v>0</v>
      </c>
      <c r="J348" s="9">
        <f t="shared" si="340"/>
        <v>0</v>
      </c>
      <c r="K348" s="9">
        <f t="shared" si="352"/>
        <v>0</v>
      </c>
      <c r="L348" s="9">
        <f t="shared" si="353"/>
        <v>0</v>
      </c>
      <c r="M348" s="9">
        <f t="shared" si="354"/>
        <v>0</v>
      </c>
      <c r="N348" s="9">
        <f t="shared" si="355"/>
        <v>0</v>
      </c>
      <c r="O348" s="9">
        <f t="shared" si="341"/>
        <v>0</v>
      </c>
      <c r="P348" s="9">
        <f t="shared" si="342"/>
        <v>0</v>
      </c>
      <c r="Q348" s="9">
        <f t="shared" si="343"/>
        <v>0</v>
      </c>
      <c r="R348" s="9">
        <f t="shared" si="344"/>
        <v>0</v>
      </c>
      <c r="S348" s="9">
        <f t="shared" si="345"/>
        <v>0</v>
      </c>
      <c r="T348" s="9">
        <f t="shared" si="346"/>
        <v>0</v>
      </c>
      <c r="U348" s="9">
        <f t="shared" si="347"/>
        <v>0</v>
      </c>
      <c r="V348" s="9">
        <f t="shared" si="348"/>
        <v>0</v>
      </c>
      <c r="W348" s="9">
        <f t="shared" si="349"/>
        <v>0</v>
      </c>
      <c r="X348" s="9">
        <f t="shared" si="350"/>
        <v>0</v>
      </c>
      <c r="Y348" s="1">
        <f t="shared" si="351"/>
        <v>0</v>
      </c>
    </row>
    <row r="349" spans="1:25">
      <c r="A349">
        <f t="shared" si="338"/>
        <v>324</v>
      </c>
      <c r="C349" s="120">
        <v>7590</v>
      </c>
      <c r="F349" s="105" t="s">
        <v>77</v>
      </c>
      <c r="G349" s="12">
        <v>99</v>
      </c>
      <c r="H349" s="9" t="str">
        <f t="shared" si="339"/>
        <v>-</v>
      </c>
      <c r="I349" s="1">
        <f>'O and M Class.'!L$21</f>
        <v>0</v>
      </c>
      <c r="J349" s="9">
        <f t="shared" si="340"/>
        <v>0</v>
      </c>
      <c r="K349" s="9">
        <f t="shared" si="352"/>
        <v>0</v>
      </c>
      <c r="L349" s="9">
        <f t="shared" si="353"/>
        <v>0</v>
      </c>
      <c r="M349" s="9">
        <f t="shared" si="354"/>
        <v>0</v>
      </c>
      <c r="N349" s="9">
        <f t="shared" si="355"/>
        <v>0</v>
      </c>
      <c r="O349" s="9">
        <f t="shared" si="341"/>
        <v>0</v>
      </c>
      <c r="P349" s="9">
        <f t="shared" si="342"/>
        <v>0</v>
      </c>
      <c r="Q349" s="9">
        <f t="shared" si="343"/>
        <v>0</v>
      </c>
      <c r="R349" s="9">
        <f t="shared" si="344"/>
        <v>0</v>
      </c>
      <c r="S349" s="9">
        <f t="shared" si="345"/>
        <v>0</v>
      </c>
      <c r="T349" s="9">
        <f t="shared" si="346"/>
        <v>0</v>
      </c>
      <c r="U349" s="9">
        <f t="shared" si="347"/>
        <v>0</v>
      </c>
      <c r="V349" s="9">
        <f t="shared" si="348"/>
        <v>0</v>
      </c>
      <c r="W349" s="9">
        <f t="shared" si="349"/>
        <v>0</v>
      </c>
      <c r="X349" s="9">
        <f t="shared" si="350"/>
        <v>0</v>
      </c>
      <c r="Y349" s="1">
        <f t="shared" si="351"/>
        <v>0</v>
      </c>
    </row>
    <row r="350" spans="1:25">
      <c r="A350">
        <f t="shared" si="338"/>
        <v>325</v>
      </c>
      <c r="C350" s="120"/>
      <c r="E350" s="105" t="s">
        <v>79</v>
      </c>
      <c r="H350" s="9"/>
      <c r="I350" s="1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1"/>
    </row>
    <row r="351" spans="1:25">
      <c r="A351">
        <f t="shared" si="338"/>
        <v>326</v>
      </c>
      <c r="C351" s="122">
        <v>7610</v>
      </c>
      <c r="F351" s="105" t="s">
        <v>87</v>
      </c>
      <c r="G351" s="12">
        <v>99</v>
      </c>
      <c r="H351" s="9" t="str">
        <f t="shared" ref="H351:H358" si="356">VLOOKUP($G351,alloc,3)</f>
        <v>-</v>
      </c>
      <c r="I351" s="1">
        <f>'O and M Class.'!L$23</f>
        <v>0</v>
      </c>
      <c r="J351" s="9">
        <f t="shared" si="340"/>
        <v>0</v>
      </c>
      <c r="K351" s="9">
        <f t="shared" ref="K351:K358" si="357">$I351*VLOOKUP($G351,alloc,7)</f>
        <v>0</v>
      </c>
      <c r="L351" s="9">
        <f t="shared" ref="L351:L358" si="358">$I351*VLOOKUP($G351,alloc,8)</f>
        <v>0</v>
      </c>
      <c r="M351" s="9">
        <f t="shared" ref="M351:M358" si="359">$I351*VLOOKUP($G351,alloc,9)</f>
        <v>0</v>
      </c>
      <c r="N351" s="9">
        <f t="shared" ref="N351:N358" si="360">$I351*VLOOKUP($G351,alloc,10)</f>
        <v>0</v>
      </c>
      <c r="O351" s="9">
        <f t="shared" ref="O351:O358" si="361">$I351*VLOOKUP($G351,alloc,11)</f>
        <v>0</v>
      </c>
      <c r="P351" s="9">
        <f t="shared" ref="P351:P358" si="362">$I351*VLOOKUP($G351,alloc,12)</f>
        <v>0</v>
      </c>
      <c r="Q351" s="9">
        <f t="shared" ref="Q351:Q358" si="363">$I351*VLOOKUP($G351,alloc,13)</f>
        <v>0</v>
      </c>
      <c r="R351" s="9">
        <f t="shared" ref="R351:R358" si="364">$I351*VLOOKUP($G351,alloc,14)</f>
        <v>0</v>
      </c>
      <c r="S351" s="9">
        <f t="shared" ref="S351:S358" si="365">$I351*VLOOKUP($G351,alloc,15)</f>
        <v>0</v>
      </c>
      <c r="T351" s="9">
        <f t="shared" ref="T351:T358" si="366">$I351*VLOOKUP($G351,alloc,16)</f>
        <v>0</v>
      </c>
      <c r="U351" s="9">
        <f t="shared" ref="U351:U358" si="367">$I351*VLOOKUP($G351,alloc,17)</f>
        <v>0</v>
      </c>
      <c r="V351" s="9">
        <f t="shared" ref="V351:V358" si="368">$I351*VLOOKUP($G351,alloc,18)</f>
        <v>0</v>
      </c>
      <c r="W351" s="9">
        <f t="shared" ref="W351:W358" si="369">$I351*VLOOKUP($G351,alloc,19)</f>
        <v>0</v>
      </c>
      <c r="X351" s="9">
        <f t="shared" ref="X351:X358" si="370">$I351*VLOOKUP($G351,alloc,20)</f>
        <v>0</v>
      </c>
      <c r="Y351" s="1">
        <f t="shared" ref="Y351:Y359" si="371">SUM(J351:X351)-I351</f>
        <v>0</v>
      </c>
    </row>
    <row r="352" spans="1:25">
      <c r="A352">
        <f t="shared" si="338"/>
        <v>327</v>
      </c>
      <c r="C352" s="120">
        <v>7620</v>
      </c>
      <c r="F352" s="105" t="s">
        <v>80</v>
      </c>
      <c r="G352" s="12">
        <v>99</v>
      </c>
      <c r="H352" s="9" t="str">
        <f t="shared" si="356"/>
        <v>-</v>
      </c>
      <c r="I352" s="1">
        <f>'O and M Class.'!L$24</f>
        <v>0</v>
      </c>
      <c r="J352" s="9">
        <f t="shared" si="340"/>
        <v>0</v>
      </c>
      <c r="K352" s="9">
        <f t="shared" si="357"/>
        <v>0</v>
      </c>
      <c r="L352" s="9">
        <f t="shared" si="358"/>
        <v>0</v>
      </c>
      <c r="M352" s="9">
        <f t="shared" si="359"/>
        <v>0</v>
      </c>
      <c r="N352" s="9">
        <f t="shared" si="360"/>
        <v>0</v>
      </c>
      <c r="O352" s="9">
        <f t="shared" si="361"/>
        <v>0</v>
      </c>
      <c r="P352" s="9">
        <f t="shared" si="362"/>
        <v>0</v>
      </c>
      <c r="Q352" s="9">
        <f t="shared" si="363"/>
        <v>0</v>
      </c>
      <c r="R352" s="9">
        <f t="shared" si="364"/>
        <v>0</v>
      </c>
      <c r="S352" s="9">
        <f t="shared" si="365"/>
        <v>0</v>
      </c>
      <c r="T352" s="9">
        <f t="shared" si="366"/>
        <v>0</v>
      </c>
      <c r="U352" s="9">
        <f t="shared" si="367"/>
        <v>0</v>
      </c>
      <c r="V352" s="9">
        <f t="shared" si="368"/>
        <v>0</v>
      </c>
      <c r="W352" s="9">
        <f t="shared" si="369"/>
        <v>0</v>
      </c>
      <c r="X352" s="9">
        <f t="shared" si="370"/>
        <v>0</v>
      </c>
      <c r="Y352" s="1">
        <f t="shared" si="371"/>
        <v>0</v>
      </c>
    </row>
    <row r="353" spans="1:25">
      <c r="A353">
        <f t="shared" si="338"/>
        <v>328</v>
      </c>
      <c r="C353" s="120">
        <v>7640</v>
      </c>
      <c r="F353" s="105" t="s">
        <v>81</v>
      </c>
      <c r="G353" s="12">
        <v>99</v>
      </c>
      <c r="H353" s="9" t="str">
        <f t="shared" si="356"/>
        <v>-</v>
      </c>
      <c r="I353" s="1">
        <f>'O and M Class.'!L$25</f>
        <v>0</v>
      </c>
      <c r="J353" s="9">
        <f t="shared" si="340"/>
        <v>0</v>
      </c>
      <c r="K353" s="9">
        <f t="shared" si="357"/>
        <v>0</v>
      </c>
      <c r="L353" s="9">
        <f t="shared" si="358"/>
        <v>0</v>
      </c>
      <c r="M353" s="9">
        <f t="shared" si="359"/>
        <v>0</v>
      </c>
      <c r="N353" s="9">
        <f t="shared" si="360"/>
        <v>0</v>
      </c>
      <c r="O353" s="9">
        <f t="shared" si="361"/>
        <v>0</v>
      </c>
      <c r="P353" s="9">
        <f t="shared" si="362"/>
        <v>0</v>
      </c>
      <c r="Q353" s="9">
        <f t="shared" si="363"/>
        <v>0</v>
      </c>
      <c r="R353" s="9">
        <f t="shared" si="364"/>
        <v>0</v>
      </c>
      <c r="S353" s="9">
        <f t="shared" si="365"/>
        <v>0</v>
      </c>
      <c r="T353" s="9">
        <f t="shared" si="366"/>
        <v>0</v>
      </c>
      <c r="U353" s="9">
        <f t="shared" si="367"/>
        <v>0</v>
      </c>
      <c r="V353" s="9">
        <f t="shared" si="368"/>
        <v>0</v>
      </c>
      <c r="W353" s="9">
        <f t="shared" si="369"/>
        <v>0</v>
      </c>
      <c r="X353" s="9">
        <f t="shared" si="370"/>
        <v>0</v>
      </c>
      <c r="Y353" s="1">
        <f t="shared" si="371"/>
        <v>0</v>
      </c>
    </row>
    <row r="354" spans="1:25">
      <c r="A354">
        <f t="shared" si="338"/>
        <v>329</v>
      </c>
      <c r="C354" s="120">
        <v>7650</v>
      </c>
      <c r="F354" s="105" t="s">
        <v>82</v>
      </c>
      <c r="G354" s="12">
        <v>99</v>
      </c>
      <c r="H354" s="9" t="str">
        <f t="shared" si="356"/>
        <v>-</v>
      </c>
      <c r="I354" s="1">
        <f>'O and M Class.'!L$26</f>
        <v>0</v>
      </c>
      <c r="J354" s="9">
        <f t="shared" si="340"/>
        <v>0</v>
      </c>
      <c r="K354" s="9">
        <f t="shared" si="357"/>
        <v>0</v>
      </c>
      <c r="L354" s="9">
        <f t="shared" si="358"/>
        <v>0</v>
      </c>
      <c r="M354" s="9">
        <f t="shared" si="359"/>
        <v>0</v>
      </c>
      <c r="N354" s="9">
        <f t="shared" si="360"/>
        <v>0</v>
      </c>
      <c r="O354" s="9">
        <f t="shared" si="361"/>
        <v>0</v>
      </c>
      <c r="P354" s="9">
        <f t="shared" si="362"/>
        <v>0</v>
      </c>
      <c r="Q354" s="9">
        <f t="shared" si="363"/>
        <v>0</v>
      </c>
      <c r="R354" s="9">
        <f t="shared" si="364"/>
        <v>0</v>
      </c>
      <c r="S354" s="9">
        <f t="shared" si="365"/>
        <v>0</v>
      </c>
      <c r="T354" s="9">
        <f t="shared" si="366"/>
        <v>0</v>
      </c>
      <c r="U354" s="9">
        <f t="shared" si="367"/>
        <v>0</v>
      </c>
      <c r="V354" s="9">
        <f t="shared" si="368"/>
        <v>0</v>
      </c>
      <c r="W354" s="9">
        <f t="shared" si="369"/>
        <v>0</v>
      </c>
      <c r="X354" s="9">
        <f t="shared" si="370"/>
        <v>0</v>
      </c>
      <c r="Y354" s="1">
        <f t="shared" si="371"/>
        <v>0</v>
      </c>
    </row>
    <row r="355" spans="1:25">
      <c r="A355">
        <f t="shared" si="338"/>
        <v>330</v>
      </c>
      <c r="C355" s="120">
        <v>7660</v>
      </c>
      <c r="F355" s="105" t="s">
        <v>83</v>
      </c>
      <c r="G355" s="12">
        <v>99</v>
      </c>
      <c r="H355" s="9" t="str">
        <f t="shared" si="356"/>
        <v>-</v>
      </c>
      <c r="I355" s="1">
        <f>'O and M Class.'!L$27</f>
        <v>0</v>
      </c>
      <c r="J355" s="9">
        <f t="shared" si="340"/>
        <v>0</v>
      </c>
      <c r="K355" s="9">
        <f t="shared" si="357"/>
        <v>0</v>
      </c>
      <c r="L355" s="9">
        <f t="shared" si="358"/>
        <v>0</v>
      </c>
      <c r="M355" s="9">
        <f t="shared" si="359"/>
        <v>0</v>
      </c>
      <c r="N355" s="9">
        <f t="shared" si="360"/>
        <v>0</v>
      </c>
      <c r="O355" s="9">
        <f t="shared" si="361"/>
        <v>0</v>
      </c>
      <c r="P355" s="9">
        <f t="shared" si="362"/>
        <v>0</v>
      </c>
      <c r="Q355" s="9">
        <f t="shared" si="363"/>
        <v>0</v>
      </c>
      <c r="R355" s="9">
        <f t="shared" si="364"/>
        <v>0</v>
      </c>
      <c r="S355" s="9">
        <f t="shared" si="365"/>
        <v>0</v>
      </c>
      <c r="T355" s="9">
        <f t="shared" si="366"/>
        <v>0</v>
      </c>
      <c r="U355" s="9">
        <f t="shared" si="367"/>
        <v>0</v>
      </c>
      <c r="V355" s="9">
        <f t="shared" si="368"/>
        <v>0</v>
      </c>
      <c r="W355" s="9">
        <f t="shared" si="369"/>
        <v>0</v>
      </c>
      <c r="X355" s="9">
        <f t="shared" si="370"/>
        <v>0</v>
      </c>
      <c r="Y355" s="1">
        <f t="shared" si="371"/>
        <v>0</v>
      </c>
    </row>
    <row r="356" spans="1:25">
      <c r="A356">
        <f t="shared" si="338"/>
        <v>331</v>
      </c>
      <c r="C356" s="120">
        <v>7670</v>
      </c>
      <c r="F356" s="105" t="s">
        <v>84</v>
      </c>
      <c r="G356" s="12">
        <v>99</v>
      </c>
      <c r="H356" s="9" t="str">
        <f t="shared" si="356"/>
        <v>-</v>
      </c>
      <c r="I356" s="1">
        <f>'O and M Class.'!L$28</f>
        <v>0</v>
      </c>
      <c r="J356" s="9">
        <f t="shared" si="340"/>
        <v>0</v>
      </c>
      <c r="K356" s="9">
        <f t="shared" si="357"/>
        <v>0</v>
      </c>
      <c r="L356" s="9">
        <f t="shared" si="358"/>
        <v>0</v>
      </c>
      <c r="M356" s="9">
        <f t="shared" si="359"/>
        <v>0</v>
      </c>
      <c r="N356" s="9">
        <f t="shared" si="360"/>
        <v>0</v>
      </c>
      <c r="O356" s="9">
        <f t="shared" si="361"/>
        <v>0</v>
      </c>
      <c r="P356" s="9">
        <f t="shared" si="362"/>
        <v>0</v>
      </c>
      <c r="Q356" s="9">
        <f t="shared" si="363"/>
        <v>0</v>
      </c>
      <c r="R356" s="9">
        <f t="shared" si="364"/>
        <v>0</v>
      </c>
      <c r="S356" s="9">
        <f t="shared" si="365"/>
        <v>0</v>
      </c>
      <c r="T356" s="9">
        <f t="shared" si="366"/>
        <v>0</v>
      </c>
      <c r="U356" s="9">
        <f t="shared" si="367"/>
        <v>0</v>
      </c>
      <c r="V356" s="9">
        <f t="shared" si="368"/>
        <v>0</v>
      </c>
      <c r="W356" s="9">
        <f t="shared" si="369"/>
        <v>0</v>
      </c>
      <c r="X356" s="9">
        <f t="shared" si="370"/>
        <v>0</v>
      </c>
      <c r="Y356" s="1">
        <f t="shared" si="371"/>
        <v>0</v>
      </c>
    </row>
    <row r="357" spans="1:25">
      <c r="A357">
        <f t="shared" si="338"/>
        <v>332</v>
      </c>
      <c r="C357" s="120">
        <v>7680</v>
      </c>
      <c r="F357" s="105" t="s">
        <v>85</v>
      </c>
      <c r="G357" s="12">
        <v>99</v>
      </c>
      <c r="H357" s="9" t="str">
        <f t="shared" si="356"/>
        <v>-</v>
      </c>
      <c r="I357" s="1">
        <f>'O and M Class.'!L$29</f>
        <v>0</v>
      </c>
      <c r="J357" s="9">
        <f t="shared" si="340"/>
        <v>0</v>
      </c>
      <c r="K357" s="9">
        <f t="shared" si="357"/>
        <v>0</v>
      </c>
      <c r="L357" s="9">
        <f t="shared" si="358"/>
        <v>0</v>
      </c>
      <c r="M357" s="9">
        <f t="shared" si="359"/>
        <v>0</v>
      </c>
      <c r="N357" s="9">
        <f t="shared" si="360"/>
        <v>0</v>
      </c>
      <c r="O357" s="9">
        <f t="shared" si="361"/>
        <v>0</v>
      </c>
      <c r="P357" s="9">
        <f t="shared" si="362"/>
        <v>0</v>
      </c>
      <c r="Q357" s="9">
        <f t="shared" si="363"/>
        <v>0</v>
      </c>
      <c r="R357" s="9">
        <f t="shared" si="364"/>
        <v>0</v>
      </c>
      <c r="S357" s="9">
        <f t="shared" si="365"/>
        <v>0</v>
      </c>
      <c r="T357" s="9">
        <f t="shared" si="366"/>
        <v>0</v>
      </c>
      <c r="U357" s="9">
        <f t="shared" si="367"/>
        <v>0</v>
      </c>
      <c r="V357" s="9">
        <f t="shared" si="368"/>
        <v>0</v>
      </c>
      <c r="W357" s="9">
        <f t="shared" si="369"/>
        <v>0</v>
      </c>
      <c r="X357" s="9">
        <f t="shared" si="370"/>
        <v>0</v>
      </c>
      <c r="Y357" s="1">
        <f t="shared" si="371"/>
        <v>0</v>
      </c>
    </row>
    <row r="358" spans="1:25">
      <c r="A358">
        <f t="shared" si="338"/>
        <v>333</v>
      </c>
      <c r="C358" s="120">
        <v>7690</v>
      </c>
      <c r="F358" s="105" t="s">
        <v>86</v>
      </c>
      <c r="G358" s="12">
        <v>99</v>
      </c>
      <c r="H358" s="9" t="str">
        <f t="shared" si="356"/>
        <v>-</v>
      </c>
      <c r="I358" s="1">
        <f>'O and M Class.'!L$30</f>
        <v>0</v>
      </c>
      <c r="J358" s="9">
        <f t="shared" si="340"/>
        <v>0</v>
      </c>
      <c r="K358" s="9">
        <f t="shared" si="357"/>
        <v>0</v>
      </c>
      <c r="L358" s="9">
        <f t="shared" si="358"/>
        <v>0</v>
      </c>
      <c r="M358" s="9">
        <f t="shared" si="359"/>
        <v>0</v>
      </c>
      <c r="N358" s="9">
        <f t="shared" si="360"/>
        <v>0</v>
      </c>
      <c r="O358" s="9">
        <f t="shared" si="361"/>
        <v>0</v>
      </c>
      <c r="P358" s="9">
        <f t="shared" si="362"/>
        <v>0</v>
      </c>
      <c r="Q358" s="9">
        <f t="shared" si="363"/>
        <v>0</v>
      </c>
      <c r="R358" s="9">
        <f t="shared" si="364"/>
        <v>0</v>
      </c>
      <c r="S358" s="9">
        <f t="shared" si="365"/>
        <v>0</v>
      </c>
      <c r="T358" s="9">
        <f t="shared" si="366"/>
        <v>0</v>
      </c>
      <c r="U358" s="9">
        <f t="shared" si="367"/>
        <v>0</v>
      </c>
      <c r="V358" s="9">
        <f t="shared" si="368"/>
        <v>0</v>
      </c>
      <c r="W358" s="9">
        <f t="shared" si="369"/>
        <v>0</v>
      </c>
      <c r="X358" s="9">
        <f t="shared" si="370"/>
        <v>0</v>
      </c>
      <c r="Y358" s="1">
        <f t="shared" si="371"/>
        <v>0</v>
      </c>
    </row>
    <row r="359" spans="1:25">
      <c r="A359">
        <f t="shared" si="338"/>
        <v>334</v>
      </c>
      <c r="C359" s="120"/>
      <c r="D359" s="105" t="s">
        <v>109</v>
      </c>
      <c r="G359" s="12"/>
      <c r="H359" s="9"/>
      <c r="I359" s="1">
        <f>'O and M Class.'!L$31</f>
        <v>0</v>
      </c>
      <c r="J359" s="1">
        <f t="shared" ref="J359:X359" si="372">SUM(J342:J358)</f>
        <v>0</v>
      </c>
      <c r="K359" s="1">
        <f t="shared" si="372"/>
        <v>0</v>
      </c>
      <c r="L359" s="1">
        <f t="shared" si="372"/>
        <v>0</v>
      </c>
      <c r="M359" s="1">
        <f t="shared" si="372"/>
        <v>0</v>
      </c>
      <c r="N359" s="1">
        <f t="shared" si="372"/>
        <v>0</v>
      </c>
      <c r="O359" s="1">
        <f t="shared" si="372"/>
        <v>0</v>
      </c>
      <c r="P359" s="1">
        <f t="shared" si="372"/>
        <v>0</v>
      </c>
      <c r="Q359" s="1">
        <f t="shared" si="372"/>
        <v>0</v>
      </c>
      <c r="R359" s="1">
        <f t="shared" si="372"/>
        <v>0</v>
      </c>
      <c r="S359" s="1">
        <f t="shared" si="372"/>
        <v>0</v>
      </c>
      <c r="T359" s="1">
        <f t="shared" si="372"/>
        <v>0</v>
      </c>
      <c r="U359" s="1">
        <f t="shared" si="372"/>
        <v>0</v>
      </c>
      <c r="V359" s="1">
        <f t="shared" si="372"/>
        <v>0</v>
      </c>
      <c r="W359" s="1">
        <f t="shared" si="372"/>
        <v>0</v>
      </c>
      <c r="X359" s="1">
        <f t="shared" si="372"/>
        <v>0</v>
      </c>
      <c r="Y359" s="1">
        <f t="shared" si="371"/>
        <v>0</v>
      </c>
    </row>
    <row r="360" spans="1:25">
      <c r="A360">
        <f t="shared" si="338"/>
        <v>335</v>
      </c>
      <c r="C360" s="120"/>
      <c r="G360" s="12"/>
      <c r="H360" s="9"/>
      <c r="I360" s="1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1"/>
    </row>
    <row r="361" spans="1:25">
      <c r="A361">
        <f t="shared" si="338"/>
        <v>336</v>
      </c>
      <c r="C361" s="120"/>
      <c r="D361" s="105" t="s">
        <v>111</v>
      </c>
      <c r="G361" s="12"/>
      <c r="H361" s="9"/>
      <c r="I361" s="1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1"/>
    </row>
    <row r="362" spans="1:25">
      <c r="A362">
        <f t="shared" si="338"/>
        <v>337</v>
      </c>
      <c r="C362" s="120"/>
      <c r="E362" s="105" t="s">
        <v>70</v>
      </c>
      <c r="G362" s="12"/>
      <c r="H362" s="9"/>
      <c r="I362" s="1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1"/>
    </row>
    <row r="363" spans="1:25">
      <c r="A363">
        <f t="shared" si="338"/>
        <v>338</v>
      </c>
      <c r="C363" s="120">
        <v>8001</v>
      </c>
      <c r="F363" s="105" t="s">
        <v>376</v>
      </c>
      <c r="G363" s="12">
        <v>18.399999999999999</v>
      </c>
      <c r="H363" s="9" t="str">
        <f t="shared" ref="H363:H377" si="373">VLOOKUP($G363,alloc,3)</f>
        <v>Gas Costs</v>
      </c>
      <c r="I363" s="1">
        <f>'O and M Class.'!L35</f>
        <v>0</v>
      </c>
      <c r="J363" s="9">
        <f t="shared" ref="J363:J377" si="374">$I363*VLOOKUP($G363,alloc,6)</f>
        <v>0</v>
      </c>
      <c r="K363" s="9">
        <f t="shared" ref="K363:K377" si="375">$I363*VLOOKUP($G363,alloc,7)</f>
        <v>0</v>
      </c>
      <c r="L363" s="9">
        <f t="shared" ref="L363:L377" si="376">$I363*VLOOKUP($G363,alloc,8)</f>
        <v>0</v>
      </c>
      <c r="M363" s="9">
        <f t="shared" ref="M363:M377" si="377">$I363*VLOOKUP($G363,alloc,9)</f>
        <v>0</v>
      </c>
      <c r="N363" s="9">
        <f t="shared" ref="N363:N377" si="378">$I363*VLOOKUP($G363,alloc,10)</f>
        <v>0</v>
      </c>
      <c r="O363" s="9">
        <f t="shared" ref="O363:O377" si="379">$I363*VLOOKUP($G363,alloc,11)</f>
        <v>0</v>
      </c>
      <c r="P363" s="9">
        <f t="shared" ref="P363:P377" si="380">$I363*VLOOKUP($G363,alloc,12)</f>
        <v>0</v>
      </c>
      <c r="Q363" s="9">
        <f t="shared" ref="Q363:Q377" si="381">$I363*VLOOKUP($G363,alloc,13)</f>
        <v>0</v>
      </c>
      <c r="R363" s="9">
        <f t="shared" ref="R363:R377" si="382">$I363*VLOOKUP($G363,alloc,14)</f>
        <v>0</v>
      </c>
      <c r="S363" s="9">
        <f t="shared" ref="S363:S377" si="383">$I363*VLOOKUP($G363,alloc,15)</f>
        <v>0</v>
      </c>
      <c r="T363" s="9">
        <f t="shared" ref="T363:T377" si="384">$I363*VLOOKUP($G363,alloc,16)</f>
        <v>0</v>
      </c>
      <c r="U363" s="9">
        <f t="shared" ref="U363:U377" si="385">$I363*VLOOKUP($G363,alloc,17)</f>
        <v>0</v>
      </c>
      <c r="V363" s="9">
        <f t="shared" ref="V363:V377" si="386">$I363*VLOOKUP($G363,alloc,18)</f>
        <v>0</v>
      </c>
      <c r="W363" s="9">
        <f t="shared" ref="W363:W377" si="387">$I363*VLOOKUP($G363,alloc,19)</f>
        <v>0</v>
      </c>
      <c r="X363" s="9">
        <f t="shared" ref="X363:X377" si="388">$I363*VLOOKUP($G363,alloc,20)</f>
        <v>0</v>
      </c>
      <c r="Y363" s="1">
        <f>SUM(J363:X363)-I363</f>
        <v>0</v>
      </c>
    </row>
    <row r="364" spans="1:25">
      <c r="A364">
        <f t="shared" si="338"/>
        <v>339</v>
      </c>
      <c r="C364" s="120">
        <v>8010</v>
      </c>
      <c r="F364" s="105" t="s">
        <v>541</v>
      </c>
      <c r="G364" s="12">
        <v>18.399999999999999</v>
      </c>
      <c r="H364" s="9" t="str">
        <f t="shared" si="373"/>
        <v>Gas Costs</v>
      </c>
      <c r="I364" s="1">
        <f>'O and M Class.'!L36</f>
        <v>115617.31931189865</v>
      </c>
      <c r="J364" s="9">
        <f t="shared" si="374"/>
        <v>66622.06704255275</v>
      </c>
      <c r="K364" s="9">
        <f t="shared" si="375"/>
        <v>47882.998527997224</v>
      </c>
      <c r="L364" s="9">
        <f t="shared" si="376"/>
        <v>1112.2537413486873</v>
      </c>
      <c r="M364" s="9">
        <f t="shared" si="377"/>
        <v>0</v>
      </c>
      <c r="N364" s="9">
        <f t="shared" si="378"/>
        <v>0</v>
      </c>
      <c r="O364" s="9">
        <f t="shared" si="379"/>
        <v>0</v>
      </c>
      <c r="P364" s="9">
        <f t="shared" si="380"/>
        <v>0</v>
      </c>
      <c r="Q364" s="9">
        <f t="shared" si="381"/>
        <v>0</v>
      </c>
      <c r="R364" s="9">
        <f t="shared" si="382"/>
        <v>0</v>
      </c>
      <c r="S364" s="9">
        <f t="shared" si="383"/>
        <v>0</v>
      </c>
      <c r="T364" s="9">
        <f t="shared" si="384"/>
        <v>0</v>
      </c>
      <c r="U364" s="9">
        <f t="shared" si="385"/>
        <v>0</v>
      </c>
      <c r="V364" s="9">
        <f t="shared" si="386"/>
        <v>0</v>
      </c>
      <c r="W364" s="9">
        <f t="shared" si="387"/>
        <v>0</v>
      </c>
      <c r="X364" s="9">
        <f t="shared" si="388"/>
        <v>0</v>
      </c>
      <c r="Y364" s="1">
        <f>SUM(J364:X364)-I364</f>
        <v>0</v>
      </c>
    </row>
    <row r="365" spans="1:25">
      <c r="A365">
        <f t="shared" si="338"/>
        <v>340</v>
      </c>
      <c r="C365" s="120">
        <v>8040</v>
      </c>
      <c r="F365" s="105" t="s">
        <v>542</v>
      </c>
      <c r="G365" s="12">
        <v>18.399999999999999</v>
      </c>
      <c r="H365" s="9" t="str">
        <f t="shared" si="373"/>
        <v>Gas Costs</v>
      </c>
      <c r="I365" s="1">
        <f>'O and M Class.'!L37</f>
        <v>50226537.125778787</v>
      </c>
      <c r="J365" s="9">
        <f t="shared" si="374"/>
        <v>28941993.670359455</v>
      </c>
      <c r="K365" s="9">
        <f t="shared" si="375"/>
        <v>20801357.595674299</v>
      </c>
      <c r="L365" s="9">
        <f t="shared" si="376"/>
        <v>483185.85974503687</v>
      </c>
      <c r="M365" s="9">
        <f t="shared" si="377"/>
        <v>0</v>
      </c>
      <c r="N365" s="9">
        <f t="shared" si="378"/>
        <v>0</v>
      </c>
      <c r="O365" s="9">
        <f t="shared" si="379"/>
        <v>0</v>
      </c>
      <c r="P365" s="9">
        <f t="shared" si="380"/>
        <v>0</v>
      </c>
      <c r="Q365" s="9">
        <f t="shared" si="381"/>
        <v>0</v>
      </c>
      <c r="R365" s="9">
        <f t="shared" si="382"/>
        <v>0</v>
      </c>
      <c r="S365" s="9">
        <f t="shared" si="383"/>
        <v>0</v>
      </c>
      <c r="T365" s="9">
        <f t="shared" si="384"/>
        <v>0</v>
      </c>
      <c r="U365" s="9">
        <f t="shared" si="385"/>
        <v>0</v>
      </c>
      <c r="V365" s="9">
        <f t="shared" si="386"/>
        <v>0</v>
      </c>
      <c r="W365" s="9">
        <f t="shared" si="387"/>
        <v>0</v>
      </c>
      <c r="X365" s="9">
        <f t="shared" si="388"/>
        <v>0</v>
      </c>
      <c r="Y365" s="1">
        <f t="shared" ref="Y365:Y374" si="389">SUM(J365:X365)-I365</f>
        <v>0</v>
      </c>
    </row>
    <row r="366" spans="1:25">
      <c r="A366">
        <f t="shared" si="338"/>
        <v>341</v>
      </c>
      <c r="C366" s="120">
        <v>8050</v>
      </c>
      <c r="F366" s="105" t="s">
        <v>377</v>
      </c>
      <c r="G366" s="12">
        <v>18.399999999999999</v>
      </c>
      <c r="H366" s="9" t="str">
        <f t="shared" si="373"/>
        <v>Gas Costs</v>
      </c>
      <c r="I366" s="1">
        <f>'O and M Class.'!L38</f>
        <v>-29530.739553719075</v>
      </c>
      <c r="J366" s="9">
        <f t="shared" si="374"/>
        <v>-17016.472290424081</v>
      </c>
      <c r="K366" s="9">
        <f t="shared" si="375"/>
        <v>-12230.177684424805</v>
      </c>
      <c r="L366" s="9">
        <f t="shared" si="376"/>
        <v>-284.08957887019119</v>
      </c>
      <c r="M366" s="9">
        <f t="shared" si="377"/>
        <v>0</v>
      </c>
      <c r="N366" s="9">
        <f t="shared" si="378"/>
        <v>0</v>
      </c>
      <c r="O366" s="9">
        <f t="shared" si="379"/>
        <v>0</v>
      </c>
      <c r="P366" s="9">
        <f t="shared" si="380"/>
        <v>0</v>
      </c>
      <c r="Q366" s="9">
        <f t="shared" si="381"/>
        <v>0</v>
      </c>
      <c r="R366" s="9">
        <f t="shared" si="382"/>
        <v>0</v>
      </c>
      <c r="S366" s="9">
        <f t="shared" si="383"/>
        <v>0</v>
      </c>
      <c r="T366" s="9">
        <f t="shared" si="384"/>
        <v>0</v>
      </c>
      <c r="U366" s="9">
        <f t="shared" si="385"/>
        <v>0</v>
      </c>
      <c r="V366" s="9">
        <f t="shared" si="386"/>
        <v>0</v>
      </c>
      <c r="W366" s="9">
        <f t="shared" si="387"/>
        <v>0</v>
      </c>
      <c r="X366" s="9">
        <f t="shared" si="388"/>
        <v>0</v>
      </c>
      <c r="Y366" s="1">
        <f t="shared" si="389"/>
        <v>0</v>
      </c>
    </row>
    <row r="367" spans="1:25">
      <c r="A367">
        <f t="shared" si="338"/>
        <v>342</v>
      </c>
      <c r="C367" s="120">
        <v>8051</v>
      </c>
      <c r="F367" s="105" t="s">
        <v>631</v>
      </c>
      <c r="G367" s="12">
        <v>18.399999999999999</v>
      </c>
      <c r="H367" s="9" t="str">
        <f t="shared" si="373"/>
        <v>Gas Costs</v>
      </c>
      <c r="I367" s="1">
        <f>'O and M Class.'!L39</f>
        <v>53391019.922585331</v>
      </c>
      <c r="J367" s="9">
        <f t="shared" si="374"/>
        <v>30765460.831668682</v>
      </c>
      <c r="K367" s="9">
        <f t="shared" si="375"/>
        <v>22111930.492565241</v>
      </c>
      <c r="L367" s="9">
        <f t="shared" si="376"/>
        <v>513628.59835140937</v>
      </c>
      <c r="M367" s="9">
        <f t="shared" si="377"/>
        <v>0</v>
      </c>
      <c r="N367" s="9">
        <f t="shared" si="378"/>
        <v>0</v>
      </c>
      <c r="O367" s="9">
        <f t="shared" si="379"/>
        <v>0</v>
      </c>
      <c r="P367" s="9">
        <f t="shared" si="380"/>
        <v>0</v>
      </c>
      <c r="Q367" s="9">
        <f t="shared" si="381"/>
        <v>0</v>
      </c>
      <c r="R367" s="9">
        <f t="shared" si="382"/>
        <v>0</v>
      </c>
      <c r="S367" s="9">
        <f t="shared" si="383"/>
        <v>0</v>
      </c>
      <c r="T367" s="9">
        <f t="shared" si="384"/>
        <v>0</v>
      </c>
      <c r="U367" s="9">
        <f t="shared" si="385"/>
        <v>0</v>
      </c>
      <c r="V367" s="9">
        <f t="shared" si="386"/>
        <v>0</v>
      </c>
      <c r="W367" s="9">
        <f t="shared" si="387"/>
        <v>0</v>
      </c>
      <c r="X367" s="9">
        <f t="shared" si="388"/>
        <v>0</v>
      </c>
      <c r="Y367" s="1">
        <f t="shared" si="389"/>
        <v>0</v>
      </c>
    </row>
    <row r="368" spans="1:25">
      <c r="A368">
        <f t="shared" si="338"/>
        <v>343</v>
      </c>
      <c r="C368" s="120">
        <v>8052</v>
      </c>
      <c r="F368" s="105" t="s">
        <v>378</v>
      </c>
      <c r="G368" s="12">
        <v>18.399999999999999</v>
      </c>
      <c r="H368" s="9" t="str">
        <f t="shared" si="373"/>
        <v>Gas Costs</v>
      </c>
      <c r="I368" s="1">
        <f>'O and M Class.'!L40</f>
        <v>30150016.420434579</v>
      </c>
      <c r="J368" s="9">
        <f t="shared" si="374"/>
        <v>17373317.659074452</v>
      </c>
      <c r="K368" s="9">
        <f t="shared" si="375"/>
        <v>12486651.657994173</v>
      </c>
      <c r="L368" s="9">
        <f t="shared" si="376"/>
        <v>290047.10336595349</v>
      </c>
      <c r="M368" s="9">
        <f t="shared" si="377"/>
        <v>0</v>
      </c>
      <c r="N368" s="9">
        <f t="shared" si="378"/>
        <v>0</v>
      </c>
      <c r="O368" s="9">
        <f t="shared" si="379"/>
        <v>0</v>
      </c>
      <c r="P368" s="9">
        <f t="shared" si="380"/>
        <v>0</v>
      </c>
      <c r="Q368" s="9">
        <f t="shared" si="381"/>
        <v>0</v>
      </c>
      <c r="R368" s="9">
        <f t="shared" si="382"/>
        <v>0</v>
      </c>
      <c r="S368" s="9">
        <f t="shared" si="383"/>
        <v>0</v>
      </c>
      <c r="T368" s="9">
        <f t="shared" si="384"/>
        <v>0</v>
      </c>
      <c r="U368" s="9">
        <f t="shared" si="385"/>
        <v>0</v>
      </c>
      <c r="V368" s="9">
        <f t="shared" si="386"/>
        <v>0</v>
      </c>
      <c r="W368" s="9">
        <f t="shared" si="387"/>
        <v>0</v>
      </c>
      <c r="X368" s="9">
        <f t="shared" si="388"/>
        <v>0</v>
      </c>
      <c r="Y368" s="1">
        <f t="shared" si="389"/>
        <v>0</v>
      </c>
    </row>
    <row r="369" spans="1:25">
      <c r="A369">
        <f t="shared" si="338"/>
        <v>344</v>
      </c>
      <c r="C369" s="120">
        <v>8053</v>
      </c>
      <c r="F369" s="105" t="s">
        <v>379</v>
      </c>
      <c r="G369" s="12">
        <v>18.399999999999999</v>
      </c>
      <c r="H369" s="9" t="str">
        <f t="shared" si="373"/>
        <v>Gas Costs</v>
      </c>
      <c r="I369" s="1">
        <f>'O and M Class.'!L41</f>
        <v>4872096.1644499665</v>
      </c>
      <c r="J369" s="9">
        <f t="shared" si="374"/>
        <v>2807443.7224245947</v>
      </c>
      <c r="K369" s="9">
        <f t="shared" si="375"/>
        <v>2017782.2393656708</v>
      </c>
      <c r="L369" s="9">
        <f t="shared" si="376"/>
        <v>46870.202659701114</v>
      </c>
      <c r="M369" s="9">
        <f t="shared" si="377"/>
        <v>0</v>
      </c>
      <c r="N369" s="9">
        <f t="shared" si="378"/>
        <v>0</v>
      </c>
      <c r="O369" s="9">
        <f t="shared" si="379"/>
        <v>0</v>
      </c>
      <c r="P369" s="9">
        <f t="shared" si="380"/>
        <v>0</v>
      </c>
      <c r="Q369" s="9">
        <f t="shared" si="381"/>
        <v>0</v>
      </c>
      <c r="R369" s="9">
        <f t="shared" si="382"/>
        <v>0</v>
      </c>
      <c r="S369" s="9">
        <f t="shared" si="383"/>
        <v>0</v>
      </c>
      <c r="T369" s="9">
        <f t="shared" si="384"/>
        <v>0</v>
      </c>
      <c r="U369" s="9">
        <f t="shared" si="385"/>
        <v>0</v>
      </c>
      <c r="V369" s="9">
        <f t="shared" si="386"/>
        <v>0</v>
      </c>
      <c r="W369" s="9">
        <f t="shared" si="387"/>
        <v>0</v>
      </c>
      <c r="X369" s="9">
        <f t="shared" si="388"/>
        <v>0</v>
      </c>
      <c r="Y369" s="1">
        <f t="shared" si="389"/>
        <v>0</v>
      </c>
    </row>
    <row r="370" spans="1:25">
      <c r="A370">
        <f t="shared" si="338"/>
        <v>345</v>
      </c>
      <c r="C370" s="120">
        <v>8054</v>
      </c>
      <c r="F370" s="105" t="s">
        <v>630</v>
      </c>
      <c r="G370" s="12">
        <v>18.399999999999999</v>
      </c>
      <c r="H370" s="9" t="str">
        <f t="shared" si="373"/>
        <v>Gas Costs</v>
      </c>
      <c r="I370" s="1">
        <f>'O and M Class.'!L42</f>
        <v>4999866.0909232832</v>
      </c>
      <c r="J370" s="9">
        <f t="shared" si="374"/>
        <v>2881068.4756898377</v>
      </c>
      <c r="K370" s="9">
        <f t="shared" si="375"/>
        <v>2070698.2491612248</v>
      </c>
      <c r="L370" s="9">
        <f t="shared" si="376"/>
        <v>48099.366072220815</v>
      </c>
      <c r="M370" s="9">
        <f t="shared" si="377"/>
        <v>0</v>
      </c>
      <c r="N370" s="9">
        <f t="shared" si="378"/>
        <v>0</v>
      </c>
      <c r="O370" s="9">
        <f t="shared" si="379"/>
        <v>0</v>
      </c>
      <c r="P370" s="9">
        <f t="shared" si="380"/>
        <v>0</v>
      </c>
      <c r="Q370" s="9">
        <f t="shared" si="381"/>
        <v>0</v>
      </c>
      <c r="R370" s="9">
        <f t="shared" si="382"/>
        <v>0</v>
      </c>
      <c r="S370" s="9">
        <f t="shared" si="383"/>
        <v>0</v>
      </c>
      <c r="T370" s="9">
        <f t="shared" si="384"/>
        <v>0</v>
      </c>
      <c r="U370" s="9">
        <f t="shared" si="385"/>
        <v>0</v>
      </c>
      <c r="V370" s="9">
        <f t="shared" si="386"/>
        <v>0</v>
      </c>
      <c r="W370" s="9">
        <f t="shared" si="387"/>
        <v>0</v>
      </c>
      <c r="X370" s="9">
        <f t="shared" si="388"/>
        <v>0</v>
      </c>
      <c r="Y370" s="1">
        <f t="shared" si="389"/>
        <v>0</v>
      </c>
    </row>
    <row r="371" spans="1:25">
      <c r="A371">
        <f t="shared" si="338"/>
        <v>346</v>
      </c>
      <c r="C371" s="120">
        <v>8058</v>
      </c>
      <c r="F371" s="105" t="s">
        <v>543</v>
      </c>
      <c r="G371" s="12">
        <v>18.399999999999999</v>
      </c>
      <c r="H371" s="9" t="str">
        <f t="shared" si="373"/>
        <v>Gas Costs</v>
      </c>
      <c r="I371" s="1">
        <f>'O and M Class.'!L43</f>
        <v>-5763928.6617656648</v>
      </c>
      <c r="J371" s="9">
        <f t="shared" si="374"/>
        <v>-3321343.5843182011</v>
      </c>
      <c r="K371" s="9">
        <f t="shared" si="375"/>
        <v>-2387135.3294592658</v>
      </c>
      <c r="L371" s="9">
        <f t="shared" si="376"/>
        <v>-55449.74798819796</v>
      </c>
      <c r="M371" s="9">
        <f t="shared" si="377"/>
        <v>0</v>
      </c>
      <c r="N371" s="9">
        <f t="shared" si="378"/>
        <v>0</v>
      </c>
      <c r="O371" s="9">
        <f t="shared" si="379"/>
        <v>0</v>
      </c>
      <c r="P371" s="9">
        <f t="shared" si="380"/>
        <v>0</v>
      </c>
      <c r="Q371" s="9">
        <f t="shared" si="381"/>
        <v>0</v>
      </c>
      <c r="R371" s="9">
        <f t="shared" si="382"/>
        <v>0</v>
      </c>
      <c r="S371" s="9">
        <f t="shared" si="383"/>
        <v>0</v>
      </c>
      <c r="T371" s="9">
        <f t="shared" si="384"/>
        <v>0</v>
      </c>
      <c r="U371" s="9">
        <f t="shared" si="385"/>
        <v>0</v>
      </c>
      <c r="V371" s="9">
        <f t="shared" si="386"/>
        <v>0</v>
      </c>
      <c r="W371" s="9">
        <f t="shared" si="387"/>
        <v>0</v>
      </c>
      <c r="X371" s="9">
        <f t="shared" si="388"/>
        <v>0</v>
      </c>
      <c r="Y371" s="1">
        <f t="shared" si="389"/>
        <v>0</v>
      </c>
    </row>
    <row r="372" spans="1:25">
      <c r="A372">
        <f t="shared" si="338"/>
        <v>347</v>
      </c>
      <c r="C372" s="120">
        <v>8059</v>
      </c>
      <c r="F372" s="105" t="s">
        <v>380</v>
      </c>
      <c r="G372" s="12">
        <v>18.399999999999999</v>
      </c>
      <c r="H372" s="9" t="str">
        <f t="shared" si="373"/>
        <v>Gas Costs</v>
      </c>
      <c r="I372" s="1">
        <f>'O and M Class.'!L44</f>
        <v>-109657356.96903254</v>
      </c>
      <c r="J372" s="9">
        <f t="shared" si="374"/>
        <v>-63187763.141193807</v>
      </c>
      <c r="K372" s="9">
        <f t="shared" si="375"/>
        <v>-45414675.704143211</v>
      </c>
      <c r="L372" s="9">
        <f t="shared" si="376"/>
        <v>-1054918.1236955293</v>
      </c>
      <c r="M372" s="9">
        <f t="shared" si="377"/>
        <v>0</v>
      </c>
      <c r="N372" s="9">
        <f t="shared" si="378"/>
        <v>0</v>
      </c>
      <c r="O372" s="9">
        <f t="shared" si="379"/>
        <v>0</v>
      </c>
      <c r="P372" s="9">
        <f t="shared" si="380"/>
        <v>0</v>
      </c>
      <c r="Q372" s="9">
        <f t="shared" si="381"/>
        <v>0</v>
      </c>
      <c r="R372" s="9">
        <f t="shared" si="382"/>
        <v>0</v>
      </c>
      <c r="S372" s="9">
        <f t="shared" si="383"/>
        <v>0</v>
      </c>
      <c r="T372" s="9">
        <f t="shared" si="384"/>
        <v>0</v>
      </c>
      <c r="U372" s="9">
        <f t="shared" si="385"/>
        <v>0</v>
      </c>
      <c r="V372" s="9">
        <f t="shared" si="386"/>
        <v>0</v>
      </c>
      <c r="W372" s="9">
        <f t="shared" si="387"/>
        <v>0</v>
      </c>
      <c r="X372" s="9">
        <f t="shared" si="388"/>
        <v>0</v>
      </c>
      <c r="Y372" s="1">
        <f t="shared" si="389"/>
        <v>0</v>
      </c>
    </row>
    <row r="373" spans="1:25">
      <c r="A373">
        <f t="shared" si="338"/>
        <v>348</v>
      </c>
      <c r="C373" s="120">
        <v>8060</v>
      </c>
      <c r="F373" s="105" t="s">
        <v>544</v>
      </c>
      <c r="G373" s="12">
        <v>18.399999999999999</v>
      </c>
      <c r="H373" s="9" t="str">
        <f t="shared" si="373"/>
        <v>Gas Costs</v>
      </c>
      <c r="I373" s="1">
        <f>'O and M Class.'!L45</f>
        <v>-122034.7071683351</v>
      </c>
      <c r="J373" s="9">
        <f t="shared" si="374"/>
        <v>-70319.95284853832</v>
      </c>
      <c r="K373" s="9">
        <f t="shared" si="375"/>
        <v>-50540.764467496134</v>
      </c>
      <c r="L373" s="9">
        <f t="shared" si="376"/>
        <v>-1173.9898523006432</v>
      </c>
      <c r="M373" s="9">
        <f t="shared" si="377"/>
        <v>0</v>
      </c>
      <c r="N373" s="9">
        <f t="shared" si="378"/>
        <v>0</v>
      </c>
      <c r="O373" s="9">
        <f t="shared" si="379"/>
        <v>0</v>
      </c>
      <c r="P373" s="9">
        <f t="shared" si="380"/>
        <v>0</v>
      </c>
      <c r="Q373" s="9">
        <f t="shared" si="381"/>
        <v>0</v>
      </c>
      <c r="R373" s="9">
        <f t="shared" si="382"/>
        <v>0</v>
      </c>
      <c r="S373" s="9">
        <f t="shared" si="383"/>
        <v>0</v>
      </c>
      <c r="T373" s="9">
        <f t="shared" si="384"/>
        <v>0</v>
      </c>
      <c r="U373" s="9">
        <f t="shared" si="385"/>
        <v>0</v>
      </c>
      <c r="V373" s="9">
        <f t="shared" si="386"/>
        <v>0</v>
      </c>
      <c r="W373" s="9">
        <f t="shared" si="387"/>
        <v>0</v>
      </c>
      <c r="X373" s="9">
        <f t="shared" si="388"/>
        <v>0</v>
      </c>
      <c r="Y373" s="1">
        <f t="shared" si="389"/>
        <v>0</v>
      </c>
    </row>
    <row r="374" spans="1:25">
      <c r="A374">
        <f t="shared" si="338"/>
        <v>349</v>
      </c>
      <c r="C374" s="120">
        <v>8081</v>
      </c>
      <c r="F374" s="105" t="s">
        <v>545</v>
      </c>
      <c r="G374" s="12">
        <v>18.399999999999999</v>
      </c>
      <c r="H374" s="9" t="str">
        <f t="shared" si="373"/>
        <v>Gas Costs</v>
      </c>
      <c r="I374" s="1">
        <f>'O and M Class.'!L46</f>
        <v>30798939.037260093</v>
      </c>
      <c r="J374" s="9">
        <f t="shared" si="374"/>
        <v>17747245.772447765</v>
      </c>
      <c r="K374" s="9">
        <f t="shared" si="375"/>
        <v>12755403.44095514</v>
      </c>
      <c r="L374" s="9">
        <f t="shared" si="376"/>
        <v>296289.8238571877</v>
      </c>
      <c r="M374" s="9">
        <f t="shared" si="377"/>
        <v>0</v>
      </c>
      <c r="N374" s="9">
        <f t="shared" si="378"/>
        <v>0</v>
      </c>
      <c r="O374" s="9">
        <f t="shared" si="379"/>
        <v>0</v>
      </c>
      <c r="P374" s="9">
        <f t="shared" si="380"/>
        <v>0</v>
      </c>
      <c r="Q374" s="9">
        <f t="shared" si="381"/>
        <v>0</v>
      </c>
      <c r="R374" s="9">
        <f t="shared" si="382"/>
        <v>0</v>
      </c>
      <c r="S374" s="9">
        <f t="shared" si="383"/>
        <v>0</v>
      </c>
      <c r="T374" s="9">
        <f t="shared" si="384"/>
        <v>0</v>
      </c>
      <c r="U374" s="9">
        <f t="shared" si="385"/>
        <v>0</v>
      </c>
      <c r="V374" s="9">
        <f t="shared" si="386"/>
        <v>0</v>
      </c>
      <c r="W374" s="9">
        <f t="shared" si="387"/>
        <v>0</v>
      </c>
      <c r="X374" s="9">
        <f t="shared" si="388"/>
        <v>0</v>
      </c>
      <c r="Y374" s="1">
        <f t="shared" si="389"/>
        <v>0</v>
      </c>
    </row>
    <row r="375" spans="1:25">
      <c r="A375">
        <f t="shared" si="338"/>
        <v>350</v>
      </c>
      <c r="C375" s="120">
        <v>8082</v>
      </c>
      <c r="F375" s="105" t="s">
        <v>546</v>
      </c>
      <c r="G375" s="12">
        <v>18.399999999999999</v>
      </c>
      <c r="H375" s="9" t="str">
        <f t="shared" si="373"/>
        <v>Gas Costs</v>
      </c>
      <c r="I375" s="1">
        <f>'O and M Class.'!L47</f>
        <v>-14414625.152342308</v>
      </c>
      <c r="J375" s="9">
        <f t="shared" si="374"/>
        <v>-8306126.876216067</v>
      </c>
      <c r="K375" s="9">
        <f t="shared" si="375"/>
        <v>-5969827.6958770966</v>
      </c>
      <c r="L375" s="9">
        <f t="shared" si="376"/>
        <v>-138670.58024914467</v>
      </c>
      <c r="M375" s="9">
        <f t="shared" si="377"/>
        <v>0</v>
      </c>
      <c r="N375" s="9">
        <f t="shared" si="378"/>
        <v>0</v>
      </c>
      <c r="O375" s="9">
        <f t="shared" si="379"/>
        <v>0</v>
      </c>
      <c r="P375" s="9">
        <f t="shared" si="380"/>
        <v>0</v>
      </c>
      <c r="Q375" s="9">
        <f t="shared" si="381"/>
        <v>0</v>
      </c>
      <c r="R375" s="9">
        <f t="shared" si="382"/>
        <v>0</v>
      </c>
      <c r="S375" s="9">
        <f t="shared" si="383"/>
        <v>0</v>
      </c>
      <c r="T375" s="9">
        <f t="shared" si="384"/>
        <v>0</v>
      </c>
      <c r="U375" s="9">
        <f t="shared" si="385"/>
        <v>0</v>
      </c>
      <c r="V375" s="9">
        <f t="shared" si="386"/>
        <v>0</v>
      </c>
      <c r="W375" s="9">
        <f t="shared" si="387"/>
        <v>0</v>
      </c>
      <c r="X375" s="9">
        <f t="shared" si="388"/>
        <v>0</v>
      </c>
      <c r="Y375" s="1">
        <f>SUM(J375:X375)-I375</f>
        <v>0</v>
      </c>
    </row>
    <row r="376" spans="1:25">
      <c r="A376">
        <f t="shared" si="338"/>
        <v>351</v>
      </c>
      <c r="C376" s="120">
        <v>8120</v>
      </c>
      <c r="F376" s="105" t="s">
        <v>547</v>
      </c>
      <c r="G376" s="12">
        <v>18.399999999999999</v>
      </c>
      <c r="H376" s="9" t="str">
        <f t="shared" si="373"/>
        <v>Gas Costs</v>
      </c>
      <c r="I376" s="1">
        <f>'O and M Class.'!L48</f>
        <v>-8171.864728089522</v>
      </c>
      <c r="J376" s="9">
        <f t="shared" si="374"/>
        <v>-4708.8664831327142</v>
      </c>
      <c r="K376" s="9">
        <f t="shared" si="375"/>
        <v>-3384.3838369104396</v>
      </c>
      <c r="L376" s="9">
        <f t="shared" si="376"/>
        <v>-78.61440804636905</v>
      </c>
      <c r="M376" s="9">
        <f t="shared" si="377"/>
        <v>0</v>
      </c>
      <c r="N376" s="9">
        <f t="shared" si="378"/>
        <v>0</v>
      </c>
      <c r="O376" s="9">
        <f t="shared" si="379"/>
        <v>0</v>
      </c>
      <c r="P376" s="9">
        <f t="shared" si="380"/>
        <v>0</v>
      </c>
      <c r="Q376" s="9">
        <f t="shared" si="381"/>
        <v>0</v>
      </c>
      <c r="R376" s="9">
        <f t="shared" si="382"/>
        <v>0</v>
      </c>
      <c r="S376" s="9">
        <f t="shared" si="383"/>
        <v>0</v>
      </c>
      <c r="T376" s="9">
        <f t="shared" si="384"/>
        <v>0</v>
      </c>
      <c r="U376" s="9">
        <f t="shared" si="385"/>
        <v>0</v>
      </c>
      <c r="V376" s="9">
        <f t="shared" si="386"/>
        <v>0</v>
      </c>
      <c r="W376" s="9">
        <f t="shared" si="387"/>
        <v>0</v>
      </c>
      <c r="X376" s="9">
        <f t="shared" si="388"/>
        <v>0</v>
      </c>
      <c r="Y376" s="1">
        <f>SUM(J376:X376)-I376</f>
        <v>0</v>
      </c>
    </row>
    <row r="377" spans="1:25">
      <c r="A377">
        <f t="shared" si="338"/>
        <v>352</v>
      </c>
      <c r="C377" s="120">
        <v>8580</v>
      </c>
      <c r="F377" s="105" t="s">
        <v>459</v>
      </c>
      <c r="G377" s="12">
        <v>18.399999999999999</v>
      </c>
      <c r="H377" s="9" t="str">
        <f t="shared" si="373"/>
        <v>Gas Costs</v>
      </c>
      <c r="I377" s="1">
        <f>'O and M Class.'!L49</f>
        <v>43082454.085746109</v>
      </c>
      <c r="J377" s="9">
        <f t="shared" si="374"/>
        <v>24825364.932699051</v>
      </c>
      <c r="K377" s="9">
        <f t="shared" si="375"/>
        <v>17842630.307014789</v>
      </c>
      <c r="L377" s="9">
        <f t="shared" si="376"/>
        <v>414458.84603227134</v>
      </c>
      <c r="M377" s="9">
        <f t="shared" si="377"/>
        <v>0</v>
      </c>
      <c r="N377" s="9">
        <f t="shared" si="378"/>
        <v>0</v>
      </c>
      <c r="O377" s="9">
        <f t="shared" si="379"/>
        <v>0</v>
      </c>
      <c r="P377" s="9">
        <f t="shared" si="380"/>
        <v>0</v>
      </c>
      <c r="Q377" s="9">
        <f t="shared" si="381"/>
        <v>0</v>
      </c>
      <c r="R377" s="9">
        <f t="shared" si="382"/>
        <v>0</v>
      </c>
      <c r="S377" s="9">
        <f t="shared" si="383"/>
        <v>0</v>
      </c>
      <c r="T377" s="9">
        <f t="shared" si="384"/>
        <v>0</v>
      </c>
      <c r="U377" s="9">
        <f t="shared" si="385"/>
        <v>0</v>
      </c>
      <c r="V377" s="9">
        <f t="shared" si="386"/>
        <v>0</v>
      </c>
      <c r="W377" s="9">
        <f t="shared" si="387"/>
        <v>0</v>
      </c>
      <c r="X377" s="9">
        <f t="shared" si="388"/>
        <v>0</v>
      </c>
      <c r="Y377" s="1">
        <f>SUM(J377:X377)-I377</f>
        <v>0</v>
      </c>
    </row>
    <row r="378" spans="1:25">
      <c r="A378">
        <f t="shared" si="338"/>
        <v>353</v>
      </c>
      <c r="C378" s="120"/>
      <c r="E378" s="105" t="s">
        <v>79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>
      <c r="A379">
        <f t="shared" si="338"/>
        <v>354</v>
      </c>
      <c r="C379" s="120">
        <v>8350</v>
      </c>
      <c r="F379" s="105" t="s">
        <v>104</v>
      </c>
      <c r="G379" s="12">
        <v>18.399999999999999</v>
      </c>
      <c r="H379" s="9" t="str">
        <f>VLOOKUP($G379,alloc,3)</f>
        <v>Gas Costs</v>
      </c>
      <c r="I379" s="1">
        <f>'O and M Class.'!L$51</f>
        <v>0</v>
      </c>
      <c r="J379" s="9">
        <f>$I379*VLOOKUP($G379,alloc,6)</f>
        <v>0</v>
      </c>
      <c r="K379" s="9">
        <f>$I379*VLOOKUP($G379,alloc,7)</f>
        <v>0</v>
      </c>
      <c r="L379" s="9">
        <f>$I379*VLOOKUP($G379,alloc,8)</f>
        <v>0</v>
      </c>
      <c r="M379" s="9">
        <f>$I379*VLOOKUP($G379,alloc,9)</f>
        <v>0</v>
      </c>
      <c r="N379" s="9">
        <f>$I379*VLOOKUP($G379,alloc,10)</f>
        <v>0</v>
      </c>
      <c r="O379" s="9">
        <f>$I379*VLOOKUP($G379,alloc,11)</f>
        <v>0</v>
      </c>
      <c r="P379" s="9">
        <f>$I379*VLOOKUP($G379,alloc,12)</f>
        <v>0</v>
      </c>
      <c r="Q379" s="9">
        <f>$I379*VLOOKUP($G379,alloc,13)</f>
        <v>0</v>
      </c>
      <c r="R379" s="9">
        <f>$I379*VLOOKUP($G379,alloc,14)</f>
        <v>0</v>
      </c>
      <c r="S379" s="9">
        <f>$I379*VLOOKUP($G379,alloc,15)</f>
        <v>0</v>
      </c>
      <c r="T379" s="9">
        <f>$I379*VLOOKUP($G379,alloc,16)</f>
        <v>0</v>
      </c>
      <c r="U379" s="9">
        <f>$I379*VLOOKUP($G379,alloc,17)</f>
        <v>0</v>
      </c>
      <c r="V379" s="9">
        <f>$I379*VLOOKUP($G379,alloc,18)</f>
        <v>0</v>
      </c>
      <c r="W379" s="9">
        <f>$I379*VLOOKUP($G379,alloc,19)</f>
        <v>0</v>
      </c>
      <c r="X379" s="9">
        <f>$I379*VLOOKUP($G379,alloc,20)</f>
        <v>0</v>
      </c>
      <c r="Y379" s="1">
        <f>SUM(J379:X379)-I379</f>
        <v>0</v>
      </c>
    </row>
    <row r="380" spans="1:25">
      <c r="A380">
        <f t="shared" si="338"/>
        <v>355</v>
      </c>
      <c r="C380" s="120"/>
      <c r="D380" s="105" t="s">
        <v>67</v>
      </c>
      <c r="G380" s="12"/>
      <c r="H380" s="9"/>
      <c r="I380" s="1">
        <f>'O and M Class.'!L$52</f>
        <v>87640898.071899399</v>
      </c>
      <c r="J380" s="1">
        <f t="shared" ref="J380:X380" si="390">SUM(J363:J379)</f>
        <v>50501238.238056228</v>
      </c>
      <c r="K380" s="1">
        <f t="shared" si="390"/>
        <v>36296542.925790139</v>
      </c>
      <c r="L380" s="1">
        <f t="shared" si="390"/>
        <v>843116.90805304027</v>
      </c>
      <c r="M380" s="1">
        <f t="shared" si="390"/>
        <v>0</v>
      </c>
      <c r="N380" s="1">
        <f t="shared" si="390"/>
        <v>0</v>
      </c>
      <c r="O380" s="1">
        <f t="shared" si="390"/>
        <v>0</v>
      </c>
      <c r="P380" s="1">
        <f t="shared" si="390"/>
        <v>0</v>
      </c>
      <c r="Q380" s="1">
        <f t="shared" si="390"/>
        <v>0</v>
      </c>
      <c r="R380" s="1">
        <f t="shared" si="390"/>
        <v>0</v>
      </c>
      <c r="S380" s="1">
        <f t="shared" si="390"/>
        <v>0</v>
      </c>
      <c r="T380" s="1">
        <f t="shared" si="390"/>
        <v>0</v>
      </c>
      <c r="U380" s="1">
        <f t="shared" si="390"/>
        <v>0</v>
      </c>
      <c r="V380" s="1">
        <f t="shared" si="390"/>
        <v>0</v>
      </c>
      <c r="W380" s="1">
        <f t="shared" si="390"/>
        <v>0</v>
      </c>
      <c r="X380" s="1">
        <f t="shared" si="390"/>
        <v>0</v>
      </c>
      <c r="Y380" s="1">
        <f>SUM(J380:X380)-I380</f>
        <v>0</v>
      </c>
    </row>
    <row r="381" spans="1:25">
      <c r="A381">
        <f t="shared" si="338"/>
        <v>356</v>
      </c>
      <c r="C381" s="120"/>
      <c r="G381" s="12"/>
      <c r="H381" s="9"/>
      <c r="I381" s="1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1"/>
    </row>
    <row r="382" spans="1:25">
      <c r="A382">
        <f t="shared" si="338"/>
        <v>357</v>
      </c>
      <c r="C382" s="120"/>
      <c r="D382" s="105" t="s">
        <v>112</v>
      </c>
      <c r="G382" s="1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>
      <c r="A383">
        <f t="shared" si="338"/>
        <v>358</v>
      </c>
      <c r="C383" s="120"/>
      <c r="E383" s="105" t="s">
        <v>70</v>
      </c>
      <c r="G383" s="12"/>
      <c r="H383" s="9"/>
      <c r="I383" s="1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1"/>
    </row>
    <row r="384" spans="1:25">
      <c r="A384">
        <f t="shared" si="338"/>
        <v>359</v>
      </c>
      <c r="C384" s="122">
        <v>8140</v>
      </c>
      <c r="F384" s="105" t="s">
        <v>548</v>
      </c>
      <c r="G384" s="12">
        <v>1.5</v>
      </c>
      <c r="H384" s="9" t="str">
        <f t="shared" ref="H384:H393" si="391">VLOOKUP($G384,alloc,3)</f>
        <v>Winter Volumes</v>
      </c>
      <c r="I384" s="1">
        <f>'O and M Class.'!L$56</f>
        <v>0</v>
      </c>
      <c r="J384" s="9">
        <f t="shared" ref="J384:J393" si="392">$I384*VLOOKUP($G384,alloc,6)</f>
        <v>0</v>
      </c>
      <c r="K384" s="9">
        <f t="shared" ref="K384:K393" si="393">$I384*VLOOKUP($G384,alloc,7)</f>
        <v>0</v>
      </c>
      <c r="L384" s="9">
        <f t="shared" ref="L384:L393" si="394">$I384*VLOOKUP($G384,alloc,8)</f>
        <v>0</v>
      </c>
      <c r="M384" s="9">
        <f t="shared" ref="M384:M393" si="395">$I384*VLOOKUP($G384,alloc,9)</f>
        <v>0</v>
      </c>
      <c r="N384" s="9">
        <f t="shared" ref="N384:N393" si="396">$I384*VLOOKUP($G384,alloc,10)</f>
        <v>0</v>
      </c>
      <c r="O384" s="9">
        <f t="shared" ref="O384:O393" si="397">$I384*VLOOKUP($G384,alloc,11)</f>
        <v>0</v>
      </c>
      <c r="P384" s="9">
        <f t="shared" ref="P384:P393" si="398">$I384*VLOOKUP($G384,alloc,12)</f>
        <v>0</v>
      </c>
      <c r="Q384" s="9">
        <f t="shared" ref="Q384:Q393" si="399">$I384*VLOOKUP($G384,alloc,13)</f>
        <v>0</v>
      </c>
      <c r="R384" s="9">
        <f t="shared" ref="R384:R393" si="400">$I384*VLOOKUP($G384,alloc,14)</f>
        <v>0</v>
      </c>
      <c r="S384" s="9">
        <f t="shared" ref="S384:S393" si="401">$I384*VLOOKUP($G384,alloc,15)</f>
        <v>0</v>
      </c>
      <c r="T384" s="9">
        <f t="shared" ref="T384:T393" si="402">$I384*VLOOKUP($G384,alloc,16)</f>
        <v>0</v>
      </c>
      <c r="U384" s="9">
        <f t="shared" ref="U384:U393" si="403">$I384*VLOOKUP($G384,alloc,17)</f>
        <v>0</v>
      </c>
      <c r="V384" s="9">
        <f t="shared" ref="V384:V393" si="404">$I384*VLOOKUP($G384,alloc,18)</f>
        <v>0</v>
      </c>
      <c r="W384" s="9">
        <f t="shared" ref="W384:W393" si="405">$I384*VLOOKUP($G384,alloc,19)</f>
        <v>0</v>
      </c>
      <c r="X384" s="9">
        <f t="shared" ref="X384:X393" si="406">$I384*VLOOKUP($G384,alloc,20)</f>
        <v>0</v>
      </c>
      <c r="Y384" s="1">
        <f t="shared" ref="Y384:Y393" si="407">SUM(J384:X384)-I384</f>
        <v>0</v>
      </c>
    </row>
    <row r="385" spans="1:25">
      <c r="A385">
        <f t="shared" si="338"/>
        <v>360</v>
      </c>
      <c r="C385" s="122">
        <v>8160</v>
      </c>
      <c r="F385" s="105" t="s">
        <v>549</v>
      </c>
      <c r="G385" s="12">
        <v>1.5</v>
      </c>
      <c r="H385" s="9" t="str">
        <f t="shared" si="391"/>
        <v>Winter Volumes</v>
      </c>
      <c r="I385" s="1">
        <f>'O and M Class.'!L$57</f>
        <v>17581.778055705563</v>
      </c>
      <c r="J385" s="9">
        <f t="shared" si="392"/>
        <v>6679.3752149500515</v>
      </c>
      <c r="K385" s="9">
        <f t="shared" si="393"/>
        <v>4408.206886536942</v>
      </c>
      <c r="L385" s="9">
        <f t="shared" si="394"/>
        <v>94.971553831687444</v>
      </c>
      <c r="M385" s="9">
        <f t="shared" si="395"/>
        <v>3131.1910232063342</v>
      </c>
      <c r="N385" s="9">
        <f t="shared" si="396"/>
        <v>3268.0333771805472</v>
      </c>
      <c r="O385" s="9">
        <f t="shared" si="397"/>
        <v>0</v>
      </c>
      <c r="P385" s="9">
        <f t="shared" si="398"/>
        <v>0</v>
      </c>
      <c r="Q385" s="9">
        <f t="shared" si="399"/>
        <v>0</v>
      </c>
      <c r="R385" s="9">
        <f t="shared" si="400"/>
        <v>0</v>
      </c>
      <c r="S385" s="9">
        <f t="shared" si="401"/>
        <v>0</v>
      </c>
      <c r="T385" s="9">
        <f t="shared" si="402"/>
        <v>0</v>
      </c>
      <c r="U385" s="9">
        <f t="shared" si="403"/>
        <v>0</v>
      </c>
      <c r="V385" s="9">
        <f t="shared" si="404"/>
        <v>0</v>
      </c>
      <c r="W385" s="9">
        <f t="shared" si="405"/>
        <v>0</v>
      </c>
      <c r="X385" s="9">
        <f t="shared" si="406"/>
        <v>0</v>
      </c>
      <c r="Y385" s="1">
        <f t="shared" si="407"/>
        <v>0</v>
      </c>
    </row>
    <row r="386" spans="1:25">
      <c r="A386">
        <f t="shared" si="338"/>
        <v>361</v>
      </c>
      <c r="C386" s="122">
        <v>8170</v>
      </c>
      <c r="F386" s="105" t="s">
        <v>550</v>
      </c>
      <c r="G386" s="12">
        <v>1.5</v>
      </c>
      <c r="H386" s="9" t="str">
        <f t="shared" si="391"/>
        <v>Winter Volumes</v>
      </c>
      <c r="I386" s="1">
        <f>'O and M Class.'!L$58</f>
        <v>11390.7872397675</v>
      </c>
      <c r="J386" s="9">
        <f t="shared" si="392"/>
        <v>4327.3974752162285</v>
      </c>
      <c r="K386" s="9">
        <f t="shared" si="393"/>
        <v>2855.9652268574355</v>
      </c>
      <c r="L386" s="9">
        <f t="shared" si="394"/>
        <v>61.529656448814983</v>
      </c>
      <c r="M386" s="9">
        <f t="shared" si="395"/>
        <v>2028.6190986718116</v>
      </c>
      <c r="N386" s="9">
        <f t="shared" si="396"/>
        <v>2117.2757825732087</v>
      </c>
      <c r="O386" s="9">
        <f t="shared" si="397"/>
        <v>0</v>
      </c>
      <c r="P386" s="9">
        <f t="shared" si="398"/>
        <v>0</v>
      </c>
      <c r="Q386" s="9">
        <f t="shared" si="399"/>
        <v>0</v>
      </c>
      <c r="R386" s="9">
        <f t="shared" si="400"/>
        <v>0</v>
      </c>
      <c r="S386" s="9">
        <f t="shared" si="401"/>
        <v>0</v>
      </c>
      <c r="T386" s="9">
        <f t="shared" si="402"/>
        <v>0</v>
      </c>
      <c r="U386" s="9">
        <f t="shared" si="403"/>
        <v>0</v>
      </c>
      <c r="V386" s="9">
        <f t="shared" si="404"/>
        <v>0</v>
      </c>
      <c r="W386" s="9">
        <f t="shared" si="405"/>
        <v>0</v>
      </c>
      <c r="X386" s="9">
        <f t="shared" si="406"/>
        <v>0</v>
      </c>
      <c r="Y386" s="1">
        <f t="shared" si="407"/>
        <v>0</v>
      </c>
    </row>
    <row r="387" spans="1:25">
      <c r="A387">
        <f t="shared" si="338"/>
        <v>362</v>
      </c>
      <c r="C387" s="122">
        <v>8180</v>
      </c>
      <c r="F387" s="105" t="s">
        <v>551</v>
      </c>
      <c r="G387" s="12">
        <v>1.5</v>
      </c>
      <c r="H387" s="9" t="str">
        <f t="shared" si="391"/>
        <v>Winter Volumes</v>
      </c>
      <c r="I387" s="1">
        <f>'O and M Class.'!L$59</f>
        <v>22388.214455396144</v>
      </c>
      <c r="J387" s="9">
        <f t="shared" si="392"/>
        <v>8505.3561856237648</v>
      </c>
      <c r="K387" s="9">
        <f t="shared" si="393"/>
        <v>5613.3049130099862</v>
      </c>
      <c r="L387" s="9">
        <f t="shared" si="394"/>
        <v>120.93449863883468</v>
      </c>
      <c r="M387" s="9">
        <f t="shared" si="395"/>
        <v>3987.1835434531363</v>
      </c>
      <c r="N387" s="9">
        <f t="shared" si="396"/>
        <v>4161.4353146704225</v>
      </c>
      <c r="O387" s="9">
        <f t="shared" si="397"/>
        <v>0</v>
      </c>
      <c r="P387" s="9">
        <f t="shared" si="398"/>
        <v>0</v>
      </c>
      <c r="Q387" s="9">
        <f t="shared" si="399"/>
        <v>0</v>
      </c>
      <c r="R387" s="9">
        <f t="shared" si="400"/>
        <v>0</v>
      </c>
      <c r="S387" s="9">
        <f t="shared" si="401"/>
        <v>0</v>
      </c>
      <c r="T387" s="9">
        <f t="shared" si="402"/>
        <v>0</v>
      </c>
      <c r="U387" s="9">
        <f t="shared" si="403"/>
        <v>0</v>
      </c>
      <c r="V387" s="9">
        <f t="shared" si="404"/>
        <v>0</v>
      </c>
      <c r="W387" s="9">
        <f t="shared" si="405"/>
        <v>0</v>
      </c>
      <c r="X387" s="9">
        <f t="shared" si="406"/>
        <v>0</v>
      </c>
      <c r="Y387" s="1">
        <f t="shared" si="407"/>
        <v>0</v>
      </c>
    </row>
    <row r="388" spans="1:25">
      <c r="A388">
        <f t="shared" si="338"/>
        <v>363</v>
      </c>
      <c r="C388" s="122">
        <v>8190</v>
      </c>
      <c r="F388" s="105" t="s">
        <v>552</v>
      </c>
      <c r="G388" s="12">
        <v>1.5</v>
      </c>
      <c r="H388" s="9" t="str">
        <f t="shared" si="391"/>
        <v>Winter Volumes</v>
      </c>
      <c r="I388" s="1">
        <f>'O and M Class.'!L$60</f>
        <v>0</v>
      </c>
      <c r="J388" s="9">
        <f t="shared" si="392"/>
        <v>0</v>
      </c>
      <c r="K388" s="9">
        <f t="shared" si="393"/>
        <v>0</v>
      </c>
      <c r="L388" s="9">
        <f t="shared" si="394"/>
        <v>0</v>
      </c>
      <c r="M388" s="9">
        <f t="shared" si="395"/>
        <v>0</v>
      </c>
      <c r="N388" s="9">
        <f t="shared" si="396"/>
        <v>0</v>
      </c>
      <c r="O388" s="9">
        <f t="shared" si="397"/>
        <v>0</v>
      </c>
      <c r="P388" s="9">
        <f t="shared" si="398"/>
        <v>0</v>
      </c>
      <c r="Q388" s="9">
        <f t="shared" si="399"/>
        <v>0</v>
      </c>
      <c r="R388" s="9">
        <f t="shared" si="400"/>
        <v>0</v>
      </c>
      <c r="S388" s="9">
        <f t="shared" si="401"/>
        <v>0</v>
      </c>
      <c r="T388" s="9">
        <f t="shared" si="402"/>
        <v>0</v>
      </c>
      <c r="U388" s="9">
        <f t="shared" si="403"/>
        <v>0</v>
      </c>
      <c r="V388" s="9">
        <f t="shared" si="404"/>
        <v>0</v>
      </c>
      <c r="W388" s="9">
        <f t="shared" si="405"/>
        <v>0</v>
      </c>
      <c r="X388" s="9">
        <f t="shared" si="406"/>
        <v>0</v>
      </c>
      <c r="Y388" s="1">
        <f t="shared" si="407"/>
        <v>0</v>
      </c>
    </row>
    <row r="389" spans="1:25">
      <c r="A389">
        <f t="shared" si="338"/>
        <v>364</v>
      </c>
      <c r="C389" s="122">
        <v>8200</v>
      </c>
      <c r="F389" s="105" t="s">
        <v>553</v>
      </c>
      <c r="G389" s="12">
        <v>1.5</v>
      </c>
      <c r="H389" s="9" t="str">
        <f t="shared" si="391"/>
        <v>Winter Volumes</v>
      </c>
      <c r="I389" s="1">
        <f>'O and M Class.'!L$61</f>
        <v>4768.0128340612655</v>
      </c>
      <c r="J389" s="9">
        <f t="shared" si="392"/>
        <v>1811.3837319233821</v>
      </c>
      <c r="K389" s="9">
        <f t="shared" si="393"/>
        <v>1195.4642439241004</v>
      </c>
      <c r="L389" s="9">
        <f t="shared" si="394"/>
        <v>25.755392094332407</v>
      </c>
      <c r="M389" s="9">
        <f t="shared" si="395"/>
        <v>849.14955343213148</v>
      </c>
      <c r="N389" s="9">
        <f t="shared" si="396"/>
        <v>886.25991268731877</v>
      </c>
      <c r="O389" s="9">
        <f t="shared" si="397"/>
        <v>0</v>
      </c>
      <c r="P389" s="9">
        <f t="shared" si="398"/>
        <v>0</v>
      </c>
      <c r="Q389" s="9">
        <f t="shared" si="399"/>
        <v>0</v>
      </c>
      <c r="R389" s="9">
        <f t="shared" si="400"/>
        <v>0</v>
      </c>
      <c r="S389" s="9">
        <f t="shared" si="401"/>
        <v>0</v>
      </c>
      <c r="T389" s="9">
        <f t="shared" si="402"/>
        <v>0</v>
      </c>
      <c r="U389" s="9">
        <f t="shared" si="403"/>
        <v>0</v>
      </c>
      <c r="V389" s="9">
        <f t="shared" si="404"/>
        <v>0</v>
      </c>
      <c r="W389" s="9">
        <f t="shared" si="405"/>
        <v>0</v>
      </c>
      <c r="X389" s="9">
        <f t="shared" si="406"/>
        <v>0</v>
      </c>
      <c r="Y389" s="1">
        <f t="shared" si="407"/>
        <v>0</v>
      </c>
    </row>
    <row r="390" spans="1:25">
      <c r="A390">
        <f t="shared" si="338"/>
        <v>365</v>
      </c>
      <c r="C390" s="122">
        <v>8210</v>
      </c>
      <c r="F390" s="105" t="s">
        <v>554</v>
      </c>
      <c r="G390" s="12">
        <v>1.5</v>
      </c>
      <c r="H390" s="9" t="str">
        <f t="shared" si="391"/>
        <v>Winter Volumes</v>
      </c>
      <c r="I390" s="1">
        <f>'O and M Class.'!L$62</f>
        <v>41969.972806420228</v>
      </c>
      <c r="J390" s="9">
        <f t="shared" si="392"/>
        <v>15944.530481907568</v>
      </c>
      <c r="K390" s="9">
        <f t="shared" si="393"/>
        <v>10522.958631763096</v>
      </c>
      <c r="L390" s="9">
        <f t="shared" si="394"/>
        <v>226.70935323324093</v>
      </c>
      <c r="M390" s="9">
        <f t="shared" si="395"/>
        <v>7474.5569918641095</v>
      </c>
      <c r="N390" s="9">
        <f t="shared" si="396"/>
        <v>7801.217347652213</v>
      </c>
      <c r="O390" s="9">
        <f t="shared" si="397"/>
        <v>0</v>
      </c>
      <c r="P390" s="9">
        <f t="shared" si="398"/>
        <v>0</v>
      </c>
      <c r="Q390" s="9">
        <f t="shared" si="399"/>
        <v>0</v>
      </c>
      <c r="R390" s="9">
        <f t="shared" si="400"/>
        <v>0</v>
      </c>
      <c r="S390" s="9">
        <f t="shared" si="401"/>
        <v>0</v>
      </c>
      <c r="T390" s="9">
        <f t="shared" si="402"/>
        <v>0</v>
      </c>
      <c r="U390" s="9">
        <f t="shared" si="403"/>
        <v>0</v>
      </c>
      <c r="V390" s="9">
        <f t="shared" si="404"/>
        <v>0</v>
      </c>
      <c r="W390" s="9">
        <f t="shared" si="405"/>
        <v>0</v>
      </c>
      <c r="X390" s="9">
        <f t="shared" si="406"/>
        <v>0</v>
      </c>
      <c r="Y390" s="1">
        <f t="shared" si="407"/>
        <v>0</v>
      </c>
    </row>
    <row r="391" spans="1:25">
      <c r="A391">
        <f t="shared" si="338"/>
        <v>366</v>
      </c>
      <c r="C391" s="122">
        <v>8240</v>
      </c>
      <c r="F391" s="105" t="s">
        <v>555</v>
      </c>
      <c r="G391" s="12">
        <v>1.5</v>
      </c>
      <c r="H391" s="9" t="str">
        <f t="shared" si="391"/>
        <v>Winter Volumes</v>
      </c>
      <c r="I391" s="1">
        <f>'O and M Class.'!L$63</f>
        <v>0</v>
      </c>
      <c r="J391" s="9">
        <f t="shared" si="392"/>
        <v>0</v>
      </c>
      <c r="K391" s="9">
        <f t="shared" si="393"/>
        <v>0</v>
      </c>
      <c r="L391" s="9">
        <f t="shared" si="394"/>
        <v>0</v>
      </c>
      <c r="M391" s="9">
        <f t="shared" si="395"/>
        <v>0</v>
      </c>
      <c r="N391" s="9">
        <f t="shared" si="396"/>
        <v>0</v>
      </c>
      <c r="O391" s="9">
        <f t="shared" si="397"/>
        <v>0</v>
      </c>
      <c r="P391" s="9">
        <f t="shared" si="398"/>
        <v>0</v>
      </c>
      <c r="Q391" s="9">
        <f t="shared" si="399"/>
        <v>0</v>
      </c>
      <c r="R391" s="9">
        <f t="shared" si="400"/>
        <v>0</v>
      </c>
      <c r="S391" s="9">
        <f t="shared" si="401"/>
        <v>0</v>
      </c>
      <c r="T391" s="9">
        <f t="shared" si="402"/>
        <v>0</v>
      </c>
      <c r="U391" s="9">
        <f t="shared" si="403"/>
        <v>0</v>
      </c>
      <c r="V391" s="9">
        <f t="shared" si="404"/>
        <v>0</v>
      </c>
      <c r="W391" s="9">
        <f t="shared" si="405"/>
        <v>0</v>
      </c>
      <c r="X391" s="9">
        <f t="shared" si="406"/>
        <v>0</v>
      </c>
      <c r="Y391" s="1">
        <f t="shared" si="407"/>
        <v>0</v>
      </c>
    </row>
    <row r="392" spans="1:25">
      <c r="A392">
        <f t="shared" si="338"/>
        <v>367</v>
      </c>
      <c r="C392" s="122">
        <v>8250</v>
      </c>
      <c r="F392" s="105" t="s">
        <v>556</v>
      </c>
      <c r="G392" s="12">
        <v>1.5</v>
      </c>
      <c r="H392" s="9" t="str">
        <f t="shared" si="391"/>
        <v>Winter Volumes</v>
      </c>
      <c r="I392" s="1">
        <f>'O and M Class.'!L$64</f>
        <v>5240.9755304168275</v>
      </c>
      <c r="J392" s="9">
        <f t="shared" si="392"/>
        <v>1991.0638132908132</v>
      </c>
      <c r="K392" s="9">
        <f t="shared" si="393"/>
        <v>1314.0482351759456</v>
      </c>
      <c r="L392" s="9">
        <f t="shared" si="394"/>
        <v>28.31019639427269</v>
      </c>
      <c r="M392" s="9">
        <f t="shared" si="395"/>
        <v>933.38088341752007</v>
      </c>
      <c r="N392" s="9">
        <f t="shared" si="396"/>
        <v>974.17240213827597</v>
      </c>
      <c r="O392" s="9">
        <f t="shared" si="397"/>
        <v>0</v>
      </c>
      <c r="P392" s="9">
        <f t="shared" si="398"/>
        <v>0</v>
      </c>
      <c r="Q392" s="9">
        <f t="shared" si="399"/>
        <v>0</v>
      </c>
      <c r="R392" s="9">
        <f t="shared" si="400"/>
        <v>0</v>
      </c>
      <c r="S392" s="9">
        <f t="shared" si="401"/>
        <v>0</v>
      </c>
      <c r="T392" s="9">
        <f t="shared" si="402"/>
        <v>0</v>
      </c>
      <c r="U392" s="9">
        <f t="shared" si="403"/>
        <v>0</v>
      </c>
      <c r="V392" s="9">
        <f t="shared" si="404"/>
        <v>0</v>
      </c>
      <c r="W392" s="9">
        <f t="shared" si="405"/>
        <v>0</v>
      </c>
      <c r="X392" s="9">
        <f t="shared" si="406"/>
        <v>0</v>
      </c>
      <c r="Y392" s="1">
        <f t="shared" si="407"/>
        <v>0</v>
      </c>
    </row>
    <row r="393" spans="1:25">
      <c r="A393">
        <f t="shared" si="338"/>
        <v>368</v>
      </c>
      <c r="C393" s="122">
        <v>8260</v>
      </c>
      <c r="F393" s="105" t="s">
        <v>90</v>
      </c>
      <c r="G393" s="12">
        <v>1.5</v>
      </c>
      <c r="H393" s="9" t="str">
        <f t="shared" si="391"/>
        <v>Winter Volumes</v>
      </c>
      <c r="I393" s="1">
        <f>'O and M Class.'!L$65</f>
        <v>0</v>
      </c>
      <c r="J393" s="9">
        <f t="shared" si="392"/>
        <v>0</v>
      </c>
      <c r="K393" s="9">
        <f t="shared" si="393"/>
        <v>0</v>
      </c>
      <c r="L393" s="9">
        <f t="shared" si="394"/>
        <v>0</v>
      </c>
      <c r="M393" s="9">
        <f t="shared" si="395"/>
        <v>0</v>
      </c>
      <c r="N393" s="9">
        <f t="shared" si="396"/>
        <v>0</v>
      </c>
      <c r="O393" s="9">
        <f t="shared" si="397"/>
        <v>0</v>
      </c>
      <c r="P393" s="9">
        <f t="shared" si="398"/>
        <v>0</v>
      </c>
      <c r="Q393" s="9">
        <f t="shared" si="399"/>
        <v>0</v>
      </c>
      <c r="R393" s="9">
        <f t="shared" si="400"/>
        <v>0</v>
      </c>
      <c r="S393" s="9">
        <f t="shared" si="401"/>
        <v>0</v>
      </c>
      <c r="T393" s="9">
        <f t="shared" si="402"/>
        <v>0</v>
      </c>
      <c r="U393" s="9">
        <f t="shared" si="403"/>
        <v>0</v>
      </c>
      <c r="V393" s="9">
        <f t="shared" si="404"/>
        <v>0</v>
      </c>
      <c r="W393" s="9">
        <f t="shared" si="405"/>
        <v>0</v>
      </c>
      <c r="X393" s="9">
        <f t="shared" si="406"/>
        <v>0</v>
      </c>
      <c r="Y393" s="1">
        <f t="shared" si="407"/>
        <v>0</v>
      </c>
    </row>
    <row r="394" spans="1:25">
      <c r="A394">
        <f t="shared" si="338"/>
        <v>369</v>
      </c>
      <c r="C394" s="120"/>
      <c r="E394" s="105" t="s">
        <v>79</v>
      </c>
      <c r="H394" s="9"/>
      <c r="I394" s="1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1"/>
    </row>
    <row r="395" spans="1:25">
      <c r="A395">
        <f t="shared" si="338"/>
        <v>370</v>
      </c>
      <c r="C395" s="122">
        <v>8300</v>
      </c>
      <c r="F395" s="105" t="s">
        <v>87</v>
      </c>
      <c r="G395" s="12">
        <v>1.5</v>
      </c>
      <c r="H395" s="9" t="str">
        <f t="shared" ref="H395:H402" si="408">VLOOKUP($G395,alloc,3)</f>
        <v>Winter Volumes</v>
      </c>
      <c r="I395" s="1">
        <f>'O and M Class.'!L$67</f>
        <v>0</v>
      </c>
      <c r="J395" s="9">
        <f t="shared" ref="J395:J402" si="409">$I395*VLOOKUP($G395,alloc,6)</f>
        <v>0</v>
      </c>
      <c r="K395" s="9">
        <f t="shared" ref="K395:K402" si="410">$I395*VLOOKUP($G395,alloc,7)</f>
        <v>0</v>
      </c>
      <c r="L395" s="9">
        <f t="shared" ref="L395:L402" si="411">$I395*VLOOKUP($G395,alloc,8)</f>
        <v>0</v>
      </c>
      <c r="M395" s="9">
        <f t="shared" ref="M395:M402" si="412">$I395*VLOOKUP($G395,alloc,9)</f>
        <v>0</v>
      </c>
      <c r="N395" s="9">
        <f t="shared" ref="N395:N402" si="413">$I395*VLOOKUP($G395,alloc,10)</f>
        <v>0</v>
      </c>
      <c r="O395" s="9">
        <f t="shared" ref="O395:O402" si="414">$I395*VLOOKUP($G395,alloc,11)</f>
        <v>0</v>
      </c>
      <c r="P395" s="9">
        <f t="shared" ref="P395:P402" si="415">$I395*VLOOKUP($G395,alloc,12)</f>
        <v>0</v>
      </c>
      <c r="Q395" s="9">
        <f t="shared" ref="Q395:Q402" si="416">$I395*VLOOKUP($G395,alloc,13)</f>
        <v>0</v>
      </c>
      <c r="R395" s="9">
        <f t="shared" ref="R395:R402" si="417">$I395*VLOOKUP($G395,alloc,14)</f>
        <v>0</v>
      </c>
      <c r="S395" s="9">
        <f t="shared" ref="S395:S402" si="418">$I395*VLOOKUP($G395,alloc,15)</f>
        <v>0</v>
      </c>
      <c r="T395" s="9">
        <f t="shared" ref="T395:T402" si="419">$I395*VLOOKUP($G395,alloc,16)</f>
        <v>0</v>
      </c>
      <c r="U395" s="9">
        <f t="shared" ref="U395:U402" si="420">$I395*VLOOKUP($G395,alloc,17)</f>
        <v>0</v>
      </c>
      <c r="V395" s="9">
        <f t="shared" ref="V395:V402" si="421">$I395*VLOOKUP($G395,alloc,18)</f>
        <v>0</v>
      </c>
      <c r="W395" s="9">
        <f t="shared" ref="W395:W402" si="422">$I395*VLOOKUP($G395,alloc,19)</f>
        <v>0</v>
      </c>
      <c r="X395" s="9">
        <f t="shared" ref="X395:X402" si="423">$I395*VLOOKUP($G395,alloc,20)</f>
        <v>0</v>
      </c>
      <c r="Y395" s="1">
        <f t="shared" ref="Y395:Y403" si="424">SUM(J395:X395)-I395</f>
        <v>0</v>
      </c>
    </row>
    <row r="396" spans="1:25">
      <c r="A396">
        <f t="shared" si="338"/>
        <v>371</v>
      </c>
      <c r="C396" s="120">
        <v>8310</v>
      </c>
      <c r="F396" s="105" t="s">
        <v>80</v>
      </c>
      <c r="G396" s="12">
        <v>1.5</v>
      </c>
      <c r="H396" s="9" t="str">
        <f t="shared" si="408"/>
        <v>Winter Volumes</v>
      </c>
      <c r="I396" s="1">
        <f>'O and M Class.'!L$68</f>
        <v>0</v>
      </c>
      <c r="J396" s="9">
        <f t="shared" si="409"/>
        <v>0</v>
      </c>
      <c r="K396" s="9">
        <f t="shared" si="410"/>
        <v>0</v>
      </c>
      <c r="L396" s="9">
        <f t="shared" si="411"/>
        <v>0</v>
      </c>
      <c r="M396" s="9">
        <f t="shared" si="412"/>
        <v>0</v>
      </c>
      <c r="N396" s="9">
        <f t="shared" si="413"/>
        <v>0</v>
      </c>
      <c r="O396" s="9">
        <f t="shared" si="414"/>
        <v>0</v>
      </c>
      <c r="P396" s="9">
        <f t="shared" si="415"/>
        <v>0</v>
      </c>
      <c r="Q396" s="9">
        <f t="shared" si="416"/>
        <v>0</v>
      </c>
      <c r="R396" s="9">
        <f t="shared" si="417"/>
        <v>0</v>
      </c>
      <c r="S396" s="9">
        <f t="shared" si="418"/>
        <v>0</v>
      </c>
      <c r="T396" s="9">
        <f t="shared" si="419"/>
        <v>0</v>
      </c>
      <c r="U396" s="9">
        <f t="shared" si="420"/>
        <v>0</v>
      </c>
      <c r="V396" s="9">
        <f t="shared" si="421"/>
        <v>0</v>
      </c>
      <c r="W396" s="9">
        <f t="shared" si="422"/>
        <v>0</v>
      </c>
      <c r="X396" s="9">
        <f t="shared" si="423"/>
        <v>0</v>
      </c>
      <c r="Y396" s="1">
        <f t="shared" si="424"/>
        <v>0</v>
      </c>
    </row>
    <row r="397" spans="1:25">
      <c r="A397">
        <f t="shared" si="338"/>
        <v>372</v>
      </c>
      <c r="C397" s="120">
        <v>8320</v>
      </c>
      <c r="F397" s="105" t="s">
        <v>91</v>
      </c>
      <c r="G397" s="12">
        <v>1.5</v>
      </c>
      <c r="H397" s="9" t="str">
        <f t="shared" si="408"/>
        <v>Winter Volumes</v>
      </c>
      <c r="I397" s="1">
        <f>'O and M Class.'!L$69</f>
        <v>0</v>
      </c>
      <c r="J397" s="9">
        <f t="shared" si="409"/>
        <v>0</v>
      </c>
      <c r="K397" s="9">
        <f t="shared" si="410"/>
        <v>0</v>
      </c>
      <c r="L397" s="9">
        <f t="shared" si="411"/>
        <v>0</v>
      </c>
      <c r="M397" s="9">
        <f t="shared" si="412"/>
        <v>0</v>
      </c>
      <c r="N397" s="9">
        <f t="shared" si="413"/>
        <v>0</v>
      </c>
      <c r="O397" s="9">
        <f t="shared" si="414"/>
        <v>0</v>
      </c>
      <c r="P397" s="9">
        <f t="shared" si="415"/>
        <v>0</v>
      </c>
      <c r="Q397" s="9">
        <f t="shared" si="416"/>
        <v>0</v>
      </c>
      <c r="R397" s="9">
        <f t="shared" si="417"/>
        <v>0</v>
      </c>
      <c r="S397" s="9">
        <f t="shared" si="418"/>
        <v>0</v>
      </c>
      <c r="T397" s="9">
        <f t="shared" si="419"/>
        <v>0</v>
      </c>
      <c r="U397" s="9">
        <f t="shared" si="420"/>
        <v>0</v>
      </c>
      <c r="V397" s="9">
        <f t="shared" si="421"/>
        <v>0</v>
      </c>
      <c r="W397" s="9">
        <f t="shared" si="422"/>
        <v>0</v>
      </c>
      <c r="X397" s="9">
        <f t="shared" si="423"/>
        <v>0</v>
      </c>
      <c r="Y397" s="1">
        <f t="shared" si="424"/>
        <v>0</v>
      </c>
    </row>
    <row r="398" spans="1:25">
      <c r="A398">
        <f t="shared" si="338"/>
        <v>373</v>
      </c>
      <c r="C398" s="120">
        <v>8330</v>
      </c>
      <c r="F398" s="105" t="s">
        <v>92</v>
      </c>
      <c r="G398" s="12">
        <v>1.5</v>
      </c>
      <c r="H398" s="9" t="str">
        <f t="shared" si="408"/>
        <v>Winter Volumes</v>
      </c>
      <c r="I398" s="1">
        <f>'O and M Class.'!L$70</f>
        <v>0</v>
      </c>
      <c r="J398" s="9">
        <f t="shared" si="409"/>
        <v>0</v>
      </c>
      <c r="K398" s="9">
        <f t="shared" si="410"/>
        <v>0</v>
      </c>
      <c r="L398" s="9">
        <f t="shared" si="411"/>
        <v>0</v>
      </c>
      <c r="M398" s="9">
        <f t="shared" si="412"/>
        <v>0</v>
      </c>
      <c r="N398" s="9">
        <f t="shared" si="413"/>
        <v>0</v>
      </c>
      <c r="O398" s="9">
        <f t="shared" si="414"/>
        <v>0</v>
      </c>
      <c r="P398" s="9">
        <f t="shared" si="415"/>
        <v>0</v>
      </c>
      <c r="Q398" s="9">
        <f t="shared" si="416"/>
        <v>0</v>
      </c>
      <c r="R398" s="9">
        <f t="shared" si="417"/>
        <v>0</v>
      </c>
      <c r="S398" s="9">
        <f t="shared" si="418"/>
        <v>0</v>
      </c>
      <c r="T398" s="9">
        <f t="shared" si="419"/>
        <v>0</v>
      </c>
      <c r="U398" s="9">
        <f t="shared" si="420"/>
        <v>0</v>
      </c>
      <c r="V398" s="9">
        <f t="shared" si="421"/>
        <v>0</v>
      </c>
      <c r="W398" s="9">
        <f t="shared" si="422"/>
        <v>0</v>
      </c>
      <c r="X398" s="9">
        <f t="shared" si="423"/>
        <v>0</v>
      </c>
      <c r="Y398" s="1">
        <f t="shared" si="424"/>
        <v>0</v>
      </c>
    </row>
    <row r="399" spans="1:25">
      <c r="A399">
        <f t="shared" si="338"/>
        <v>374</v>
      </c>
      <c r="C399" s="120">
        <v>8340</v>
      </c>
      <c r="F399" s="105" t="s">
        <v>93</v>
      </c>
      <c r="G399" s="12">
        <v>1.5</v>
      </c>
      <c r="H399" s="9" t="str">
        <f t="shared" si="408"/>
        <v>Winter Volumes</v>
      </c>
      <c r="I399" s="1">
        <f>'O and M Class.'!L$71</f>
        <v>23208.006994520256</v>
      </c>
      <c r="J399" s="9">
        <f t="shared" si="409"/>
        <v>8816.7980631106439</v>
      </c>
      <c r="K399" s="9">
        <f t="shared" si="410"/>
        <v>5818.848124000855</v>
      </c>
      <c r="L399" s="9">
        <f t="shared" si="411"/>
        <v>125.36277494931714</v>
      </c>
      <c r="M399" s="9">
        <f t="shared" si="412"/>
        <v>4133.1828292627952</v>
      </c>
      <c r="N399" s="9">
        <f t="shared" si="413"/>
        <v>4313.8152031966447</v>
      </c>
      <c r="O399" s="9">
        <f t="shared" si="414"/>
        <v>0</v>
      </c>
      <c r="P399" s="9">
        <f t="shared" si="415"/>
        <v>0</v>
      </c>
      <c r="Q399" s="9">
        <f t="shared" si="416"/>
        <v>0</v>
      </c>
      <c r="R399" s="9">
        <f t="shared" si="417"/>
        <v>0</v>
      </c>
      <c r="S399" s="9">
        <f t="shared" si="418"/>
        <v>0</v>
      </c>
      <c r="T399" s="9">
        <f t="shared" si="419"/>
        <v>0</v>
      </c>
      <c r="U399" s="9">
        <f t="shared" si="420"/>
        <v>0</v>
      </c>
      <c r="V399" s="9">
        <f t="shared" si="421"/>
        <v>0</v>
      </c>
      <c r="W399" s="9">
        <f t="shared" si="422"/>
        <v>0</v>
      </c>
      <c r="X399" s="9">
        <f t="shared" si="423"/>
        <v>0</v>
      </c>
      <c r="Y399" s="1">
        <f t="shared" si="424"/>
        <v>0</v>
      </c>
    </row>
    <row r="400" spans="1:25">
      <c r="A400">
        <f t="shared" si="338"/>
        <v>375</v>
      </c>
      <c r="C400" s="120">
        <v>8350</v>
      </c>
      <c r="F400" s="105" t="s">
        <v>83</v>
      </c>
      <c r="G400" s="12">
        <v>1.5</v>
      </c>
      <c r="H400" s="9" t="str">
        <f t="shared" si="408"/>
        <v>Winter Volumes</v>
      </c>
      <c r="I400" s="1">
        <f>'O and M Class.'!L$72</f>
        <v>0</v>
      </c>
      <c r="J400" s="9">
        <f t="shared" si="409"/>
        <v>0</v>
      </c>
      <c r="K400" s="9">
        <f t="shared" si="410"/>
        <v>0</v>
      </c>
      <c r="L400" s="9">
        <f t="shared" si="411"/>
        <v>0</v>
      </c>
      <c r="M400" s="9">
        <f t="shared" si="412"/>
        <v>0</v>
      </c>
      <c r="N400" s="9">
        <f t="shared" si="413"/>
        <v>0</v>
      </c>
      <c r="O400" s="9">
        <f t="shared" si="414"/>
        <v>0</v>
      </c>
      <c r="P400" s="9">
        <f t="shared" si="415"/>
        <v>0</v>
      </c>
      <c r="Q400" s="9">
        <f t="shared" si="416"/>
        <v>0</v>
      </c>
      <c r="R400" s="9">
        <f t="shared" si="417"/>
        <v>0</v>
      </c>
      <c r="S400" s="9">
        <f t="shared" si="418"/>
        <v>0</v>
      </c>
      <c r="T400" s="9">
        <f t="shared" si="419"/>
        <v>0</v>
      </c>
      <c r="U400" s="9">
        <f t="shared" si="420"/>
        <v>0</v>
      </c>
      <c r="V400" s="9">
        <f t="shared" si="421"/>
        <v>0</v>
      </c>
      <c r="W400" s="9">
        <f t="shared" si="422"/>
        <v>0</v>
      </c>
      <c r="X400" s="9">
        <f t="shared" si="423"/>
        <v>0</v>
      </c>
      <c r="Y400" s="1">
        <f t="shared" si="424"/>
        <v>0</v>
      </c>
    </row>
    <row r="401" spans="1:25">
      <c r="A401">
        <f t="shared" si="338"/>
        <v>376</v>
      </c>
      <c r="C401" s="120">
        <v>8360</v>
      </c>
      <c r="F401" s="105" t="s">
        <v>84</v>
      </c>
      <c r="G401" s="12">
        <v>1.5</v>
      </c>
      <c r="H401" s="9" t="str">
        <f t="shared" si="408"/>
        <v>Winter Volumes</v>
      </c>
      <c r="I401" s="1">
        <f>'O and M Class.'!L$73</f>
        <v>0</v>
      </c>
      <c r="J401" s="9">
        <f t="shared" si="409"/>
        <v>0</v>
      </c>
      <c r="K401" s="9">
        <f t="shared" si="410"/>
        <v>0</v>
      </c>
      <c r="L401" s="9">
        <f t="shared" si="411"/>
        <v>0</v>
      </c>
      <c r="M401" s="9">
        <f t="shared" si="412"/>
        <v>0</v>
      </c>
      <c r="N401" s="9">
        <f t="shared" si="413"/>
        <v>0</v>
      </c>
      <c r="O401" s="9">
        <f t="shared" si="414"/>
        <v>0</v>
      </c>
      <c r="P401" s="9">
        <f t="shared" si="415"/>
        <v>0</v>
      </c>
      <c r="Q401" s="9">
        <f t="shared" si="416"/>
        <v>0</v>
      </c>
      <c r="R401" s="9">
        <f t="shared" si="417"/>
        <v>0</v>
      </c>
      <c r="S401" s="9">
        <f t="shared" si="418"/>
        <v>0</v>
      </c>
      <c r="T401" s="9">
        <f t="shared" si="419"/>
        <v>0</v>
      </c>
      <c r="U401" s="9">
        <f t="shared" si="420"/>
        <v>0</v>
      </c>
      <c r="V401" s="9">
        <f t="shared" si="421"/>
        <v>0</v>
      </c>
      <c r="W401" s="9">
        <f t="shared" si="422"/>
        <v>0</v>
      </c>
      <c r="X401" s="9">
        <f t="shared" si="423"/>
        <v>0</v>
      </c>
      <c r="Y401" s="1">
        <f t="shared" si="424"/>
        <v>0</v>
      </c>
    </row>
    <row r="402" spans="1:25">
      <c r="A402">
        <f t="shared" si="338"/>
        <v>377</v>
      </c>
      <c r="C402" s="120">
        <v>8410</v>
      </c>
      <c r="F402" s="110" t="s">
        <v>557</v>
      </c>
      <c r="G402" s="12">
        <v>1.5</v>
      </c>
      <c r="H402" s="9" t="str">
        <f t="shared" si="408"/>
        <v>Winter Volumes</v>
      </c>
      <c r="I402" s="1">
        <f>'O and M Class.'!L$74</f>
        <v>116621.41885286405</v>
      </c>
      <c r="J402" s="9">
        <f t="shared" si="409"/>
        <v>44304.859960699177</v>
      </c>
      <c r="K402" s="9">
        <f t="shared" si="410"/>
        <v>29240.008608689823</v>
      </c>
      <c r="L402" s="9">
        <f t="shared" si="411"/>
        <v>629.95433814603882</v>
      </c>
      <c r="M402" s="9">
        <f t="shared" si="412"/>
        <v>20769.454526652524</v>
      </c>
      <c r="N402" s="9">
        <f t="shared" si="413"/>
        <v>21677.141418676489</v>
      </c>
      <c r="O402" s="9">
        <f t="shared" si="414"/>
        <v>0</v>
      </c>
      <c r="P402" s="9">
        <f t="shared" si="415"/>
        <v>0</v>
      </c>
      <c r="Q402" s="9">
        <f t="shared" si="416"/>
        <v>0</v>
      </c>
      <c r="R402" s="9">
        <f t="shared" si="417"/>
        <v>0</v>
      </c>
      <c r="S402" s="9">
        <f t="shared" si="418"/>
        <v>0</v>
      </c>
      <c r="T402" s="9">
        <f t="shared" si="419"/>
        <v>0</v>
      </c>
      <c r="U402" s="9">
        <f t="shared" si="420"/>
        <v>0</v>
      </c>
      <c r="V402" s="9">
        <f t="shared" si="421"/>
        <v>0</v>
      </c>
      <c r="W402" s="9">
        <f t="shared" si="422"/>
        <v>0</v>
      </c>
      <c r="X402" s="9">
        <f t="shared" si="423"/>
        <v>0</v>
      </c>
      <c r="Y402" s="1">
        <f t="shared" si="424"/>
        <v>0</v>
      </c>
    </row>
    <row r="403" spans="1:25">
      <c r="A403">
        <f t="shared" si="338"/>
        <v>378</v>
      </c>
      <c r="C403" s="120"/>
      <c r="D403" s="105" t="s">
        <v>68</v>
      </c>
      <c r="H403" s="9"/>
      <c r="I403" s="1">
        <f>'O and M Class.'!L$75</f>
        <v>243169.16676915181</v>
      </c>
      <c r="J403" s="1">
        <f t="shared" ref="J403:X403" si="425">SUM(J384:J402)</f>
        <v>92380.764926721633</v>
      </c>
      <c r="K403" s="1">
        <f t="shared" si="425"/>
        <v>60968.804869958185</v>
      </c>
      <c r="L403" s="1">
        <f t="shared" si="425"/>
        <v>1313.5277637365391</v>
      </c>
      <c r="M403" s="1">
        <f t="shared" si="425"/>
        <v>43306.718449960361</v>
      </c>
      <c r="N403" s="1">
        <f t="shared" si="425"/>
        <v>45199.350758775123</v>
      </c>
      <c r="O403" s="1">
        <f t="shared" si="425"/>
        <v>0</v>
      </c>
      <c r="P403" s="1">
        <f t="shared" si="425"/>
        <v>0</v>
      </c>
      <c r="Q403" s="1">
        <f t="shared" si="425"/>
        <v>0</v>
      </c>
      <c r="R403" s="1">
        <f t="shared" si="425"/>
        <v>0</v>
      </c>
      <c r="S403" s="1">
        <f t="shared" si="425"/>
        <v>0</v>
      </c>
      <c r="T403" s="1">
        <f t="shared" si="425"/>
        <v>0</v>
      </c>
      <c r="U403" s="1">
        <f t="shared" si="425"/>
        <v>0</v>
      </c>
      <c r="V403" s="1">
        <f t="shared" si="425"/>
        <v>0</v>
      </c>
      <c r="W403" s="1">
        <f t="shared" si="425"/>
        <v>0</v>
      </c>
      <c r="X403" s="1">
        <f t="shared" si="425"/>
        <v>0</v>
      </c>
      <c r="Y403" s="1">
        <f t="shared" si="424"/>
        <v>0</v>
      </c>
    </row>
    <row r="404" spans="1:25">
      <c r="A404">
        <f t="shared" si="338"/>
        <v>379</v>
      </c>
      <c r="C404" s="120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>
      <c r="A405">
        <f t="shared" ref="A405:A406" si="426">A404+1</f>
        <v>380</v>
      </c>
      <c r="C405" s="120"/>
      <c r="D405" s="105" t="s">
        <v>64</v>
      </c>
      <c r="H405" s="9"/>
      <c r="I405" s="1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1"/>
    </row>
    <row r="406" spans="1:25">
      <c r="A406">
        <f t="shared" si="426"/>
        <v>381</v>
      </c>
      <c r="C406" s="120"/>
      <c r="E406" s="105" t="s">
        <v>70</v>
      </c>
      <c r="H406" s="9"/>
      <c r="I406" s="1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1"/>
    </row>
    <row r="407" spans="1:25">
      <c r="A407">
        <f t="shared" ref="A407:A464" si="427">A406+1</f>
        <v>382</v>
      </c>
      <c r="C407" s="120">
        <v>8500</v>
      </c>
      <c r="F407" s="105" t="s">
        <v>78</v>
      </c>
      <c r="G407" s="12">
        <v>99</v>
      </c>
      <c r="H407" s="9" t="str">
        <f t="shared" ref="H407:H418" si="428">VLOOKUP($G407,alloc,3)</f>
        <v>-</v>
      </c>
      <c r="I407" s="1">
        <f>'O and M Class.'!L$79</f>
        <v>0</v>
      </c>
      <c r="J407" s="9">
        <f t="shared" ref="J407:J418" si="429">$I407*VLOOKUP($G407,alloc,6)</f>
        <v>0</v>
      </c>
      <c r="K407" s="9">
        <f t="shared" ref="K407:K418" si="430">$I407*VLOOKUP($G407,alloc,7)</f>
        <v>0</v>
      </c>
      <c r="L407" s="9">
        <f t="shared" ref="L407:L418" si="431">$I407*VLOOKUP($G407,alloc,8)</f>
        <v>0</v>
      </c>
      <c r="M407" s="9">
        <f t="shared" ref="M407:M418" si="432">$I407*VLOOKUP($G407,alloc,9)</f>
        <v>0</v>
      </c>
      <c r="N407" s="9">
        <f t="shared" ref="N407:N418" si="433">$I407*VLOOKUP($G407,alloc,10)</f>
        <v>0</v>
      </c>
      <c r="O407" s="9">
        <f t="shared" ref="O407:O418" si="434">$I407*VLOOKUP($G407,alloc,11)</f>
        <v>0</v>
      </c>
      <c r="P407" s="9">
        <f t="shared" ref="P407:P418" si="435">$I407*VLOOKUP($G407,alloc,12)</f>
        <v>0</v>
      </c>
      <c r="Q407" s="9">
        <f t="shared" ref="Q407:Q418" si="436">$I407*VLOOKUP($G407,alloc,13)</f>
        <v>0</v>
      </c>
      <c r="R407" s="9">
        <f t="shared" ref="R407:R418" si="437">$I407*VLOOKUP($G407,alloc,14)</f>
        <v>0</v>
      </c>
      <c r="S407" s="9">
        <f t="shared" ref="S407:S418" si="438">$I407*VLOOKUP($G407,alloc,15)</f>
        <v>0</v>
      </c>
      <c r="T407" s="9">
        <f t="shared" ref="T407:T418" si="439">$I407*VLOOKUP($G407,alloc,16)</f>
        <v>0</v>
      </c>
      <c r="U407" s="9">
        <f t="shared" ref="U407:U418" si="440">$I407*VLOOKUP($G407,alloc,17)</f>
        <v>0</v>
      </c>
      <c r="V407" s="9">
        <f t="shared" ref="V407:V418" si="441">$I407*VLOOKUP($G407,alloc,18)</f>
        <v>0</v>
      </c>
      <c r="W407" s="9">
        <f t="shared" ref="W407:W418" si="442">$I407*VLOOKUP($G407,alloc,19)</f>
        <v>0</v>
      </c>
      <c r="X407" s="9">
        <f t="shared" ref="X407:X418" si="443">$I407*VLOOKUP($G407,alloc,20)</f>
        <v>0</v>
      </c>
      <c r="Y407" s="1">
        <f t="shared" ref="Y407:Y418" si="444">SUM(J407:X407)-I407</f>
        <v>0</v>
      </c>
    </row>
    <row r="408" spans="1:25">
      <c r="A408">
        <f t="shared" si="427"/>
        <v>383</v>
      </c>
      <c r="C408" s="120">
        <v>8510</v>
      </c>
      <c r="F408" s="105" t="s">
        <v>94</v>
      </c>
      <c r="G408" s="12">
        <v>99</v>
      </c>
      <c r="H408" s="9" t="str">
        <f t="shared" si="428"/>
        <v>-</v>
      </c>
      <c r="I408" s="1">
        <f>'O and M Class.'!L$80</f>
        <v>0</v>
      </c>
      <c r="J408" s="9">
        <f t="shared" si="429"/>
        <v>0</v>
      </c>
      <c r="K408" s="9">
        <f t="shared" si="430"/>
        <v>0</v>
      </c>
      <c r="L408" s="9">
        <f t="shared" si="431"/>
        <v>0</v>
      </c>
      <c r="M408" s="9">
        <f t="shared" si="432"/>
        <v>0</v>
      </c>
      <c r="N408" s="9">
        <f t="shared" si="433"/>
        <v>0</v>
      </c>
      <c r="O408" s="9">
        <f t="shared" si="434"/>
        <v>0</v>
      </c>
      <c r="P408" s="9">
        <f t="shared" si="435"/>
        <v>0</v>
      </c>
      <c r="Q408" s="9">
        <f t="shared" si="436"/>
        <v>0</v>
      </c>
      <c r="R408" s="9">
        <f t="shared" si="437"/>
        <v>0</v>
      </c>
      <c r="S408" s="9">
        <f t="shared" si="438"/>
        <v>0</v>
      </c>
      <c r="T408" s="9">
        <f t="shared" si="439"/>
        <v>0</v>
      </c>
      <c r="U408" s="9">
        <f t="shared" si="440"/>
        <v>0</v>
      </c>
      <c r="V408" s="9">
        <f t="shared" si="441"/>
        <v>0</v>
      </c>
      <c r="W408" s="9">
        <f t="shared" si="442"/>
        <v>0</v>
      </c>
      <c r="X408" s="9">
        <f t="shared" si="443"/>
        <v>0</v>
      </c>
      <c r="Y408" s="1">
        <f t="shared" si="444"/>
        <v>0</v>
      </c>
    </row>
    <row r="409" spans="1:25">
      <c r="A409">
        <f t="shared" si="427"/>
        <v>384</v>
      </c>
      <c r="C409" s="120">
        <v>8520</v>
      </c>
      <c r="F409" s="105" t="s">
        <v>95</v>
      </c>
      <c r="G409" s="12">
        <v>99</v>
      </c>
      <c r="H409" s="9" t="str">
        <f t="shared" si="428"/>
        <v>-</v>
      </c>
      <c r="I409" s="1">
        <f>'O and M Class.'!L$81</f>
        <v>0</v>
      </c>
      <c r="J409" s="9">
        <f t="shared" si="429"/>
        <v>0</v>
      </c>
      <c r="K409" s="9">
        <f t="shared" si="430"/>
        <v>0</v>
      </c>
      <c r="L409" s="9">
        <f t="shared" si="431"/>
        <v>0</v>
      </c>
      <c r="M409" s="9">
        <f t="shared" si="432"/>
        <v>0</v>
      </c>
      <c r="N409" s="9">
        <f t="shared" si="433"/>
        <v>0</v>
      </c>
      <c r="O409" s="9">
        <f t="shared" si="434"/>
        <v>0</v>
      </c>
      <c r="P409" s="9">
        <f t="shared" si="435"/>
        <v>0</v>
      </c>
      <c r="Q409" s="9">
        <f t="shared" si="436"/>
        <v>0</v>
      </c>
      <c r="R409" s="9">
        <f t="shared" si="437"/>
        <v>0</v>
      </c>
      <c r="S409" s="9">
        <f t="shared" si="438"/>
        <v>0</v>
      </c>
      <c r="T409" s="9">
        <f t="shared" si="439"/>
        <v>0</v>
      </c>
      <c r="U409" s="9">
        <f t="shared" si="440"/>
        <v>0</v>
      </c>
      <c r="V409" s="9">
        <f t="shared" si="441"/>
        <v>0</v>
      </c>
      <c r="W409" s="9">
        <f t="shared" si="442"/>
        <v>0</v>
      </c>
      <c r="X409" s="9">
        <f t="shared" si="443"/>
        <v>0</v>
      </c>
      <c r="Y409" s="1">
        <f t="shared" si="444"/>
        <v>0</v>
      </c>
    </row>
    <row r="410" spans="1:25">
      <c r="A410">
        <f t="shared" si="427"/>
        <v>385</v>
      </c>
      <c r="C410" s="120">
        <v>8530</v>
      </c>
      <c r="F410" s="105" t="s">
        <v>96</v>
      </c>
      <c r="G410" s="12">
        <v>99</v>
      </c>
      <c r="H410" s="9" t="str">
        <f t="shared" si="428"/>
        <v>-</v>
      </c>
      <c r="I410" s="1">
        <f>'O and M Class.'!L$82</f>
        <v>0</v>
      </c>
      <c r="J410" s="9">
        <f t="shared" si="429"/>
        <v>0</v>
      </c>
      <c r="K410" s="9">
        <f t="shared" si="430"/>
        <v>0</v>
      </c>
      <c r="L410" s="9">
        <f t="shared" si="431"/>
        <v>0</v>
      </c>
      <c r="M410" s="9">
        <f t="shared" si="432"/>
        <v>0</v>
      </c>
      <c r="N410" s="9">
        <f t="shared" si="433"/>
        <v>0</v>
      </c>
      <c r="O410" s="9">
        <f t="shared" si="434"/>
        <v>0</v>
      </c>
      <c r="P410" s="9">
        <f t="shared" si="435"/>
        <v>0</v>
      </c>
      <c r="Q410" s="9">
        <f t="shared" si="436"/>
        <v>0</v>
      </c>
      <c r="R410" s="9">
        <f t="shared" si="437"/>
        <v>0</v>
      </c>
      <c r="S410" s="9">
        <f t="shared" si="438"/>
        <v>0</v>
      </c>
      <c r="T410" s="9">
        <f t="shared" si="439"/>
        <v>0</v>
      </c>
      <c r="U410" s="9">
        <f t="shared" si="440"/>
        <v>0</v>
      </c>
      <c r="V410" s="9">
        <f t="shared" si="441"/>
        <v>0</v>
      </c>
      <c r="W410" s="9">
        <f t="shared" si="442"/>
        <v>0</v>
      </c>
      <c r="X410" s="9">
        <f t="shared" si="443"/>
        <v>0</v>
      </c>
      <c r="Y410" s="1">
        <f t="shared" si="444"/>
        <v>0</v>
      </c>
    </row>
    <row r="411" spans="1:25">
      <c r="A411">
        <f t="shared" si="427"/>
        <v>386</v>
      </c>
      <c r="C411" s="120">
        <v>8540</v>
      </c>
      <c r="F411" s="105" t="s">
        <v>97</v>
      </c>
      <c r="G411" s="12">
        <v>99</v>
      </c>
      <c r="H411" s="9" t="str">
        <f t="shared" si="428"/>
        <v>-</v>
      </c>
      <c r="I411" s="1">
        <f>'O and M Class.'!L$83</f>
        <v>0</v>
      </c>
      <c r="J411" s="9">
        <f t="shared" si="429"/>
        <v>0</v>
      </c>
      <c r="K411" s="9">
        <f t="shared" si="430"/>
        <v>0</v>
      </c>
      <c r="L411" s="9">
        <f t="shared" si="431"/>
        <v>0</v>
      </c>
      <c r="M411" s="9">
        <f t="shared" si="432"/>
        <v>0</v>
      </c>
      <c r="N411" s="9">
        <f t="shared" si="433"/>
        <v>0</v>
      </c>
      <c r="O411" s="9">
        <f t="shared" si="434"/>
        <v>0</v>
      </c>
      <c r="P411" s="9">
        <f t="shared" si="435"/>
        <v>0</v>
      </c>
      <c r="Q411" s="9">
        <f t="shared" si="436"/>
        <v>0</v>
      </c>
      <c r="R411" s="9">
        <f t="shared" si="437"/>
        <v>0</v>
      </c>
      <c r="S411" s="9">
        <f t="shared" si="438"/>
        <v>0</v>
      </c>
      <c r="T411" s="9">
        <f t="shared" si="439"/>
        <v>0</v>
      </c>
      <c r="U411" s="9">
        <f t="shared" si="440"/>
        <v>0</v>
      </c>
      <c r="V411" s="9">
        <f t="shared" si="441"/>
        <v>0</v>
      </c>
      <c r="W411" s="9">
        <f t="shared" si="442"/>
        <v>0</v>
      </c>
      <c r="X411" s="9">
        <f t="shared" si="443"/>
        <v>0</v>
      </c>
      <c r="Y411" s="1">
        <f t="shared" si="444"/>
        <v>0</v>
      </c>
    </row>
    <row r="412" spans="1:25">
      <c r="A412">
        <f t="shared" si="427"/>
        <v>387</v>
      </c>
      <c r="C412" s="120">
        <v>8550</v>
      </c>
      <c r="F412" s="105" t="s">
        <v>88</v>
      </c>
      <c r="G412" s="12">
        <v>99</v>
      </c>
      <c r="H412" s="9" t="str">
        <f t="shared" si="428"/>
        <v>-</v>
      </c>
      <c r="I412" s="1">
        <f>'O and M Class.'!L$84</f>
        <v>0</v>
      </c>
      <c r="J412" s="9">
        <f t="shared" si="429"/>
        <v>0</v>
      </c>
      <c r="K412" s="9">
        <f t="shared" si="430"/>
        <v>0</v>
      </c>
      <c r="L412" s="9">
        <f t="shared" si="431"/>
        <v>0</v>
      </c>
      <c r="M412" s="9">
        <f t="shared" si="432"/>
        <v>0</v>
      </c>
      <c r="N412" s="9">
        <f t="shared" si="433"/>
        <v>0</v>
      </c>
      <c r="O412" s="9">
        <f t="shared" si="434"/>
        <v>0</v>
      </c>
      <c r="P412" s="9">
        <f t="shared" si="435"/>
        <v>0</v>
      </c>
      <c r="Q412" s="9">
        <f t="shared" si="436"/>
        <v>0</v>
      </c>
      <c r="R412" s="9">
        <f t="shared" si="437"/>
        <v>0</v>
      </c>
      <c r="S412" s="9">
        <f t="shared" si="438"/>
        <v>0</v>
      </c>
      <c r="T412" s="9">
        <f t="shared" si="439"/>
        <v>0</v>
      </c>
      <c r="U412" s="9">
        <f t="shared" si="440"/>
        <v>0</v>
      </c>
      <c r="V412" s="9">
        <f t="shared" si="441"/>
        <v>0</v>
      </c>
      <c r="W412" s="9">
        <f t="shared" si="442"/>
        <v>0</v>
      </c>
      <c r="X412" s="9">
        <f t="shared" si="443"/>
        <v>0</v>
      </c>
      <c r="Y412" s="1">
        <f t="shared" si="444"/>
        <v>0</v>
      </c>
    </row>
    <row r="413" spans="1:25">
      <c r="A413">
        <f t="shared" si="427"/>
        <v>388</v>
      </c>
      <c r="C413" s="120">
        <v>8560</v>
      </c>
      <c r="F413" s="105" t="s">
        <v>98</v>
      </c>
      <c r="G413" s="12">
        <v>99</v>
      </c>
      <c r="H413" s="9" t="str">
        <f t="shared" si="428"/>
        <v>-</v>
      </c>
      <c r="I413" s="1">
        <f>'O and M Class.'!L$85</f>
        <v>0</v>
      </c>
      <c r="J413" s="9">
        <f t="shared" si="429"/>
        <v>0</v>
      </c>
      <c r="K413" s="9">
        <f t="shared" si="430"/>
        <v>0</v>
      </c>
      <c r="L413" s="9">
        <f t="shared" si="431"/>
        <v>0</v>
      </c>
      <c r="M413" s="9">
        <f t="shared" si="432"/>
        <v>0</v>
      </c>
      <c r="N413" s="9">
        <f t="shared" si="433"/>
        <v>0</v>
      </c>
      <c r="O413" s="9">
        <f t="shared" si="434"/>
        <v>0</v>
      </c>
      <c r="P413" s="9">
        <f t="shared" si="435"/>
        <v>0</v>
      </c>
      <c r="Q413" s="9">
        <f t="shared" si="436"/>
        <v>0</v>
      </c>
      <c r="R413" s="9">
        <f t="shared" si="437"/>
        <v>0</v>
      </c>
      <c r="S413" s="9">
        <f t="shared" si="438"/>
        <v>0</v>
      </c>
      <c r="T413" s="9">
        <f t="shared" si="439"/>
        <v>0</v>
      </c>
      <c r="U413" s="9">
        <f t="shared" si="440"/>
        <v>0</v>
      </c>
      <c r="V413" s="9">
        <f t="shared" si="441"/>
        <v>0</v>
      </c>
      <c r="W413" s="9">
        <f t="shared" si="442"/>
        <v>0</v>
      </c>
      <c r="X413" s="9">
        <f t="shared" si="443"/>
        <v>0</v>
      </c>
      <c r="Y413" s="1">
        <f t="shared" si="444"/>
        <v>0</v>
      </c>
    </row>
    <row r="414" spans="1:25">
      <c r="A414">
        <f t="shared" si="427"/>
        <v>389</v>
      </c>
      <c r="C414" s="120">
        <v>8570</v>
      </c>
      <c r="F414" s="105" t="s">
        <v>89</v>
      </c>
      <c r="G414" s="12">
        <v>99</v>
      </c>
      <c r="H414" s="9" t="str">
        <f t="shared" si="428"/>
        <v>-</v>
      </c>
      <c r="I414" s="1">
        <f>'O and M Class.'!L$86</f>
        <v>0</v>
      </c>
      <c r="J414" s="9">
        <f t="shared" si="429"/>
        <v>0</v>
      </c>
      <c r="K414" s="9">
        <f t="shared" si="430"/>
        <v>0</v>
      </c>
      <c r="L414" s="9">
        <f t="shared" si="431"/>
        <v>0</v>
      </c>
      <c r="M414" s="9">
        <f t="shared" si="432"/>
        <v>0</v>
      </c>
      <c r="N414" s="9">
        <f t="shared" si="433"/>
        <v>0</v>
      </c>
      <c r="O414" s="9">
        <f t="shared" si="434"/>
        <v>0</v>
      </c>
      <c r="P414" s="9">
        <f t="shared" si="435"/>
        <v>0</v>
      </c>
      <c r="Q414" s="9">
        <f t="shared" si="436"/>
        <v>0</v>
      </c>
      <c r="R414" s="9">
        <f t="shared" si="437"/>
        <v>0</v>
      </c>
      <c r="S414" s="9">
        <f t="shared" si="438"/>
        <v>0</v>
      </c>
      <c r="T414" s="9">
        <f t="shared" si="439"/>
        <v>0</v>
      </c>
      <c r="U414" s="9">
        <f t="shared" si="440"/>
        <v>0</v>
      </c>
      <c r="V414" s="9">
        <f t="shared" si="441"/>
        <v>0</v>
      </c>
      <c r="W414" s="9">
        <f t="shared" si="442"/>
        <v>0</v>
      </c>
      <c r="X414" s="9">
        <f t="shared" si="443"/>
        <v>0</v>
      </c>
      <c r="Y414" s="1">
        <f t="shared" si="444"/>
        <v>0</v>
      </c>
    </row>
    <row r="415" spans="1:25">
      <c r="A415">
        <f t="shared" si="427"/>
        <v>390</v>
      </c>
      <c r="C415" s="120">
        <v>8580</v>
      </c>
      <c r="F415" s="105" t="s">
        <v>99</v>
      </c>
      <c r="G415" s="12">
        <v>99</v>
      </c>
      <c r="H415" s="9" t="str">
        <f t="shared" si="428"/>
        <v>-</v>
      </c>
      <c r="I415" s="1">
        <f>'O and M Class.'!L$87</f>
        <v>0</v>
      </c>
      <c r="J415" s="9">
        <f t="shared" si="429"/>
        <v>0</v>
      </c>
      <c r="K415" s="9">
        <f t="shared" si="430"/>
        <v>0</v>
      </c>
      <c r="L415" s="9">
        <f t="shared" si="431"/>
        <v>0</v>
      </c>
      <c r="M415" s="9">
        <f t="shared" si="432"/>
        <v>0</v>
      </c>
      <c r="N415" s="9">
        <f t="shared" si="433"/>
        <v>0</v>
      </c>
      <c r="O415" s="9">
        <f t="shared" si="434"/>
        <v>0</v>
      </c>
      <c r="P415" s="9">
        <f t="shared" si="435"/>
        <v>0</v>
      </c>
      <c r="Q415" s="9">
        <f t="shared" si="436"/>
        <v>0</v>
      </c>
      <c r="R415" s="9">
        <f t="shared" si="437"/>
        <v>0</v>
      </c>
      <c r="S415" s="9">
        <f t="shared" si="438"/>
        <v>0</v>
      </c>
      <c r="T415" s="9">
        <f t="shared" si="439"/>
        <v>0</v>
      </c>
      <c r="U415" s="9">
        <f t="shared" si="440"/>
        <v>0</v>
      </c>
      <c r="V415" s="9">
        <f t="shared" si="441"/>
        <v>0</v>
      </c>
      <c r="W415" s="9">
        <f t="shared" si="442"/>
        <v>0</v>
      </c>
      <c r="X415" s="9">
        <f t="shared" si="443"/>
        <v>0</v>
      </c>
      <c r="Y415" s="1">
        <f t="shared" si="444"/>
        <v>0</v>
      </c>
    </row>
    <row r="416" spans="1:25">
      <c r="A416">
        <f t="shared" si="427"/>
        <v>391</v>
      </c>
      <c r="C416" s="120">
        <v>8580</v>
      </c>
      <c r="F416" s="105" t="s">
        <v>100</v>
      </c>
      <c r="G416" s="12">
        <v>99</v>
      </c>
      <c r="H416" s="9" t="str">
        <f t="shared" si="428"/>
        <v>-</v>
      </c>
      <c r="I416" s="1">
        <f>'O and M Class.'!L$88</f>
        <v>0</v>
      </c>
      <c r="J416" s="9">
        <f t="shared" si="429"/>
        <v>0</v>
      </c>
      <c r="K416" s="9">
        <f t="shared" si="430"/>
        <v>0</v>
      </c>
      <c r="L416" s="9">
        <f t="shared" si="431"/>
        <v>0</v>
      </c>
      <c r="M416" s="9">
        <f t="shared" si="432"/>
        <v>0</v>
      </c>
      <c r="N416" s="9">
        <f t="shared" si="433"/>
        <v>0</v>
      </c>
      <c r="O416" s="9">
        <f t="shared" si="434"/>
        <v>0</v>
      </c>
      <c r="P416" s="9">
        <f t="shared" si="435"/>
        <v>0</v>
      </c>
      <c r="Q416" s="9">
        <f t="shared" si="436"/>
        <v>0</v>
      </c>
      <c r="R416" s="9">
        <f t="shared" si="437"/>
        <v>0</v>
      </c>
      <c r="S416" s="9">
        <f t="shared" si="438"/>
        <v>0</v>
      </c>
      <c r="T416" s="9">
        <f t="shared" si="439"/>
        <v>0</v>
      </c>
      <c r="U416" s="9">
        <f t="shared" si="440"/>
        <v>0</v>
      </c>
      <c r="V416" s="9">
        <f t="shared" si="441"/>
        <v>0</v>
      </c>
      <c r="W416" s="9">
        <f t="shared" si="442"/>
        <v>0</v>
      </c>
      <c r="X416" s="9">
        <f t="shared" si="443"/>
        <v>0</v>
      </c>
      <c r="Y416" s="1">
        <f t="shared" si="444"/>
        <v>0</v>
      </c>
    </row>
    <row r="417" spans="1:25">
      <c r="A417">
        <f t="shared" si="427"/>
        <v>392</v>
      </c>
      <c r="C417" s="120">
        <v>8590</v>
      </c>
      <c r="F417" s="105" t="s">
        <v>77</v>
      </c>
      <c r="G417" s="12">
        <v>99</v>
      </c>
      <c r="H417" s="9" t="str">
        <f t="shared" si="428"/>
        <v>-</v>
      </c>
      <c r="I417" s="1">
        <f>'O and M Class.'!L$89</f>
        <v>0</v>
      </c>
      <c r="J417" s="9">
        <f t="shared" si="429"/>
        <v>0</v>
      </c>
      <c r="K417" s="9">
        <f t="shared" si="430"/>
        <v>0</v>
      </c>
      <c r="L417" s="9">
        <f t="shared" si="431"/>
        <v>0</v>
      </c>
      <c r="M417" s="9">
        <f t="shared" si="432"/>
        <v>0</v>
      </c>
      <c r="N417" s="9">
        <f t="shared" si="433"/>
        <v>0</v>
      </c>
      <c r="O417" s="9">
        <f t="shared" si="434"/>
        <v>0</v>
      </c>
      <c r="P417" s="9">
        <f t="shared" si="435"/>
        <v>0</v>
      </c>
      <c r="Q417" s="9">
        <f t="shared" si="436"/>
        <v>0</v>
      </c>
      <c r="R417" s="9">
        <f t="shared" si="437"/>
        <v>0</v>
      </c>
      <c r="S417" s="9">
        <f t="shared" si="438"/>
        <v>0</v>
      </c>
      <c r="T417" s="9">
        <f t="shared" si="439"/>
        <v>0</v>
      </c>
      <c r="U417" s="9">
        <f t="shared" si="440"/>
        <v>0</v>
      </c>
      <c r="V417" s="9">
        <f t="shared" si="441"/>
        <v>0</v>
      </c>
      <c r="W417" s="9">
        <f t="shared" si="442"/>
        <v>0</v>
      </c>
      <c r="X417" s="9">
        <f t="shared" si="443"/>
        <v>0</v>
      </c>
      <c r="Y417" s="1">
        <f t="shared" si="444"/>
        <v>0</v>
      </c>
    </row>
    <row r="418" spans="1:25">
      <c r="A418">
        <f t="shared" si="427"/>
        <v>393</v>
      </c>
      <c r="C418" s="120">
        <v>8600</v>
      </c>
      <c r="F418" s="105" t="s">
        <v>90</v>
      </c>
      <c r="G418" s="12">
        <v>99</v>
      </c>
      <c r="H418" s="9" t="str">
        <f t="shared" si="428"/>
        <v>-</v>
      </c>
      <c r="I418" s="1">
        <f>'O and M Class.'!L$90</f>
        <v>0</v>
      </c>
      <c r="J418" s="9">
        <f t="shared" si="429"/>
        <v>0</v>
      </c>
      <c r="K418" s="9">
        <f t="shared" si="430"/>
        <v>0</v>
      </c>
      <c r="L418" s="9">
        <f t="shared" si="431"/>
        <v>0</v>
      </c>
      <c r="M418" s="9">
        <f t="shared" si="432"/>
        <v>0</v>
      </c>
      <c r="N418" s="9">
        <f t="shared" si="433"/>
        <v>0</v>
      </c>
      <c r="O418" s="9">
        <f t="shared" si="434"/>
        <v>0</v>
      </c>
      <c r="P418" s="9">
        <f t="shared" si="435"/>
        <v>0</v>
      </c>
      <c r="Q418" s="9">
        <f t="shared" si="436"/>
        <v>0</v>
      </c>
      <c r="R418" s="9">
        <f t="shared" si="437"/>
        <v>0</v>
      </c>
      <c r="S418" s="9">
        <f t="shared" si="438"/>
        <v>0</v>
      </c>
      <c r="T418" s="9">
        <f t="shared" si="439"/>
        <v>0</v>
      </c>
      <c r="U418" s="9">
        <f t="shared" si="440"/>
        <v>0</v>
      </c>
      <c r="V418" s="9">
        <f t="shared" si="441"/>
        <v>0</v>
      </c>
      <c r="W418" s="9">
        <f t="shared" si="442"/>
        <v>0</v>
      </c>
      <c r="X418" s="9">
        <f t="shared" si="443"/>
        <v>0</v>
      </c>
      <c r="Y418" s="1">
        <f t="shared" si="444"/>
        <v>0</v>
      </c>
    </row>
    <row r="419" spans="1:25">
      <c r="A419">
        <f t="shared" si="427"/>
        <v>394</v>
      </c>
      <c r="C419" s="120"/>
      <c r="E419" s="105" t="s">
        <v>79</v>
      </c>
      <c r="G419" s="1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>
      <c r="A420">
        <f t="shared" si="427"/>
        <v>395</v>
      </c>
      <c r="C420" s="120">
        <v>8610</v>
      </c>
      <c r="F420" s="105" t="s">
        <v>87</v>
      </c>
      <c r="G420" s="12">
        <v>99</v>
      </c>
      <c r="H420" s="9" t="str">
        <f t="shared" ref="H420:H426" si="445">VLOOKUP($G420,alloc,3)</f>
        <v>-</v>
      </c>
      <c r="I420" s="1">
        <f>'O and M Class.'!L$92</f>
        <v>0</v>
      </c>
      <c r="J420" s="9">
        <f t="shared" ref="J420:J426" si="446">$I420*VLOOKUP($G420,alloc,6)</f>
        <v>0</v>
      </c>
      <c r="K420" s="9">
        <f t="shared" ref="K420:K426" si="447">$I420*VLOOKUP($G420,alloc,7)</f>
        <v>0</v>
      </c>
      <c r="L420" s="9">
        <f t="shared" ref="L420:L426" si="448">$I420*VLOOKUP($G420,alloc,8)</f>
        <v>0</v>
      </c>
      <c r="M420" s="9">
        <f t="shared" ref="M420:M426" si="449">$I420*VLOOKUP($G420,alloc,9)</f>
        <v>0</v>
      </c>
      <c r="N420" s="9">
        <f t="shared" ref="N420:N426" si="450">$I420*VLOOKUP($G420,alloc,10)</f>
        <v>0</v>
      </c>
      <c r="O420" s="9">
        <f t="shared" ref="O420:O426" si="451">$I420*VLOOKUP($G420,alloc,11)</f>
        <v>0</v>
      </c>
      <c r="P420" s="9">
        <f t="shared" ref="P420:P426" si="452">$I420*VLOOKUP($G420,alloc,12)</f>
        <v>0</v>
      </c>
      <c r="Q420" s="9">
        <f t="shared" ref="Q420:Q426" si="453">$I420*VLOOKUP($G420,alloc,13)</f>
        <v>0</v>
      </c>
      <c r="R420" s="9">
        <f t="shared" ref="R420:R426" si="454">$I420*VLOOKUP($G420,alloc,14)</f>
        <v>0</v>
      </c>
      <c r="S420" s="9">
        <f t="shared" ref="S420:S426" si="455">$I420*VLOOKUP($G420,alloc,15)</f>
        <v>0</v>
      </c>
      <c r="T420" s="9">
        <f t="shared" ref="T420:T426" si="456">$I420*VLOOKUP($G420,alloc,16)</f>
        <v>0</v>
      </c>
      <c r="U420" s="9">
        <f t="shared" ref="U420:U426" si="457">$I420*VLOOKUP($G420,alloc,17)</f>
        <v>0</v>
      </c>
      <c r="V420" s="9">
        <f t="shared" ref="V420:V426" si="458">$I420*VLOOKUP($G420,alloc,18)</f>
        <v>0</v>
      </c>
      <c r="W420" s="9">
        <f t="shared" ref="W420:W426" si="459">$I420*VLOOKUP($G420,alloc,19)</f>
        <v>0</v>
      </c>
      <c r="X420" s="9">
        <f t="shared" ref="X420:X426" si="460">$I420*VLOOKUP($G420,alloc,20)</f>
        <v>0</v>
      </c>
      <c r="Y420" s="1">
        <f t="shared" ref="Y420:Y427" si="461">SUM(J420:X420)-I420</f>
        <v>0</v>
      </c>
    </row>
    <row r="421" spans="1:25">
      <c r="A421">
        <f t="shared" si="427"/>
        <v>396</v>
      </c>
      <c r="C421" s="120">
        <v>8620</v>
      </c>
      <c r="F421" s="105" t="s">
        <v>80</v>
      </c>
      <c r="G421" s="12">
        <v>99</v>
      </c>
      <c r="H421" s="9" t="str">
        <f t="shared" si="445"/>
        <v>-</v>
      </c>
      <c r="I421" s="1">
        <f>'O and M Class.'!L$93</f>
        <v>0</v>
      </c>
      <c r="J421" s="9">
        <f t="shared" si="446"/>
        <v>0</v>
      </c>
      <c r="K421" s="9">
        <f t="shared" si="447"/>
        <v>0</v>
      </c>
      <c r="L421" s="9">
        <f t="shared" si="448"/>
        <v>0</v>
      </c>
      <c r="M421" s="9">
        <f t="shared" si="449"/>
        <v>0</v>
      </c>
      <c r="N421" s="9">
        <f t="shared" si="450"/>
        <v>0</v>
      </c>
      <c r="O421" s="9">
        <f t="shared" si="451"/>
        <v>0</v>
      </c>
      <c r="P421" s="9">
        <f t="shared" si="452"/>
        <v>0</v>
      </c>
      <c r="Q421" s="9">
        <f t="shared" si="453"/>
        <v>0</v>
      </c>
      <c r="R421" s="9">
        <f t="shared" si="454"/>
        <v>0</v>
      </c>
      <c r="S421" s="9">
        <f t="shared" si="455"/>
        <v>0</v>
      </c>
      <c r="T421" s="9">
        <f t="shared" si="456"/>
        <v>0</v>
      </c>
      <c r="U421" s="9">
        <f t="shared" si="457"/>
        <v>0</v>
      </c>
      <c r="V421" s="9">
        <f t="shared" si="458"/>
        <v>0</v>
      </c>
      <c r="W421" s="9">
        <f t="shared" si="459"/>
        <v>0</v>
      </c>
      <c r="X421" s="9">
        <f t="shared" si="460"/>
        <v>0</v>
      </c>
      <c r="Y421" s="1">
        <f t="shared" si="461"/>
        <v>0</v>
      </c>
    </row>
    <row r="422" spans="1:25">
      <c r="A422">
        <f t="shared" si="427"/>
        <v>397</v>
      </c>
      <c r="C422" s="120">
        <v>8630</v>
      </c>
      <c r="F422" s="105" t="s">
        <v>62</v>
      </c>
      <c r="G422" s="12">
        <v>99</v>
      </c>
      <c r="H422" s="9" t="str">
        <f t="shared" si="445"/>
        <v>-</v>
      </c>
      <c r="I422" s="1">
        <f>'O and M Class.'!L$94</f>
        <v>0</v>
      </c>
      <c r="J422" s="9">
        <f t="shared" si="446"/>
        <v>0</v>
      </c>
      <c r="K422" s="9">
        <f t="shared" si="447"/>
        <v>0</v>
      </c>
      <c r="L422" s="9">
        <f t="shared" si="448"/>
        <v>0</v>
      </c>
      <c r="M422" s="9">
        <f t="shared" si="449"/>
        <v>0</v>
      </c>
      <c r="N422" s="9">
        <f t="shared" si="450"/>
        <v>0</v>
      </c>
      <c r="O422" s="9">
        <f t="shared" si="451"/>
        <v>0</v>
      </c>
      <c r="P422" s="9">
        <f t="shared" si="452"/>
        <v>0</v>
      </c>
      <c r="Q422" s="9">
        <f t="shared" si="453"/>
        <v>0</v>
      </c>
      <c r="R422" s="9">
        <f t="shared" si="454"/>
        <v>0</v>
      </c>
      <c r="S422" s="9">
        <f t="shared" si="455"/>
        <v>0</v>
      </c>
      <c r="T422" s="9">
        <f t="shared" si="456"/>
        <v>0</v>
      </c>
      <c r="U422" s="9">
        <f t="shared" si="457"/>
        <v>0</v>
      </c>
      <c r="V422" s="9">
        <f t="shared" si="458"/>
        <v>0</v>
      </c>
      <c r="W422" s="9">
        <f t="shared" si="459"/>
        <v>0</v>
      </c>
      <c r="X422" s="9">
        <f t="shared" si="460"/>
        <v>0</v>
      </c>
      <c r="Y422" s="1">
        <f t="shared" si="461"/>
        <v>0</v>
      </c>
    </row>
    <row r="423" spans="1:25">
      <c r="A423">
        <f t="shared" si="427"/>
        <v>398</v>
      </c>
      <c r="C423" s="120">
        <v>8640</v>
      </c>
      <c r="F423" s="105" t="s">
        <v>93</v>
      </c>
      <c r="G423" s="12">
        <v>99</v>
      </c>
      <c r="H423" s="9" t="str">
        <f t="shared" si="445"/>
        <v>-</v>
      </c>
      <c r="I423" s="1">
        <f>'O and M Class.'!L$95</f>
        <v>0</v>
      </c>
      <c r="J423" s="9">
        <f t="shared" si="446"/>
        <v>0</v>
      </c>
      <c r="K423" s="9">
        <f t="shared" si="447"/>
        <v>0</v>
      </c>
      <c r="L423" s="9">
        <f t="shared" si="448"/>
        <v>0</v>
      </c>
      <c r="M423" s="9">
        <f t="shared" si="449"/>
        <v>0</v>
      </c>
      <c r="N423" s="9">
        <f t="shared" si="450"/>
        <v>0</v>
      </c>
      <c r="O423" s="9">
        <f t="shared" si="451"/>
        <v>0</v>
      </c>
      <c r="P423" s="9">
        <f t="shared" si="452"/>
        <v>0</v>
      </c>
      <c r="Q423" s="9">
        <f t="shared" si="453"/>
        <v>0</v>
      </c>
      <c r="R423" s="9">
        <f t="shared" si="454"/>
        <v>0</v>
      </c>
      <c r="S423" s="9">
        <f t="shared" si="455"/>
        <v>0</v>
      </c>
      <c r="T423" s="9">
        <f t="shared" si="456"/>
        <v>0</v>
      </c>
      <c r="U423" s="9">
        <f t="shared" si="457"/>
        <v>0</v>
      </c>
      <c r="V423" s="9">
        <f t="shared" si="458"/>
        <v>0</v>
      </c>
      <c r="W423" s="9">
        <f t="shared" si="459"/>
        <v>0</v>
      </c>
      <c r="X423" s="9">
        <f t="shared" si="460"/>
        <v>0</v>
      </c>
      <c r="Y423" s="1">
        <f t="shared" si="461"/>
        <v>0</v>
      </c>
    </row>
    <row r="424" spans="1:25">
      <c r="A424">
        <f t="shared" si="427"/>
        <v>399</v>
      </c>
      <c r="C424" s="120">
        <v>8650</v>
      </c>
      <c r="F424" s="105" t="s">
        <v>83</v>
      </c>
      <c r="G424" s="12">
        <v>99</v>
      </c>
      <c r="H424" s="9" t="str">
        <f t="shared" si="445"/>
        <v>-</v>
      </c>
      <c r="I424" s="1">
        <f>'O and M Class.'!L$96</f>
        <v>0</v>
      </c>
      <c r="J424" s="9">
        <f t="shared" si="446"/>
        <v>0</v>
      </c>
      <c r="K424" s="9">
        <f t="shared" si="447"/>
        <v>0</v>
      </c>
      <c r="L424" s="9">
        <f t="shared" si="448"/>
        <v>0</v>
      </c>
      <c r="M424" s="9">
        <f t="shared" si="449"/>
        <v>0</v>
      </c>
      <c r="N424" s="9">
        <f t="shared" si="450"/>
        <v>0</v>
      </c>
      <c r="O424" s="9">
        <f t="shared" si="451"/>
        <v>0</v>
      </c>
      <c r="P424" s="9">
        <f t="shared" si="452"/>
        <v>0</v>
      </c>
      <c r="Q424" s="9">
        <f t="shared" si="453"/>
        <v>0</v>
      </c>
      <c r="R424" s="9">
        <f t="shared" si="454"/>
        <v>0</v>
      </c>
      <c r="S424" s="9">
        <f t="shared" si="455"/>
        <v>0</v>
      </c>
      <c r="T424" s="9">
        <f t="shared" si="456"/>
        <v>0</v>
      </c>
      <c r="U424" s="9">
        <f t="shared" si="457"/>
        <v>0</v>
      </c>
      <c r="V424" s="9">
        <f t="shared" si="458"/>
        <v>0</v>
      </c>
      <c r="W424" s="9">
        <f t="shared" si="459"/>
        <v>0</v>
      </c>
      <c r="X424" s="9">
        <f t="shared" si="460"/>
        <v>0</v>
      </c>
      <c r="Y424" s="1">
        <f t="shared" si="461"/>
        <v>0</v>
      </c>
    </row>
    <row r="425" spans="1:25">
      <c r="A425">
        <f t="shared" si="427"/>
        <v>400</v>
      </c>
      <c r="C425" s="120">
        <v>8660</v>
      </c>
      <c r="F425" s="105" t="s">
        <v>101</v>
      </c>
      <c r="G425" s="12">
        <v>99</v>
      </c>
      <c r="H425" s="9" t="str">
        <f t="shared" si="445"/>
        <v>-</v>
      </c>
      <c r="I425" s="1">
        <f>'O and M Class.'!L$97</f>
        <v>0</v>
      </c>
      <c r="J425" s="9">
        <f t="shared" si="446"/>
        <v>0</v>
      </c>
      <c r="K425" s="9">
        <f t="shared" si="447"/>
        <v>0</v>
      </c>
      <c r="L425" s="9">
        <f t="shared" si="448"/>
        <v>0</v>
      </c>
      <c r="M425" s="9">
        <f t="shared" si="449"/>
        <v>0</v>
      </c>
      <c r="N425" s="9">
        <f t="shared" si="450"/>
        <v>0</v>
      </c>
      <c r="O425" s="9">
        <f t="shared" si="451"/>
        <v>0</v>
      </c>
      <c r="P425" s="9">
        <f t="shared" si="452"/>
        <v>0</v>
      </c>
      <c r="Q425" s="9">
        <f t="shared" si="453"/>
        <v>0</v>
      </c>
      <c r="R425" s="9">
        <f t="shared" si="454"/>
        <v>0</v>
      </c>
      <c r="S425" s="9">
        <f t="shared" si="455"/>
        <v>0</v>
      </c>
      <c r="T425" s="9">
        <f t="shared" si="456"/>
        <v>0</v>
      </c>
      <c r="U425" s="9">
        <f t="shared" si="457"/>
        <v>0</v>
      </c>
      <c r="V425" s="9">
        <f t="shared" si="458"/>
        <v>0</v>
      </c>
      <c r="W425" s="9">
        <f t="shared" si="459"/>
        <v>0</v>
      </c>
      <c r="X425" s="9">
        <f t="shared" si="460"/>
        <v>0</v>
      </c>
      <c r="Y425" s="1">
        <f t="shared" si="461"/>
        <v>0</v>
      </c>
    </row>
    <row r="426" spans="1:25">
      <c r="A426">
        <f t="shared" si="427"/>
        <v>401</v>
      </c>
      <c r="C426" s="120">
        <v>8670</v>
      </c>
      <c r="F426" s="105" t="s">
        <v>85</v>
      </c>
      <c r="G426" s="12">
        <v>99</v>
      </c>
      <c r="H426" s="9" t="str">
        <f t="shared" si="445"/>
        <v>-</v>
      </c>
      <c r="I426" s="1">
        <f>'O and M Class.'!L$98</f>
        <v>0</v>
      </c>
      <c r="J426" s="9">
        <f t="shared" si="446"/>
        <v>0</v>
      </c>
      <c r="K426" s="9">
        <f t="shared" si="447"/>
        <v>0</v>
      </c>
      <c r="L426" s="9">
        <f t="shared" si="448"/>
        <v>0</v>
      </c>
      <c r="M426" s="9">
        <f t="shared" si="449"/>
        <v>0</v>
      </c>
      <c r="N426" s="9">
        <f t="shared" si="450"/>
        <v>0</v>
      </c>
      <c r="O426" s="9">
        <f t="shared" si="451"/>
        <v>0</v>
      </c>
      <c r="P426" s="9">
        <f t="shared" si="452"/>
        <v>0</v>
      </c>
      <c r="Q426" s="9">
        <f t="shared" si="453"/>
        <v>0</v>
      </c>
      <c r="R426" s="9">
        <f t="shared" si="454"/>
        <v>0</v>
      </c>
      <c r="S426" s="9">
        <f t="shared" si="455"/>
        <v>0</v>
      </c>
      <c r="T426" s="9">
        <f t="shared" si="456"/>
        <v>0</v>
      </c>
      <c r="U426" s="9">
        <f t="shared" si="457"/>
        <v>0</v>
      </c>
      <c r="V426" s="9">
        <f t="shared" si="458"/>
        <v>0</v>
      </c>
      <c r="W426" s="9">
        <f t="shared" si="459"/>
        <v>0</v>
      </c>
      <c r="X426" s="9">
        <f t="shared" si="460"/>
        <v>0</v>
      </c>
      <c r="Y426" s="1">
        <f t="shared" si="461"/>
        <v>0</v>
      </c>
    </row>
    <row r="427" spans="1:25">
      <c r="A427">
        <f t="shared" si="427"/>
        <v>402</v>
      </c>
      <c r="C427" s="120"/>
      <c r="D427" s="105" t="s">
        <v>69</v>
      </c>
      <c r="H427" s="9"/>
      <c r="I427" s="1">
        <f>'O and M Class.'!L$99</f>
        <v>0</v>
      </c>
      <c r="J427" s="1">
        <f t="shared" ref="J427:X427" si="462">SUM(J407:J426)</f>
        <v>0</v>
      </c>
      <c r="K427" s="1">
        <f t="shared" si="462"/>
        <v>0</v>
      </c>
      <c r="L427" s="1">
        <f t="shared" si="462"/>
        <v>0</v>
      </c>
      <c r="M427" s="1">
        <f t="shared" si="462"/>
        <v>0</v>
      </c>
      <c r="N427" s="1">
        <f t="shared" si="462"/>
        <v>0</v>
      </c>
      <c r="O427" s="1">
        <f t="shared" si="462"/>
        <v>0</v>
      </c>
      <c r="P427" s="1">
        <f t="shared" si="462"/>
        <v>0</v>
      </c>
      <c r="Q427" s="1">
        <f t="shared" si="462"/>
        <v>0</v>
      </c>
      <c r="R427" s="1">
        <f t="shared" si="462"/>
        <v>0</v>
      </c>
      <c r="S427" s="1">
        <f t="shared" si="462"/>
        <v>0</v>
      </c>
      <c r="T427" s="1">
        <f t="shared" si="462"/>
        <v>0</v>
      </c>
      <c r="U427" s="1">
        <f t="shared" si="462"/>
        <v>0</v>
      </c>
      <c r="V427" s="1">
        <f t="shared" si="462"/>
        <v>0</v>
      </c>
      <c r="W427" s="1">
        <f t="shared" si="462"/>
        <v>0</v>
      </c>
      <c r="X427" s="1">
        <f t="shared" si="462"/>
        <v>0</v>
      </c>
      <c r="Y427" s="1">
        <f t="shared" si="461"/>
        <v>0</v>
      </c>
    </row>
    <row r="428" spans="1:25">
      <c r="A428">
        <f t="shared" si="427"/>
        <v>403</v>
      </c>
      <c r="C428" s="120"/>
      <c r="H428" s="9"/>
      <c r="I428" s="1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1"/>
    </row>
    <row r="429" spans="1:25">
      <c r="A429">
        <f t="shared" si="427"/>
        <v>404</v>
      </c>
      <c r="C429" s="120"/>
      <c r="D429" s="105" t="s">
        <v>24</v>
      </c>
      <c r="H429" s="9"/>
      <c r="I429" s="1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1"/>
    </row>
    <row r="430" spans="1:25">
      <c r="A430">
        <f t="shared" si="427"/>
        <v>405</v>
      </c>
      <c r="C430" s="120"/>
      <c r="E430" s="105" t="s">
        <v>70</v>
      </c>
      <c r="H430" s="9"/>
      <c r="I430" s="1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1"/>
    </row>
    <row r="431" spans="1:25">
      <c r="A431">
        <f t="shared" si="427"/>
        <v>406</v>
      </c>
      <c r="C431" s="120">
        <v>8700</v>
      </c>
      <c r="F431" s="105" t="s">
        <v>381</v>
      </c>
      <c r="G431" s="12">
        <v>10.6</v>
      </c>
      <c r="H431" s="9" t="str">
        <f t="shared" ref="H431:H453" si="463">VLOOKUP($G431,alloc,3)</f>
        <v>Composite of Accts. 871-879 &amp; 886-893 - Comm</v>
      </c>
      <c r="I431" s="1">
        <f>'O and M Class.'!L103</f>
        <v>61422.714768990925</v>
      </c>
      <c r="J431" s="9">
        <f t="shared" ref="J431:J453" si="464">$I431*VLOOKUP($G431,alloc,6)</f>
        <v>18051.16210299154</v>
      </c>
      <c r="K431" s="9">
        <f t="shared" ref="K431:K453" si="465">$I431*VLOOKUP($G431,alloc,7)</f>
        <v>12972.161128794723</v>
      </c>
      <c r="L431" s="9">
        <f t="shared" ref="L431:L453" si="466">$I431*VLOOKUP($G431,alloc,8)</f>
        <v>386.34686364515039</v>
      </c>
      <c r="M431" s="9">
        <f t="shared" ref="M431:M453" si="467">$I431*VLOOKUP($G431,alloc,9)</f>
        <v>14366.818574820451</v>
      </c>
      <c r="N431" s="9">
        <f t="shared" ref="N431:N453" si="468">$I431*VLOOKUP($G431,alloc,10)</f>
        <v>15646.22609873906</v>
      </c>
      <c r="O431" s="9">
        <f t="shared" ref="O431:O453" si="469">$I431*VLOOKUP($G431,alloc,11)</f>
        <v>0</v>
      </c>
      <c r="P431" s="9">
        <f t="shared" ref="P431:P453" si="470">$I431*VLOOKUP($G431,alloc,12)</f>
        <v>0</v>
      </c>
      <c r="Q431" s="9">
        <f t="shared" ref="Q431:Q453" si="471">$I431*VLOOKUP($G431,alloc,13)</f>
        <v>0</v>
      </c>
      <c r="R431" s="9">
        <f t="shared" ref="R431:R453" si="472">$I431*VLOOKUP($G431,alloc,14)</f>
        <v>0</v>
      </c>
      <c r="S431" s="9">
        <f t="shared" ref="S431:S453" si="473">$I431*VLOOKUP($G431,alloc,15)</f>
        <v>0</v>
      </c>
      <c r="T431" s="9">
        <f t="shared" ref="T431:T453" si="474">$I431*VLOOKUP($G431,alloc,16)</f>
        <v>0</v>
      </c>
      <c r="U431" s="9">
        <f t="shared" ref="U431:U453" si="475">$I431*VLOOKUP($G431,alloc,17)</f>
        <v>0</v>
      </c>
      <c r="V431" s="9">
        <f t="shared" ref="V431:V453" si="476">$I431*VLOOKUP($G431,alloc,18)</f>
        <v>0</v>
      </c>
      <c r="W431" s="9">
        <f t="shared" ref="W431:W453" si="477">$I431*VLOOKUP($G431,alloc,19)</f>
        <v>0</v>
      </c>
      <c r="X431" s="9">
        <f t="shared" ref="X431:X453" si="478">$I431*VLOOKUP($G431,alloc,20)</f>
        <v>0</v>
      </c>
      <c r="Y431" s="1">
        <f t="shared" ref="Y431:Y442" si="479">SUM(J431:X431)-I431</f>
        <v>0</v>
      </c>
    </row>
    <row r="432" spans="1:25">
      <c r="A432">
        <f t="shared" si="427"/>
        <v>407</v>
      </c>
      <c r="C432" s="120">
        <v>8710</v>
      </c>
      <c r="F432" s="105" t="s">
        <v>188</v>
      </c>
      <c r="G432" s="12">
        <v>1</v>
      </c>
      <c r="H432" s="9" t="str">
        <f t="shared" si="463"/>
        <v>Mcf</v>
      </c>
      <c r="I432" s="1">
        <f>'O and M Class.'!L104</f>
        <v>-41.487393167529959</v>
      </c>
      <c r="J432" s="9">
        <f t="shared" si="464"/>
        <v>-12.192487129789072</v>
      </c>
      <c r="K432" s="9">
        <f t="shared" si="465"/>
        <v>-8.7619238421313632</v>
      </c>
      <c r="L432" s="9">
        <f t="shared" si="466"/>
        <v>-0.26095434386726896</v>
      </c>
      <c r="M432" s="9">
        <f t="shared" si="467"/>
        <v>-9.7039320554593633</v>
      </c>
      <c r="N432" s="9">
        <f t="shared" si="468"/>
        <v>-10.568095796282885</v>
      </c>
      <c r="O432" s="9">
        <f t="shared" si="469"/>
        <v>0</v>
      </c>
      <c r="P432" s="9">
        <f t="shared" si="470"/>
        <v>0</v>
      </c>
      <c r="Q432" s="9">
        <f t="shared" si="471"/>
        <v>0</v>
      </c>
      <c r="R432" s="9">
        <f t="shared" si="472"/>
        <v>0</v>
      </c>
      <c r="S432" s="9">
        <f t="shared" si="473"/>
        <v>0</v>
      </c>
      <c r="T432" s="9">
        <f t="shared" si="474"/>
        <v>0</v>
      </c>
      <c r="U432" s="9">
        <f t="shared" si="475"/>
        <v>0</v>
      </c>
      <c r="V432" s="9">
        <f t="shared" si="476"/>
        <v>0</v>
      </c>
      <c r="W432" s="9">
        <f t="shared" si="477"/>
        <v>0</v>
      </c>
      <c r="X432" s="9">
        <f t="shared" si="478"/>
        <v>0</v>
      </c>
      <c r="Y432" s="1">
        <f t="shared" si="479"/>
        <v>0</v>
      </c>
    </row>
    <row r="433" spans="1:25">
      <c r="A433">
        <f t="shared" si="427"/>
        <v>408</v>
      </c>
      <c r="C433" s="120">
        <v>8711</v>
      </c>
      <c r="F433" s="105" t="s">
        <v>389</v>
      </c>
      <c r="G433" s="12">
        <v>1</v>
      </c>
      <c r="H433" s="9" t="str">
        <f t="shared" si="463"/>
        <v>Mcf</v>
      </c>
      <c r="I433" s="1">
        <f>'O and M Class.'!L105</f>
        <v>132819.4731803599</v>
      </c>
      <c r="J433" s="9">
        <f t="shared" si="464"/>
        <v>39033.537508553884</v>
      </c>
      <c r="K433" s="9">
        <f t="shared" si="465"/>
        <v>28050.788924215489</v>
      </c>
      <c r="L433" s="9">
        <f t="shared" si="466"/>
        <v>835.43013504409805</v>
      </c>
      <c r="M433" s="9">
        <f t="shared" si="467"/>
        <v>31066.573360720398</v>
      </c>
      <c r="N433" s="9">
        <f t="shared" si="468"/>
        <v>33833.143251826012</v>
      </c>
      <c r="O433" s="9">
        <f t="shared" si="469"/>
        <v>0</v>
      </c>
      <c r="P433" s="9">
        <f t="shared" si="470"/>
        <v>0</v>
      </c>
      <c r="Q433" s="9">
        <f t="shared" si="471"/>
        <v>0</v>
      </c>
      <c r="R433" s="9">
        <f t="shared" si="472"/>
        <v>0</v>
      </c>
      <c r="S433" s="9">
        <f t="shared" si="473"/>
        <v>0</v>
      </c>
      <c r="T433" s="9">
        <f t="shared" si="474"/>
        <v>0</v>
      </c>
      <c r="U433" s="9">
        <f t="shared" si="475"/>
        <v>0</v>
      </c>
      <c r="V433" s="9">
        <f t="shared" si="476"/>
        <v>0</v>
      </c>
      <c r="W433" s="9">
        <f t="shared" si="477"/>
        <v>0</v>
      </c>
      <c r="X433" s="9">
        <f t="shared" si="478"/>
        <v>0</v>
      </c>
      <c r="Y433" s="1">
        <f t="shared" si="479"/>
        <v>0</v>
      </c>
    </row>
    <row r="434" spans="1:25">
      <c r="A434">
        <f>A432+1</f>
        <v>408</v>
      </c>
      <c r="C434" s="120">
        <v>8720</v>
      </c>
      <c r="F434" s="105" t="s">
        <v>382</v>
      </c>
      <c r="G434" s="12">
        <v>99</v>
      </c>
      <c r="H434" s="9" t="str">
        <f t="shared" si="463"/>
        <v>-</v>
      </c>
      <c r="I434" s="1">
        <f>'O and M Class.'!L106</f>
        <v>0</v>
      </c>
      <c r="J434" s="9">
        <f t="shared" si="464"/>
        <v>0</v>
      </c>
      <c r="K434" s="9">
        <f t="shared" si="465"/>
        <v>0</v>
      </c>
      <c r="L434" s="9">
        <f t="shared" si="466"/>
        <v>0</v>
      </c>
      <c r="M434" s="9">
        <f t="shared" si="467"/>
        <v>0</v>
      </c>
      <c r="N434" s="9">
        <f t="shared" si="468"/>
        <v>0</v>
      </c>
      <c r="O434" s="9">
        <f t="shared" si="469"/>
        <v>0</v>
      </c>
      <c r="P434" s="9">
        <f t="shared" si="470"/>
        <v>0</v>
      </c>
      <c r="Q434" s="9">
        <f t="shared" si="471"/>
        <v>0</v>
      </c>
      <c r="R434" s="9">
        <f t="shared" si="472"/>
        <v>0</v>
      </c>
      <c r="S434" s="9">
        <f t="shared" si="473"/>
        <v>0</v>
      </c>
      <c r="T434" s="9">
        <f t="shared" si="474"/>
        <v>0</v>
      </c>
      <c r="U434" s="9">
        <f t="shared" si="475"/>
        <v>0</v>
      </c>
      <c r="V434" s="9">
        <f t="shared" si="476"/>
        <v>0</v>
      </c>
      <c r="W434" s="9">
        <f t="shared" si="477"/>
        <v>0</v>
      </c>
      <c r="X434" s="9">
        <f t="shared" si="478"/>
        <v>0</v>
      </c>
      <c r="Y434" s="1">
        <f t="shared" si="479"/>
        <v>0</v>
      </c>
    </row>
    <row r="435" spans="1:25">
      <c r="A435">
        <f>A434+1</f>
        <v>409</v>
      </c>
      <c r="C435" s="120">
        <v>8740</v>
      </c>
      <c r="F435" s="105" t="s">
        <v>63</v>
      </c>
      <c r="G435" s="12">
        <v>12.6</v>
      </c>
      <c r="H435" s="9" t="str">
        <f t="shared" si="463"/>
        <v>Composite of Accts. 374-379 - Comm</v>
      </c>
      <c r="I435" s="1">
        <f>'O and M Class.'!L107</f>
        <v>0</v>
      </c>
      <c r="J435" s="9">
        <f t="shared" si="464"/>
        <v>0</v>
      </c>
      <c r="K435" s="9">
        <f t="shared" si="465"/>
        <v>0</v>
      </c>
      <c r="L435" s="9">
        <f t="shared" si="466"/>
        <v>0</v>
      </c>
      <c r="M435" s="9">
        <f t="shared" si="467"/>
        <v>0</v>
      </c>
      <c r="N435" s="9">
        <f t="shared" si="468"/>
        <v>0</v>
      </c>
      <c r="O435" s="9">
        <f t="shared" si="469"/>
        <v>0</v>
      </c>
      <c r="P435" s="9">
        <f t="shared" si="470"/>
        <v>0</v>
      </c>
      <c r="Q435" s="9">
        <f t="shared" si="471"/>
        <v>0</v>
      </c>
      <c r="R435" s="9">
        <f t="shared" si="472"/>
        <v>0</v>
      </c>
      <c r="S435" s="9">
        <f t="shared" si="473"/>
        <v>0</v>
      </c>
      <c r="T435" s="9">
        <f t="shared" si="474"/>
        <v>0</v>
      </c>
      <c r="U435" s="9">
        <f t="shared" si="475"/>
        <v>0</v>
      </c>
      <c r="V435" s="9">
        <f t="shared" si="476"/>
        <v>0</v>
      </c>
      <c r="W435" s="9">
        <f t="shared" si="477"/>
        <v>0</v>
      </c>
      <c r="X435" s="9">
        <f t="shared" si="478"/>
        <v>0</v>
      </c>
      <c r="Y435" s="1">
        <f t="shared" si="479"/>
        <v>0</v>
      </c>
    </row>
    <row r="436" spans="1:25">
      <c r="A436">
        <f t="shared" si="427"/>
        <v>410</v>
      </c>
      <c r="C436" s="120">
        <v>8750</v>
      </c>
      <c r="F436" s="105" t="s">
        <v>383</v>
      </c>
      <c r="G436" s="12">
        <v>12.6</v>
      </c>
      <c r="H436" s="9" t="str">
        <f t="shared" si="463"/>
        <v>Composite of Accts. 374-379 - Comm</v>
      </c>
      <c r="I436" s="1">
        <f>'O and M Class.'!L108</f>
        <v>0</v>
      </c>
      <c r="J436" s="9">
        <f t="shared" si="464"/>
        <v>0</v>
      </c>
      <c r="K436" s="9">
        <f t="shared" si="465"/>
        <v>0</v>
      </c>
      <c r="L436" s="9">
        <f t="shared" si="466"/>
        <v>0</v>
      </c>
      <c r="M436" s="9">
        <f t="shared" si="467"/>
        <v>0</v>
      </c>
      <c r="N436" s="9">
        <f t="shared" si="468"/>
        <v>0</v>
      </c>
      <c r="O436" s="9">
        <f t="shared" si="469"/>
        <v>0</v>
      </c>
      <c r="P436" s="9">
        <f t="shared" si="470"/>
        <v>0</v>
      </c>
      <c r="Q436" s="9">
        <f t="shared" si="471"/>
        <v>0</v>
      </c>
      <c r="R436" s="9">
        <f t="shared" si="472"/>
        <v>0</v>
      </c>
      <c r="S436" s="9">
        <f t="shared" si="473"/>
        <v>0</v>
      </c>
      <c r="T436" s="9">
        <f t="shared" si="474"/>
        <v>0</v>
      </c>
      <c r="U436" s="9">
        <f t="shared" si="475"/>
        <v>0</v>
      </c>
      <c r="V436" s="9">
        <f t="shared" si="476"/>
        <v>0</v>
      </c>
      <c r="W436" s="9">
        <f t="shared" si="477"/>
        <v>0</v>
      </c>
      <c r="X436" s="9">
        <f t="shared" si="478"/>
        <v>0</v>
      </c>
      <c r="Y436" s="1">
        <f>SUM(J436:X436)-I436</f>
        <v>0</v>
      </c>
    </row>
    <row r="437" spans="1:25">
      <c r="A437">
        <f t="shared" si="427"/>
        <v>411</v>
      </c>
      <c r="C437" s="120">
        <v>8760</v>
      </c>
      <c r="F437" s="105" t="s">
        <v>384</v>
      </c>
      <c r="G437" s="12">
        <v>99</v>
      </c>
      <c r="H437" s="9" t="str">
        <f t="shared" si="463"/>
        <v>-</v>
      </c>
      <c r="I437" s="1">
        <f>'O and M Class.'!L109</f>
        <v>0</v>
      </c>
      <c r="J437" s="9">
        <f t="shared" si="464"/>
        <v>0</v>
      </c>
      <c r="K437" s="9">
        <f t="shared" si="465"/>
        <v>0</v>
      </c>
      <c r="L437" s="9">
        <f t="shared" si="466"/>
        <v>0</v>
      </c>
      <c r="M437" s="9">
        <f t="shared" si="467"/>
        <v>0</v>
      </c>
      <c r="N437" s="9">
        <f t="shared" si="468"/>
        <v>0</v>
      </c>
      <c r="O437" s="9">
        <f t="shared" si="469"/>
        <v>0</v>
      </c>
      <c r="P437" s="9">
        <f t="shared" si="470"/>
        <v>0</v>
      </c>
      <c r="Q437" s="9">
        <f t="shared" si="471"/>
        <v>0</v>
      </c>
      <c r="R437" s="9">
        <f t="shared" si="472"/>
        <v>0</v>
      </c>
      <c r="S437" s="9">
        <f t="shared" si="473"/>
        <v>0</v>
      </c>
      <c r="T437" s="9">
        <f t="shared" si="474"/>
        <v>0</v>
      </c>
      <c r="U437" s="9">
        <f t="shared" si="475"/>
        <v>0</v>
      </c>
      <c r="V437" s="9">
        <f t="shared" si="476"/>
        <v>0</v>
      </c>
      <c r="W437" s="9">
        <f t="shared" si="477"/>
        <v>0</v>
      </c>
      <c r="X437" s="9">
        <f t="shared" si="478"/>
        <v>0</v>
      </c>
      <c r="Y437" s="1">
        <f t="shared" si="479"/>
        <v>0</v>
      </c>
    </row>
    <row r="438" spans="1:25">
      <c r="A438">
        <f t="shared" si="427"/>
        <v>412</v>
      </c>
      <c r="C438" s="120">
        <v>8770</v>
      </c>
      <c r="F438" s="105" t="s">
        <v>385</v>
      </c>
      <c r="G438" s="12">
        <v>12.6</v>
      </c>
      <c r="H438" s="9" t="str">
        <f t="shared" si="463"/>
        <v>Composite of Accts. 374-379 - Comm</v>
      </c>
      <c r="I438" s="1">
        <f>'O and M Class.'!L110</f>
        <v>0</v>
      </c>
      <c r="J438" s="9">
        <f t="shared" si="464"/>
        <v>0</v>
      </c>
      <c r="K438" s="9">
        <f t="shared" si="465"/>
        <v>0</v>
      </c>
      <c r="L438" s="9">
        <f t="shared" si="466"/>
        <v>0</v>
      </c>
      <c r="M438" s="9">
        <f t="shared" si="467"/>
        <v>0</v>
      </c>
      <c r="N438" s="9">
        <f t="shared" si="468"/>
        <v>0</v>
      </c>
      <c r="O438" s="9">
        <f t="shared" si="469"/>
        <v>0</v>
      </c>
      <c r="P438" s="9">
        <f t="shared" si="470"/>
        <v>0</v>
      </c>
      <c r="Q438" s="9">
        <f t="shared" si="471"/>
        <v>0</v>
      </c>
      <c r="R438" s="9">
        <f t="shared" si="472"/>
        <v>0</v>
      </c>
      <c r="S438" s="9">
        <f t="shared" si="473"/>
        <v>0</v>
      </c>
      <c r="T438" s="9">
        <f t="shared" si="474"/>
        <v>0</v>
      </c>
      <c r="U438" s="9">
        <f t="shared" si="475"/>
        <v>0</v>
      </c>
      <c r="V438" s="9">
        <f t="shared" si="476"/>
        <v>0</v>
      </c>
      <c r="W438" s="9">
        <f t="shared" si="477"/>
        <v>0</v>
      </c>
      <c r="X438" s="9">
        <f t="shared" si="478"/>
        <v>0</v>
      </c>
      <c r="Y438" s="1">
        <f t="shared" si="479"/>
        <v>0</v>
      </c>
    </row>
    <row r="439" spans="1:25">
      <c r="A439">
        <f t="shared" si="427"/>
        <v>413</v>
      </c>
      <c r="C439" s="120">
        <v>8780</v>
      </c>
      <c r="F439" s="105" t="s">
        <v>386</v>
      </c>
      <c r="G439" s="12">
        <v>99</v>
      </c>
      <c r="H439" s="9" t="str">
        <f t="shared" si="463"/>
        <v>-</v>
      </c>
      <c r="I439" s="1">
        <f>'O and M Class.'!L111</f>
        <v>0</v>
      </c>
      <c r="J439" s="9">
        <f t="shared" si="464"/>
        <v>0</v>
      </c>
      <c r="K439" s="9">
        <f t="shared" si="465"/>
        <v>0</v>
      </c>
      <c r="L439" s="9">
        <f t="shared" si="466"/>
        <v>0</v>
      </c>
      <c r="M439" s="9">
        <f t="shared" si="467"/>
        <v>0</v>
      </c>
      <c r="N439" s="9">
        <f t="shared" si="468"/>
        <v>0</v>
      </c>
      <c r="O439" s="9">
        <f t="shared" si="469"/>
        <v>0</v>
      </c>
      <c r="P439" s="9">
        <f t="shared" si="470"/>
        <v>0</v>
      </c>
      <c r="Q439" s="9">
        <f t="shared" si="471"/>
        <v>0</v>
      </c>
      <c r="R439" s="9">
        <f t="shared" si="472"/>
        <v>0</v>
      </c>
      <c r="S439" s="9">
        <f t="shared" si="473"/>
        <v>0</v>
      </c>
      <c r="T439" s="9">
        <f t="shared" si="474"/>
        <v>0</v>
      </c>
      <c r="U439" s="9">
        <f t="shared" si="475"/>
        <v>0</v>
      </c>
      <c r="V439" s="9">
        <f t="shared" si="476"/>
        <v>0</v>
      </c>
      <c r="W439" s="9">
        <f t="shared" si="477"/>
        <v>0</v>
      </c>
      <c r="X439" s="9">
        <f t="shared" si="478"/>
        <v>0</v>
      </c>
      <c r="Y439" s="1">
        <f t="shared" si="479"/>
        <v>0</v>
      </c>
    </row>
    <row r="440" spans="1:25">
      <c r="A440">
        <f t="shared" si="427"/>
        <v>414</v>
      </c>
      <c r="C440" s="120">
        <v>8790</v>
      </c>
      <c r="F440" s="105" t="s">
        <v>387</v>
      </c>
      <c r="G440" s="12">
        <v>99</v>
      </c>
      <c r="H440" s="9" t="str">
        <f t="shared" si="463"/>
        <v>-</v>
      </c>
      <c r="I440" s="1">
        <f>'O and M Class.'!L112</f>
        <v>0</v>
      </c>
      <c r="J440" s="9">
        <f t="shared" si="464"/>
        <v>0</v>
      </c>
      <c r="K440" s="9">
        <f t="shared" si="465"/>
        <v>0</v>
      </c>
      <c r="L440" s="9">
        <f t="shared" si="466"/>
        <v>0</v>
      </c>
      <c r="M440" s="9">
        <f t="shared" si="467"/>
        <v>0</v>
      </c>
      <c r="N440" s="9">
        <f t="shared" si="468"/>
        <v>0</v>
      </c>
      <c r="O440" s="9">
        <f t="shared" si="469"/>
        <v>0</v>
      </c>
      <c r="P440" s="9">
        <f t="shared" si="470"/>
        <v>0</v>
      </c>
      <c r="Q440" s="9">
        <f t="shared" si="471"/>
        <v>0</v>
      </c>
      <c r="R440" s="9">
        <f t="shared" si="472"/>
        <v>0</v>
      </c>
      <c r="S440" s="9">
        <f t="shared" si="473"/>
        <v>0</v>
      </c>
      <c r="T440" s="9">
        <f t="shared" si="474"/>
        <v>0</v>
      </c>
      <c r="U440" s="9">
        <f t="shared" si="475"/>
        <v>0</v>
      </c>
      <c r="V440" s="9">
        <f t="shared" si="476"/>
        <v>0</v>
      </c>
      <c r="W440" s="9">
        <f t="shared" si="477"/>
        <v>0</v>
      </c>
      <c r="X440" s="9">
        <f t="shared" si="478"/>
        <v>0</v>
      </c>
      <c r="Y440" s="1">
        <f t="shared" si="479"/>
        <v>0</v>
      </c>
    </row>
    <row r="441" spans="1:25">
      <c r="A441">
        <f t="shared" si="427"/>
        <v>415</v>
      </c>
      <c r="C441" s="120">
        <v>8800</v>
      </c>
      <c r="F441" s="105" t="s">
        <v>388</v>
      </c>
      <c r="G441" s="12">
        <v>10.6</v>
      </c>
      <c r="H441" s="9" t="str">
        <f t="shared" si="463"/>
        <v>Composite of Accts. 871-879 &amp; 886-893 - Comm</v>
      </c>
      <c r="I441" s="1">
        <f>'O and M Class.'!L113</f>
        <v>88.522617477970115</v>
      </c>
      <c r="J441" s="9">
        <f t="shared" si="464"/>
        <v>26.015393879703019</v>
      </c>
      <c r="K441" s="9">
        <f t="shared" si="465"/>
        <v>18.695521059036928</v>
      </c>
      <c r="L441" s="9">
        <f t="shared" si="466"/>
        <v>0.55680436387255094</v>
      </c>
      <c r="M441" s="9">
        <f t="shared" si="467"/>
        <v>20.70550593306379</v>
      </c>
      <c r="N441" s="9">
        <f t="shared" si="468"/>
        <v>22.549392242293827</v>
      </c>
      <c r="O441" s="9">
        <f t="shared" si="469"/>
        <v>0</v>
      </c>
      <c r="P441" s="9">
        <f t="shared" si="470"/>
        <v>0</v>
      </c>
      <c r="Q441" s="9">
        <f t="shared" si="471"/>
        <v>0</v>
      </c>
      <c r="R441" s="9">
        <f t="shared" si="472"/>
        <v>0</v>
      </c>
      <c r="S441" s="9">
        <f t="shared" si="473"/>
        <v>0</v>
      </c>
      <c r="T441" s="9">
        <f t="shared" si="474"/>
        <v>0</v>
      </c>
      <c r="U441" s="9">
        <f t="shared" si="475"/>
        <v>0</v>
      </c>
      <c r="V441" s="9">
        <f t="shared" si="476"/>
        <v>0</v>
      </c>
      <c r="W441" s="9">
        <f t="shared" si="477"/>
        <v>0</v>
      </c>
      <c r="X441" s="9">
        <f t="shared" si="478"/>
        <v>0</v>
      </c>
      <c r="Y441" s="1">
        <f t="shared" si="479"/>
        <v>0</v>
      </c>
    </row>
    <row r="442" spans="1:25">
      <c r="A442">
        <f t="shared" si="427"/>
        <v>416</v>
      </c>
      <c r="C442" s="120">
        <v>8810</v>
      </c>
      <c r="F442" s="105" t="s">
        <v>90</v>
      </c>
      <c r="G442" s="12">
        <v>10.6</v>
      </c>
      <c r="H442" s="9" t="str">
        <f t="shared" si="463"/>
        <v>Composite of Accts. 871-879 &amp; 886-893 - Comm</v>
      </c>
      <c r="I442" s="1">
        <f>'O and M Class.'!L114</f>
        <v>2152.6040320378379</v>
      </c>
      <c r="J442" s="9">
        <f t="shared" si="464"/>
        <v>632.6161986165589</v>
      </c>
      <c r="K442" s="9">
        <f t="shared" si="465"/>
        <v>454.61888903981401</v>
      </c>
      <c r="L442" s="9">
        <f t="shared" si="466"/>
        <v>13.53980884067958</v>
      </c>
      <c r="M442" s="9">
        <f t="shared" si="467"/>
        <v>503.49568084098331</v>
      </c>
      <c r="N442" s="9">
        <f t="shared" si="468"/>
        <v>548.33345469980213</v>
      </c>
      <c r="O442" s="9">
        <f t="shared" si="469"/>
        <v>0</v>
      </c>
      <c r="P442" s="9">
        <f t="shared" si="470"/>
        <v>0</v>
      </c>
      <c r="Q442" s="9">
        <f t="shared" si="471"/>
        <v>0</v>
      </c>
      <c r="R442" s="9">
        <f t="shared" si="472"/>
        <v>0</v>
      </c>
      <c r="S442" s="9">
        <f t="shared" si="473"/>
        <v>0</v>
      </c>
      <c r="T442" s="9">
        <f t="shared" si="474"/>
        <v>0</v>
      </c>
      <c r="U442" s="9">
        <f t="shared" si="475"/>
        <v>0</v>
      </c>
      <c r="V442" s="9">
        <f t="shared" si="476"/>
        <v>0</v>
      </c>
      <c r="W442" s="9">
        <f t="shared" si="477"/>
        <v>0</v>
      </c>
      <c r="X442" s="9">
        <f t="shared" si="478"/>
        <v>0</v>
      </c>
      <c r="Y442" s="1">
        <f t="shared" si="479"/>
        <v>0</v>
      </c>
    </row>
    <row r="443" spans="1:25">
      <c r="A443">
        <f t="shared" si="427"/>
        <v>417</v>
      </c>
      <c r="C443" s="120"/>
      <c r="E443" s="105" t="s">
        <v>79</v>
      </c>
      <c r="H443" s="1"/>
      <c r="I443" s="1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1"/>
    </row>
    <row r="444" spans="1:25">
      <c r="A444">
        <f t="shared" si="427"/>
        <v>418</v>
      </c>
      <c r="C444" s="120">
        <v>8850</v>
      </c>
      <c r="F444" s="105" t="s">
        <v>189</v>
      </c>
      <c r="G444" s="12">
        <v>10.6</v>
      </c>
      <c r="H444" s="9" t="str">
        <f t="shared" si="463"/>
        <v>Composite of Accts. 871-879 &amp; 886-893 - Comm</v>
      </c>
      <c r="I444" s="1">
        <f>'O and M Class.'!L$116</f>
        <v>0</v>
      </c>
      <c r="J444" s="9">
        <f t="shared" si="464"/>
        <v>0</v>
      </c>
      <c r="K444" s="9">
        <f t="shared" si="465"/>
        <v>0</v>
      </c>
      <c r="L444" s="9">
        <f t="shared" si="466"/>
        <v>0</v>
      </c>
      <c r="M444" s="9">
        <f t="shared" si="467"/>
        <v>0</v>
      </c>
      <c r="N444" s="9">
        <f t="shared" si="468"/>
        <v>0</v>
      </c>
      <c r="O444" s="9">
        <f t="shared" si="469"/>
        <v>0</v>
      </c>
      <c r="P444" s="9">
        <f t="shared" si="470"/>
        <v>0</v>
      </c>
      <c r="Q444" s="9">
        <f t="shared" si="471"/>
        <v>0</v>
      </c>
      <c r="R444" s="9">
        <f t="shared" si="472"/>
        <v>0</v>
      </c>
      <c r="S444" s="9">
        <f t="shared" si="473"/>
        <v>0</v>
      </c>
      <c r="T444" s="9">
        <f t="shared" si="474"/>
        <v>0</v>
      </c>
      <c r="U444" s="9">
        <f t="shared" si="475"/>
        <v>0</v>
      </c>
      <c r="V444" s="9">
        <f t="shared" si="476"/>
        <v>0</v>
      </c>
      <c r="W444" s="9">
        <f t="shared" si="477"/>
        <v>0</v>
      </c>
      <c r="X444" s="9">
        <f t="shared" si="478"/>
        <v>0</v>
      </c>
      <c r="Y444" s="1">
        <f t="shared" ref="Y444:Y454" si="480">SUM(J444:X444)-I444</f>
        <v>0</v>
      </c>
    </row>
    <row r="445" spans="1:25">
      <c r="A445">
        <f t="shared" si="427"/>
        <v>419</v>
      </c>
      <c r="C445" s="120">
        <v>8860</v>
      </c>
      <c r="F445" s="105" t="s">
        <v>190</v>
      </c>
      <c r="G445" s="12">
        <v>12.6</v>
      </c>
      <c r="H445" s="9" t="str">
        <f t="shared" si="463"/>
        <v>Composite of Accts. 374-379 - Comm</v>
      </c>
      <c r="I445" s="1">
        <f>'O and M Class.'!L$117</f>
        <v>0</v>
      </c>
      <c r="J445" s="9">
        <f t="shared" si="464"/>
        <v>0</v>
      </c>
      <c r="K445" s="9">
        <f t="shared" si="465"/>
        <v>0</v>
      </c>
      <c r="L445" s="9">
        <f t="shared" si="466"/>
        <v>0</v>
      </c>
      <c r="M445" s="9">
        <f t="shared" si="467"/>
        <v>0</v>
      </c>
      <c r="N445" s="9">
        <f t="shared" si="468"/>
        <v>0</v>
      </c>
      <c r="O445" s="9">
        <f t="shared" si="469"/>
        <v>0</v>
      </c>
      <c r="P445" s="9">
        <f t="shared" si="470"/>
        <v>0</v>
      </c>
      <c r="Q445" s="9">
        <f t="shared" si="471"/>
        <v>0</v>
      </c>
      <c r="R445" s="9">
        <f t="shared" si="472"/>
        <v>0</v>
      </c>
      <c r="S445" s="9">
        <f t="shared" si="473"/>
        <v>0</v>
      </c>
      <c r="T445" s="9">
        <f t="shared" si="474"/>
        <v>0</v>
      </c>
      <c r="U445" s="9">
        <f t="shared" si="475"/>
        <v>0</v>
      </c>
      <c r="V445" s="9">
        <f t="shared" si="476"/>
        <v>0</v>
      </c>
      <c r="W445" s="9">
        <f t="shared" si="477"/>
        <v>0</v>
      </c>
      <c r="X445" s="9">
        <f t="shared" si="478"/>
        <v>0</v>
      </c>
      <c r="Y445" s="1">
        <f t="shared" si="480"/>
        <v>0</v>
      </c>
    </row>
    <row r="446" spans="1:25">
      <c r="A446">
        <f t="shared" si="427"/>
        <v>420</v>
      </c>
      <c r="C446" s="120">
        <v>8870</v>
      </c>
      <c r="F446" s="105" t="s">
        <v>191</v>
      </c>
      <c r="G446" s="12">
        <v>12.6</v>
      </c>
      <c r="H446" s="9" t="str">
        <f t="shared" si="463"/>
        <v>Composite of Accts. 374-379 - Comm</v>
      </c>
      <c r="I446" s="1">
        <f>'O and M Class.'!L$118</f>
        <v>0</v>
      </c>
      <c r="J446" s="9">
        <f t="shared" si="464"/>
        <v>0</v>
      </c>
      <c r="K446" s="9">
        <f t="shared" si="465"/>
        <v>0</v>
      </c>
      <c r="L446" s="9">
        <f t="shared" si="466"/>
        <v>0</v>
      </c>
      <c r="M446" s="9">
        <f t="shared" si="467"/>
        <v>0</v>
      </c>
      <c r="N446" s="9">
        <f t="shared" si="468"/>
        <v>0</v>
      </c>
      <c r="O446" s="9">
        <f t="shared" si="469"/>
        <v>0</v>
      </c>
      <c r="P446" s="9">
        <f t="shared" si="470"/>
        <v>0</v>
      </c>
      <c r="Q446" s="9">
        <f t="shared" si="471"/>
        <v>0</v>
      </c>
      <c r="R446" s="9">
        <f t="shared" si="472"/>
        <v>0</v>
      </c>
      <c r="S446" s="9">
        <f t="shared" si="473"/>
        <v>0</v>
      </c>
      <c r="T446" s="9">
        <f t="shared" si="474"/>
        <v>0</v>
      </c>
      <c r="U446" s="9">
        <f t="shared" si="475"/>
        <v>0</v>
      </c>
      <c r="V446" s="9">
        <f t="shared" si="476"/>
        <v>0</v>
      </c>
      <c r="W446" s="9">
        <f t="shared" si="477"/>
        <v>0</v>
      </c>
      <c r="X446" s="9">
        <f t="shared" si="478"/>
        <v>0</v>
      </c>
      <c r="Y446" s="1">
        <f t="shared" si="480"/>
        <v>0</v>
      </c>
    </row>
    <row r="447" spans="1:25">
      <c r="A447">
        <f t="shared" si="427"/>
        <v>421</v>
      </c>
      <c r="C447" s="120">
        <v>8890</v>
      </c>
      <c r="F447" s="105" t="s">
        <v>192</v>
      </c>
      <c r="G447" s="12">
        <v>1</v>
      </c>
      <c r="H447" s="9" t="str">
        <f t="shared" si="463"/>
        <v>Mcf</v>
      </c>
      <c r="I447" s="1">
        <f>'O and M Class.'!L$119</f>
        <v>140589.78215671532</v>
      </c>
      <c r="J447" s="9">
        <f t="shared" si="464"/>
        <v>41317.108129781671</v>
      </c>
      <c r="K447" s="9">
        <f t="shared" si="465"/>
        <v>29691.838175146509</v>
      </c>
      <c r="L447" s="9">
        <f t="shared" si="466"/>
        <v>884.30512394452751</v>
      </c>
      <c r="M447" s="9">
        <f t="shared" si="467"/>
        <v>32884.054397718712</v>
      </c>
      <c r="N447" s="9">
        <f t="shared" si="468"/>
        <v>35812.476330123878</v>
      </c>
      <c r="O447" s="9">
        <f t="shared" si="469"/>
        <v>0</v>
      </c>
      <c r="P447" s="9">
        <f t="shared" si="470"/>
        <v>0</v>
      </c>
      <c r="Q447" s="9">
        <f t="shared" si="471"/>
        <v>0</v>
      </c>
      <c r="R447" s="9">
        <f t="shared" si="472"/>
        <v>0</v>
      </c>
      <c r="S447" s="9">
        <f t="shared" si="473"/>
        <v>0</v>
      </c>
      <c r="T447" s="9">
        <f t="shared" si="474"/>
        <v>0</v>
      </c>
      <c r="U447" s="9">
        <f t="shared" si="475"/>
        <v>0</v>
      </c>
      <c r="V447" s="9">
        <f t="shared" si="476"/>
        <v>0</v>
      </c>
      <c r="W447" s="9">
        <f t="shared" si="477"/>
        <v>0</v>
      </c>
      <c r="X447" s="9">
        <f t="shared" si="478"/>
        <v>0</v>
      </c>
      <c r="Y447" s="1">
        <f t="shared" si="480"/>
        <v>0</v>
      </c>
    </row>
    <row r="448" spans="1:25">
      <c r="A448">
        <f t="shared" si="427"/>
        <v>422</v>
      </c>
      <c r="C448" s="120">
        <v>8900</v>
      </c>
      <c r="F448" s="105" t="s">
        <v>193</v>
      </c>
      <c r="G448" s="12">
        <v>12.6</v>
      </c>
      <c r="H448" s="9" t="str">
        <f t="shared" si="463"/>
        <v>Composite of Accts. 374-379 - Comm</v>
      </c>
      <c r="I448" s="1">
        <f>'O and M Class.'!L$120</f>
        <v>0</v>
      </c>
      <c r="J448" s="9">
        <f t="shared" si="464"/>
        <v>0</v>
      </c>
      <c r="K448" s="9">
        <f t="shared" si="465"/>
        <v>0</v>
      </c>
      <c r="L448" s="9">
        <f t="shared" si="466"/>
        <v>0</v>
      </c>
      <c r="M448" s="9">
        <f t="shared" si="467"/>
        <v>0</v>
      </c>
      <c r="N448" s="9">
        <f t="shared" si="468"/>
        <v>0</v>
      </c>
      <c r="O448" s="9">
        <f t="shared" si="469"/>
        <v>0</v>
      </c>
      <c r="P448" s="9">
        <f t="shared" si="470"/>
        <v>0</v>
      </c>
      <c r="Q448" s="9">
        <f t="shared" si="471"/>
        <v>0</v>
      </c>
      <c r="R448" s="9">
        <f t="shared" si="472"/>
        <v>0</v>
      </c>
      <c r="S448" s="9">
        <f t="shared" si="473"/>
        <v>0</v>
      </c>
      <c r="T448" s="9">
        <f t="shared" si="474"/>
        <v>0</v>
      </c>
      <c r="U448" s="9">
        <f t="shared" si="475"/>
        <v>0</v>
      </c>
      <c r="V448" s="9">
        <f t="shared" si="476"/>
        <v>0</v>
      </c>
      <c r="W448" s="9">
        <f t="shared" si="477"/>
        <v>0</v>
      </c>
      <c r="X448" s="9">
        <f t="shared" si="478"/>
        <v>0</v>
      </c>
      <c r="Y448" s="1">
        <f t="shared" si="480"/>
        <v>0</v>
      </c>
    </row>
    <row r="449" spans="1:25">
      <c r="A449">
        <f t="shared" si="427"/>
        <v>423</v>
      </c>
      <c r="C449" s="120">
        <v>8910</v>
      </c>
      <c r="F449" s="105" t="s">
        <v>194</v>
      </c>
      <c r="G449" s="12">
        <v>5</v>
      </c>
      <c r="H449" s="9" t="str">
        <f t="shared" si="463"/>
        <v>Direct to Transport Interruptible</v>
      </c>
      <c r="I449" s="1">
        <f>'O and M Class.'!L$121</f>
        <v>0</v>
      </c>
      <c r="J449" s="9">
        <f t="shared" si="464"/>
        <v>0</v>
      </c>
      <c r="K449" s="9">
        <f t="shared" si="465"/>
        <v>0</v>
      </c>
      <c r="L449" s="9">
        <f t="shared" si="466"/>
        <v>0</v>
      </c>
      <c r="M449" s="9">
        <f t="shared" si="467"/>
        <v>0</v>
      </c>
      <c r="N449" s="9">
        <f t="shared" si="468"/>
        <v>0</v>
      </c>
      <c r="O449" s="9">
        <f t="shared" si="469"/>
        <v>0</v>
      </c>
      <c r="P449" s="9">
        <f t="shared" si="470"/>
        <v>0</v>
      </c>
      <c r="Q449" s="9">
        <f t="shared" si="471"/>
        <v>0</v>
      </c>
      <c r="R449" s="9">
        <f t="shared" si="472"/>
        <v>0</v>
      </c>
      <c r="S449" s="9">
        <f t="shared" si="473"/>
        <v>0</v>
      </c>
      <c r="T449" s="9">
        <f t="shared" si="474"/>
        <v>0</v>
      </c>
      <c r="U449" s="9">
        <f t="shared" si="475"/>
        <v>0</v>
      </c>
      <c r="V449" s="9">
        <f t="shared" si="476"/>
        <v>0</v>
      </c>
      <c r="W449" s="9">
        <f t="shared" si="477"/>
        <v>0</v>
      </c>
      <c r="X449" s="9">
        <f t="shared" si="478"/>
        <v>0</v>
      </c>
      <c r="Y449" s="1">
        <f t="shared" si="480"/>
        <v>0</v>
      </c>
    </row>
    <row r="450" spans="1:25">
      <c r="A450">
        <f t="shared" si="427"/>
        <v>424</v>
      </c>
      <c r="C450" s="120">
        <v>8920</v>
      </c>
      <c r="F450" s="105" t="s">
        <v>195</v>
      </c>
      <c r="G450" s="12">
        <v>12.6</v>
      </c>
      <c r="H450" s="9" t="str">
        <f t="shared" si="463"/>
        <v>Composite of Accts. 374-379 - Comm</v>
      </c>
      <c r="I450" s="1">
        <f>'O and M Class.'!L$122</f>
        <v>0</v>
      </c>
      <c r="J450" s="9">
        <f t="shared" si="464"/>
        <v>0</v>
      </c>
      <c r="K450" s="9">
        <f t="shared" si="465"/>
        <v>0</v>
      </c>
      <c r="L450" s="9">
        <f t="shared" si="466"/>
        <v>0</v>
      </c>
      <c r="M450" s="9">
        <f t="shared" si="467"/>
        <v>0</v>
      </c>
      <c r="N450" s="9">
        <f t="shared" si="468"/>
        <v>0</v>
      </c>
      <c r="O450" s="9">
        <f t="shared" si="469"/>
        <v>0</v>
      </c>
      <c r="P450" s="9">
        <f t="shared" si="470"/>
        <v>0</v>
      </c>
      <c r="Q450" s="9">
        <f t="shared" si="471"/>
        <v>0</v>
      </c>
      <c r="R450" s="9">
        <f t="shared" si="472"/>
        <v>0</v>
      </c>
      <c r="S450" s="9">
        <f t="shared" si="473"/>
        <v>0</v>
      </c>
      <c r="T450" s="9">
        <f t="shared" si="474"/>
        <v>0</v>
      </c>
      <c r="U450" s="9">
        <f t="shared" si="475"/>
        <v>0</v>
      </c>
      <c r="V450" s="9">
        <f t="shared" si="476"/>
        <v>0</v>
      </c>
      <c r="W450" s="9">
        <f t="shared" si="477"/>
        <v>0</v>
      </c>
      <c r="X450" s="9">
        <f t="shared" si="478"/>
        <v>0</v>
      </c>
      <c r="Y450" s="1">
        <f t="shared" si="480"/>
        <v>0</v>
      </c>
    </row>
    <row r="451" spans="1:25">
      <c r="A451">
        <f t="shared" si="427"/>
        <v>425</v>
      </c>
      <c r="C451" s="120">
        <v>8930</v>
      </c>
      <c r="F451" s="105" t="s">
        <v>196</v>
      </c>
      <c r="G451" s="12">
        <v>14.6</v>
      </c>
      <c r="H451" s="9" t="str">
        <f t="shared" si="463"/>
        <v>Account 380 - Comm</v>
      </c>
      <c r="I451" s="1">
        <f>'O and M Class.'!L$123</f>
        <v>0</v>
      </c>
      <c r="J451" s="9">
        <f t="shared" si="464"/>
        <v>0</v>
      </c>
      <c r="K451" s="9">
        <f t="shared" si="465"/>
        <v>0</v>
      </c>
      <c r="L451" s="9">
        <f t="shared" si="466"/>
        <v>0</v>
      </c>
      <c r="M451" s="9">
        <f t="shared" si="467"/>
        <v>0</v>
      </c>
      <c r="N451" s="9">
        <f t="shared" si="468"/>
        <v>0</v>
      </c>
      <c r="O451" s="9">
        <f t="shared" si="469"/>
        <v>0</v>
      </c>
      <c r="P451" s="9">
        <f t="shared" si="470"/>
        <v>0</v>
      </c>
      <c r="Q451" s="9">
        <f t="shared" si="471"/>
        <v>0</v>
      </c>
      <c r="R451" s="9">
        <f t="shared" si="472"/>
        <v>0</v>
      </c>
      <c r="S451" s="9">
        <f t="shared" si="473"/>
        <v>0</v>
      </c>
      <c r="T451" s="9">
        <f t="shared" si="474"/>
        <v>0</v>
      </c>
      <c r="U451" s="9">
        <f t="shared" si="475"/>
        <v>0</v>
      </c>
      <c r="V451" s="9">
        <f t="shared" si="476"/>
        <v>0</v>
      </c>
      <c r="W451" s="9">
        <f t="shared" si="477"/>
        <v>0</v>
      </c>
      <c r="X451" s="9">
        <f t="shared" si="478"/>
        <v>0</v>
      </c>
      <c r="Y451" s="1">
        <f t="shared" si="480"/>
        <v>0</v>
      </c>
    </row>
    <row r="452" spans="1:25">
      <c r="A452">
        <f>A451+1</f>
        <v>426</v>
      </c>
      <c r="C452" s="120">
        <v>8940</v>
      </c>
      <c r="F452" s="105" t="s">
        <v>197</v>
      </c>
      <c r="G452" s="12">
        <v>13.6</v>
      </c>
      <c r="H452" s="9" t="str">
        <f t="shared" si="463"/>
        <v>Composite of Accts. 381-383 - Comm</v>
      </c>
      <c r="I452" s="1">
        <f>'O and M Class.'!L$124</f>
        <v>0</v>
      </c>
      <c r="J452" s="9">
        <f t="shared" si="464"/>
        <v>0</v>
      </c>
      <c r="K452" s="9">
        <f t="shared" si="465"/>
        <v>0</v>
      </c>
      <c r="L452" s="9">
        <f t="shared" si="466"/>
        <v>0</v>
      </c>
      <c r="M452" s="9">
        <f t="shared" si="467"/>
        <v>0</v>
      </c>
      <c r="N452" s="9">
        <f t="shared" si="468"/>
        <v>0</v>
      </c>
      <c r="O452" s="9">
        <f t="shared" si="469"/>
        <v>0</v>
      </c>
      <c r="P452" s="9">
        <f t="shared" si="470"/>
        <v>0</v>
      </c>
      <c r="Q452" s="9">
        <f t="shared" si="471"/>
        <v>0</v>
      </c>
      <c r="R452" s="9">
        <f t="shared" si="472"/>
        <v>0</v>
      </c>
      <c r="S452" s="9">
        <f t="shared" si="473"/>
        <v>0</v>
      </c>
      <c r="T452" s="9">
        <f t="shared" si="474"/>
        <v>0</v>
      </c>
      <c r="U452" s="9">
        <f t="shared" si="475"/>
        <v>0</v>
      </c>
      <c r="V452" s="9">
        <f t="shared" si="476"/>
        <v>0</v>
      </c>
      <c r="W452" s="9">
        <f t="shared" si="477"/>
        <v>0</v>
      </c>
      <c r="X452" s="9">
        <f t="shared" si="478"/>
        <v>0</v>
      </c>
      <c r="Y452" s="1">
        <f t="shared" si="480"/>
        <v>0</v>
      </c>
    </row>
    <row r="453" spans="1:25">
      <c r="A453">
        <f>A452+1</f>
        <v>427</v>
      </c>
      <c r="C453" s="120" t="s">
        <v>390</v>
      </c>
      <c r="F453" s="105" t="s">
        <v>105</v>
      </c>
      <c r="G453" s="12">
        <v>10.6</v>
      </c>
      <c r="H453" s="9" t="str">
        <f t="shared" si="463"/>
        <v>Composite of Accts. 871-879 &amp; 886-893 - Comm</v>
      </c>
      <c r="I453" s="1">
        <f>'O and M Class.'!L$125</f>
        <v>0</v>
      </c>
      <c r="J453" s="9">
        <f t="shared" si="464"/>
        <v>0</v>
      </c>
      <c r="K453" s="9">
        <f t="shared" si="465"/>
        <v>0</v>
      </c>
      <c r="L453" s="9">
        <f t="shared" si="466"/>
        <v>0</v>
      </c>
      <c r="M453" s="9">
        <f t="shared" si="467"/>
        <v>0</v>
      </c>
      <c r="N453" s="9">
        <f t="shared" si="468"/>
        <v>0</v>
      </c>
      <c r="O453" s="9">
        <f t="shared" si="469"/>
        <v>0</v>
      </c>
      <c r="P453" s="9">
        <f t="shared" si="470"/>
        <v>0</v>
      </c>
      <c r="Q453" s="9">
        <f t="shared" si="471"/>
        <v>0</v>
      </c>
      <c r="R453" s="9">
        <f t="shared" si="472"/>
        <v>0</v>
      </c>
      <c r="S453" s="9">
        <f t="shared" si="473"/>
        <v>0</v>
      </c>
      <c r="T453" s="9">
        <f t="shared" si="474"/>
        <v>0</v>
      </c>
      <c r="U453" s="9">
        <f t="shared" si="475"/>
        <v>0</v>
      </c>
      <c r="V453" s="9">
        <f t="shared" si="476"/>
        <v>0</v>
      </c>
      <c r="W453" s="9">
        <f t="shared" si="477"/>
        <v>0</v>
      </c>
      <c r="X453" s="9">
        <f t="shared" si="478"/>
        <v>0</v>
      </c>
      <c r="Y453" s="1">
        <f t="shared" si="480"/>
        <v>0</v>
      </c>
    </row>
    <row r="454" spans="1:25">
      <c r="A454">
        <f t="shared" si="427"/>
        <v>428</v>
      </c>
      <c r="C454" s="120"/>
      <c r="D454" s="105" t="s">
        <v>25</v>
      </c>
      <c r="H454" s="9"/>
      <c r="I454" s="1">
        <f>'O and M Class.'!L$126</f>
        <v>337031.60936241446</v>
      </c>
      <c r="J454" s="1">
        <f t="shared" ref="J454:X454" si="481">SUM(J431:J453)</f>
        <v>99048.246846693568</v>
      </c>
      <c r="K454" s="1">
        <f t="shared" si="481"/>
        <v>71179.34071441344</v>
      </c>
      <c r="L454" s="1">
        <f t="shared" si="481"/>
        <v>2119.9177814944605</v>
      </c>
      <c r="M454" s="1">
        <f t="shared" si="481"/>
        <v>78831.943587978152</v>
      </c>
      <c r="N454" s="1">
        <f t="shared" si="481"/>
        <v>85852.160431834753</v>
      </c>
      <c r="O454" s="1">
        <f t="shared" si="481"/>
        <v>0</v>
      </c>
      <c r="P454" s="1">
        <f t="shared" si="481"/>
        <v>0</v>
      </c>
      <c r="Q454" s="1">
        <f t="shared" si="481"/>
        <v>0</v>
      </c>
      <c r="R454" s="1">
        <f t="shared" si="481"/>
        <v>0</v>
      </c>
      <c r="S454" s="1">
        <f t="shared" si="481"/>
        <v>0</v>
      </c>
      <c r="T454" s="1">
        <f t="shared" si="481"/>
        <v>0</v>
      </c>
      <c r="U454" s="1">
        <f t="shared" si="481"/>
        <v>0</v>
      </c>
      <c r="V454" s="1">
        <f t="shared" si="481"/>
        <v>0</v>
      </c>
      <c r="W454" s="1">
        <f t="shared" si="481"/>
        <v>0</v>
      </c>
      <c r="X454" s="1">
        <f t="shared" si="481"/>
        <v>0</v>
      </c>
      <c r="Y454" s="1">
        <f t="shared" si="480"/>
        <v>0</v>
      </c>
    </row>
    <row r="455" spans="1:25">
      <c r="A455">
        <f t="shared" si="427"/>
        <v>429</v>
      </c>
      <c r="C455" s="120"/>
      <c r="H455" s="9"/>
      <c r="I455" s="1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1"/>
    </row>
    <row r="456" spans="1:25">
      <c r="A456">
        <f t="shared" si="427"/>
        <v>430</v>
      </c>
      <c r="C456" s="120"/>
      <c r="D456" s="105" t="s">
        <v>208</v>
      </c>
      <c r="H456" s="9"/>
      <c r="I456" s="1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1"/>
    </row>
    <row r="457" spans="1:25">
      <c r="A457">
        <f t="shared" si="427"/>
        <v>431</v>
      </c>
      <c r="C457" s="120">
        <v>9010</v>
      </c>
      <c r="E457" s="105" t="s">
        <v>113</v>
      </c>
      <c r="G457" s="12">
        <v>99</v>
      </c>
      <c r="H457" s="9" t="str">
        <f>VLOOKUP($G457,alloc,3)</f>
        <v>-</v>
      </c>
      <c r="I457" s="1">
        <f>'O and M Class.'!L$129</f>
        <v>0</v>
      </c>
      <c r="J457" s="9">
        <f>$I457*VLOOKUP($G457,alloc,6)</f>
        <v>0</v>
      </c>
      <c r="K457" s="9">
        <f>$I457*VLOOKUP($G457,alloc,7)</f>
        <v>0</v>
      </c>
      <c r="L457" s="9">
        <f>$I457*VLOOKUP($G457,alloc,8)</f>
        <v>0</v>
      </c>
      <c r="M457" s="9">
        <f>$I457*VLOOKUP($G457,alloc,9)</f>
        <v>0</v>
      </c>
      <c r="N457" s="9">
        <f>$I457*VLOOKUP($G457,alloc,10)</f>
        <v>0</v>
      </c>
      <c r="O457" s="9">
        <f>$I457*VLOOKUP($G457,alloc,11)</f>
        <v>0</v>
      </c>
      <c r="P457" s="9">
        <f>$I457*VLOOKUP($G457,alloc,12)</f>
        <v>0</v>
      </c>
      <c r="Q457" s="9">
        <f>$I457*VLOOKUP($G457,alloc,13)</f>
        <v>0</v>
      </c>
      <c r="R457" s="9">
        <f>$I457*VLOOKUP($G457,alloc,14)</f>
        <v>0</v>
      </c>
      <c r="S457" s="9">
        <f>$I457*VLOOKUP($G457,alloc,15)</f>
        <v>0</v>
      </c>
      <c r="T457" s="9">
        <f>$I457*VLOOKUP($G457,alloc,16)</f>
        <v>0</v>
      </c>
      <c r="U457" s="9">
        <f>$I457*VLOOKUP($G457,alloc,17)</f>
        <v>0</v>
      </c>
      <c r="V457" s="9">
        <f>$I457*VLOOKUP($G457,alloc,18)</f>
        <v>0</v>
      </c>
      <c r="W457" s="9">
        <f>$I457*VLOOKUP($G457,alloc,19)</f>
        <v>0</v>
      </c>
      <c r="X457" s="9">
        <f>$I457*VLOOKUP($G457,alloc,20)</f>
        <v>0</v>
      </c>
      <c r="Y457" s="1">
        <f t="shared" ref="Y457:Y462" si="482">SUM(J457:X457)-I457</f>
        <v>0</v>
      </c>
    </row>
    <row r="458" spans="1:25">
      <c r="A458">
        <f t="shared" si="427"/>
        <v>432</v>
      </c>
      <c r="C458" s="120">
        <v>9020</v>
      </c>
      <c r="E458" s="105" t="s">
        <v>205</v>
      </c>
      <c r="G458" s="12">
        <v>99</v>
      </c>
      <c r="H458" s="9" t="str">
        <f>VLOOKUP($G458,alloc,3)</f>
        <v>-</v>
      </c>
      <c r="I458" s="1">
        <f>'O and M Class.'!L$130</f>
        <v>0</v>
      </c>
      <c r="J458" s="9">
        <f>$I458*VLOOKUP($G458,alloc,6)</f>
        <v>0</v>
      </c>
      <c r="K458" s="9">
        <f>$I458*VLOOKUP($G458,alloc,7)</f>
        <v>0</v>
      </c>
      <c r="L458" s="9">
        <f>$I458*VLOOKUP($G458,alloc,8)</f>
        <v>0</v>
      </c>
      <c r="M458" s="9">
        <f>$I458*VLOOKUP($G458,alloc,9)</f>
        <v>0</v>
      </c>
      <c r="N458" s="9">
        <f>$I458*VLOOKUP($G458,alloc,10)</f>
        <v>0</v>
      </c>
      <c r="O458" s="9">
        <f>$I458*VLOOKUP($G458,alloc,11)</f>
        <v>0</v>
      </c>
      <c r="P458" s="9">
        <f>$I458*VLOOKUP($G458,alloc,12)</f>
        <v>0</v>
      </c>
      <c r="Q458" s="9">
        <f>$I458*VLOOKUP($G458,alloc,13)</f>
        <v>0</v>
      </c>
      <c r="R458" s="9">
        <f>$I458*VLOOKUP($G458,alloc,14)</f>
        <v>0</v>
      </c>
      <c r="S458" s="9">
        <f>$I458*VLOOKUP($G458,alloc,15)</f>
        <v>0</v>
      </c>
      <c r="T458" s="9">
        <f>$I458*VLOOKUP($G458,alloc,16)</f>
        <v>0</v>
      </c>
      <c r="U458" s="9">
        <f>$I458*VLOOKUP($G458,alloc,17)</f>
        <v>0</v>
      </c>
      <c r="V458" s="9">
        <f>$I458*VLOOKUP($G458,alloc,18)</f>
        <v>0</v>
      </c>
      <c r="W458" s="9">
        <f>$I458*VLOOKUP($G458,alloc,19)</f>
        <v>0</v>
      </c>
      <c r="X458" s="9">
        <f>$I458*VLOOKUP($G458,alloc,20)</f>
        <v>0</v>
      </c>
      <c r="Y458" s="1">
        <f t="shared" si="482"/>
        <v>0</v>
      </c>
    </row>
    <row r="459" spans="1:25">
      <c r="A459">
        <f t="shared" si="427"/>
        <v>433</v>
      </c>
      <c r="C459" s="120">
        <v>9030</v>
      </c>
      <c r="E459" s="105" t="s">
        <v>206</v>
      </c>
      <c r="G459" s="12">
        <v>99</v>
      </c>
      <c r="H459" s="9" t="str">
        <f>VLOOKUP($G459,alloc,3)</f>
        <v>-</v>
      </c>
      <c r="I459" s="1">
        <f>'O and M Class.'!L$131</f>
        <v>0</v>
      </c>
      <c r="J459" s="9">
        <f>$I459*VLOOKUP($G459,alloc,6)</f>
        <v>0</v>
      </c>
      <c r="K459" s="9">
        <f>$I459*VLOOKUP($G459,alloc,7)</f>
        <v>0</v>
      </c>
      <c r="L459" s="9">
        <f>$I459*VLOOKUP($G459,alloc,8)</f>
        <v>0</v>
      </c>
      <c r="M459" s="9">
        <f>$I459*VLOOKUP($G459,alloc,9)</f>
        <v>0</v>
      </c>
      <c r="N459" s="9">
        <f>$I459*VLOOKUP($G459,alloc,10)</f>
        <v>0</v>
      </c>
      <c r="O459" s="9">
        <f>$I459*VLOOKUP($G459,alloc,11)</f>
        <v>0</v>
      </c>
      <c r="P459" s="9">
        <f>$I459*VLOOKUP($G459,alloc,12)</f>
        <v>0</v>
      </c>
      <c r="Q459" s="9">
        <f>$I459*VLOOKUP($G459,alloc,13)</f>
        <v>0</v>
      </c>
      <c r="R459" s="9">
        <f>$I459*VLOOKUP($G459,alloc,14)</f>
        <v>0</v>
      </c>
      <c r="S459" s="9">
        <f>$I459*VLOOKUP($G459,alloc,15)</f>
        <v>0</v>
      </c>
      <c r="T459" s="9">
        <f>$I459*VLOOKUP($G459,alloc,16)</f>
        <v>0</v>
      </c>
      <c r="U459" s="9">
        <f>$I459*VLOOKUP($G459,alloc,17)</f>
        <v>0</v>
      </c>
      <c r="V459" s="9">
        <f>$I459*VLOOKUP($G459,alloc,18)</f>
        <v>0</v>
      </c>
      <c r="W459" s="9">
        <f>$I459*VLOOKUP($G459,alloc,19)</f>
        <v>0</v>
      </c>
      <c r="X459" s="9">
        <f>$I459*VLOOKUP($G459,alloc,20)</f>
        <v>0</v>
      </c>
      <c r="Y459" s="1">
        <f t="shared" si="482"/>
        <v>0</v>
      </c>
    </row>
    <row r="460" spans="1:25">
      <c r="A460">
        <f t="shared" si="427"/>
        <v>434</v>
      </c>
      <c r="C460" s="120">
        <v>9040</v>
      </c>
      <c r="E460" s="105" t="s">
        <v>114</v>
      </c>
      <c r="G460" s="12">
        <v>99</v>
      </c>
      <c r="H460" s="9" t="str">
        <f>VLOOKUP($G460,alloc,3)</f>
        <v>-</v>
      </c>
      <c r="I460" s="1">
        <f>'O and M Class.'!L$132</f>
        <v>0</v>
      </c>
      <c r="J460" s="9">
        <f>$I460*VLOOKUP($G460,alloc,6)</f>
        <v>0</v>
      </c>
      <c r="K460" s="9">
        <f>$I460*VLOOKUP($G460,alloc,7)</f>
        <v>0</v>
      </c>
      <c r="L460" s="9">
        <f>$I460*VLOOKUP($G460,alloc,8)</f>
        <v>0</v>
      </c>
      <c r="M460" s="9">
        <f>$I460*VLOOKUP($G460,alloc,9)</f>
        <v>0</v>
      </c>
      <c r="N460" s="9">
        <f>$I460*VLOOKUP($G460,alloc,10)</f>
        <v>0</v>
      </c>
      <c r="O460" s="9">
        <f>$I460*VLOOKUP($G460,alloc,11)</f>
        <v>0</v>
      </c>
      <c r="P460" s="9">
        <f>$I460*VLOOKUP($G460,alloc,12)</f>
        <v>0</v>
      </c>
      <c r="Q460" s="9">
        <f>$I460*VLOOKUP($G460,alloc,13)</f>
        <v>0</v>
      </c>
      <c r="R460" s="9">
        <f>$I460*VLOOKUP($G460,alloc,14)</f>
        <v>0</v>
      </c>
      <c r="S460" s="9">
        <f>$I460*VLOOKUP($G460,alloc,15)</f>
        <v>0</v>
      </c>
      <c r="T460" s="9">
        <f>$I460*VLOOKUP($G460,alloc,16)</f>
        <v>0</v>
      </c>
      <c r="U460" s="9">
        <f>$I460*VLOOKUP($G460,alloc,17)</f>
        <v>0</v>
      </c>
      <c r="V460" s="9">
        <f>$I460*VLOOKUP($G460,alloc,18)</f>
        <v>0</v>
      </c>
      <c r="W460" s="9">
        <f>$I460*VLOOKUP($G460,alloc,19)</f>
        <v>0</v>
      </c>
      <c r="X460" s="9">
        <f>$I460*VLOOKUP($G460,alloc,20)</f>
        <v>0</v>
      </c>
      <c r="Y460" s="1">
        <f t="shared" si="482"/>
        <v>0</v>
      </c>
    </row>
    <row r="461" spans="1:25">
      <c r="A461">
        <f t="shared" si="427"/>
        <v>435</v>
      </c>
      <c r="C461" s="120">
        <v>9050</v>
      </c>
      <c r="E461" s="105" t="s">
        <v>207</v>
      </c>
      <c r="G461" s="12">
        <v>99</v>
      </c>
      <c r="H461" s="9" t="str">
        <f>VLOOKUP($G461,alloc,3)</f>
        <v>-</v>
      </c>
      <c r="I461" s="1">
        <f>'O and M Class.'!L$133</f>
        <v>0</v>
      </c>
      <c r="J461" s="9">
        <f>$I461*VLOOKUP($G461,alloc,6)</f>
        <v>0</v>
      </c>
      <c r="K461" s="9">
        <f>$I461*VLOOKUP($G461,alloc,7)</f>
        <v>0</v>
      </c>
      <c r="L461" s="9">
        <f>$I461*VLOOKUP($G461,alloc,8)</f>
        <v>0</v>
      </c>
      <c r="M461" s="9">
        <f>$I461*VLOOKUP($G461,alloc,9)</f>
        <v>0</v>
      </c>
      <c r="N461" s="9">
        <f>$I461*VLOOKUP($G461,alloc,10)</f>
        <v>0</v>
      </c>
      <c r="O461" s="9">
        <f>$I461*VLOOKUP($G461,alloc,11)</f>
        <v>0</v>
      </c>
      <c r="P461" s="9">
        <f>$I461*VLOOKUP($G461,alloc,12)</f>
        <v>0</v>
      </c>
      <c r="Q461" s="9">
        <f>$I461*VLOOKUP($G461,alloc,13)</f>
        <v>0</v>
      </c>
      <c r="R461" s="9">
        <f>$I461*VLOOKUP($G461,alloc,14)</f>
        <v>0</v>
      </c>
      <c r="S461" s="9">
        <f>$I461*VLOOKUP($G461,alloc,15)</f>
        <v>0</v>
      </c>
      <c r="T461" s="9">
        <f>$I461*VLOOKUP($G461,alloc,16)</f>
        <v>0</v>
      </c>
      <c r="U461" s="9">
        <f>$I461*VLOOKUP($G461,alloc,17)</f>
        <v>0</v>
      </c>
      <c r="V461" s="9">
        <f>$I461*VLOOKUP($G461,alloc,18)</f>
        <v>0</v>
      </c>
      <c r="W461" s="9">
        <f>$I461*VLOOKUP($G461,alloc,19)</f>
        <v>0</v>
      </c>
      <c r="X461" s="9">
        <f>$I461*VLOOKUP($G461,alloc,20)</f>
        <v>0</v>
      </c>
      <c r="Y461" s="1">
        <f t="shared" si="482"/>
        <v>0</v>
      </c>
    </row>
    <row r="462" spans="1:25">
      <c r="A462">
        <f t="shared" si="427"/>
        <v>436</v>
      </c>
      <c r="C462" s="120"/>
      <c r="D462" s="105" t="s">
        <v>209</v>
      </c>
      <c r="G462" s="12"/>
      <c r="H462" s="9"/>
      <c r="I462" s="1">
        <f>'O and M Class.'!L$134</f>
        <v>0</v>
      </c>
      <c r="J462" s="9">
        <f t="shared" ref="J462:X462" si="483">SUM(J457:J461)</f>
        <v>0</v>
      </c>
      <c r="K462" s="9">
        <f t="shared" si="483"/>
        <v>0</v>
      </c>
      <c r="L462" s="9">
        <f t="shared" si="483"/>
        <v>0</v>
      </c>
      <c r="M462" s="9">
        <f t="shared" si="483"/>
        <v>0</v>
      </c>
      <c r="N462" s="9">
        <f t="shared" si="483"/>
        <v>0</v>
      </c>
      <c r="O462" s="9">
        <f t="shared" si="483"/>
        <v>0</v>
      </c>
      <c r="P462" s="9">
        <f t="shared" si="483"/>
        <v>0</v>
      </c>
      <c r="Q462" s="9">
        <f t="shared" si="483"/>
        <v>0</v>
      </c>
      <c r="R462" s="9">
        <f t="shared" si="483"/>
        <v>0</v>
      </c>
      <c r="S462" s="9">
        <f t="shared" si="483"/>
        <v>0</v>
      </c>
      <c r="T462" s="9">
        <f t="shared" si="483"/>
        <v>0</v>
      </c>
      <c r="U462" s="9">
        <f t="shared" si="483"/>
        <v>0</v>
      </c>
      <c r="V462" s="9">
        <f t="shared" si="483"/>
        <v>0</v>
      </c>
      <c r="W462" s="9">
        <f t="shared" si="483"/>
        <v>0</v>
      </c>
      <c r="X462" s="9">
        <f t="shared" si="483"/>
        <v>0</v>
      </c>
      <c r="Y462" s="1">
        <f t="shared" si="482"/>
        <v>0</v>
      </c>
    </row>
    <row r="463" spans="1:25">
      <c r="A463">
        <f t="shared" si="427"/>
        <v>437</v>
      </c>
      <c r="C463" s="120"/>
      <c r="G463" s="12"/>
      <c r="H463" s="9"/>
      <c r="I463" s="1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1"/>
    </row>
    <row r="464" spans="1:25">
      <c r="A464">
        <f t="shared" si="427"/>
        <v>438</v>
      </c>
      <c r="C464" s="120"/>
      <c r="D464" s="105" t="s">
        <v>214</v>
      </c>
      <c r="G464" s="12"/>
      <c r="H464" s="9"/>
      <c r="I464" s="1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1"/>
    </row>
    <row r="465" spans="1:25">
      <c r="A465">
        <f t="shared" ref="A465:A495" si="484">A464+1</f>
        <v>439</v>
      </c>
      <c r="C465" s="120">
        <v>9070</v>
      </c>
      <c r="E465" s="105" t="s">
        <v>113</v>
      </c>
      <c r="G465" s="12">
        <v>99</v>
      </c>
      <c r="H465" s="9" t="str">
        <f>VLOOKUP($G465,alloc,3)</f>
        <v>-</v>
      </c>
      <c r="I465" s="1">
        <f>'O and M Class.'!L$137</f>
        <v>0</v>
      </c>
      <c r="J465" s="9">
        <f>$I465*VLOOKUP($G465,alloc,6)</f>
        <v>0</v>
      </c>
      <c r="K465" s="9">
        <f>$I465*VLOOKUP($G465,alloc,7)</f>
        <v>0</v>
      </c>
      <c r="L465" s="9">
        <f>$I465*VLOOKUP($G465,alloc,8)</f>
        <v>0</v>
      </c>
      <c r="M465" s="9">
        <f>$I465*VLOOKUP($G465,alloc,9)</f>
        <v>0</v>
      </c>
      <c r="N465" s="9">
        <f>$I465*VLOOKUP($G465,alloc,10)</f>
        <v>0</v>
      </c>
      <c r="O465" s="9">
        <f>$I465*VLOOKUP($G465,alloc,11)</f>
        <v>0</v>
      </c>
      <c r="P465" s="9">
        <f>$I465*VLOOKUP($G465,alloc,12)</f>
        <v>0</v>
      </c>
      <c r="Q465" s="9">
        <f>$I465*VLOOKUP($G465,alloc,13)</f>
        <v>0</v>
      </c>
      <c r="R465" s="9">
        <f>$I465*VLOOKUP($G465,alloc,14)</f>
        <v>0</v>
      </c>
      <c r="S465" s="9">
        <f>$I465*VLOOKUP($G465,alloc,15)</f>
        <v>0</v>
      </c>
      <c r="T465" s="9">
        <f>$I465*VLOOKUP($G465,alloc,16)</f>
        <v>0</v>
      </c>
      <c r="U465" s="9">
        <f>$I465*VLOOKUP($G465,alloc,17)</f>
        <v>0</v>
      </c>
      <c r="V465" s="9">
        <f>$I465*VLOOKUP($G465,alloc,18)</f>
        <v>0</v>
      </c>
      <c r="W465" s="9">
        <f>$I465*VLOOKUP($G465,alloc,19)</f>
        <v>0</v>
      </c>
      <c r="X465" s="9">
        <f>$I465*VLOOKUP($G465,alloc,20)</f>
        <v>0</v>
      </c>
      <c r="Y465" s="1">
        <f>SUM(J465:X465)-I465</f>
        <v>0</v>
      </c>
    </row>
    <row r="466" spans="1:25">
      <c r="A466">
        <f t="shared" si="484"/>
        <v>440</v>
      </c>
      <c r="C466" s="120">
        <v>9080</v>
      </c>
      <c r="E466" s="105" t="s">
        <v>210</v>
      </c>
      <c r="G466" s="12">
        <v>99</v>
      </c>
      <c r="H466" s="9" t="str">
        <f>VLOOKUP($G466,alloc,3)</f>
        <v>-</v>
      </c>
      <c r="I466" s="1">
        <f>'O and M Class.'!L$138</f>
        <v>0</v>
      </c>
      <c r="J466" s="9">
        <f>$I466*VLOOKUP($G466,alloc,6)</f>
        <v>0</v>
      </c>
      <c r="K466" s="9">
        <f>$I466*VLOOKUP($G466,alloc,7)</f>
        <v>0</v>
      </c>
      <c r="L466" s="9">
        <f>$I466*VLOOKUP($G466,alloc,8)</f>
        <v>0</v>
      </c>
      <c r="M466" s="9">
        <f>$I466*VLOOKUP($G466,alloc,9)</f>
        <v>0</v>
      </c>
      <c r="N466" s="9">
        <f>$I466*VLOOKUP($G466,alloc,10)</f>
        <v>0</v>
      </c>
      <c r="O466" s="9">
        <f>$I466*VLOOKUP($G466,alloc,11)</f>
        <v>0</v>
      </c>
      <c r="P466" s="9">
        <f>$I466*VLOOKUP($G466,alloc,12)</f>
        <v>0</v>
      </c>
      <c r="Q466" s="9">
        <f>$I466*VLOOKUP($G466,alloc,13)</f>
        <v>0</v>
      </c>
      <c r="R466" s="9">
        <f>$I466*VLOOKUP($G466,alloc,14)</f>
        <v>0</v>
      </c>
      <c r="S466" s="9">
        <f>$I466*VLOOKUP($G466,alloc,15)</f>
        <v>0</v>
      </c>
      <c r="T466" s="9">
        <f>$I466*VLOOKUP($G466,alloc,16)</f>
        <v>0</v>
      </c>
      <c r="U466" s="9">
        <f>$I466*VLOOKUP($G466,alloc,17)</f>
        <v>0</v>
      </c>
      <c r="V466" s="9">
        <f>$I466*VLOOKUP($G466,alloc,18)</f>
        <v>0</v>
      </c>
      <c r="W466" s="9">
        <f>$I466*VLOOKUP($G466,alloc,19)</f>
        <v>0</v>
      </c>
      <c r="X466" s="9">
        <f>$I466*VLOOKUP($G466,alloc,20)</f>
        <v>0</v>
      </c>
      <c r="Y466" s="1">
        <f>SUM(J466:X466)-I466</f>
        <v>0</v>
      </c>
    </row>
    <row r="467" spans="1:25">
      <c r="A467">
        <f t="shared" si="484"/>
        <v>441</v>
      </c>
      <c r="C467" s="120">
        <v>9090</v>
      </c>
      <c r="E467" s="105" t="s">
        <v>211</v>
      </c>
      <c r="G467" s="12">
        <v>99</v>
      </c>
      <c r="H467" s="9" t="str">
        <f>VLOOKUP($G467,alloc,3)</f>
        <v>-</v>
      </c>
      <c r="I467" s="1">
        <f>'O and M Class.'!L$139</f>
        <v>0</v>
      </c>
      <c r="J467" s="9">
        <f>$I467*VLOOKUP($G467,alloc,6)</f>
        <v>0</v>
      </c>
      <c r="K467" s="9">
        <f>$I467*VLOOKUP($G467,alloc,7)</f>
        <v>0</v>
      </c>
      <c r="L467" s="9">
        <f>$I467*VLOOKUP($G467,alloc,8)</f>
        <v>0</v>
      </c>
      <c r="M467" s="9">
        <f>$I467*VLOOKUP($G467,alloc,9)</f>
        <v>0</v>
      </c>
      <c r="N467" s="9">
        <f>$I467*VLOOKUP($G467,alloc,10)</f>
        <v>0</v>
      </c>
      <c r="O467" s="9">
        <f>$I467*VLOOKUP($G467,alloc,11)</f>
        <v>0</v>
      </c>
      <c r="P467" s="9">
        <f>$I467*VLOOKUP($G467,alloc,12)</f>
        <v>0</v>
      </c>
      <c r="Q467" s="9">
        <f>$I467*VLOOKUP($G467,alloc,13)</f>
        <v>0</v>
      </c>
      <c r="R467" s="9">
        <f>$I467*VLOOKUP($G467,alloc,14)</f>
        <v>0</v>
      </c>
      <c r="S467" s="9">
        <f>$I467*VLOOKUP($G467,alloc,15)</f>
        <v>0</v>
      </c>
      <c r="T467" s="9">
        <f>$I467*VLOOKUP($G467,alloc,16)</f>
        <v>0</v>
      </c>
      <c r="U467" s="9">
        <f>$I467*VLOOKUP($G467,alloc,17)</f>
        <v>0</v>
      </c>
      <c r="V467" s="9">
        <f>$I467*VLOOKUP($G467,alloc,18)</f>
        <v>0</v>
      </c>
      <c r="W467" s="9">
        <f>$I467*VLOOKUP($G467,alloc,19)</f>
        <v>0</v>
      </c>
      <c r="X467" s="9">
        <f>$I467*VLOOKUP($G467,alloc,20)</f>
        <v>0</v>
      </c>
      <c r="Y467" s="1">
        <f>SUM(J467:X467)-I467</f>
        <v>0</v>
      </c>
    </row>
    <row r="468" spans="1:25">
      <c r="A468">
        <f t="shared" si="484"/>
        <v>442</v>
      </c>
      <c r="C468" s="120">
        <v>9100</v>
      </c>
      <c r="E468" s="105" t="s">
        <v>212</v>
      </c>
      <c r="G468" s="12">
        <v>99</v>
      </c>
      <c r="H468" s="9" t="str">
        <f>VLOOKUP($G468,alloc,3)</f>
        <v>-</v>
      </c>
      <c r="I468" s="1">
        <f>'O and M Class.'!L$140</f>
        <v>0</v>
      </c>
      <c r="J468" s="9">
        <f>$I468*VLOOKUP($G468,alloc,6)</f>
        <v>0</v>
      </c>
      <c r="K468" s="9">
        <f>$I468*VLOOKUP($G468,alloc,7)</f>
        <v>0</v>
      </c>
      <c r="L468" s="9">
        <f>$I468*VLOOKUP($G468,alloc,8)</f>
        <v>0</v>
      </c>
      <c r="M468" s="9">
        <f>$I468*VLOOKUP($G468,alloc,9)</f>
        <v>0</v>
      </c>
      <c r="N468" s="9">
        <f>$I468*VLOOKUP($G468,alloc,10)</f>
        <v>0</v>
      </c>
      <c r="O468" s="9">
        <f>$I468*VLOOKUP($G468,alloc,11)</f>
        <v>0</v>
      </c>
      <c r="P468" s="9">
        <f>$I468*VLOOKUP($G468,alloc,12)</f>
        <v>0</v>
      </c>
      <c r="Q468" s="9">
        <f>$I468*VLOOKUP($G468,alloc,13)</f>
        <v>0</v>
      </c>
      <c r="R468" s="9">
        <f>$I468*VLOOKUP($G468,alloc,14)</f>
        <v>0</v>
      </c>
      <c r="S468" s="9">
        <f>$I468*VLOOKUP($G468,alloc,15)</f>
        <v>0</v>
      </c>
      <c r="T468" s="9">
        <f>$I468*VLOOKUP($G468,alloc,16)</f>
        <v>0</v>
      </c>
      <c r="U468" s="9">
        <f>$I468*VLOOKUP($G468,alloc,17)</f>
        <v>0</v>
      </c>
      <c r="V468" s="9">
        <f>$I468*VLOOKUP($G468,alloc,18)</f>
        <v>0</v>
      </c>
      <c r="W468" s="9">
        <f>$I468*VLOOKUP($G468,alloc,19)</f>
        <v>0</v>
      </c>
      <c r="X468" s="9">
        <f>$I468*VLOOKUP($G468,alloc,20)</f>
        <v>0</v>
      </c>
      <c r="Y468" s="1">
        <f>SUM(J468:X468)-I468</f>
        <v>0</v>
      </c>
    </row>
    <row r="469" spans="1:25">
      <c r="A469">
        <f t="shared" si="484"/>
        <v>443</v>
      </c>
      <c r="C469" s="120"/>
      <c r="D469" s="105" t="s">
        <v>213</v>
      </c>
      <c r="G469" s="12"/>
      <c r="H469" s="9"/>
      <c r="I469" s="1">
        <f>'O and M Class.'!L$141</f>
        <v>0</v>
      </c>
      <c r="J469" s="9">
        <f t="shared" ref="J469:X469" si="485">SUM(J465:J468)</f>
        <v>0</v>
      </c>
      <c r="K469" s="9">
        <f t="shared" si="485"/>
        <v>0</v>
      </c>
      <c r="L469" s="9">
        <f t="shared" si="485"/>
        <v>0</v>
      </c>
      <c r="M469" s="9">
        <f t="shared" si="485"/>
        <v>0</v>
      </c>
      <c r="N469" s="9">
        <f t="shared" si="485"/>
        <v>0</v>
      </c>
      <c r="O469" s="9">
        <f t="shared" si="485"/>
        <v>0</v>
      </c>
      <c r="P469" s="9">
        <f t="shared" si="485"/>
        <v>0</v>
      </c>
      <c r="Q469" s="9">
        <f t="shared" si="485"/>
        <v>0</v>
      </c>
      <c r="R469" s="9">
        <f t="shared" si="485"/>
        <v>0</v>
      </c>
      <c r="S469" s="9">
        <f t="shared" si="485"/>
        <v>0</v>
      </c>
      <c r="T469" s="9">
        <f t="shared" si="485"/>
        <v>0</v>
      </c>
      <c r="U469" s="9">
        <f t="shared" si="485"/>
        <v>0</v>
      </c>
      <c r="V469" s="9">
        <f t="shared" si="485"/>
        <v>0</v>
      </c>
      <c r="W469" s="9">
        <f t="shared" si="485"/>
        <v>0</v>
      </c>
      <c r="X469" s="9">
        <f t="shared" si="485"/>
        <v>0</v>
      </c>
      <c r="Y469" s="1">
        <f>SUM(J469:X469)-I469</f>
        <v>0</v>
      </c>
    </row>
    <row r="470" spans="1:25">
      <c r="A470">
        <f t="shared" si="484"/>
        <v>444</v>
      </c>
      <c r="C470" s="120"/>
      <c r="G470" s="12"/>
      <c r="H470" s="9"/>
      <c r="I470" s="1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1"/>
    </row>
    <row r="471" spans="1:25">
      <c r="A471">
        <f t="shared" si="484"/>
        <v>445</v>
      </c>
      <c r="C471" s="120"/>
      <c r="D471" s="105" t="s">
        <v>219</v>
      </c>
      <c r="G471" s="12"/>
      <c r="H471" s="9"/>
      <c r="I471" s="1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1"/>
    </row>
    <row r="472" spans="1:25">
      <c r="A472">
        <f t="shared" si="484"/>
        <v>446</v>
      </c>
      <c r="C472" s="120">
        <v>9110</v>
      </c>
      <c r="E472" s="105" t="s">
        <v>113</v>
      </c>
      <c r="G472" s="12">
        <v>99</v>
      </c>
      <c r="H472" s="9" t="str">
        <f>VLOOKUP($G472,alloc,3)</f>
        <v>-</v>
      </c>
      <c r="I472" s="1">
        <f>'O and M Class.'!L$144</f>
        <v>0</v>
      </c>
      <c r="J472" s="9">
        <f>$I472*VLOOKUP($G472,alloc,6)</f>
        <v>0</v>
      </c>
      <c r="K472" s="9">
        <f>$I472*VLOOKUP($G472,alloc,7)</f>
        <v>0</v>
      </c>
      <c r="L472" s="9">
        <f>$I472*VLOOKUP($G472,alloc,8)</f>
        <v>0</v>
      </c>
      <c r="M472" s="9">
        <f>$I472*VLOOKUP($G472,alloc,9)</f>
        <v>0</v>
      </c>
      <c r="N472" s="9">
        <f>$I472*VLOOKUP($G472,alloc,10)</f>
        <v>0</v>
      </c>
      <c r="O472" s="9">
        <f>$I472*VLOOKUP($G472,alloc,11)</f>
        <v>0</v>
      </c>
      <c r="P472" s="9">
        <f>$I472*VLOOKUP($G472,alloc,12)</f>
        <v>0</v>
      </c>
      <c r="Q472" s="9">
        <f>$I472*VLOOKUP($G472,alloc,13)</f>
        <v>0</v>
      </c>
      <c r="R472" s="9">
        <f>$I472*VLOOKUP($G472,alloc,14)</f>
        <v>0</v>
      </c>
      <c r="S472" s="9">
        <f>$I472*VLOOKUP($G472,alloc,15)</f>
        <v>0</v>
      </c>
      <c r="T472" s="9">
        <f>$I472*VLOOKUP($G472,alloc,16)</f>
        <v>0</v>
      </c>
      <c r="U472" s="9">
        <f>$I472*VLOOKUP($G472,alloc,17)</f>
        <v>0</v>
      </c>
      <c r="V472" s="9">
        <f>$I472*VLOOKUP($G472,alloc,18)</f>
        <v>0</v>
      </c>
      <c r="W472" s="9">
        <f>$I472*VLOOKUP($G472,alloc,19)</f>
        <v>0</v>
      </c>
      <c r="X472" s="9">
        <f>$I472*VLOOKUP($G472,alloc,20)</f>
        <v>0</v>
      </c>
      <c r="Y472" s="1">
        <f>SUM(J472:X472)-I472</f>
        <v>0</v>
      </c>
    </row>
    <row r="473" spans="1:25">
      <c r="A473">
        <f t="shared" si="484"/>
        <v>447</v>
      </c>
      <c r="C473" s="120">
        <v>9120</v>
      </c>
      <c r="E473" s="105" t="s">
        <v>215</v>
      </c>
      <c r="G473" s="12">
        <v>99</v>
      </c>
      <c r="H473" s="9" t="str">
        <f>VLOOKUP($G473,alloc,3)</f>
        <v>-</v>
      </c>
      <c r="I473" s="1">
        <f>'O and M Class.'!L$145</f>
        <v>0</v>
      </c>
      <c r="J473" s="9">
        <f>$I473*VLOOKUP($G473,alloc,6)</f>
        <v>0</v>
      </c>
      <c r="K473" s="9">
        <f>$I473*VLOOKUP($G473,alloc,7)</f>
        <v>0</v>
      </c>
      <c r="L473" s="9">
        <f>$I473*VLOOKUP($G473,alloc,8)</f>
        <v>0</v>
      </c>
      <c r="M473" s="9">
        <f>$I473*VLOOKUP($G473,alloc,9)</f>
        <v>0</v>
      </c>
      <c r="N473" s="9">
        <f>$I473*VLOOKUP($G473,alloc,10)</f>
        <v>0</v>
      </c>
      <c r="O473" s="9">
        <f>$I473*VLOOKUP($G473,alloc,11)</f>
        <v>0</v>
      </c>
      <c r="P473" s="9">
        <f>$I473*VLOOKUP($G473,alloc,12)</f>
        <v>0</v>
      </c>
      <c r="Q473" s="9">
        <f>$I473*VLOOKUP($G473,alloc,13)</f>
        <v>0</v>
      </c>
      <c r="R473" s="9">
        <f>$I473*VLOOKUP($G473,alloc,14)</f>
        <v>0</v>
      </c>
      <c r="S473" s="9">
        <f>$I473*VLOOKUP($G473,alloc,15)</f>
        <v>0</v>
      </c>
      <c r="T473" s="9">
        <f>$I473*VLOOKUP($G473,alloc,16)</f>
        <v>0</v>
      </c>
      <c r="U473" s="9">
        <f>$I473*VLOOKUP($G473,alloc,17)</f>
        <v>0</v>
      </c>
      <c r="V473" s="9">
        <f>$I473*VLOOKUP($G473,alloc,18)</f>
        <v>0</v>
      </c>
      <c r="W473" s="9">
        <f>$I473*VLOOKUP($G473,alloc,19)</f>
        <v>0</v>
      </c>
      <c r="X473" s="9">
        <f>$I473*VLOOKUP($G473,alloc,20)</f>
        <v>0</v>
      </c>
      <c r="Y473" s="1">
        <f>SUM(J473:X473)-I473</f>
        <v>0</v>
      </c>
    </row>
    <row r="474" spans="1:25">
      <c r="A474">
        <f t="shared" si="484"/>
        <v>448</v>
      </c>
      <c r="C474" s="120">
        <v>9130</v>
      </c>
      <c r="E474" s="105" t="s">
        <v>216</v>
      </c>
      <c r="G474" s="12">
        <v>99</v>
      </c>
      <c r="H474" s="9" t="str">
        <f>VLOOKUP($G474,alloc,3)</f>
        <v>-</v>
      </c>
      <c r="I474" s="1">
        <f>'O and M Class.'!L$146</f>
        <v>0</v>
      </c>
      <c r="J474" s="9">
        <f>$I474*VLOOKUP($G474,alloc,6)</f>
        <v>0</v>
      </c>
      <c r="K474" s="9">
        <f>$I474*VLOOKUP($G474,alloc,7)</f>
        <v>0</v>
      </c>
      <c r="L474" s="9">
        <f>$I474*VLOOKUP($G474,alloc,8)</f>
        <v>0</v>
      </c>
      <c r="M474" s="9">
        <f>$I474*VLOOKUP($G474,alloc,9)</f>
        <v>0</v>
      </c>
      <c r="N474" s="9">
        <f>$I474*VLOOKUP($G474,alloc,10)</f>
        <v>0</v>
      </c>
      <c r="O474" s="9">
        <f>$I474*VLOOKUP($G474,alloc,11)</f>
        <v>0</v>
      </c>
      <c r="P474" s="9">
        <f>$I474*VLOOKUP($G474,alloc,12)</f>
        <v>0</v>
      </c>
      <c r="Q474" s="9">
        <f>$I474*VLOOKUP($G474,alloc,13)</f>
        <v>0</v>
      </c>
      <c r="R474" s="9">
        <f>$I474*VLOOKUP($G474,alloc,14)</f>
        <v>0</v>
      </c>
      <c r="S474" s="9">
        <f>$I474*VLOOKUP($G474,alloc,15)</f>
        <v>0</v>
      </c>
      <c r="T474" s="9">
        <f>$I474*VLOOKUP($G474,alloc,16)</f>
        <v>0</v>
      </c>
      <c r="U474" s="9">
        <f>$I474*VLOOKUP($G474,alloc,17)</f>
        <v>0</v>
      </c>
      <c r="V474" s="9">
        <f>$I474*VLOOKUP($G474,alloc,18)</f>
        <v>0</v>
      </c>
      <c r="W474" s="9">
        <f>$I474*VLOOKUP($G474,alloc,19)</f>
        <v>0</v>
      </c>
      <c r="X474" s="9">
        <f>$I474*VLOOKUP($G474,alloc,20)</f>
        <v>0</v>
      </c>
      <c r="Y474" s="1">
        <f>SUM(J474:X474)-I474</f>
        <v>0</v>
      </c>
    </row>
    <row r="475" spans="1:25">
      <c r="A475">
        <f t="shared" si="484"/>
        <v>449</v>
      </c>
      <c r="C475" s="120">
        <v>9160</v>
      </c>
      <c r="E475" s="105" t="s">
        <v>217</v>
      </c>
      <c r="G475" s="12">
        <v>99</v>
      </c>
      <c r="H475" s="9" t="str">
        <f>VLOOKUP($G475,alloc,3)</f>
        <v>-</v>
      </c>
      <c r="I475" s="1">
        <f>'O and M Class.'!L$147</f>
        <v>0</v>
      </c>
      <c r="J475" s="9">
        <f>$I475*VLOOKUP($G475,alloc,6)</f>
        <v>0</v>
      </c>
      <c r="K475" s="9">
        <f>$I475*VLOOKUP($G475,alloc,7)</f>
        <v>0</v>
      </c>
      <c r="L475" s="9">
        <f>$I475*VLOOKUP($G475,alloc,8)</f>
        <v>0</v>
      </c>
      <c r="M475" s="9">
        <f>$I475*VLOOKUP($G475,alloc,9)</f>
        <v>0</v>
      </c>
      <c r="N475" s="9">
        <f>$I475*VLOOKUP($G475,alloc,10)</f>
        <v>0</v>
      </c>
      <c r="O475" s="9">
        <f>$I475*VLOOKUP($G475,alloc,11)</f>
        <v>0</v>
      </c>
      <c r="P475" s="9">
        <f>$I475*VLOOKUP($G475,alloc,12)</f>
        <v>0</v>
      </c>
      <c r="Q475" s="9">
        <f>$I475*VLOOKUP($G475,alloc,13)</f>
        <v>0</v>
      </c>
      <c r="R475" s="9">
        <f>$I475*VLOOKUP($G475,alloc,14)</f>
        <v>0</v>
      </c>
      <c r="S475" s="9">
        <f>$I475*VLOOKUP($G475,alloc,15)</f>
        <v>0</v>
      </c>
      <c r="T475" s="9">
        <f>$I475*VLOOKUP($G475,alloc,16)</f>
        <v>0</v>
      </c>
      <c r="U475" s="9">
        <f>$I475*VLOOKUP($G475,alloc,17)</f>
        <v>0</v>
      </c>
      <c r="V475" s="9">
        <f>$I475*VLOOKUP($G475,alloc,18)</f>
        <v>0</v>
      </c>
      <c r="W475" s="9">
        <f>$I475*VLOOKUP($G475,alloc,19)</f>
        <v>0</v>
      </c>
      <c r="X475" s="9">
        <f>$I475*VLOOKUP($G475,alloc,20)</f>
        <v>0</v>
      </c>
      <c r="Y475" s="1">
        <f>SUM(J475:X475)-I475</f>
        <v>0</v>
      </c>
    </row>
    <row r="476" spans="1:25">
      <c r="A476">
        <f t="shared" si="484"/>
        <v>450</v>
      </c>
      <c r="C476" s="120"/>
      <c r="D476" s="105" t="s">
        <v>218</v>
      </c>
      <c r="G476" s="12"/>
      <c r="H476" s="9"/>
      <c r="I476" s="1">
        <f>'O and M Class.'!L$148</f>
        <v>0</v>
      </c>
      <c r="J476" s="9">
        <f t="shared" ref="J476:X476" si="486">SUM(J472:J475)</f>
        <v>0</v>
      </c>
      <c r="K476" s="9">
        <f t="shared" si="486"/>
        <v>0</v>
      </c>
      <c r="L476" s="9">
        <f t="shared" si="486"/>
        <v>0</v>
      </c>
      <c r="M476" s="9">
        <f t="shared" si="486"/>
        <v>0</v>
      </c>
      <c r="N476" s="9">
        <f t="shared" si="486"/>
        <v>0</v>
      </c>
      <c r="O476" s="9">
        <f t="shared" si="486"/>
        <v>0</v>
      </c>
      <c r="P476" s="9">
        <f t="shared" si="486"/>
        <v>0</v>
      </c>
      <c r="Q476" s="9">
        <f t="shared" si="486"/>
        <v>0</v>
      </c>
      <c r="R476" s="9">
        <f t="shared" si="486"/>
        <v>0</v>
      </c>
      <c r="S476" s="9">
        <f t="shared" si="486"/>
        <v>0</v>
      </c>
      <c r="T476" s="9">
        <f t="shared" si="486"/>
        <v>0</v>
      </c>
      <c r="U476" s="9">
        <f t="shared" si="486"/>
        <v>0</v>
      </c>
      <c r="V476" s="9">
        <f t="shared" si="486"/>
        <v>0</v>
      </c>
      <c r="W476" s="9">
        <f t="shared" si="486"/>
        <v>0</v>
      </c>
      <c r="X476" s="9">
        <f t="shared" si="486"/>
        <v>0</v>
      </c>
      <c r="Y476" s="1">
        <f>SUM(J476:X476)-I476</f>
        <v>0</v>
      </c>
    </row>
    <row r="477" spans="1:25">
      <c r="A477">
        <f t="shared" si="484"/>
        <v>451</v>
      </c>
      <c r="C477" s="120"/>
      <c r="H477" s="9"/>
      <c r="I477" s="1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1"/>
    </row>
    <row r="478" spans="1:25">
      <c r="A478">
        <f t="shared" si="484"/>
        <v>452</v>
      </c>
      <c r="C478" s="120"/>
      <c r="D478" s="105" t="s">
        <v>31</v>
      </c>
      <c r="H478" s="9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>
      <c r="A479">
        <f t="shared" si="484"/>
        <v>453</v>
      </c>
      <c r="C479" s="120"/>
      <c r="E479" s="105" t="s">
        <v>70</v>
      </c>
      <c r="H479" s="1"/>
      <c r="I479" s="1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1"/>
    </row>
    <row r="480" spans="1:25">
      <c r="A480">
        <f t="shared" si="484"/>
        <v>454</v>
      </c>
      <c r="C480" s="120">
        <v>9200</v>
      </c>
      <c r="F480" s="105" t="s">
        <v>198</v>
      </c>
      <c r="G480" s="12">
        <v>17.600000000000001</v>
      </c>
      <c r="H480" s="9" t="str">
        <f t="shared" ref="H480:H492" si="487">VLOOKUP($G480,alloc,3)</f>
        <v>Composite of Accts. 870-902, 905-916, 924 &amp; 928-930.1 - Comm</v>
      </c>
      <c r="I480" s="1">
        <f>'O and M Class.'!L$152</f>
        <v>0</v>
      </c>
      <c r="J480" s="9">
        <f t="shared" ref="J480:J492" si="488">$I480*VLOOKUP($G480,alloc,6)</f>
        <v>0</v>
      </c>
      <c r="K480" s="9">
        <f t="shared" ref="K480:K492" si="489">$I480*VLOOKUP($G480,alloc,7)</f>
        <v>0</v>
      </c>
      <c r="L480" s="9">
        <f t="shared" ref="L480:L492" si="490">$I480*VLOOKUP($G480,alloc,8)</f>
        <v>0</v>
      </c>
      <c r="M480" s="9">
        <f t="shared" ref="M480:M492" si="491">$I480*VLOOKUP($G480,alloc,9)</f>
        <v>0</v>
      </c>
      <c r="N480" s="9">
        <f t="shared" ref="N480:N492" si="492">$I480*VLOOKUP($G480,alloc,10)</f>
        <v>0</v>
      </c>
      <c r="O480" s="9">
        <f t="shared" ref="O480:O492" si="493">$I480*VLOOKUP($G480,alloc,11)</f>
        <v>0</v>
      </c>
      <c r="P480" s="9">
        <f t="shared" ref="P480:P492" si="494">$I480*VLOOKUP($G480,alloc,12)</f>
        <v>0</v>
      </c>
      <c r="Q480" s="9">
        <f t="shared" ref="Q480:Q492" si="495">$I480*VLOOKUP($G480,alloc,13)</f>
        <v>0</v>
      </c>
      <c r="R480" s="9">
        <f t="shared" ref="R480:R492" si="496">$I480*VLOOKUP($G480,alloc,14)</f>
        <v>0</v>
      </c>
      <c r="S480" s="9">
        <f t="shared" ref="S480:S492" si="497">$I480*VLOOKUP($G480,alloc,15)</f>
        <v>0</v>
      </c>
      <c r="T480" s="9">
        <f t="shared" ref="T480:T492" si="498">$I480*VLOOKUP($G480,alloc,16)</f>
        <v>0</v>
      </c>
      <c r="U480" s="9">
        <f t="shared" ref="U480:U492" si="499">$I480*VLOOKUP($G480,alloc,17)</f>
        <v>0</v>
      </c>
      <c r="V480" s="9">
        <f t="shared" ref="V480:V492" si="500">$I480*VLOOKUP($G480,alloc,18)</f>
        <v>0</v>
      </c>
      <c r="W480" s="9">
        <f t="shared" ref="W480:W492" si="501">$I480*VLOOKUP($G480,alloc,19)</f>
        <v>0</v>
      </c>
      <c r="X480" s="9">
        <f t="shared" ref="X480:X492" si="502">$I480*VLOOKUP($G480,alloc,20)</f>
        <v>0</v>
      </c>
      <c r="Y480" s="1">
        <f t="shared" ref="Y480:Y492" si="503">SUM(J480:X480)-I480</f>
        <v>0</v>
      </c>
    </row>
    <row r="481" spans="1:25">
      <c r="A481">
        <f t="shared" si="484"/>
        <v>455</v>
      </c>
      <c r="C481" s="120">
        <v>9210</v>
      </c>
      <c r="F481" s="105" t="s">
        <v>106</v>
      </c>
      <c r="G481" s="12">
        <v>17.600000000000001</v>
      </c>
      <c r="H481" s="9" t="str">
        <f t="shared" si="487"/>
        <v>Composite of Accts. 870-902, 905-916, 924 &amp; 928-930.1 - Comm</v>
      </c>
      <c r="I481" s="1">
        <f>'O and M Class.'!L$153</f>
        <v>1798.2362621137484</v>
      </c>
      <c r="J481" s="9">
        <f t="shared" si="488"/>
        <v>528.47312902034605</v>
      </c>
      <c r="K481" s="9">
        <f t="shared" si="489"/>
        <v>379.77824046874684</v>
      </c>
      <c r="L481" s="9">
        <f t="shared" si="490"/>
        <v>11.310847177197124</v>
      </c>
      <c r="M481" s="9">
        <f t="shared" si="491"/>
        <v>420.60879643004944</v>
      </c>
      <c r="N481" s="9">
        <f t="shared" si="492"/>
        <v>458.06524901740869</v>
      </c>
      <c r="O481" s="9">
        <f t="shared" si="493"/>
        <v>0</v>
      </c>
      <c r="P481" s="9">
        <f t="shared" si="494"/>
        <v>0</v>
      </c>
      <c r="Q481" s="9">
        <f t="shared" si="495"/>
        <v>0</v>
      </c>
      <c r="R481" s="9">
        <f t="shared" si="496"/>
        <v>0</v>
      </c>
      <c r="S481" s="9">
        <f t="shared" si="497"/>
        <v>0</v>
      </c>
      <c r="T481" s="9">
        <f t="shared" si="498"/>
        <v>0</v>
      </c>
      <c r="U481" s="9">
        <f t="shared" si="499"/>
        <v>0</v>
      </c>
      <c r="V481" s="9">
        <f t="shared" si="500"/>
        <v>0</v>
      </c>
      <c r="W481" s="9">
        <f t="shared" si="501"/>
        <v>0</v>
      </c>
      <c r="X481" s="9">
        <f t="shared" si="502"/>
        <v>0</v>
      </c>
      <c r="Y481" s="1">
        <f t="shared" si="503"/>
        <v>0</v>
      </c>
    </row>
    <row r="482" spans="1:25">
      <c r="A482">
        <f t="shared" si="484"/>
        <v>456</v>
      </c>
      <c r="C482" s="120">
        <v>9220</v>
      </c>
      <c r="F482" s="105" t="s">
        <v>199</v>
      </c>
      <c r="G482" s="12">
        <v>99</v>
      </c>
      <c r="H482" s="9" t="str">
        <f t="shared" si="487"/>
        <v>-</v>
      </c>
      <c r="I482" s="1">
        <f>'O and M Class.'!L$154</f>
        <v>0</v>
      </c>
      <c r="J482" s="9">
        <f t="shared" si="488"/>
        <v>0</v>
      </c>
      <c r="K482" s="9">
        <f t="shared" si="489"/>
        <v>0</v>
      </c>
      <c r="L482" s="9">
        <f t="shared" si="490"/>
        <v>0</v>
      </c>
      <c r="M482" s="9">
        <f t="shared" si="491"/>
        <v>0</v>
      </c>
      <c r="N482" s="9">
        <f t="shared" si="492"/>
        <v>0</v>
      </c>
      <c r="O482" s="9">
        <f t="shared" si="493"/>
        <v>0</v>
      </c>
      <c r="P482" s="9">
        <f t="shared" si="494"/>
        <v>0</v>
      </c>
      <c r="Q482" s="9">
        <f t="shared" si="495"/>
        <v>0</v>
      </c>
      <c r="R482" s="9">
        <f t="shared" si="496"/>
        <v>0</v>
      </c>
      <c r="S482" s="9">
        <f t="shared" si="497"/>
        <v>0</v>
      </c>
      <c r="T482" s="9">
        <f t="shared" si="498"/>
        <v>0</v>
      </c>
      <c r="U482" s="9">
        <f t="shared" si="499"/>
        <v>0</v>
      </c>
      <c r="V482" s="9">
        <f t="shared" si="500"/>
        <v>0</v>
      </c>
      <c r="W482" s="9">
        <f t="shared" si="501"/>
        <v>0</v>
      </c>
      <c r="X482" s="9">
        <f t="shared" si="502"/>
        <v>0</v>
      </c>
      <c r="Y482" s="1">
        <f t="shared" si="503"/>
        <v>0</v>
      </c>
    </row>
    <row r="483" spans="1:25">
      <c r="A483">
        <f t="shared" si="484"/>
        <v>457</v>
      </c>
      <c r="C483" s="120">
        <v>9220</v>
      </c>
      <c r="F483" s="105" t="s">
        <v>200</v>
      </c>
      <c r="G483" s="12">
        <v>17.600000000000001</v>
      </c>
      <c r="H483" s="9" t="str">
        <f t="shared" si="487"/>
        <v>Composite of Accts. 870-902, 905-916, 924 &amp; 928-930.1 - Comm</v>
      </c>
      <c r="I483" s="1">
        <f>'O and M Class.'!L$155</f>
        <v>475181.21713752503</v>
      </c>
      <c r="J483" s="9">
        <f t="shared" si="488"/>
        <v>139648.22641112973</v>
      </c>
      <c r="K483" s="9">
        <f t="shared" si="489"/>
        <v>100355.82662322682</v>
      </c>
      <c r="L483" s="9">
        <f t="shared" si="490"/>
        <v>2988.874288520542</v>
      </c>
      <c r="M483" s="9">
        <f t="shared" si="491"/>
        <v>111145.23938664619</v>
      </c>
      <c r="N483" s="9">
        <f t="shared" si="492"/>
        <v>121043.05042800172</v>
      </c>
      <c r="O483" s="9">
        <f t="shared" si="493"/>
        <v>0</v>
      </c>
      <c r="P483" s="9">
        <f t="shared" si="494"/>
        <v>0</v>
      </c>
      <c r="Q483" s="9">
        <f t="shared" si="495"/>
        <v>0</v>
      </c>
      <c r="R483" s="9">
        <f t="shared" si="496"/>
        <v>0</v>
      </c>
      <c r="S483" s="9">
        <f t="shared" si="497"/>
        <v>0</v>
      </c>
      <c r="T483" s="9">
        <f t="shared" si="498"/>
        <v>0</v>
      </c>
      <c r="U483" s="9">
        <f t="shared" si="499"/>
        <v>0</v>
      </c>
      <c r="V483" s="9">
        <f t="shared" si="500"/>
        <v>0</v>
      </c>
      <c r="W483" s="9">
        <f t="shared" si="501"/>
        <v>0</v>
      </c>
      <c r="X483" s="9">
        <f t="shared" si="502"/>
        <v>0</v>
      </c>
      <c r="Y483" s="1">
        <f t="shared" si="503"/>
        <v>0</v>
      </c>
    </row>
    <row r="484" spans="1:25">
      <c r="A484">
        <f t="shared" si="484"/>
        <v>458</v>
      </c>
      <c r="C484" s="120">
        <v>9230</v>
      </c>
      <c r="F484" s="105" t="s">
        <v>107</v>
      </c>
      <c r="G484" s="12">
        <v>17.600000000000001</v>
      </c>
      <c r="H484" s="9" t="str">
        <f t="shared" si="487"/>
        <v>Composite of Accts. 870-902, 905-916, 924 &amp; 928-930.1 - Comm</v>
      </c>
      <c r="I484" s="1">
        <f>'O and M Class.'!L$156</f>
        <v>1822.293979380192</v>
      </c>
      <c r="J484" s="9">
        <f t="shared" si="488"/>
        <v>535.54331072491232</v>
      </c>
      <c r="K484" s="9">
        <f t="shared" si="489"/>
        <v>384.85910649599788</v>
      </c>
      <c r="L484" s="9">
        <f t="shared" si="490"/>
        <v>11.462169430655134</v>
      </c>
      <c r="M484" s="9">
        <f t="shared" si="491"/>
        <v>426.23591435525412</v>
      </c>
      <c r="N484" s="9">
        <f t="shared" si="492"/>
        <v>464.19347837337244</v>
      </c>
      <c r="O484" s="9">
        <f t="shared" si="493"/>
        <v>0</v>
      </c>
      <c r="P484" s="9">
        <f t="shared" si="494"/>
        <v>0</v>
      </c>
      <c r="Q484" s="9">
        <f t="shared" si="495"/>
        <v>0</v>
      </c>
      <c r="R484" s="9">
        <f t="shared" si="496"/>
        <v>0</v>
      </c>
      <c r="S484" s="9">
        <f t="shared" si="497"/>
        <v>0</v>
      </c>
      <c r="T484" s="9">
        <f t="shared" si="498"/>
        <v>0</v>
      </c>
      <c r="U484" s="9">
        <f t="shared" si="499"/>
        <v>0</v>
      </c>
      <c r="V484" s="9">
        <f t="shared" si="500"/>
        <v>0</v>
      </c>
      <c r="W484" s="9">
        <f t="shared" si="501"/>
        <v>0</v>
      </c>
      <c r="X484" s="9">
        <f t="shared" si="502"/>
        <v>0</v>
      </c>
      <c r="Y484" s="1">
        <f t="shared" si="503"/>
        <v>0</v>
      </c>
    </row>
    <row r="485" spans="1:25">
      <c r="A485">
        <f t="shared" si="484"/>
        <v>459</v>
      </c>
      <c r="C485" s="120">
        <v>9240</v>
      </c>
      <c r="F485" s="105" t="s">
        <v>102</v>
      </c>
      <c r="G485" s="12">
        <v>9.6</v>
      </c>
      <c r="H485" s="9" t="str">
        <f t="shared" si="487"/>
        <v>Allocated Net Plant - Comm</v>
      </c>
      <c r="I485" s="1">
        <f>'O and M Class.'!L$157</f>
        <v>0</v>
      </c>
      <c r="J485" s="9">
        <f t="shared" si="488"/>
        <v>0</v>
      </c>
      <c r="K485" s="9">
        <f t="shared" si="489"/>
        <v>0</v>
      </c>
      <c r="L485" s="9">
        <f t="shared" si="490"/>
        <v>0</v>
      </c>
      <c r="M485" s="9">
        <f t="shared" si="491"/>
        <v>0</v>
      </c>
      <c r="N485" s="9">
        <f t="shared" si="492"/>
        <v>0</v>
      </c>
      <c r="O485" s="9">
        <f t="shared" si="493"/>
        <v>0</v>
      </c>
      <c r="P485" s="9">
        <f t="shared" si="494"/>
        <v>0</v>
      </c>
      <c r="Q485" s="9">
        <f t="shared" si="495"/>
        <v>0</v>
      </c>
      <c r="R485" s="9">
        <f t="shared" si="496"/>
        <v>0</v>
      </c>
      <c r="S485" s="9">
        <f t="shared" si="497"/>
        <v>0</v>
      </c>
      <c r="T485" s="9">
        <f t="shared" si="498"/>
        <v>0</v>
      </c>
      <c r="U485" s="9">
        <f t="shared" si="499"/>
        <v>0</v>
      </c>
      <c r="V485" s="9">
        <f t="shared" si="500"/>
        <v>0</v>
      </c>
      <c r="W485" s="9">
        <f t="shared" si="501"/>
        <v>0</v>
      </c>
      <c r="X485" s="9">
        <f t="shared" si="502"/>
        <v>0</v>
      </c>
      <c r="Y485" s="1">
        <f t="shared" si="503"/>
        <v>0</v>
      </c>
    </row>
    <row r="486" spans="1:25">
      <c r="A486">
        <f t="shared" si="484"/>
        <v>460</v>
      </c>
      <c r="C486" s="120">
        <v>9250</v>
      </c>
      <c r="F486" s="105" t="s">
        <v>103</v>
      </c>
      <c r="G486" s="12">
        <v>17.600000000000001</v>
      </c>
      <c r="H486" s="9" t="str">
        <f t="shared" si="487"/>
        <v>Composite of Accts. 870-902, 905-916, 924 &amp; 928-930.1 - Comm</v>
      </c>
      <c r="I486" s="1">
        <f>'O and M Class.'!L$158</f>
        <v>605.51376453257387</v>
      </c>
      <c r="J486" s="9">
        <f t="shared" si="488"/>
        <v>177.95089585796416</v>
      </c>
      <c r="K486" s="9">
        <f t="shared" si="489"/>
        <v>127.88138962534263</v>
      </c>
      <c r="L486" s="9">
        <f t="shared" si="490"/>
        <v>3.8086617418484905</v>
      </c>
      <c r="M486" s="9">
        <f t="shared" si="491"/>
        <v>141.63011896028826</v>
      </c>
      <c r="N486" s="9">
        <f t="shared" si="492"/>
        <v>154.2426983471303</v>
      </c>
      <c r="O486" s="9">
        <f t="shared" si="493"/>
        <v>0</v>
      </c>
      <c r="P486" s="9">
        <f t="shared" si="494"/>
        <v>0</v>
      </c>
      <c r="Q486" s="9">
        <f t="shared" si="495"/>
        <v>0</v>
      </c>
      <c r="R486" s="9">
        <f t="shared" si="496"/>
        <v>0</v>
      </c>
      <c r="S486" s="9">
        <f t="shared" si="497"/>
        <v>0</v>
      </c>
      <c r="T486" s="9">
        <f t="shared" si="498"/>
        <v>0</v>
      </c>
      <c r="U486" s="9">
        <f t="shared" si="499"/>
        <v>0</v>
      </c>
      <c r="V486" s="9">
        <f t="shared" si="500"/>
        <v>0</v>
      </c>
      <c r="W486" s="9">
        <f t="shared" si="501"/>
        <v>0</v>
      </c>
      <c r="X486" s="9">
        <f t="shared" si="502"/>
        <v>0</v>
      </c>
      <c r="Y486" s="1">
        <f t="shared" si="503"/>
        <v>0</v>
      </c>
    </row>
    <row r="487" spans="1:25">
      <c r="A487">
        <f t="shared" si="484"/>
        <v>461</v>
      </c>
      <c r="C487" s="120">
        <v>9260</v>
      </c>
      <c r="F487" s="105" t="s">
        <v>201</v>
      </c>
      <c r="G487" s="12">
        <v>17.600000000000001</v>
      </c>
      <c r="H487" s="9" t="str">
        <f t="shared" si="487"/>
        <v>Composite of Accts. 870-902, 905-916, 924 &amp; 928-930.1 - Comm</v>
      </c>
      <c r="I487" s="1">
        <f>'O and M Class.'!L$159</f>
        <v>22722.675540770219</v>
      </c>
      <c r="J487" s="9">
        <f t="shared" si="488"/>
        <v>6677.834106531508</v>
      </c>
      <c r="K487" s="9">
        <f t="shared" si="489"/>
        <v>4798.912088154786</v>
      </c>
      <c r="L487" s="9">
        <f t="shared" si="490"/>
        <v>142.92488474043989</v>
      </c>
      <c r="M487" s="9">
        <f t="shared" si="491"/>
        <v>5314.8506746491857</v>
      </c>
      <c r="N487" s="9">
        <f t="shared" si="492"/>
        <v>5788.1537866942981</v>
      </c>
      <c r="O487" s="9">
        <f t="shared" si="493"/>
        <v>0</v>
      </c>
      <c r="P487" s="9">
        <f t="shared" si="494"/>
        <v>0</v>
      </c>
      <c r="Q487" s="9">
        <f t="shared" si="495"/>
        <v>0</v>
      </c>
      <c r="R487" s="9">
        <f t="shared" si="496"/>
        <v>0</v>
      </c>
      <c r="S487" s="9">
        <f t="shared" si="497"/>
        <v>0</v>
      </c>
      <c r="T487" s="9">
        <f t="shared" si="498"/>
        <v>0</v>
      </c>
      <c r="U487" s="9">
        <f t="shared" si="499"/>
        <v>0</v>
      </c>
      <c r="V487" s="9">
        <f t="shared" si="500"/>
        <v>0</v>
      </c>
      <c r="W487" s="9">
        <f t="shared" si="501"/>
        <v>0</v>
      </c>
      <c r="X487" s="9">
        <f t="shared" si="502"/>
        <v>0</v>
      </c>
      <c r="Y487" s="1">
        <f t="shared" si="503"/>
        <v>0</v>
      </c>
    </row>
    <row r="488" spans="1:25">
      <c r="A488">
        <f t="shared" si="484"/>
        <v>462</v>
      </c>
      <c r="C488" s="120">
        <v>9270</v>
      </c>
      <c r="F488" s="105" t="s">
        <v>391</v>
      </c>
      <c r="G488" s="12">
        <v>99</v>
      </c>
      <c r="H488" s="9" t="str">
        <f t="shared" si="487"/>
        <v>-</v>
      </c>
      <c r="I488" s="1">
        <f>'O and M Class.'!L$160</f>
        <v>0</v>
      </c>
      <c r="J488" s="9">
        <f t="shared" si="488"/>
        <v>0</v>
      </c>
      <c r="K488" s="9">
        <f t="shared" si="489"/>
        <v>0</v>
      </c>
      <c r="L488" s="9">
        <f t="shared" si="490"/>
        <v>0</v>
      </c>
      <c r="M488" s="9">
        <f t="shared" si="491"/>
        <v>0</v>
      </c>
      <c r="N488" s="9">
        <f t="shared" si="492"/>
        <v>0</v>
      </c>
      <c r="O488" s="9">
        <f t="shared" si="493"/>
        <v>0</v>
      </c>
      <c r="P488" s="9">
        <f t="shared" si="494"/>
        <v>0</v>
      </c>
      <c r="Q488" s="9">
        <f t="shared" si="495"/>
        <v>0</v>
      </c>
      <c r="R488" s="9">
        <f t="shared" si="496"/>
        <v>0</v>
      </c>
      <c r="S488" s="9">
        <f t="shared" si="497"/>
        <v>0</v>
      </c>
      <c r="T488" s="9">
        <f t="shared" si="498"/>
        <v>0</v>
      </c>
      <c r="U488" s="9">
        <f t="shared" si="499"/>
        <v>0</v>
      </c>
      <c r="V488" s="9">
        <f t="shared" si="500"/>
        <v>0</v>
      </c>
      <c r="W488" s="9">
        <f t="shared" si="501"/>
        <v>0</v>
      </c>
      <c r="X488" s="9">
        <f t="shared" si="502"/>
        <v>0</v>
      </c>
      <c r="Y488" s="1">
        <f t="shared" si="503"/>
        <v>0</v>
      </c>
    </row>
    <row r="489" spans="1:25">
      <c r="A489">
        <f t="shared" si="484"/>
        <v>463</v>
      </c>
      <c r="C489" s="120">
        <v>9280</v>
      </c>
      <c r="F489" s="105" t="s">
        <v>202</v>
      </c>
      <c r="G489" s="12">
        <v>99</v>
      </c>
      <c r="H489" s="9" t="str">
        <f t="shared" si="487"/>
        <v>-</v>
      </c>
      <c r="I489" s="1">
        <f>'O and M Class.'!L$161</f>
        <v>0</v>
      </c>
      <c r="J489" s="9">
        <f t="shared" si="488"/>
        <v>0</v>
      </c>
      <c r="K489" s="9">
        <f t="shared" si="489"/>
        <v>0</v>
      </c>
      <c r="L489" s="9">
        <f t="shared" si="490"/>
        <v>0</v>
      </c>
      <c r="M489" s="9">
        <f t="shared" si="491"/>
        <v>0</v>
      </c>
      <c r="N489" s="9">
        <f t="shared" si="492"/>
        <v>0</v>
      </c>
      <c r="O489" s="9">
        <f t="shared" si="493"/>
        <v>0</v>
      </c>
      <c r="P489" s="9">
        <f t="shared" si="494"/>
        <v>0</v>
      </c>
      <c r="Q489" s="9">
        <f t="shared" si="495"/>
        <v>0</v>
      </c>
      <c r="R489" s="9">
        <f t="shared" si="496"/>
        <v>0</v>
      </c>
      <c r="S489" s="9">
        <f t="shared" si="497"/>
        <v>0</v>
      </c>
      <c r="T489" s="9">
        <f t="shared" si="498"/>
        <v>0</v>
      </c>
      <c r="U489" s="9">
        <f t="shared" si="499"/>
        <v>0</v>
      </c>
      <c r="V489" s="9">
        <f t="shared" si="500"/>
        <v>0</v>
      </c>
      <c r="W489" s="9">
        <f t="shared" si="501"/>
        <v>0</v>
      </c>
      <c r="X489" s="9">
        <f t="shared" si="502"/>
        <v>0</v>
      </c>
      <c r="Y489" s="1">
        <f t="shared" si="503"/>
        <v>0</v>
      </c>
    </row>
    <row r="490" spans="1:25">
      <c r="A490">
        <f t="shared" si="484"/>
        <v>464</v>
      </c>
      <c r="C490" s="124">
        <v>930.1</v>
      </c>
      <c r="F490" s="105" t="s">
        <v>203</v>
      </c>
      <c r="G490" s="12">
        <v>99</v>
      </c>
      <c r="H490" s="9" t="str">
        <f t="shared" si="487"/>
        <v>-</v>
      </c>
      <c r="I490" s="1">
        <f>'O and M Class.'!L$162</f>
        <v>0</v>
      </c>
      <c r="J490" s="9">
        <f t="shared" si="488"/>
        <v>0</v>
      </c>
      <c r="K490" s="9">
        <f t="shared" si="489"/>
        <v>0</v>
      </c>
      <c r="L490" s="9">
        <f t="shared" si="490"/>
        <v>0</v>
      </c>
      <c r="M490" s="9">
        <f t="shared" si="491"/>
        <v>0</v>
      </c>
      <c r="N490" s="9">
        <f t="shared" si="492"/>
        <v>0</v>
      </c>
      <c r="O490" s="9">
        <f t="shared" si="493"/>
        <v>0</v>
      </c>
      <c r="P490" s="9">
        <f t="shared" si="494"/>
        <v>0</v>
      </c>
      <c r="Q490" s="9">
        <f t="shared" si="495"/>
        <v>0</v>
      </c>
      <c r="R490" s="9">
        <f t="shared" si="496"/>
        <v>0</v>
      </c>
      <c r="S490" s="9">
        <f t="shared" si="497"/>
        <v>0</v>
      </c>
      <c r="T490" s="9">
        <f t="shared" si="498"/>
        <v>0</v>
      </c>
      <c r="U490" s="9">
        <f t="shared" si="499"/>
        <v>0</v>
      </c>
      <c r="V490" s="9">
        <f t="shared" si="500"/>
        <v>0</v>
      </c>
      <c r="W490" s="9">
        <f t="shared" si="501"/>
        <v>0</v>
      </c>
      <c r="X490" s="9">
        <f t="shared" si="502"/>
        <v>0</v>
      </c>
      <c r="Y490" s="1">
        <f t="shared" si="503"/>
        <v>0</v>
      </c>
    </row>
    <row r="491" spans="1:25">
      <c r="A491">
        <f t="shared" si="484"/>
        <v>465</v>
      </c>
      <c r="C491" s="124">
        <v>930.2</v>
      </c>
      <c r="F491" s="105" t="s">
        <v>204</v>
      </c>
      <c r="G491" s="12">
        <v>17.600000000000001</v>
      </c>
      <c r="H491" s="9" t="str">
        <f t="shared" si="487"/>
        <v>Composite of Accts. 870-902, 905-916, 924 &amp; 928-930.1 - Comm</v>
      </c>
      <c r="I491" s="1">
        <f>'O and M Class.'!L$163</f>
        <v>635.54663069952426</v>
      </c>
      <c r="J491" s="9">
        <f t="shared" si="488"/>
        <v>186.77707909711273</v>
      </c>
      <c r="K491" s="9">
        <f t="shared" si="489"/>
        <v>134.22417633775757</v>
      </c>
      <c r="L491" s="9">
        <f t="shared" si="490"/>
        <v>3.9975674861405617</v>
      </c>
      <c r="M491" s="9">
        <f t="shared" si="491"/>
        <v>148.65482864831182</v>
      </c>
      <c r="N491" s="9">
        <f t="shared" si="492"/>
        <v>161.89297913020152</v>
      </c>
      <c r="O491" s="9">
        <f t="shared" si="493"/>
        <v>0</v>
      </c>
      <c r="P491" s="9">
        <f t="shared" si="494"/>
        <v>0</v>
      </c>
      <c r="Q491" s="9">
        <f t="shared" si="495"/>
        <v>0</v>
      </c>
      <c r="R491" s="9">
        <f t="shared" si="496"/>
        <v>0</v>
      </c>
      <c r="S491" s="9">
        <f t="shared" si="497"/>
        <v>0</v>
      </c>
      <c r="T491" s="9">
        <f t="shared" si="498"/>
        <v>0</v>
      </c>
      <c r="U491" s="9">
        <f t="shared" si="499"/>
        <v>0</v>
      </c>
      <c r="V491" s="9">
        <f t="shared" si="500"/>
        <v>0</v>
      </c>
      <c r="W491" s="9">
        <f t="shared" si="501"/>
        <v>0</v>
      </c>
      <c r="X491" s="9">
        <f t="shared" si="502"/>
        <v>0</v>
      </c>
      <c r="Y491" s="1">
        <f t="shared" si="503"/>
        <v>0</v>
      </c>
    </row>
    <row r="492" spans="1:25">
      <c r="A492">
        <f t="shared" si="484"/>
        <v>466</v>
      </c>
      <c r="C492" s="120" t="s">
        <v>640</v>
      </c>
      <c r="F492" s="105" t="s">
        <v>650</v>
      </c>
      <c r="G492" s="12">
        <v>17.600000000000001</v>
      </c>
      <c r="H492" s="9" t="str">
        <f t="shared" si="487"/>
        <v>Composite of Accts. 870-902, 905-916, 924 &amp; 928-930.1 - Comm</v>
      </c>
      <c r="I492" s="1">
        <f>'O and M Class.'!L$164</f>
        <v>-36562.136116349124</v>
      </c>
      <c r="J492" s="9">
        <f t="shared" si="488"/>
        <v>-10745.032165218674</v>
      </c>
      <c r="K492" s="9">
        <f t="shared" si="489"/>
        <v>-7721.7349102526096</v>
      </c>
      <c r="L492" s="9">
        <f t="shared" si="490"/>
        <v>-229.97463837026399</v>
      </c>
      <c r="M492" s="9">
        <f t="shared" si="491"/>
        <v>-8551.9107754687702</v>
      </c>
      <c r="N492" s="9">
        <f t="shared" si="492"/>
        <v>-9313.4836270388041</v>
      </c>
      <c r="O492" s="9">
        <f t="shared" si="493"/>
        <v>0</v>
      </c>
      <c r="P492" s="9">
        <f t="shared" si="494"/>
        <v>0</v>
      </c>
      <c r="Q492" s="9">
        <f t="shared" si="495"/>
        <v>0</v>
      </c>
      <c r="R492" s="9">
        <f t="shared" si="496"/>
        <v>0</v>
      </c>
      <c r="S492" s="9">
        <f t="shared" si="497"/>
        <v>0</v>
      </c>
      <c r="T492" s="9">
        <f t="shared" si="498"/>
        <v>0</v>
      </c>
      <c r="U492" s="9">
        <f t="shared" si="499"/>
        <v>0</v>
      </c>
      <c r="V492" s="9">
        <f t="shared" si="500"/>
        <v>0</v>
      </c>
      <c r="W492" s="9">
        <f t="shared" si="501"/>
        <v>0</v>
      </c>
      <c r="X492" s="9">
        <f t="shared" si="502"/>
        <v>0</v>
      </c>
      <c r="Y492" s="1">
        <f t="shared" si="503"/>
        <v>0</v>
      </c>
    </row>
    <row r="493" spans="1:25">
      <c r="A493">
        <f t="shared" si="484"/>
        <v>467</v>
      </c>
      <c r="C493" s="120"/>
      <c r="E493" s="105" t="s">
        <v>79</v>
      </c>
      <c r="G493" s="12"/>
      <c r="H493" s="9"/>
      <c r="I493" s="1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1"/>
    </row>
    <row r="494" spans="1:25">
      <c r="A494">
        <f t="shared" si="484"/>
        <v>468</v>
      </c>
      <c r="C494" s="120">
        <v>9320</v>
      </c>
      <c r="F494" s="105" t="s">
        <v>108</v>
      </c>
      <c r="G494" s="12">
        <v>17.600000000000001</v>
      </c>
      <c r="H494" s="9" t="str">
        <f>VLOOKUP($G494,alloc,3)</f>
        <v>Composite of Accts. 870-902, 905-916, 924 &amp; 928-930.1 - Comm</v>
      </c>
      <c r="I494" s="1">
        <f>'O and M Class.'!L$166</f>
        <v>0</v>
      </c>
      <c r="J494" s="9">
        <f>$I494*VLOOKUP($G494,alloc,6)</f>
        <v>0</v>
      </c>
      <c r="K494" s="9">
        <f>$I494*VLOOKUP($G494,alloc,7)</f>
        <v>0</v>
      </c>
      <c r="L494" s="9">
        <f>$I494*VLOOKUP($G494,alloc,8)</f>
        <v>0</v>
      </c>
      <c r="M494" s="9">
        <f>$I494*VLOOKUP($G494,alloc,9)</f>
        <v>0</v>
      </c>
      <c r="N494" s="9">
        <f>$I494*VLOOKUP($G494,alloc,10)</f>
        <v>0</v>
      </c>
      <c r="O494" s="9">
        <f>$I494*VLOOKUP($G494,alloc,11)</f>
        <v>0</v>
      </c>
      <c r="P494" s="9">
        <f>$I494*VLOOKUP($G494,alloc,12)</f>
        <v>0</v>
      </c>
      <c r="Q494" s="9">
        <f>$I494*VLOOKUP($G494,alloc,13)</f>
        <v>0</v>
      </c>
      <c r="R494" s="9">
        <f>$I494*VLOOKUP($G494,alloc,14)</f>
        <v>0</v>
      </c>
      <c r="S494" s="9">
        <f>$I494*VLOOKUP($G494,alloc,15)</f>
        <v>0</v>
      </c>
      <c r="T494" s="9">
        <f>$I494*VLOOKUP($G494,alloc,16)</f>
        <v>0</v>
      </c>
      <c r="U494" s="9">
        <f>$I494*VLOOKUP($G494,alloc,17)</f>
        <v>0</v>
      </c>
      <c r="V494" s="9">
        <f>$I494*VLOOKUP($G494,alloc,18)</f>
        <v>0</v>
      </c>
      <c r="W494" s="9">
        <f>$I494*VLOOKUP($G494,alloc,19)</f>
        <v>0</v>
      </c>
      <c r="X494" s="9">
        <f>$I494*VLOOKUP($G494,alloc,20)</f>
        <v>0</v>
      </c>
      <c r="Y494" s="1">
        <f>SUM(J494:X494)-I494</f>
        <v>0</v>
      </c>
    </row>
    <row r="495" spans="1:25">
      <c r="A495">
        <f t="shared" si="484"/>
        <v>469</v>
      </c>
      <c r="C495" s="120"/>
      <c r="D495" s="105" t="s">
        <v>32</v>
      </c>
      <c r="H495" s="9"/>
      <c r="I495" s="1">
        <f>'O and M Class.'!L$167</f>
        <v>466203.34719867213</v>
      </c>
      <c r="J495" s="1">
        <f t="shared" ref="J495:X495" si="504">SUM(J480:J494)</f>
        <v>137009.77276714292</v>
      </c>
      <c r="K495" s="1">
        <f t="shared" si="504"/>
        <v>98459.746714056833</v>
      </c>
      <c r="L495" s="1">
        <f t="shared" si="504"/>
        <v>2932.4037807265595</v>
      </c>
      <c r="M495" s="1">
        <f t="shared" si="504"/>
        <v>109045.30894422052</v>
      </c>
      <c r="N495" s="1">
        <f t="shared" si="504"/>
        <v>118756.11499252533</v>
      </c>
      <c r="O495" s="1">
        <f t="shared" si="504"/>
        <v>0</v>
      </c>
      <c r="P495" s="1">
        <f t="shared" si="504"/>
        <v>0</v>
      </c>
      <c r="Q495" s="1">
        <f t="shared" si="504"/>
        <v>0</v>
      </c>
      <c r="R495" s="1">
        <f t="shared" si="504"/>
        <v>0</v>
      </c>
      <c r="S495" s="1">
        <f t="shared" si="504"/>
        <v>0</v>
      </c>
      <c r="T495" s="1">
        <f t="shared" si="504"/>
        <v>0</v>
      </c>
      <c r="U495" s="1">
        <f t="shared" si="504"/>
        <v>0</v>
      </c>
      <c r="V495" s="1">
        <f t="shared" si="504"/>
        <v>0</v>
      </c>
      <c r="W495" s="1">
        <f t="shared" si="504"/>
        <v>0</v>
      </c>
      <c r="X495" s="1">
        <f t="shared" si="504"/>
        <v>0</v>
      </c>
      <c r="Y495" s="1">
        <f>SUM(J495:X495)-I495</f>
        <v>0</v>
      </c>
    </row>
    <row r="496" spans="1:25">
      <c r="A496">
        <f>A495+1</f>
        <v>470</v>
      </c>
      <c r="H496" s="9"/>
      <c r="I496" s="1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1"/>
    </row>
    <row r="497" spans="1:25">
      <c r="A497">
        <f>A496+1</f>
        <v>471</v>
      </c>
      <c r="D497" s="105" t="s">
        <v>130</v>
      </c>
      <c r="H497" s="9"/>
      <c r="I497" s="1">
        <f>'O and M Class.'!L$169</f>
        <v>88687302.195229635</v>
      </c>
      <c r="J497" s="1">
        <f t="shared" ref="J497:X497" si="505">J495+J476+J469+J462+J454+J427+J403+J380+J359</f>
        <v>50829677.022596784</v>
      </c>
      <c r="K497" s="1">
        <f t="shared" si="505"/>
        <v>36527150.818088569</v>
      </c>
      <c r="L497" s="1">
        <f t="shared" si="505"/>
        <v>849482.75737899786</v>
      </c>
      <c r="M497" s="1">
        <f t="shared" si="505"/>
        <v>231183.97098215902</v>
      </c>
      <c r="N497" s="1">
        <f t="shared" si="505"/>
        <v>249807.6261831352</v>
      </c>
      <c r="O497" s="1">
        <f t="shared" si="505"/>
        <v>0</v>
      </c>
      <c r="P497" s="1">
        <f t="shared" si="505"/>
        <v>0</v>
      </c>
      <c r="Q497" s="1">
        <f t="shared" si="505"/>
        <v>0</v>
      </c>
      <c r="R497" s="1">
        <f t="shared" si="505"/>
        <v>0</v>
      </c>
      <c r="S497" s="1">
        <f t="shared" si="505"/>
        <v>0</v>
      </c>
      <c r="T497" s="1">
        <f t="shared" si="505"/>
        <v>0</v>
      </c>
      <c r="U497" s="1">
        <f t="shared" si="505"/>
        <v>0</v>
      </c>
      <c r="V497" s="1">
        <f t="shared" si="505"/>
        <v>0</v>
      </c>
      <c r="W497" s="1">
        <f t="shared" si="505"/>
        <v>0</v>
      </c>
      <c r="X497" s="1">
        <f t="shared" si="505"/>
        <v>0</v>
      </c>
      <c r="Y497" s="1">
        <f>SUM(J497:X497)-I497</f>
        <v>0</v>
      </c>
    </row>
    <row r="499" spans="1:25">
      <c r="F499" s="120" t="s">
        <v>131</v>
      </c>
    </row>
    <row r="500" spans="1:25">
      <c r="N500" s="3"/>
      <c r="O500" s="3"/>
      <c r="Q500" s="2"/>
      <c r="R500" s="2"/>
      <c r="S500" s="2"/>
      <c r="T500" s="2"/>
      <c r="U500" s="2"/>
      <c r="V500" s="2"/>
    </row>
    <row r="501" spans="1:25">
      <c r="J501" s="23"/>
      <c r="K501" s="3"/>
      <c r="L501" s="3"/>
      <c r="M501" s="3"/>
      <c r="N501" s="2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>
      <c r="A502" s="39" t="s">
        <v>290</v>
      </c>
      <c r="C502" s="121" t="s">
        <v>288</v>
      </c>
      <c r="G502" s="14" t="s">
        <v>38</v>
      </c>
      <c r="H502" s="11" t="s">
        <v>38</v>
      </c>
      <c r="I502" s="2" t="s">
        <v>1</v>
      </c>
      <c r="J502" s="2" t="s">
        <v>56</v>
      </c>
      <c r="K502" s="2" t="s">
        <v>535</v>
      </c>
      <c r="L502" s="2" t="s">
        <v>535</v>
      </c>
      <c r="M502" s="40" t="s">
        <v>536</v>
      </c>
      <c r="N502" s="40" t="s">
        <v>536</v>
      </c>
      <c r="O502" s="2"/>
      <c r="P502" s="2"/>
      <c r="Q502" s="2"/>
      <c r="R502" s="2"/>
      <c r="S502" s="2"/>
      <c r="T502" s="3"/>
      <c r="U502" s="3"/>
      <c r="V502" s="3"/>
      <c r="W502" s="2"/>
      <c r="X502" s="2"/>
      <c r="Y502" s="2"/>
    </row>
    <row r="503" spans="1:25">
      <c r="A503" s="39" t="s">
        <v>289</v>
      </c>
      <c r="C503" s="121" t="s">
        <v>289</v>
      </c>
      <c r="G503" s="14" t="s">
        <v>39</v>
      </c>
      <c r="H503" s="11" t="s">
        <v>21</v>
      </c>
      <c r="I503" s="2" t="s">
        <v>2</v>
      </c>
      <c r="J503" s="2" t="s">
        <v>460</v>
      </c>
      <c r="K503" s="40" t="s">
        <v>537</v>
      </c>
      <c r="L503" s="40" t="s">
        <v>538</v>
      </c>
      <c r="M503" s="40" t="s">
        <v>537</v>
      </c>
      <c r="N503" s="40" t="s">
        <v>538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>
      <c r="A504">
        <f>+A497+1</f>
        <v>472</v>
      </c>
      <c r="C504" s="120"/>
      <c r="D504" s="105" t="s">
        <v>110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5">
      <c r="A505">
        <f t="shared" ref="A505:A564" si="506">A504+1</f>
        <v>473</v>
      </c>
      <c r="C505" s="120"/>
      <c r="E505" s="105" t="s">
        <v>70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>
      <c r="A506">
        <f t="shared" si="506"/>
        <v>474</v>
      </c>
      <c r="C506" s="122">
        <v>7500</v>
      </c>
      <c r="F506" s="105" t="s">
        <v>78</v>
      </c>
      <c r="G506" s="12"/>
      <c r="H506" s="9"/>
      <c r="I506" s="1">
        <f>'O and M Class.'!G$14</f>
        <v>0</v>
      </c>
      <c r="J506" s="1">
        <f t="shared" ref="J506:X506" si="507">+J14+J178+J342</f>
        <v>0</v>
      </c>
      <c r="K506" s="1">
        <f t="shared" si="507"/>
        <v>0</v>
      </c>
      <c r="L506" s="1">
        <f t="shared" si="507"/>
        <v>0</v>
      </c>
      <c r="M506" s="1">
        <f t="shared" si="507"/>
        <v>0</v>
      </c>
      <c r="N506" s="1">
        <f t="shared" si="507"/>
        <v>0</v>
      </c>
      <c r="O506" s="1">
        <f t="shared" si="507"/>
        <v>0</v>
      </c>
      <c r="P506" s="1">
        <f t="shared" si="507"/>
        <v>0</v>
      </c>
      <c r="Q506" s="1">
        <f t="shared" si="507"/>
        <v>0</v>
      </c>
      <c r="R506" s="1">
        <f t="shared" si="507"/>
        <v>0</v>
      </c>
      <c r="S506" s="1">
        <f t="shared" si="507"/>
        <v>0</v>
      </c>
      <c r="T506" s="1">
        <f t="shared" si="507"/>
        <v>0</v>
      </c>
      <c r="U506" s="1">
        <f t="shared" si="507"/>
        <v>0</v>
      </c>
      <c r="V506" s="1">
        <f t="shared" si="507"/>
        <v>0</v>
      </c>
      <c r="W506" s="1">
        <f t="shared" si="507"/>
        <v>0</v>
      </c>
      <c r="X506" s="1">
        <f t="shared" si="507"/>
        <v>0</v>
      </c>
      <c r="Y506" s="1">
        <f>SUM(J506:X506)-I506</f>
        <v>0</v>
      </c>
    </row>
    <row r="507" spans="1:25">
      <c r="A507">
        <f t="shared" si="506"/>
        <v>475</v>
      </c>
      <c r="C507" s="122">
        <v>7510</v>
      </c>
      <c r="F507" s="105" t="s">
        <v>71</v>
      </c>
      <c r="G507" s="12"/>
      <c r="H507" s="9"/>
      <c r="I507" s="1">
        <f>'O and M Class.'!G$15</f>
        <v>0</v>
      </c>
      <c r="J507" s="1">
        <f t="shared" ref="J507:X507" si="508">+J15+J179+J343</f>
        <v>0</v>
      </c>
      <c r="K507" s="1">
        <f t="shared" si="508"/>
        <v>0</v>
      </c>
      <c r="L507" s="1">
        <f t="shared" si="508"/>
        <v>0</v>
      </c>
      <c r="M507" s="1">
        <f t="shared" si="508"/>
        <v>0</v>
      </c>
      <c r="N507" s="1">
        <f t="shared" si="508"/>
        <v>0</v>
      </c>
      <c r="O507" s="1">
        <f t="shared" si="508"/>
        <v>0</v>
      </c>
      <c r="P507" s="1">
        <f t="shared" si="508"/>
        <v>0</v>
      </c>
      <c r="Q507" s="1">
        <f t="shared" si="508"/>
        <v>0</v>
      </c>
      <c r="R507" s="1">
        <f t="shared" si="508"/>
        <v>0</v>
      </c>
      <c r="S507" s="1">
        <f t="shared" si="508"/>
        <v>0</v>
      </c>
      <c r="T507" s="1">
        <f t="shared" si="508"/>
        <v>0</v>
      </c>
      <c r="U507" s="1">
        <f t="shared" si="508"/>
        <v>0</v>
      </c>
      <c r="V507" s="1">
        <f t="shared" si="508"/>
        <v>0</v>
      </c>
      <c r="W507" s="1">
        <f t="shared" si="508"/>
        <v>0</v>
      </c>
      <c r="X507" s="1">
        <f t="shared" si="508"/>
        <v>0</v>
      </c>
      <c r="Y507" s="1">
        <f t="shared" ref="Y507:Y513" si="509">SUM(J507:X507)-I507</f>
        <v>0</v>
      </c>
    </row>
    <row r="508" spans="1:25">
      <c r="A508">
        <f t="shared" si="506"/>
        <v>476</v>
      </c>
      <c r="C508" s="120">
        <v>7530</v>
      </c>
      <c r="F508" s="105" t="s">
        <v>72</v>
      </c>
      <c r="G508" s="12"/>
      <c r="H508" s="9"/>
      <c r="I508" s="1">
        <f>'O and M Class.'!G$16</f>
        <v>0</v>
      </c>
      <c r="J508" s="1">
        <f t="shared" ref="J508:X508" si="510">+J16+J180+J344</f>
        <v>0</v>
      </c>
      <c r="K508" s="1">
        <f t="shared" si="510"/>
        <v>0</v>
      </c>
      <c r="L508" s="1">
        <f t="shared" si="510"/>
        <v>0</v>
      </c>
      <c r="M508" s="1">
        <f t="shared" si="510"/>
        <v>0</v>
      </c>
      <c r="N508" s="1">
        <f t="shared" si="510"/>
        <v>0</v>
      </c>
      <c r="O508" s="1">
        <f t="shared" si="510"/>
        <v>0</v>
      </c>
      <c r="P508" s="1">
        <f t="shared" si="510"/>
        <v>0</v>
      </c>
      <c r="Q508" s="1">
        <f t="shared" si="510"/>
        <v>0</v>
      </c>
      <c r="R508" s="1">
        <f t="shared" si="510"/>
        <v>0</v>
      </c>
      <c r="S508" s="1">
        <f t="shared" si="510"/>
        <v>0</v>
      </c>
      <c r="T508" s="1">
        <f t="shared" si="510"/>
        <v>0</v>
      </c>
      <c r="U508" s="1">
        <f t="shared" si="510"/>
        <v>0</v>
      </c>
      <c r="V508" s="1">
        <f t="shared" si="510"/>
        <v>0</v>
      </c>
      <c r="W508" s="1">
        <f t="shared" si="510"/>
        <v>0</v>
      </c>
      <c r="X508" s="1">
        <f t="shared" si="510"/>
        <v>0</v>
      </c>
      <c r="Y508" s="1">
        <f t="shared" si="509"/>
        <v>0</v>
      </c>
    </row>
    <row r="509" spans="1:25">
      <c r="A509">
        <f t="shared" si="506"/>
        <v>477</v>
      </c>
      <c r="C509" s="120">
        <v>7540</v>
      </c>
      <c r="F509" s="105" t="s">
        <v>73</v>
      </c>
      <c r="G509" s="12"/>
      <c r="H509" s="9"/>
      <c r="I509" s="1">
        <f>'O and M Class.'!G$17</f>
        <v>0</v>
      </c>
      <c r="J509" s="1">
        <f t="shared" ref="J509:X509" si="511">+J17+J181+J345</f>
        <v>0</v>
      </c>
      <c r="K509" s="1">
        <f t="shared" si="511"/>
        <v>0</v>
      </c>
      <c r="L509" s="1">
        <f t="shared" si="511"/>
        <v>0</v>
      </c>
      <c r="M509" s="1">
        <f t="shared" si="511"/>
        <v>0</v>
      </c>
      <c r="N509" s="1">
        <f t="shared" si="511"/>
        <v>0</v>
      </c>
      <c r="O509" s="1">
        <f t="shared" si="511"/>
        <v>0</v>
      </c>
      <c r="P509" s="1">
        <f t="shared" si="511"/>
        <v>0</v>
      </c>
      <c r="Q509" s="1">
        <f t="shared" si="511"/>
        <v>0</v>
      </c>
      <c r="R509" s="1">
        <f t="shared" si="511"/>
        <v>0</v>
      </c>
      <c r="S509" s="1">
        <f t="shared" si="511"/>
        <v>0</v>
      </c>
      <c r="T509" s="1">
        <f t="shared" si="511"/>
        <v>0</v>
      </c>
      <c r="U509" s="1">
        <f t="shared" si="511"/>
        <v>0</v>
      </c>
      <c r="V509" s="1">
        <f t="shared" si="511"/>
        <v>0</v>
      </c>
      <c r="W509" s="1">
        <f t="shared" si="511"/>
        <v>0</v>
      </c>
      <c r="X509" s="1">
        <f t="shared" si="511"/>
        <v>0</v>
      </c>
      <c r="Y509" s="1">
        <f t="shared" si="509"/>
        <v>0</v>
      </c>
    </row>
    <row r="510" spans="1:25">
      <c r="A510">
        <f t="shared" si="506"/>
        <v>478</v>
      </c>
      <c r="C510" s="120">
        <v>7550</v>
      </c>
      <c r="F510" s="105" t="s">
        <v>74</v>
      </c>
      <c r="G510" s="12"/>
      <c r="H510" s="9"/>
      <c r="I510" s="1">
        <f>'O and M Class.'!G$18</f>
        <v>0</v>
      </c>
      <c r="J510" s="1">
        <f t="shared" ref="J510:X510" si="512">+J18+J182+J346</f>
        <v>0</v>
      </c>
      <c r="K510" s="1">
        <f t="shared" si="512"/>
        <v>0</v>
      </c>
      <c r="L510" s="1">
        <f t="shared" si="512"/>
        <v>0</v>
      </c>
      <c r="M510" s="1">
        <f t="shared" si="512"/>
        <v>0</v>
      </c>
      <c r="N510" s="1">
        <f t="shared" si="512"/>
        <v>0</v>
      </c>
      <c r="O510" s="1">
        <f t="shared" si="512"/>
        <v>0</v>
      </c>
      <c r="P510" s="1">
        <f t="shared" si="512"/>
        <v>0</v>
      </c>
      <c r="Q510" s="1">
        <f t="shared" si="512"/>
        <v>0</v>
      </c>
      <c r="R510" s="1">
        <f t="shared" si="512"/>
        <v>0</v>
      </c>
      <c r="S510" s="1">
        <f t="shared" si="512"/>
        <v>0</v>
      </c>
      <c r="T510" s="1">
        <f t="shared" si="512"/>
        <v>0</v>
      </c>
      <c r="U510" s="1">
        <f t="shared" si="512"/>
        <v>0</v>
      </c>
      <c r="V510" s="1">
        <f t="shared" si="512"/>
        <v>0</v>
      </c>
      <c r="W510" s="1">
        <f t="shared" si="512"/>
        <v>0</v>
      </c>
      <c r="X510" s="1">
        <f t="shared" si="512"/>
        <v>0</v>
      </c>
      <c r="Y510" s="1">
        <f t="shared" si="509"/>
        <v>0</v>
      </c>
    </row>
    <row r="511" spans="1:25">
      <c r="A511">
        <f t="shared" si="506"/>
        <v>479</v>
      </c>
      <c r="C511" s="122">
        <v>7560</v>
      </c>
      <c r="F511" s="105" t="s">
        <v>75</v>
      </c>
      <c r="G511" s="12"/>
      <c r="H511" s="9"/>
      <c r="I511" s="1">
        <f>'O and M Class.'!G$19</f>
        <v>0</v>
      </c>
      <c r="J511" s="1">
        <f t="shared" ref="J511:X511" si="513">+J19+J183+J347</f>
        <v>0</v>
      </c>
      <c r="K511" s="1">
        <f t="shared" si="513"/>
        <v>0</v>
      </c>
      <c r="L511" s="1">
        <f t="shared" si="513"/>
        <v>0</v>
      </c>
      <c r="M511" s="1">
        <f t="shared" si="513"/>
        <v>0</v>
      </c>
      <c r="N511" s="1">
        <f t="shared" si="513"/>
        <v>0</v>
      </c>
      <c r="O511" s="1">
        <f t="shared" si="513"/>
        <v>0</v>
      </c>
      <c r="P511" s="1">
        <f t="shared" si="513"/>
        <v>0</v>
      </c>
      <c r="Q511" s="1">
        <f t="shared" si="513"/>
        <v>0</v>
      </c>
      <c r="R511" s="1">
        <f t="shared" si="513"/>
        <v>0</v>
      </c>
      <c r="S511" s="1">
        <f t="shared" si="513"/>
        <v>0</v>
      </c>
      <c r="T511" s="1">
        <f t="shared" si="513"/>
        <v>0</v>
      </c>
      <c r="U511" s="1">
        <f t="shared" si="513"/>
        <v>0</v>
      </c>
      <c r="V511" s="1">
        <f t="shared" si="513"/>
        <v>0</v>
      </c>
      <c r="W511" s="1">
        <f t="shared" si="513"/>
        <v>0</v>
      </c>
      <c r="X511" s="1">
        <f t="shared" si="513"/>
        <v>0</v>
      </c>
      <c r="Y511" s="1">
        <f t="shared" si="509"/>
        <v>0</v>
      </c>
    </row>
    <row r="512" spans="1:25">
      <c r="A512">
        <f t="shared" si="506"/>
        <v>480</v>
      </c>
      <c r="C512" s="120">
        <v>7570</v>
      </c>
      <c r="F512" s="105" t="s">
        <v>76</v>
      </c>
      <c r="G512" s="12"/>
      <c r="H512" s="9"/>
      <c r="I512" s="1">
        <f>'O and M Class.'!G$20</f>
        <v>0</v>
      </c>
      <c r="J512" s="1">
        <f t="shared" ref="J512:X512" si="514">+J20+J184+J348</f>
        <v>0</v>
      </c>
      <c r="K512" s="1">
        <f t="shared" si="514"/>
        <v>0</v>
      </c>
      <c r="L512" s="1">
        <f t="shared" si="514"/>
        <v>0</v>
      </c>
      <c r="M512" s="1">
        <f t="shared" si="514"/>
        <v>0</v>
      </c>
      <c r="N512" s="1">
        <f t="shared" si="514"/>
        <v>0</v>
      </c>
      <c r="O512" s="1">
        <f t="shared" si="514"/>
        <v>0</v>
      </c>
      <c r="P512" s="1">
        <f t="shared" si="514"/>
        <v>0</v>
      </c>
      <c r="Q512" s="1">
        <f t="shared" si="514"/>
        <v>0</v>
      </c>
      <c r="R512" s="1">
        <f t="shared" si="514"/>
        <v>0</v>
      </c>
      <c r="S512" s="1">
        <f t="shared" si="514"/>
        <v>0</v>
      </c>
      <c r="T512" s="1">
        <f t="shared" si="514"/>
        <v>0</v>
      </c>
      <c r="U512" s="1">
        <f t="shared" si="514"/>
        <v>0</v>
      </c>
      <c r="V512" s="1">
        <f t="shared" si="514"/>
        <v>0</v>
      </c>
      <c r="W512" s="1">
        <f t="shared" si="514"/>
        <v>0</v>
      </c>
      <c r="X512" s="1">
        <f t="shared" si="514"/>
        <v>0</v>
      </c>
      <c r="Y512" s="1">
        <f t="shared" si="509"/>
        <v>0</v>
      </c>
    </row>
    <row r="513" spans="1:25">
      <c r="A513">
        <f t="shared" si="506"/>
        <v>481</v>
      </c>
      <c r="C513" s="120">
        <v>7590</v>
      </c>
      <c r="F513" s="105" t="s">
        <v>77</v>
      </c>
      <c r="G513" s="12"/>
      <c r="H513" s="9"/>
      <c r="I513" s="1">
        <f>'O and M Class.'!G$21</f>
        <v>0</v>
      </c>
      <c r="J513" s="1">
        <f t="shared" ref="J513:X513" si="515">+J21+J185+J349</f>
        <v>0</v>
      </c>
      <c r="K513" s="1">
        <f t="shared" si="515"/>
        <v>0</v>
      </c>
      <c r="L513" s="1">
        <f t="shared" si="515"/>
        <v>0</v>
      </c>
      <c r="M513" s="1">
        <f t="shared" si="515"/>
        <v>0</v>
      </c>
      <c r="N513" s="1">
        <f t="shared" si="515"/>
        <v>0</v>
      </c>
      <c r="O513" s="1">
        <f t="shared" si="515"/>
        <v>0</v>
      </c>
      <c r="P513" s="1">
        <f t="shared" si="515"/>
        <v>0</v>
      </c>
      <c r="Q513" s="1">
        <f t="shared" si="515"/>
        <v>0</v>
      </c>
      <c r="R513" s="1">
        <f t="shared" si="515"/>
        <v>0</v>
      </c>
      <c r="S513" s="1">
        <f t="shared" si="515"/>
        <v>0</v>
      </c>
      <c r="T513" s="1">
        <f t="shared" si="515"/>
        <v>0</v>
      </c>
      <c r="U513" s="1">
        <f t="shared" si="515"/>
        <v>0</v>
      </c>
      <c r="V513" s="1">
        <f t="shared" si="515"/>
        <v>0</v>
      </c>
      <c r="W513" s="1">
        <f t="shared" si="515"/>
        <v>0</v>
      </c>
      <c r="X513" s="1">
        <f t="shared" si="515"/>
        <v>0</v>
      </c>
      <c r="Y513" s="1">
        <f t="shared" si="509"/>
        <v>0</v>
      </c>
    </row>
    <row r="514" spans="1:25">
      <c r="A514">
        <f t="shared" si="506"/>
        <v>482</v>
      </c>
      <c r="C514" s="120"/>
      <c r="E514" s="105" t="s">
        <v>79</v>
      </c>
      <c r="H514" s="9"/>
      <c r="I514" s="1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1"/>
    </row>
    <row r="515" spans="1:25">
      <c r="A515">
        <f t="shared" si="506"/>
        <v>483</v>
      </c>
      <c r="C515" s="122">
        <v>7610</v>
      </c>
      <c r="F515" s="105" t="s">
        <v>87</v>
      </c>
      <c r="G515" s="12"/>
      <c r="H515" s="9"/>
      <c r="I515" s="1">
        <f>'O and M Class.'!G$23</f>
        <v>0</v>
      </c>
      <c r="J515" s="1">
        <f t="shared" ref="J515:X515" si="516">+J23+J187+J351</f>
        <v>0</v>
      </c>
      <c r="K515" s="1">
        <f t="shared" si="516"/>
        <v>0</v>
      </c>
      <c r="L515" s="1">
        <f t="shared" si="516"/>
        <v>0</v>
      </c>
      <c r="M515" s="1">
        <f t="shared" si="516"/>
        <v>0</v>
      </c>
      <c r="N515" s="1">
        <f t="shared" si="516"/>
        <v>0</v>
      </c>
      <c r="O515" s="1">
        <f t="shared" si="516"/>
        <v>0</v>
      </c>
      <c r="P515" s="1">
        <f t="shared" si="516"/>
        <v>0</v>
      </c>
      <c r="Q515" s="1">
        <f t="shared" si="516"/>
        <v>0</v>
      </c>
      <c r="R515" s="1">
        <f t="shared" si="516"/>
        <v>0</v>
      </c>
      <c r="S515" s="1">
        <f t="shared" si="516"/>
        <v>0</v>
      </c>
      <c r="T515" s="1">
        <f t="shared" si="516"/>
        <v>0</v>
      </c>
      <c r="U515" s="1">
        <f t="shared" si="516"/>
        <v>0</v>
      </c>
      <c r="V515" s="1">
        <f t="shared" si="516"/>
        <v>0</v>
      </c>
      <c r="W515" s="1">
        <f t="shared" si="516"/>
        <v>0</v>
      </c>
      <c r="X515" s="1">
        <f t="shared" si="516"/>
        <v>0</v>
      </c>
      <c r="Y515" s="1">
        <f t="shared" ref="Y515:Y523" si="517">SUM(J515:X515)-I515</f>
        <v>0</v>
      </c>
    </row>
    <row r="516" spans="1:25">
      <c r="A516">
        <f t="shared" si="506"/>
        <v>484</v>
      </c>
      <c r="C516" s="120">
        <v>7620</v>
      </c>
      <c r="F516" s="105" t="s">
        <v>80</v>
      </c>
      <c r="G516" s="12"/>
      <c r="H516" s="9"/>
      <c r="I516" s="1">
        <f>'O and M Class.'!G$24</f>
        <v>0</v>
      </c>
      <c r="J516" s="1">
        <f t="shared" ref="J516:X516" si="518">+J24+J188+J352</f>
        <v>0</v>
      </c>
      <c r="K516" s="1">
        <f t="shared" si="518"/>
        <v>0</v>
      </c>
      <c r="L516" s="1">
        <f t="shared" si="518"/>
        <v>0</v>
      </c>
      <c r="M516" s="1">
        <f t="shared" si="518"/>
        <v>0</v>
      </c>
      <c r="N516" s="1">
        <f t="shared" si="518"/>
        <v>0</v>
      </c>
      <c r="O516" s="1">
        <f t="shared" si="518"/>
        <v>0</v>
      </c>
      <c r="P516" s="1">
        <f t="shared" si="518"/>
        <v>0</v>
      </c>
      <c r="Q516" s="1">
        <f t="shared" si="518"/>
        <v>0</v>
      </c>
      <c r="R516" s="1">
        <f t="shared" si="518"/>
        <v>0</v>
      </c>
      <c r="S516" s="1">
        <f t="shared" si="518"/>
        <v>0</v>
      </c>
      <c r="T516" s="1">
        <f t="shared" si="518"/>
        <v>0</v>
      </c>
      <c r="U516" s="1">
        <f t="shared" si="518"/>
        <v>0</v>
      </c>
      <c r="V516" s="1">
        <f t="shared" si="518"/>
        <v>0</v>
      </c>
      <c r="W516" s="1">
        <f t="shared" si="518"/>
        <v>0</v>
      </c>
      <c r="X516" s="1">
        <f t="shared" si="518"/>
        <v>0</v>
      </c>
      <c r="Y516" s="1">
        <f t="shared" si="517"/>
        <v>0</v>
      </c>
    </row>
    <row r="517" spans="1:25">
      <c r="A517">
        <f t="shared" si="506"/>
        <v>485</v>
      </c>
      <c r="C517" s="120">
        <v>7640</v>
      </c>
      <c r="F517" s="105" t="s">
        <v>81</v>
      </c>
      <c r="G517" s="12"/>
      <c r="H517" s="9"/>
      <c r="I517" s="1">
        <f>'O and M Class.'!G$25</f>
        <v>0</v>
      </c>
      <c r="J517" s="1">
        <f t="shared" ref="J517:X517" si="519">+J25+J189+J353</f>
        <v>0</v>
      </c>
      <c r="K517" s="1">
        <f t="shared" si="519"/>
        <v>0</v>
      </c>
      <c r="L517" s="1">
        <f t="shared" si="519"/>
        <v>0</v>
      </c>
      <c r="M517" s="1">
        <f t="shared" si="519"/>
        <v>0</v>
      </c>
      <c r="N517" s="1">
        <f t="shared" si="519"/>
        <v>0</v>
      </c>
      <c r="O517" s="1">
        <f t="shared" si="519"/>
        <v>0</v>
      </c>
      <c r="P517" s="1">
        <f t="shared" si="519"/>
        <v>0</v>
      </c>
      <c r="Q517" s="1">
        <f t="shared" si="519"/>
        <v>0</v>
      </c>
      <c r="R517" s="1">
        <f t="shared" si="519"/>
        <v>0</v>
      </c>
      <c r="S517" s="1">
        <f t="shared" si="519"/>
        <v>0</v>
      </c>
      <c r="T517" s="1">
        <f t="shared" si="519"/>
        <v>0</v>
      </c>
      <c r="U517" s="1">
        <f t="shared" si="519"/>
        <v>0</v>
      </c>
      <c r="V517" s="1">
        <f t="shared" si="519"/>
        <v>0</v>
      </c>
      <c r="W517" s="1">
        <f t="shared" si="519"/>
        <v>0</v>
      </c>
      <c r="X517" s="1">
        <f t="shared" si="519"/>
        <v>0</v>
      </c>
      <c r="Y517" s="1">
        <f t="shared" si="517"/>
        <v>0</v>
      </c>
    </row>
    <row r="518" spans="1:25">
      <c r="A518">
        <f t="shared" si="506"/>
        <v>486</v>
      </c>
      <c r="C518" s="120">
        <v>7650</v>
      </c>
      <c r="F518" s="105" t="s">
        <v>82</v>
      </c>
      <c r="G518" s="12"/>
      <c r="H518" s="9"/>
      <c r="I518" s="1">
        <f>'O and M Class.'!G$26</f>
        <v>0</v>
      </c>
      <c r="J518" s="1">
        <f t="shared" ref="J518:X518" si="520">+J26+J190+J354</f>
        <v>0</v>
      </c>
      <c r="K518" s="1">
        <f t="shared" si="520"/>
        <v>0</v>
      </c>
      <c r="L518" s="1">
        <f t="shared" si="520"/>
        <v>0</v>
      </c>
      <c r="M518" s="1">
        <f t="shared" si="520"/>
        <v>0</v>
      </c>
      <c r="N518" s="1">
        <f t="shared" si="520"/>
        <v>0</v>
      </c>
      <c r="O518" s="1">
        <f t="shared" si="520"/>
        <v>0</v>
      </c>
      <c r="P518" s="1">
        <f t="shared" si="520"/>
        <v>0</v>
      </c>
      <c r="Q518" s="1">
        <f t="shared" si="520"/>
        <v>0</v>
      </c>
      <c r="R518" s="1">
        <f t="shared" si="520"/>
        <v>0</v>
      </c>
      <c r="S518" s="1">
        <f t="shared" si="520"/>
        <v>0</v>
      </c>
      <c r="T518" s="1">
        <f t="shared" si="520"/>
        <v>0</v>
      </c>
      <c r="U518" s="1">
        <f t="shared" si="520"/>
        <v>0</v>
      </c>
      <c r="V518" s="1">
        <f t="shared" si="520"/>
        <v>0</v>
      </c>
      <c r="W518" s="1">
        <f t="shared" si="520"/>
        <v>0</v>
      </c>
      <c r="X518" s="1">
        <f t="shared" si="520"/>
        <v>0</v>
      </c>
      <c r="Y518" s="1">
        <f t="shared" si="517"/>
        <v>0</v>
      </c>
    </row>
    <row r="519" spans="1:25">
      <c r="A519">
        <f t="shared" si="506"/>
        <v>487</v>
      </c>
      <c r="C519" s="120">
        <v>7660</v>
      </c>
      <c r="F519" s="105" t="s">
        <v>83</v>
      </c>
      <c r="G519" s="12"/>
      <c r="H519" s="9"/>
      <c r="I519" s="1">
        <f>'O and M Class.'!G$27</f>
        <v>0</v>
      </c>
      <c r="J519" s="1">
        <f t="shared" ref="J519:X519" si="521">+J27+J191+J355</f>
        <v>0</v>
      </c>
      <c r="K519" s="1">
        <f t="shared" si="521"/>
        <v>0</v>
      </c>
      <c r="L519" s="1">
        <f t="shared" si="521"/>
        <v>0</v>
      </c>
      <c r="M519" s="1">
        <f t="shared" si="521"/>
        <v>0</v>
      </c>
      <c r="N519" s="1">
        <f t="shared" si="521"/>
        <v>0</v>
      </c>
      <c r="O519" s="1">
        <f t="shared" si="521"/>
        <v>0</v>
      </c>
      <c r="P519" s="1">
        <f t="shared" si="521"/>
        <v>0</v>
      </c>
      <c r="Q519" s="1">
        <f t="shared" si="521"/>
        <v>0</v>
      </c>
      <c r="R519" s="1">
        <f t="shared" si="521"/>
        <v>0</v>
      </c>
      <c r="S519" s="1">
        <f t="shared" si="521"/>
        <v>0</v>
      </c>
      <c r="T519" s="1">
        <f t="shared" si="521"/>
        <v>0</v>
      </c>
      <c r="U519" s="1">
        <f t="shared" si="521"/>
        <v>0</v>
      </c>
      <c r="V519" s="1">
        <f t="shared" si="521"/>
        <v>0</v>
      </c>
      <c r="W519" s="1">
        <f t="shared" si="521"/>
        <v>0</v>
      </c>
      <c r="X519" s="1">
        <f t="shared" si="521"/>
        <v>0</v>
      </c>
      <c r="Y519" s="1">
        <f t="shared" si="517"/>
        <v>0</v>
      </c>
    </row>
    <row r="520" spans="1:25">
      <c r="A520">
        <f t="shared" si="506"/>
        <v>488</v>
      </c>
      <c r="C520" s="120">
        <v>7670</v>
      </c>
      <c r="F520" s="105" t="s">
        <v>84</v>
      </c>
      <c r="G520" s="12"/>
      <c r="H520" s="9"/>
      <c r="I520" s="1">
        <f>'O and M Class.'!G$28</f>
        <v>0</v>
      </c>
      <c r="J520" s="1">
        <f t="shared" ref="J520:X520" si="522">+J28+J192+J356</f>
        <v>0</v>
      </c>
      <c r="K520" s="1">
        <f t="shared" si="522"/>
        <v>0</v>
      </c>
      <c r="L520" s="1">
        <f t="shared" si="522"/>
        <v>0</v>
      </c>
      <c r="M520" s="1">
        <f t="shared" si="522"/>
        <v>0</v>
      </c>
      <c r="N520" s="1">
        <f t="shared" si="522"/>
        <v>0</v>
      </c>
      <c r="O520" s="1">
        <f t="shared" si="522"/>
        <v>0</v>
      </c>
      <c r="P520" s="1">
        <f t="shared" si="522"/>
        <v>0</v>
      </c>
      <c r="Q520" s="1">
        <f t="shared" si="522"/>
        <v>0</v>
      </c>
      <c r="R520" s="1">
        <f t="shared" si="522"/>
        <v>0</v>
      </c>
      <c r="S520" s="1">
        <f t="shared" si="522"/>
        <v>0</v>
      </c>
      <c r="T520" s="1">
        <f t="shared" si="522"/>
        <v>0</v>
      </c>
      <c r="U520" s="1">
        <f t="shared" si="522"/>
        <v>0</v>
      </c>
      <c r="V520" s="1">
        <f t="shared" si="522"/>
        <v>0</v>
      </c>
      <c r="W520" s="1">
        <f t="shared" si="522"/>
        <v>0</v>
      </c>
      <c r="X520" s="1">
        <f t="shared" si="522"/>
        <v>0</v>
      </c>
      <c r="Y520" s="1">
        <f t="shared" si="517"/>
        <v>0</v>
      </c>
    </row>
    <row r="521" spans="1:25">
      <c r="A521">
        <f t="shared" si="506"/>
        <v>489</v>
      </c>
      <c r="C521" s="120">
        <v>7680</v>
      </c>
      <c r="F521" s="105" t="s">
        <v>85</v>
      </c>
      <c r="G521" s="12"/>
      <c r="H521" s="9"/>
      <c r="I521" s="1">
        <f>'O and M Class.'!G$29</f>
        <v>0</v>
      </c>
      <c r="J521" s="1">
        <f t="shared" ref="J521:X521" si="523">+J29+J193+J357</f>
        <v>0</v>
      </c>
      <c r="K521" s="1">
        <f t="shared" si="523"/>
        <v>0</v>
      </c>
      <c r="L521" s="1">
        <f t="shared" si="523"/>
        <v>0</v>
      </c>
      <c r="M521" s="1">
        <f t="shared" si="523"/>
        <v>0</v>
      </c>
      <c r="N521" s="1">
        <f t="shared" si="523"/>
        <v>0</v>
      </c>
      <c r="O521" s="1">
        <f t="shared" si="523"/>
        <v>0</v>
      </c>
      <c r="P521" s="1">
        <f t="shared" si="523"/>
        <v>0</v>
      </c>
      <c r="Q521" s="1">
        <f t="shared" si="523"/>
        <v>0</v>
      </c>
      <c r="R521" s="1">
        <f t="shared" si="523"/>
        <v>0</v>
      </c>
      <c r="S521" s="1">
        <f t="shared" si="523"/>
        <v>0</v>
      </c>
      <c r="T521" s="1">
        <f t="shared" si="523"/>
        <v>0</v>
      </c>
      <c r="U521" s="1">
        <f t="shared" si="523"/>
        <v>0</v>
      </c>
      <c r="V521" s="1">
        <f t="shared" si="523"/>
        <v>0</v>
      </c>
      <c r="W521" s="1">
        <f t="shared" si="523"/>
        <v>0</v>
      </c>
      <c r="X521" s="1">
        <f t="shared" si="523"/>
        <v>0</v>
      </c>
      <c r="Y521" s="1">
        <f t="shared" si="517"/>
        <v>0</v>
      </c>
    </row>
    <row r="522" spans="1:25">
      <c r="A522">
        <f t="shared" si="506"/>
        <v>490</v>
      </c>
      <c r="C522" s="120">
        <v>7690</v>
      </c>
      <c r="F522" s="105" t="s">
        <v>86</v>
      </c>
      <c r="G522" s="12"/>
      <c r="H522" s="9"/>
      <c r="I522" s="1">
        <f>'O and M Class.'!G$30</f>
        <v>0</v>
      </c>
      <c r="J522" s="1">
        <f t="shared" ref="J522:X522" si="524">+J30+J194+J358</f>
        <v>0</v>
      </c>
      <c r="K522" s="1">
        <f t="shared" si="524"/>
        <v>0</v>
      </c>
      <c r="L522" s="1">
        <f t="shared" si="524"/>
        <v>0</v>
      </c>
      <c r="M522" s="1">
        <f t="shared" si="524"/>
        <v>0</v>
      </c>
      <c r="N522" s="1">
        <f t="shared" si="524"/>
        <v>0</v>
      </c>
      <c r="O522" s="1">
        <f t="shared" si="524"/>
        <v>0</v>
      </c>
      <c r="P522" s="1">
        <f t="shared" si="524"/>
        <v>0</v>
      </c>
      <c r="Q522" s="1">
        <f t="shared" si="524"/>
        <v>0</v>
      </c>
      <c r="R522" s="1">
        <f t="shared" si="524"/>
        <v>0</v>
      </c>
      <c r="S522" s="1">
        <f t="shared" si="524"/>
        <v>0</v>
      </c>
      <c r="T522" s="1">
        <f t="shared" si="524"/>
        <v>0</v>
      </c>
      <c r="U522" s="1">
        <f t="shared" si="524"/>
        <v>0</v>
      </c>
      <c r="V522" s="1">
        <f t="shared" si="524"/>
        <v>0</v>
      </c>
      <c r="W522" s="1">
        <f t="shared" si="524"/>
        <v>0</v>
      </c>
      <c r="X522" s="1">
        <f t="shared" si="524"/>
        <v>0</v>
      </c>
      <c r="Y522" s="1">
        <f t="shared" si="517"/>
        <v>0</v>
      </c>
    </row>
    <row r="523" spans="1:25">
      <c r="A523">
        <f t="shared" si="506"/>
        <v>491</v>
      </c>
      <c r="C523" s="120"/>
      <c r="D523" s="105" t="s">
        <v>109</v>
      </c>
      <c r="G523" s="12"/>
      <c r="H523" s="9"/>
      <c r="I523" s="1">
        <f>'O and M Class.'!G$31</f>
        <v>0</v>
      </c>
      <c r="J523" s="1">
        <f t="shared" ref="J523:X523" si="525">+J31+J195+J359</f>
        <v>0</v>
      </c>
      <c r="K523" s="1">
        <f t="shared" si="525"/>
        <v>0</v>
      </c>
      <c r="L523" s="1">
        <f t="shared" si="525"/>
        <v>0</v>
      </c>
      <c r="M523" s="1">
        <f t="shared" si="525"/>
        <v>0</v>
      </c>
      <c r="N523" s="1">
        <f t="shared" si="525"/>
        <v>0</v>
      </c>
      <c r="O523" s="1">
        <f t="shared" si="525"/>
        <v>0</v>
      </c>
      <c r="P523" s="1">
        <f t="shared" si="525"/>
        <v>0</v>
      </c>
      <c r="Q523" s="1">
        <f t="shared" si="525"/>
        <v>0</v>
      </c>
      <c r="R523" s="1">
        <f t="shared" si="525"/>
        <v>0</v>
      </c>
      <c r="S523" s="1">
        <f t="shared" si="525"/>
        <v>0</v>
      </c>
      <c r="T523" s="1">
        <f t="shared" si="525"/>
        <v>0</v>
      </c>
      <c r="U523" s="1">
        <f t="shared" si="525"/>
        <v>0</v>
      </c>
      <c r="V523" s="1">
        <f t="shared" si="525"/>
        <v>0</v>
      </c>
      <c r="W523" s="1">
        <f t="shared" si="525"/>
        <v>0</v>
      </c>
      <c r="X523" s="1">
        <f t="shared" si="525"/>
        <v>0</v>
      </c>
      <c r="Y523" s="1">
        <f t="shared" si="517"/>
        <v>0</v>
      </c>
    </row>
    <row r="524" spans="1:25">
      <c r="A524">
        <f t="shared" si="506"/>
        <v>492</v>
      </c>
      <c r="C524" s="120"/>
      <c r="G524" s="12"/>
      <c r="H524" s="9"/>
      <c r="I524" s="1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1"/>
    </row>
    <row r="525" spans="1:25">
      <c r="A525">
        <f t="shared" si="506"/>
        <v>493</v>
      </c>
      <c r="C525" s="120"/>
      <c r="D525" s="105" t="s">
        <v>111</v>
      </c>
      <c r="G525" s="12"/>
      <c r="H525" s="9"/>
      <c r="I525" s="1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1"/>
    </row>
    <row r="526" spans="1:25">
      <c r="A526">
        <f t="shared" si="506"/>
        <v>494</v>
      </c>
      <c r="C526" s="120"/>
      <c r="E526" s="105" t="s">
        <v>70</v>
      </c>
      <c r="G526" s="12"/>
      <c r="H526" s="9"/>
      <c r="I526" s="1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1"/>
    </row>
    <row r="527" spans="1:25">
      <c r="A527">
        <f t="shared" si="506"/>
        <v>495</v>
      </c>
      <c r="C527" s="120">
        <v>8001</v>
      </c>
      <c r="F527" s="105" t="s">
        <v>376</v>
      </c>
      <c r="G527" s="12"/>
      <c r="H527" s="9"/>
      <c r="I527" s="1">
        <f>'O and M Class.'!G35</f>
        <v>0</v>
      </c>
      <c r="J527" s="1">
        <f t="shared" ref="J527:X527" si="526">+J35+J199+J363</f>
        <v>0</v>
      </c>
      <c r="K527" s="1">
        <f t="shared" si="526"/>
        <v>0</v>
      </c>
      <c r="L527" s="1">
        <f t="shared" si="526"/>
        <v>0</v>
      </c>
      <c r="M527" s="1">
        <f t="shared" si="526"/>
        <v>0</v>
      </c>
      <c r="N527" s="1">
        <f t="shared" si="526"/>
        <v>0</v>
      </c>
      <c r="O527" s="1">
        <f t="shared" si="526"/>
        <v>0</v>
      </c>
      <c r="P527" s="1">
        <f t="shared" si="526"/>
        <v>0</v>
      </c>
      <c r="Q527" s="1">
        <f t="shared" si="526"/>
        <v>0</v>
      </c>
      <c r="R527" s="1">
        <f t="shared" si="526"/>
        <v>0</v>
      </c>
      <c r="S527" s="1">
        <f t="shared" si="526"/>
        <v>0</v>
      </c>
      <c r="T527" s="1">
        <f t="shared" si="526"/>
        <v>0</v>
      </c>
      <c r="U527" s="1">
        <f t="shared" si="526"/>
        <v>0</v>
      </c>
      <c r="V527" s="1">
        <f t="shared" si="526"/>
        <v>0</v>
      </c>
      <c r="W527" s="1">
        <f t="shared" si="526"/>
        <v>0</v>
      </c>
      <c r="X527" s="1">
        <f t="shared" si="526"/>
        <v>0</v>
      </c>
      <c r="Y527" s="1">
        <f>SUM(J527:X527)-I527</f>
        <v>0</v>
      </c>
    </row>
    <row r="528" spans="1:25">
      <c r="A528">
        <f t="shared" si="506"/>
        <v>496</v>
      </c>
      <c r="C528" s="120">
        <v>8010</v>
      </c>
      <c r="F528" s="105" t="s">
        <v>541</v>
      </c>
      <c r="G528" s="12"/>
      <c r="H528" s="9"/>
      <c r="I528" s="1">
        <f>'O and M Class.'!G36</f>
        <v>115617.31931189865</v>
      </c>
      <c r="J528" s="1">
        <f t="shared" ref="J528:X528" si="527">+J36+J200+J364</f>
        <v>66622.06704255275</v>
      </c>
      <c r="K528" s="1">
        <f t="shared" si="527"/>
        <v>47882.998527997224</v>
      </c>
      <c r="L528" s="1">
        <f t="shared" si="527"/>
        <v>1112.2537413486873</v>
      </c>
      <c r="M528" s="1">
        <f t="shared" si="527"/>
        <v>0</v>
      </c>
      <c r="N528" s="1">
        <f t="shared" si="527"/>
        <v>0</v>
      </c>
      <c r="O528" s="1">
        <f t="shared" si="527"/>
        <v>0</v>
      </c>
      <c r="P528" s="1">
        <f t="shared" si="527"/>
        <v>0</v>
      </c>
      <c r="Q528" s="1">
        <f t="shared" si="527"/>
        <v>0</v>
      </c>
      <c r="R528" s="1">
        <f t="shared" si="527"/>
        <v>0</v>
      </c>
      <c r="S528" s="1">
        <f t="shared" si="527"/>
        <v>0</v>
      </c>
      <c r="T528" s="1">
        <f t="shared" si="527"/>
        <v>0</v>
      </c>
      <c r="U528" s="1">
        <f t="shared" si="527"/>
        <v>0</v>
      </c>
      <c r="V528" s="1">
        <f t="shared" si="527"/>
        <v>0</v>
      </c>
      <c r="W528" s="1">
        <f t="shared" si="527"/>
        <v>0</v>
      </c>
      <c r="X528" s="1">
        <f t="shared" si="527"/>
        <v>0</v>
      </c>
      <c r="Y528" s="1">
        <f>SUM(J528:X528)-I528</f>
        <v>0</v>
      </c>
    </row>
    <row r="529" spans="1:25">
      <c r="A529">
        <f t="shared" si="506"/>
        <v>497</v>
      </c>
      <c r="C529" s="120">
        <v>8040</v>
      </c>
      <c r="F529" s="105" t="s">
        <v>542</v>
      </c>
      <c r="G529" s="12"/>
      <c r="H529" s="9"/>
      <c r="I529" s="1">
        <f>'O and M Class.'!G37</f>
        <v>50226537.125778787</v>
      </c>
      <c r="J529" s="1">
        <f t="shared" ref="J529:X529" si="528">+J37+J201+J365</f>
        <v>28941993.670359455</v>
      </c>
      <c r="K529" s="1">
        <f t="shared" si="528"/>
        <v>20801357.595674299</v>
      </c>
      <c r="L529" s="1">
        <f t="shared" si="528"/>
        <v>483185.85974503687</v>
      </c>
      <c r="M529" s="1">
        <f t="shared" si="528"/>
        <v>0</v>
      </c>
      <c r="N529" s="1">
        <f t="shared" si="528"/>
        <v>0</v>
      </c>
      <c r="O529" s="1">
        <f t="shared" si="528"/>
        <v>0</v>
      </c>
      <c r="P529" s="1">
        <f t="shared" si="528"/>
        <v>0</v>
      </c>
      <c r="Q529" s="1">
        <f t="shared" si="528"/>
        <v>0</v>
      </c>
      <c r="R529" s="1">
        <f t="shared" si="528"/>
        <v>0</v>
      </c>
      <c r="S529" s="1">
        <f t="shared" si="528"/>
        <v>0</v>
      </c>
      <c r="T529" s="1">
        <f t="shared" si="528"/>
        <v>0</v>
      </c>
      <c r="U529" s="1">
        <f t="shared" si="528"/>
        <v>0</v>
      </c>
      <c r="V529" s="1">
        <f t="shared" si="528"/>
        <v>0</v>
      </c>
      <c r="W529" s="1">
        <f t="shared" si="528"/>
        <v>0</v>
      </c>
      <c r="X529" s="1">
        <f t="shared" si="528"/>
        <v>0</v>
      </c>
      <c r="Y529" s="1">
        <f t="shared" ref="Y529:Y538" si="529">SUM(J529:X529)-I529</f>
        <v>0</v>
      </c>
    </row>
    <row r="530" spans="1:25">
      <c r="A530">
        <f t="shared" si="506"/>
        <v>498</v>
      </c>
      <c r="C530" s="120">
        <v>8050</v>
      </c>
      <c r="F530" s="105" t="s">
        <v>377</v>
      </c>
      <c r="G530" s="12"/>
      <c r="H530" s="9"/>
      <c r="I530" s="1">
        <f>'O and M Class.'!G38</f>
        <v>-29530.739553719075</v>
      </c>
      <c r="J530" s="1">
        <f t="shared" ref="J530:X530" si="530">+J38+J202+J366</f>
        <v>-17016.472290424081</v>
      </c>
      <c r="K530" s="1">
        <f t="shared" si="530"/>
        <v>-12230.177684424805</v>
      </c>
      <c r="L530" s="1">
        <f t="shared" si="530"/>
        <v>-284.08957887019119</v>
      </c>
      <c r="M530" s="1">
        <f t="shared" si="530"/>
        <v>0</v>
      </c>
      <c r="N530" s="1">
        <f t="shared" si="530"/>
        <v>0</v>
      </c>
      <c r="O530" s="1">
        <f t="shared" si="530"/>
        <v>0</v>
      </c>
      <c r="P530" s="1">
        <f t="shared" si="530"/>
        <v>0</v>
      </c>
      <c r="Q530" s="1">
        <f t="shared" si="530"/>
        <v>0</v>
      </c>
      <c r="R530" s="1">
        <f t="shared" si="530"/>
        <v>0</v>
      </c>
      <c r="S530" s="1">
        <f t="shared" si="530"/>
        <v>0</v>
      </c>
      <c r="T530" s="1">
        <f t="shared" si="530"/>
        <v>0</v>
      </c>
      <c r="U530" s="1">
        <f t="shared" si="530"/>
        <v>0</v>
      </c>
      <c r="V530" s="1">
        <f t="shared" si="530"/>
        <v>0</v>
      </c>
      <c r="W530" s="1">
        <f t="shared" si="530"/>
        <v>0</v>
      </c>
      <c r="X530" s="1">
        <f t="shared" si="530"/>
        <v>0</v>
      </c>
      <c r="Y530" s="1">
        <f t="shared" si="529"/>
        <v>0</v>
      </c>
    </row>
    <row r="531" spans="1:25">
      <c r="A531">
        <f t="shared" si="506"/>
        <v>499</v>
      </c>
      <c r="C531" s="120">
        <v>8051</v>
      </c>
      <c r="F531" s="105" t="s">
        <v>631</v>
      </c>
      <c r="G531" s="12"/>
      <c r="H531" s="9"/>
      <c r="I531" s="1">
        <f>'O and M Class.'!G39</f>
        <v>53391019.922585331</v>
      </c>
      <c r="J531" s="1">
        <f t="shared" ref="J531:X531" si="531">+J39+J203+J367</f>
        <v>30765460.831668682</v>
      </c>
      <c r="K531" s="1">
        <f t="shared" si="531"/>
        <v>22111930.492565241</v>
      </c>
      <c r="L531" s="1">
        <f t="shared" si="531"/>
        <v>513628.59835140937</v>
      </c>
      <c r="M531" s="1">
        <f t="shared" si="531"/>
        <v>0</v>
      </c>
      <c r="N531" s="1">
        <f t="shared" si="531"/>
        <v>0</v>
      </c>
      <c r="O531" s="1">
        <f t="shared" si="531"/>
        <v>0</v>
      </c>
      <c r="P531" s="1">
        <f t="shared" si="531"/>
        <v>0</v>
      </c>
      <c r="Q531" s="1">
        <f t="shared" si="531"/>
        <v>0</v>
      </c>
      <c r="R531" s="1">
        <f t="shared" si="531"/>
        <v>0</v>
      </c>
      <c r="S531" s="1">
        <f t="shared" si="531"/>
        <v>0</v>
      </c>
      <c r="T531" s="1">
        <f t="shared" si="531"/>
        <v>0</v>
      </c>
      <c r="U531" s="1">
        <f t="shared" si="531"/>
        <v>0</v>
      </c>
      <c r="V531" s="1">
        <f t="shared" si="531"/>
        <v>0</v>
      </c>
      <c r="W531" s="1">
        <f t="shared" si="531"/>
        <v>0</v>
      </c>
      <c r="X531" s="1">
        <f t="shared" si="531"/>
        <v>0</v>
      </c>
      <c r="Y531" s="1">
        <f t="shared" si="529"/>
        <v>0</v>
      </c>
    </row>
    <row r="532" spans="1:25">
      <c r="A532">
        <f t="shared" si="506"/>
        <v>500</v>
      </c>
      <c r="C532" s="120">
        <v>8052</v>
      </c>
      <c r="F532" s="105" t="s">
        <v>378</v>
      </c>
      <c r="G532" s="12"/>
      <c r="H532" s="9"/>
      <c r="I532" s="1">
        <f>'O and M Class.'!G40</f>
        <v>30150016.420434579</v>
      </c>
      <c r="J532" s="1">
        <f t="shared" ref="J532:X532" si="532">+J40+J204+J368</f>
        <v>17373317.659074452</v>
      </c>
      <c r="K532" s="1">
        <f t="shared" si="532"/>
        <v>12486651.657994173</v>
      </c>
      <c r="L532" s="1">
        <f t="shared" si="532"/>
        <v>290047.10336595349</v>
      </c>
      <c r="M532" s="1">
        <f t="shared" si="532"/>
        <v>0</v>
      </c>
      <c r="N532" s="1">
        <f t="shared" si="532"/>
        <v>0</v>
      </c>
      <c r="O532" s="1">
        <f t="shared" si="532"/>
        <v>0</v>
      </c>
      <c r="P532" s="1">
        <f t="shared" si="532"/>
        <v>0</v>
      </c>
      <c r="Q532" s="1">
        <f t="shared" si="532"/>
        <v>0</v>
      </c>
      <c r="R532" s="1">
        <f t="shared" si="532"/>
        <v>0</v>
      </c>
      <c r="S532" s="1">
        <f t="shared" si="532"/>
        <v>0</v>
      </c>
      <c r="T532" s="1">
        <f t="shared" si="532"/>
        <v>0</v>
      </c>
      <c r="U532" s="1">
        <f t="shared" si="532"/>
        <v>0</v>
      </c>
      <c r="V532" s="1">
        <f t="shared" si="532"/>
        <v>0</v>
      </c>
      <c r="W532" s="1">
        <f t="shared" si="532"/>
        <v>0</v>
      </c>
      <c r="X532" s="1">
        <f t="shared" si="532"/>
        <v>0</v>
      </c>
      <c r="Y532" s="1">
        <f t="shared" si="529"/>
        <v>0</v>
      </c>
    </row>
    <row r="533" spans="1:25">
      <c r="A533">
        <f t="shared" si="506"/>
        <v>501</v>
      </c>
      <c r="C533" s="120">
        <v>8053</v>
      </c>
      <c r="F533" s="105" t="s">
        <v>379</v>
      </c>
      <c r="G533" s="12"/>
      <c r="H533" s="9"/>
      <c r="I533" s="1">
        <f>'O and M Class.'!G41</f>
        <v>4872096.1644499665</v>
      </c>
      <c r="J533" s="1">
        <f t="shared" ref="J533:X533" si="533">+J41+J205+J369</f>
        <v>2807443.7224245947</v>
      </c>
      <c r="K533" s="1">
        <f t="shared" si="533"/>
        <v>2017782.2393656708</v>
      </c>
      <c r="L533" s="1">
        <f t="shared" si="533"/>
        <v>46870.202659701114</v>
      </c>
      <c r="M533" s="1">
        <f t="shared" si="533"/>
        <v>0</v>
      </c>
      <c r="N533" s="1">
        <f t="shared" si="533"/>
        <v>0</v>
      </c>
      <c r="O533" s="1">
        <f t="shared" si="533"/>
        <v>0</v>
      </c>
      <c r="P533" s="1">
        <f t="shared" si="533"/>
        <v>0</v>
      </c>
      <c r="Q533" s="1">
        <f t="shared" si="533"/>
        <v>0</v>
      </c>
      <c r="R533" s="1">
        <f t="shared" si="533"/>
        <v>0</v>
      </c>
      <c r="S533" s="1">
        <f t="shared" si="533"/>
        <v>0</v>
      </c>
      <c r="T533" s="1">
        <f t="shared" si="533"/>
        <v>0</v>
      </c>
      <c r="U533" s="1">
        <f t="shared" si="533"/>
        <v>0</v>
      </c>
      <c r="V533" s="1">
        <f t="shared" si="533"/>
        <v>0</v>
      </c>
      <c r="W533" s="1">
        <f t="shared" si="533"/>
        <v>0</v>
      </c>
      <c r="X533" s="1">
        <f t="shared" si="533"/>
        <v>0</v>
      </c>
      <c r="Y533" s="1">
        <f t="shared" si="529"/>
        <v>0</v>
      </c>
    </row>
    <row r="534" spans="1:25">
      <c r="A534">
        <f t="shared" si="506"/>
        <v>502</v>
      </c>
      <c r="C534" s="120">
        <v>8054</v>
      </c>
      <c r="F534" s="105" t="s">
        <v>630</v>
      </c>
      <c r="G534" s="12"/>
      <c r="H534" s="9"/>
      <c r="I534" s="1">
        <f>'O and M Class.'!G42</f>
        <v>4999866.0909232832</v>
      </c>
      <c r="J534" s="1">
        <f t="shared" ref="J534:X534" si="534">+J42+J206+J370</f>
        <v>2881068.4756898377</v>
      </c>
      <c r="K534" s="1">
        <f t="shared" si="534"/>
        <v>2070698.2491612248</v>
      </c>
      <c r="L534" s="1">
        <f t="shared" si="534"/>
        <v>48099.366072220815</v>
      </c>
      <c r="M534" s="1">
        <f t="shared" si="534"/>
        <v>0</v>
      </c>
      <c r="N534" s="1">
        <f t="shared" si="534"/>
        <v>0</v>
      </c>
      <c r="O534" s="1">
        <f t="shared" si="534"/>
        <v>0</v>
      </c>
      <c r="P534" s="1">
        <f t="shared" si="534"/>
        <v>0</v>
      </c>
      <c r="Q534" s="1">
        <f t="shared" si="534"/>
        <v>0</v>
      </c>
      <c r="R534" s="1">
        <f t="shared" si="534"/>
        <v>0</v>
      </c>
      <c r="S534" s="1">
        <f t="shared" si="534"/>
        <v>0</v>
      </c>
      <c r="T534" s="1">
        <f t="shared" si="534"/>
        <v>0</v>
      </c>
      <c r="U534" s="1">
        <f t="shared" si="534"/>
        <v>0</v>
      </c>
      <c r="V534" s="1">
        <f t="shared" si="534"/>
        <v>0</v>
      </c>
      <c r="W534" s="1">
        <f t="shared" si="534"/>
        <v>0</v>
      </c>
      <c r="X534" s="1">
        <f t="shared" si="534"/>
        <v>0</v>
      </c>
      <c r="Y534" s="1">
        <f t="shared" si="529"/>
        <v>0</v>
      </c>
    </row>
    <row r="535" spans="1:25">
      <c r="A535">
        <f t="shared" si="506"/>
        <v>503</v>
      </c>
      <c r="C535" s="120">
        <v>8058</v>
      </c>
      <c r="F535" s="105" t="s">
        <v>543</v>
      </c>
      <c r="G535" s="12"/>
      <c r="H535" s="9"/>
      <c r="I535" s="1">
        <f>'O and M Class.'!G43</f>
        <v>-5763928.6617656648</v>
      </c>
      <c r="J535" s="1">
        <f t="shared" ref="J535:X535" si="535">+J43+J207+J371</f>
        <v>-3321343.5843182011</v>
      </c>
      <c r="K535" s="1">
        <f t="shared" si="535"/>
        <v>-2387135.3294592658</v>
      </c>
      <c r="L535" s="1">
        <f t="shared" si="535"/>
        <v>-55449.74798819796</v>
      </c>
      <c r="M535" s="1">
        <f t="shared" si="535"/>
        <v>0</v>
      </c>
      <c r="N535" s="1">
        <f t="shared" si="535"/>
        <v>0</v>
      </c>
      <c r="O535" s="1">
        <f t="shared" si="535"/>
        <v>0</v>
      </c>
      <c r="P535" s="1">
        <f t="shared" si="535"/>
        <v>0</v>
      </c>
      <c r="Q535" s="1">
        <f t="shared" si="535"/>
        <v>0</v>
      </c>
      <c r="R535" s="1">
        <f t="shared" si="535"/>
        <v>0</v>
      </c>
      <c r="S535" s="1">
        <f t="shared" si="535"/>
        <v>0</v>
      </c>
      <c r="T535" s="1">
        <f t="shared" si="535"/>
        <v>0</v>
      </c>
      <c r="U535" s="1">
        <f t="shared" si="535"/>
        <v>0</v>
      </c>
      <c r="V535" s="1">
        <f t="shared" si="535"/>
        <v>0</v>
      </c>
      <c r="W535" s="1">
        <f t="shared" si="535"/>
        <v>0</v>
      </c>
      <c r="X535" s="1">
        <f t="shared" si="535"/>
        <v>0</v>
      </c>
      <c r="Y535" s="1">
        <f t="shared" si="529"/>
        <v>0</v>
      </c>
    </row>
    <row r="536" spans="1:25">
      <c r="A536">
        <f t="shared" si="506"/>
        <v>504</v>
      </c>
      <c r="C536" s="120">
        <v>8059</v>
      </c>
      <c r="F536" s="105" t="s">
        <v>380</v>
      </c>
      <c r="G536" s="12"/>
      <c r="H536" s="9"/>
      <c r="I536" s="1">
        <f>'O and M Class.'!G44</f>
        <v>-109657356.96903254</v>
      </c>
      <c r="J536" s="1">
        <f t="shared" ref="J536:X536" si="536">+J44+J208+J372</f>
        <v>-63187763.141193807</v>
      </c>
      <c r="K536" s="1">
        <f t="shared" si="536"/>
        <v>-45414675.704143211</v>
      </c>
      <c r="L536" s="1">
        <f t="shared" si="536"/>
        <v>-1054918.1236955293</v>
      </c>
      <c r="M536" s="1">
        <f t="shared" si="536"/>
        <v>0</v>
      </c>
      <c r="N536" s="1">
        <f t="shared" si="536"/>
        <v>0</v>
      </c>
      <c r="O536" s="1">
        <f t="shared" si="536"/>
        <v>0</v>
      </c>
      <c r="P536" s="1">
        <f t="shared" si="536"/>
        <v>0</v>
      </c>
      <c r="Q536" s="1">
        <f t="shared" si="536"/>
        <v>0</v>
      </c>
      <c r="R536" s="1">
        <f t="shared" si="536"/>
        <v>0</v>
      </c>
      <c r="S536" s="1">
        <f t="shared" si="536"/>
        <v>0</v>
      </c>
      <c r="T536" s="1">
        <f t="shared" si="536"/>
        <v>0</v>
      </c>
      <c r="U536" s="1">
        <f t="shared" si="536"/>
        <v>0</v>
      </c>
      <c r="V536" s="1">
        <f t="shared" si="536"/>
        <v>0</v>
      </c>
      <c r="W536" s="1">
        <f t="shared" si="536"/>
        <v>0</v>
      </c>
      <c r="X536" s="1">
        <f t="shared" si="536"/>
        <v>0</v>
      </c>
      <c r="Y536" s="1">
        <f t="shared" si="529"/>
        <v>0</v>
      </c>
    </row>
    <row r="537" spans="1:25">
      <c r="A537">
        <f t="shared" si="506"/>
        <v>505</v>
      </c>
      <c r="C537" s="120">
        <v>8060</v>
      </c>
      <c r="F537" s="105" t="s">
        <v>544</v>
      </c>
      <c r="G537" s="12"/>
      <c r="H537" s="9"/>
      <c r="I537" s="1">
        <f>'O and M Class.'!G45</f>
        <v>-122034.7071683351</v>
      </c>
      <c r="J537" s="1">
        <f t="shared" ref="J537:X537" si="537">+J45+J209+J373</f>
        <v>-70319.95284853832</v>
      </c>
      <c r="K537" s="1">
        <f t="shared" si="537"/>
        <v>-50540.764467496134</v>
      </c>
      <c r="L537" s="1">
        <f t="shared" si="537"/>
        <v>-1173.9898523006432</v>
      </c>
      <c r="M537" s="1">
        <f t="shared" si="537"/>
        <v>0</v>
      </c>
      <c r="N537" s="1">
        <f t="shared" si="537"/>
        <v>0</v>
      </c>
      <c r="O537" s="1">
        <f t="shared" si="537"/>
        <v>0</v>
      </c>
      <c r="P537" s="1">
        <f t="shared" si="537"/>
        <v>0</v>
      </c>
      <c r="Q537" s="1">
        <f t="shared" si="537"/>
        <v>0</v>
      </c>
      <c r="R537" s="1">
        <f t="shared" si="537"/>
        <v>0</v>
      </c>
      <c r="S537" s="1">
        <f t="shared" si="537"/>
        <v>0</v>
      </c>
      <c r="T537" s="1">
        <f t="shared" si="537"/>
        <v>0</v>
      </c>
      <c r="U537" s="1">
        <f t="shared" si="537"/>
        <v>0</v>
      </c>
      <c r="V537" s="1">
        <f t="shared" si="537"/>
        <v>0</v>
      </c>
      <c r="W537" s="1">
        <f t="shared" si="537"/>
        <v>0</v>
      </c>
      <c r="X537" s="1">
        <f t="shared" si="537"/>
        <v>0</v>
      </c>
      <c r="Y537" s="1">
        <f t="shared" si="529"/>
        <v>0</v>
      </c>
    </row>
    <row r="538" spans="1:25">
      <c r="A538">
        <f t="shared" si="506"/>
        <v>506</v>
      </c>
      <c r="C538" s="120">
        <v>8081</v>
      </c>
      <c r="F538" s="105" t="s">
        <v>545</v>
      </c>
      <c r="G538" s="12"/>
      <c r="H538" s="9"/>
      <c r="I538" s="1">
        <f>'O and M Class.'!G46</f>
        <v>30798939.037260093</v>
      </c>
      <c r="J538" s="1">
        <f t="shared" ref="J538:X538" si="538">+J46+J210+J374</f>
        <v>17747245.772447765</v>
      </c>
      <c r="K538" s="1">
        <f t="shared" si="538"/>
        <v>12755403.44095514</v>
      </c>
      <c r="L538" s="1">
        <f t="shared" si="538"/>
        <v>296289.8238571877</v>
      </c>
      <c r="M538" s="1">
        <f t="shared" si="538"/>
        <v>0</v>
      </c>
      <c r="N538" s="1">
        <f t="shared" si="538"/>
        <v>0</v>
      </c>
      <c r="O538" s="1">
        <f t="shared" si="538"/>
        <v>0</v>
      </c>
      <c r="P538" s="1">
        <f t="shared" si="538"/>
        <v>0</v>
      </c>
      <c r="Q538" s="1">
        <f t="shared" si="538"/>
        <v>0</v>
      </c>
      <c r="R538" s="1">
        <f t="shared" si="538"/>
        <v>0</v>
      </c>
      <c r="S538" s="1">
        <f t="shared" si="538"/>
        <v>0</v>
      </c>
      <c r="T538" s="1">
        <f t="shared" si="538"/>
        <v>0</v>
      </c>
      <c r="U538" s="1">
        <f t="shared" si="538"/>
        <v>0</v>
      </c>
      <c r="V538" s="1">
        <f t="shared" si="538"/>
        <v>0</v>
      </c>
      <c r="W538" s="1">
        <f t="shared" si="538"/>
        <v>0</v>
      </c>
      <c r="X538" s="1">
        <f t="shared" si="538"/>
        <v>0</v>
      </c>
      <c r="Y538" s="1">
        <f t="shared" si="529"/>
        <v>0</v>
      </c>
    </row>
    <row r="539" spans="1:25">
      <c r="A539">
        <f t="shared" si="506"/>
        <v>507</v>
      </c>
      <c r="C539" s="120">
        <v>8082</v>
      </c>
      <c r="F539" s="105" t="s">
        <v>546</v>
      </c>
      <c r="G539" s="12"/>
      <c r="H539" s="9"/>
      <c r="I539" s="1">
        <f>'O and M Class.'!G47</f>
        <v>-14414625.152342308</v>
      </c>
      <c r="J539" s="1">
        <f t="shared" ref="J539:X539" si="539">+J47+J211+J375</f>
        <v>-8306126.876216067</v>
      </c>
      <c r="K539" s="1">
        <f t="shared" si="539"/>
        <v>-5969827.6958770966</v>
      </c>
      <c r="L539" s="1">
        <f t="shared" si="539"/>
        <v>-138670.58024914467</v>
      </c>
      <c r="M539" s="1">
        <f t="shared" si="539"/>
        <v>0</v>
      </c>
      <c r="N539" s="1">
        <f t="shared" si="539"/>
        <v>0</v>
      </c>
      <c r="O539" s="1">
        <f t="shared" si="539"/>
        <v>0</v>
      </c>
      <c r="P539" s="1">
        <f t="shared" si="539"/>
        <v>0</v>
      </c>
      <c r="Q539" s="1">
        <f t="shared" si="539"/>
        <v>0</v>
      </c>
      <c r="R539" s="1">
        <f t="shared" si="539"/>
        <v>0</v>
      </c>
      <c r="S539" s="1">
        <f t="shared" si="539"/>
        <v>0</v>
      </c>
      <c r="T539" s="1">
        <f t="shared" si="539"/>
        <v>0</v>
      </c>
      <c r="U539" s="1">
        <f t="shared" si="539"/>
        <v>0</v>
      </c>
      <c r="V539" s="1">
        <f t="shared" si="539"/>
        <v>0</v>
      </c>
      <c r="W539" s="1">
        <f t="shared" si="539"/>
        <v>0</v>
      </c>
      <c r="X539" s="1">
        <f t="shared" si="539"/>
        <v>0</v>
      </c>
      <c r="Y539" s="1">
        <f>SUM(J539:X539)-I539</f>
        <v>0</v>
      </c>
    </row>
    <row r="540" spans="1:25">
      <c r="A540">
        <f t="shared" si="506"/>
        <v>508</v>
      </c>
      <c r="C540" s="120">
        <v>8120</v>
      </c>
      <c r="F540" s="105" t="s">
        <v>547</v>
      </c>
      <c r="G540" s="12"/>
      <c r="H540" s="9"/>
      <c r="I540" s="1">
        <f>'O and M Class.'!G48</f>
        <v>-8171.864728089522</v>
      </c>
      <c r="J540" s="1">
        <f t="shared" ref="J540:X540" si="540">+J48+J212+J376</f>
        <v>-4708.8664831327142</v>
      </c>
      <c r="K540" s="1">
        <f t="shared" si="540"/>
        <v>-3384.3838369104396</v>
      </c>
      <c r="L540" s="1">
        <f t="shared" si="540"/>
        <v>-78.61440804636905</v>
      </c>
      <c r="M540" s="1">
        <f t="shared" si="540"/>
        <v>0</v>
      </c>
      <c r="N540" s="1">
        <f t="shared" si="540"/>
        <v>0</v>
      </c>
      <c r="O540" s="1">
        <f t="shared" si="540"/>
        <v>0</v>
      </c>
      <c r="P540" s="1">
        <f t="shared" si="540"/>
        <v>0</v>
      </c>
      <c r="Q540" s="1">
        <f t="shared" si="540"/>
        <v>0</v>
      </c>
      <c r="R540" s="1">
        <f t="shared" si="540"/>
        <v>0</v>
      </c>
      <c r="S540" s="1">
        <f t="shared" si="540"/>
        <v>0</v>
      </c>
      <c r="T540" s="1">
        <f t="shared" si="540"/>
        <v>0</v>
      </c>
      <c r="U540" s="1">
        <f t="shared" si="540"/>
        <v>0</v>
      </c>
      <c r="V540" s="1">
        <f t="shared" si="540"/>
        <v>0</v>
      </c>
      <c r="W540" s="1">
        <f t="shared" si="540"/>
        <v>0</v>
      </c>
      <c r="X540" s="1">
        <f t="shared" si="540"/>
        <v>0</v>
      </c>
      <c r="Y540" s="1">
        <f>SUM(J540:X540)-I540</f>
        <v>0</v>
      </c>
    </row>
    <row r="541" spans="1:25">
      <c r="A541">
        <f t="shared" si="506"/>
        <v>509</v>
      </c>
      <c r="C541" s="120">
        <v>8580</v>
      </c>
      <c r="F541" s="105" t="s">
        <v>459</v>
      </c>
      <c r="G541" s="12"/>
      <c r="H541" s="9"/>
      <c r="I541" s="1">
        <f>'O and M Class.'!G49</f>
        <v>43082454.085746109</v>
      </c>
      <c r="J541" s="1">
        <f t="shared" ref="J541:X541" si="541">+J49+J213+J377</f>
        <v>24825364.932699051</v>
      </c>
      <c r="K541" s="1">
        <f t="shared" si="541"/>
        <v>17842630.307014789</v>
      </c>
      <c r="L541" s="1">
        <f t="shared" si="541"/>
        <v>414458.84603227134</v>
      </c>
      <c r="M541" s="1">
        <f t="shared" si="541"/>
        <v>0</v>
      </c>
      <c r="N541" s="1">
        <f t="shared" si="541"/>
        <v>0</v>
      </c>
      <c r="O541" s="1">
        <f t="shared" si="541"/>
        <v>0</v>
      </c>
      <c r="P541" s="1">
        <f t="shared" si="541"/>
        <v>0</v>
      </c>
      <c r="Q541" s="1">
        <f t="shared" si="541"/>
        <v>0</v>
      </c>
      <c r="R541" s="1">
        <f t="shared" si="541"/>
        <v>0</v>
      </c>
      <c r="S541" s="1">
        <f t="shared" si="541"/>
        <v>0</v>
      </c>
      <c r="T541" s="1">
        <f t="shared" si="541"/>
        <v>0</v>
      </c>
      <c r="U541" s="1">
        <f t="shared" si="541"/>
        <v>0</v>
      </c>
      <c r="V541" s="1">
        <f t="shared" si="541"/>
        <v>0</v>
      </c>
      <c r="W541" s="1">
        <f t="shared" si="541"/>
        <v>0</v>
      </c>
      <c r="X541" s="1">
        <f t="shared" si="541"/>
        <v>0</v>
      </c>
      <c r="Y541" s="1">
        <f>SUM(J541:X541)-I541</f>
        <v>0</v>
      </c>
    </row>
    <row r="542" spans="1:25">
      <c r="A542">
        <f t="shared" si="506"/>
        <v>510</v>
      </c>
      <c r="C542" s="120"/>
      <c r="E542" s="105" t="s">
        <v>79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>
      <c r="A543">
        <f t="shared" si="506"/>
        <v>511</v>
      </c>
      <c r="C543" s="120">
        <v>8350</v>
      </c>
      <c r="F543" s="105" t="s">
        <v>104</v>
      </c>
      <c r="G543" s="12"/>
      <c r="H543" s="9"/>
      <c r="I543" s="1">
        <f>'O and M Class.'!G$51</f>
        <v>0</v>
      </c>
      <c r="J543" s="1">
        <f t="shared" ref="J543:X543" si="542">+J51+J215+J379</f>
        <v>0</v>
      </c>
      <c r="K543" s="1">
        <f t="shared" si="542"/>
        <v>0</v>
      </c>
      <c r="L543" s="1">
        <f t="shared" si="542"/>
        <v>0</v>
      </c>
      <c r="M543" s="1">
        <f t="shared" si="542"/>
        <v>0</v>
      </c>
      <c r="N543" s="1">
        <f t="shared" si="542"/>
        <v>0</v>
      </c>
      <c r="O543" s="1">
        <f t="shared" si="542"/>
        <v>0</v>
      </c>
      <c r="P543" s="1">
        <f t="shared" si="542"/>
        <v>0</v>
      </c>
      <c r="Q543" s="1">
        <f t="shared" si="542"/>
        <v>0</v>
      </c>
      <c r="R543" s="1">
        <f t="shared" si="542"/>
        <v>0</v>
      </c>
      <c r="S543" s="1">
        <f t="shared" si="542"/>
        <v>0</v>
      </c>
      <c r="T543" s="1">
        <f t="shared" si="542"/>
        <v>0</v>
      </c>
      <c r="U543" s="1">
        <f t="shared" si="542"/>
        <v>0</v>
      </c>
      <c r="V543" s="1">
        <f t="shared" si="542"/>
        <v>0</v>
      </c>
      <c r="W543" s="1">
        <f t="shared" si="542"/>
        <v>0</v>
      </c>
      <c r="X543" s="1">
        <f t="shared" si="542"/>
        <v>0</v>
      </c>
      <c r="Y543" s="1">
        <f>SUM(J543:X543)-I543</f>
        <v>0</v>
      </c>
    </row>
    <row r="544" spans="1:25">
      <c r="A544">
        <f t="shared" si="506"/>
        <v>512</v>
      </c>
      <c r="C544" s="120"/>
      <c r="D544" s="105" t="s">
        <v>67</v>
      </c>
      <c r="G544" s="12"/>
      <c r="H544" s="9"/>
      <c r="I544" s="1">
        <f>'O and M Class.'!G$52</f>
        <v>87640898.071899399</v>
      </c>
      <c r="J544" s="1">
        <f t="shared" ref="J544:X544" si="543">+J52+J216+J380</f>
        <v>50501238.238056228</v>
      </c>
      <c r="K544" s="1">
        <f t="shared" si="543"/>
        <v>36296542.925790139</v>
      </c>
      <c r="L544" s="1">
        <f t="shared" si="543"/>
        <v>843116.90805304027</v>
      </c>
      <c r="M544" s="1">
        <f t="shared" si="543"/>
        <v>0</v>
      </c>
      <c r="N544" s="1">
        <f t="shared" si="543"/>
        <v>0</v>
      </c>
      <c r="O544" s="1">
        <f t="shared" si="543"/>
        <v>0</v>
      </c>
      <c r="P544" s="1">
        <f t="shared" si="543"/>
        <v>0</v>
      </c>
      <c r="Q544" s="1">
        <f t="shared" si="543"/>
        <v>0</v>
      </c>
      <c r="R544" s="1">
        <f t="shared" si="543"/>
        <v>0</v>
      </c>
      <c r="S544" s="1">
        <f t="shared" si="543"/>
        <v>0</v>
      </c>
      <c r="T544" s="1">
        <f t="shared" si="543"/>
        <v>0</v>
      </c>
      <c r="U544" s="1">
        <f t="shared" si="543"/>
        <v>0</v>
      </c>
      <c r="V544" s="1">
        <f t="shared" si="543"/>
        <v>0</v>
      </c>
      <c r="W544" s="1">
        <f t="shared" si="543"/>
        <v>0</v>
      </c>
      <c r="X544" s="1">
        <f t="shared" si="543"/>
        <v>0</v>
      </c>
      <c r="Y544" s="1">
        <f>SUM(J544:X544)-I544</f>
        <v>0</v>
      </c>
    </row>
    <row r="545" spans="1:25">
      <c r="A545">
        <f t="shared" si="506"/>
        <v>513</v>
      </c>
      <c r="C545" s="120"/>
      <c r="G545" s="12"/>
      <c r="H545" s="9"/>
      <c r="I545" s="1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1"/>
    </row>
    <row r="546" spans="1:25">
      <c r="A546">
        <f t="shared" si="506"/>
        <v>514</v>
      </c>
      <c r="C546" s="120"/>
      <c r="D546" s="105" t="s">
        <v>112</v>
      </c>
      <c r="G546" s="1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>
      <c r="A547">
        <f t="shared" si="506"/>
        <v>515</v>
      </c>
      <c r="C547" s="120"/>
      <c r="E547" s="105" t="s">
        <v>70</v>
      </c>
      <c r="G547" s="12"/>
      <c r="H547" s="9"/>
      <c r="I547" s="1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1"/>
    </row>
    <row r="548" spans="1:25">
      <c r="A548">
        <f t="shared" si="506"/>
        <v>516</v>
      </c>
      <c r="C548" s="122">
        <v>8140</v>
      </c>
      <c r="F548" s="105" t="s">
        <v>548</v>
      </c>
      <c r="G548" s="12"/>
      <c r="H548" s="9"/>
      <c r="I548" s="1">
        <f>'O and M Class.'!G$56</f>
        <v>0</v>
      </c>
      <c r="J548" s="1">
        <f t="shared" ref="J548:X548" si="544">+J56+J220+J384</f>
        <v>0</v>
      </c>
      <c r="K548" s="1">
        <f t="shared" si="544"/>
        <v>0</v>
      </c>
      <c r="L548" s="1">
        <f t="shared" si="544"/>
        <v>0</v>
      </c>
      <c r="M548" s="1">
        <f t="shared" si="544"/>
        <v>0</v>
      </c>
      <c r="N548" s="1">
        <f t="shared" si="544"/>
        <v>0</v>
      </c>
      <c r="O548" s="1">
        <f t="shared" si="544"/>
        <v>0</v>
      </c>
      <c r="P548" s="1">
        <f t="shared" si="544"/>
        <v>0</v>
      </c>
      <c r="Q548" s="1">
        <f t="shared" si="544"/>
        <v>0</v>
      </c>
      <c r="R548" s="1">
        <f t="shared" si="544"/>
        <v>0</v>
      </c>
      <c r="S548" s="1">
        <f t="shared" si="544"/>
        <v>0</v>
      </c>
      <c r="T548" s="1">
        <f t="shared" si="544"/>
        <v>0</v>
      </c>
      <c r="U548" s="1">
        <f t="shared" si="544"/>
        <v>0</v>
      </c>
      <c r="V548" s="1">
        <f t="shared" si="544"/>
        <v>0</v>
      </c>
      <c r="W548" s="1">
        <f t="shared" si="544"/>
        <v>0</v>
      </c>
      <c r="X548" s="1">
        <f t="shared" si="544"/>
        <v>0</v>
      </c>
      <c r="Y548" s="1">
        <f t="shared" ref="Y548:Y557" si="545">SUM(J548:X548)-I548</f>
        <v>0</v>
      </c>
    </row>
    <row r="549" spans="1:25">
      <c r="A549">
        <f t="shared" si="506"/>
        <v>517</v>
      </c>
      <c r="C549" s="122">
        <v>8160</v>
      </c>
      <c r="F549" s="105" t="s">
        <v>549</v>
      </c>
      <c r="G549" s="12"/>
      <c r="H549" s="9"/>
      <c r="I549" s="1">
        <f>'O and M Class.'!G$57</f>
        <v>35163.556111411126</v>
      </c>
      <c r="J549" s="1">
        <f t="shared" ref="J549:X549" si="546">+J57+J221+J385</f>
        <v>16172.713984820457</v>
      </c>
      <c r="K549" s="1">
        <f t="shared" si="546"/>
        <v>10266.957230496371</v>
      </c>
      <c r="L549" s="1">
        <f t="shared" si="546"/>
        <v>94.971553831687444</v>
      </c>
      <c r="M549" s="1">
        <f t="shared" si="546"/>
        <v>5360.8799650820602</v>
      </c>
      <c r="N549" s="1">
        <f t="shared" si="546"/>
        <v>3268.0333771805472</v>
      </c>
      <c r="O549" s="1">
        <f t="shared" si="546"/>
        <v>0</v>
      </c>
      <c r="P549" s="1">
        <f t="shared" si="546"/>
        <v>0</v>
      </c>
      <c r="Q549" s="1">
        <f t="shared" si="546"/>
        <v>0</v>
      </c>
      <c r="R549" s="1">
        <f t="shared" si="546"/>
        <v>0</v>
      </c>
      <c r="S549" s="1">
        <f t="shared" si="546"/>
        <v>0</v>
      </c>
      <c r="T549" s="1">
        <f t="shared" si="546"/>
        <v>0</v>
      </c>
      <c r="U549" s="1">
        <f t="shared" si="546"/>
        <v>0</v>
      </c>
      <c r="V549" s="1">
        <f t="shared" si="546"/>
        <v>0</v>
      </c>
      <c r="W549" s="1">
        <f t="shared" si="546"/>
        <v>0</v>
      </c>
      <c r="X549" s="1">
        <f t="shared" si="546"/>
        <v>0</v>
      </c>
      <c r="Y549" s="1">
        <f t="shared" si="545"/>
        <v>0</v>
      </c>
    </row>
    <row r="550" spans="1:25">
      <c r="A550">
        <f t="shared" si="506"/>
        <v>518</v>
      </c>
      <c r="C550" s="122">
        <v>8170</v>
      </c>
      <c r="F550" s="105" t="s">
        <v>550</v>
      </c>
      <c r="G550" s="12"/>
      <c r="H550" s="9"/>
      <c r="I550" s="1">
        <f>'O and M Class.'!G$58</f>
        <v>22781.574479535</v>
      </c>
      <c r="J550" s="1">
        <f t="shared" ref="J550:X550" si="547">+J58+J222+J386</f>
        <v>10477.89043332395</v>
      </c>
      <c r="K550" s="1">
        <f t="shared" si="547"/>
        <v>6651.7007006822641</v>
      </c>
      <c r="L550" s="1">
        <f t="shared" si="547"/>
        <v>61.529656448814983</v>
      </c>
      <c r="M550" s="1">
        <f t="shared" si="547"/>
        <v>3473.1779065067622</v>
      </c>
      <c r="N550" s="1">
        <f t="shared" si="547"/>
        <v>2117.2757825732087</v>
      </c>
      <c r="O550" s="1">
        <f t="shared" si="547"/>
        <v>0</v>
      </c>
      <c r="P550" s="1">
        <f t="shared" si="547"/>
        <v>0</v>
      </c>
      <c r="Q550" s="1">
        <f t="shared" si="547"/>
        <v>0</v>
      </c>
      <c r="R550" s="1">
        <f t="shared" si="547"/>
        <v>0</v>
      </c>
      <c r="S550" s="1">
        <f t="shared" si="547"/>
        <v>0</v>
      </c>
      <c r="T550" s="1">
        <f t="shared" si="547"/>
        <v>0</v>
      </c>
      <c r="U550" s="1">
        <f t="shared" si="547"/>
        <v>0</v>
      </c>
      <c r="V550" s="1">
        <f t="shared" si="547"/>
        <v>0</v>
      </c>
      <c r="W550" s="1">
        <f t="shared" si="547"/>
        <v>0</v>
      </c>
      <c r="X550" s="1">
        <f t="shared" si="547"/>
        <v>0</v>
      </c>
      <c r="Y550" s="1">
        <f t="shared" si="545"/>
        <v>0</v>
      </c>
    </row>
    <row r="551" spans="1:25">
      <c r="A551">
        <f t="shared" si="506"/>
        <v>519</v>
      </c>
      <c r="C551" s="122">
        <v>8180</v>
      </c>
      <c r="F551" s="105" t="s">
        <v>551</v>
      </c>
      <c r="G551" s="12"/>
      <c r="H551" s="9"/>
      <c r="I551" s="1">
        <f>'O and M Class.'!G$59</f>
        <v>44776.428910792289</v>
      </c>
      <c r="J551" s="1">
        <f t="shared" ref="J551:X551" si="548">+J59+J223+J387</f>
        <v>20593.946065679331</v>
      </c>
      <c r="K551" s="1">
        <f t="shared" si="548"/>
        <v>13073.69707161899</v>
      </c>
      <c r="L551" s="1">
        <f t="shared" si="548"/>
        <v>120.93449863883468</v>
      </c>
      <c r="M551" s="1">
        <f t="shared" si="548"/>
        <v>6826.4159601847105</v>
      </c>
      <c r="N551" s="1">
        <f t="shared" si="548"/>
        <v>4161.4353146704225</v>
      </c>
      <c r="O551" s="1">
        <f t="shared" si="548"/>
        <v>0</v>
      </c>
      <c r="P551" s="1">
        <f t="shared" si="548"/>
        <v>0</v>
      </c>
      <c r="Q551" s="1">
        <f t="shared" si="548"/>
        <v>0</v>
      </c>
      <c r="R551" s="1">
        <f t="shared" si="548"/>
        <v>0</v>
      </c>
      <c r="S551" s="1">
        <f t="shared" si="548"/>
        <v>0</v>
      </c>
      <c r="T551" s="1">
        <f t="shared" si="548"/>
        <v>0</v>
      </c>
      <c r="U551" s="1">
        <f t="shared" si="548"/>
        <v>0</v>
      </c>
      <c r="V551" s="1">
        <f t="shared" si="548"/>
        <v>0</v>
      </c>
      <c r="W551" s="1">
        <f t="shared" si="548"/>
        <v>0</v>
      </c>
      <c r="X551" s="1">
        <f t="shared" si="548"/>
        <v>0</v>
      </c>
      <c r="Y551" s="1">
        <f t="shared" si="545"/>
        <v>0</v>
      </c>
    </row>
    <row r="552" spans="1:25">
      <c r="A552">
        <f t="shared" si="506"/>
        <v>520</v>
      </c>
      <c r="C552" s="122">
        <v>8190</v>
      </c>
      <c r="F552" s="105" t="s">
        <v>552</v>
      </c>
      <c r="G552" s="12"/>
      <c r="H552" s="9"/>
      <c r="I552" s="1">
        <f>'O and M Class.'!G$60</f>
        <v>0</v>
      </c>
      <c r="J552" s="1">
        <f t="shared" ref="J552:X552" si="549">+J60+J224+J388</f>
        <v>0</v>
      </c>
      <c r="K552" s="1">
        <f t="shared" si="549"/>
        <v>0</v>
      </c>
      <c r="L552" s="1">
        <f t="shared" si="549"/>
        <v>0</v>
      </c>
      <c r="M552" s="1">
        <f t="shared" si="549"/>
        <v>0</v>
      </c>
      <c r="N552" s="1">
        <f t="shared" si="549"/>
        <v>0</v>
      </c>
      <c r="O552" s="1">
        <f t="shared" si="549"/>
        <v>0</v>
      </c>
      <c r="P552" s="1">
        <f t="shared" si="549"/>
        <v>0</v>
      </c>
      <c r="Q552" s="1">
        <f t="shared" si="549"/>
        <v>0</v>
      </c>
      <c r="R552" s="1">
        <f t="shared" si="549"/>
        <v>0</v>
      </c>
      <c r="S552" s="1">
        <f t="shared" si="549"/>
        <v>0</v>
      </c>
      <c r="T552" s="1">
        <f t="shared" si="549"/>
        <v>0</v>
      </c>
      <c r="U552" s="1">
        <f t="shared" si="549"/>
        <v>0</v>
      </c>
      <c r="V552" s="1">
        <f t="shared" si="549"/>
        <v>0</v>
      </c>
      <c r="W552" s="1">
        <f t="shared" si="549"/>
        <v>0</v>
      </c>
      <c r="X552" s="1">
        <f t="shared" si="549"/>
        <v>0</v>
      </c>
      <c r="Y552" s="1">
        <f t="shared" si="545"/>
        <v>0</v>
      </c>
    </row>
    <row r="553" spans="1:25">
      <c r="A553">
        <f t="shared" si="506"/>
        <v>521</v>
      </c>
      <c r="C553" s="122">
        <v>8200</v>
      </c>
      <c r="F553" s="105" t="s">
        <v>553</v>
      </c>
      <c r="G553" s="12"/>
      <c r="H553" s="9"/>
      <c r="I553" s="1">
        <f>'O and M Class.'!G$61</f>
        <v>9536.025668122531</v>
      </c>
      <c r="J553" s="1">
        <f t="shared" ref="J553:X553" si="550">+J61+J225+J389</f>
        <v>4385.8879117292745</v>
      </c>
      <c r="K553" s="1">
        <f t="shared" si="550"/>
        <v>2784.302229652978</v>
      </c>
      <c r="L553" s="1">
        <f t="shared" si="550"/>
        <v>25.755392094332407</v>
      </c>
      <c r="M553" s="1">
        <f t="shared" si="550"/>
        <v>1453.8202219586267</v>
      </c>
      <c r="N553" s="1">
        <f t="shared" si="550"/>
        <v>886.25991268731877</v>
      </c>
      <c r="O553" s="1">
        <f t="shared" si="550"/>
        <v>0</v>
      </c>
      <c r="P553" s="1">
        <f t="shared" si="550"/>
        <v>0</v>
      </c>
      <c r="Q553" s="1">
        <f t="shared" si="550"/>
        <v>0</v>
      </c>
      <c r="R553" s="1">
        <f t="shared" si="550"/>
        <v>0</v>
      </c>
      <c r="S553" s="1">
        <f t="shared" si="550"/>
        <v>0</v>
      </c>
      <c r="T553" s="1">
        <f t="shared" si="550"/>
        <v>0</v>
      </c>
      <c r="U553" s="1">
        <f t="shared" si="550"/>
        <v>0</v>
      </c>
      <c r="V553" s="1">
        <f t="shared" si="550"/>
        <v>0</v>
      </c>
      <c r="W553" s="1">
        <f t="shared" si="550"/>
        <v>0</v>
      </c>
      <c r="X553" s="1">
        <f t="shared" si="550"/>
        <v>0</v>
      </c>
      <c r="Y553" s="1">
        <f t="shared" si="545"/>
        <v>0</v>
      </c>
    </row>
    <row r="554" spans="1:25">
      <c r="A554">
        <f t="shared" si="506"/>
        <v>522</v>
      </c>
      <c r="C554" s="122">
        <v>8210</v>
      </c>
      <c r="F554" s="105" t="s">
        <v>554</v>
      </c>
      <c r="G554" s="12"/>
      <c r="H554" s="9"/>
      <c r="I554" s="1">
        <f>'O and M Class.'!G$62</f>
        <v>83939.945612840456</v>
      </c>
      <c r="J554" s="1">
        <f t="shared" ref="J554:X554" si="551">+J62+J226+J390</f>
        <v>38606.355056828615</v>
      </c>
      <c r="K554" s="1">
        <f t="shared" si="551"/>
        <v>24508.551660892863</v>
      </c>
      <c r="L554" s="1">
        <f t="shared" si="551"/>
        <v>226.70935323324093</v>
      </c>
      <c r="M554" s="1">
        <f t="shared" si="551"/>
        <v>12797.112194233527</v>
      </c>
      <c r="N554" s="1">
        <f t="shared" si="551"/>
        <v>7801.217347652213</v>
      </c>
      <c r="O554" s="1">
        <f t="shared" si="551"/>
        <v>0</v>
      </c>
      <c r="P554" s="1">
        <f t="shared" si="551"/>
        <v>0</v>
      </c>
      <c r="Q554" s="1">
        <f t="shared" si="551"/>
        <v>0</v>
      </c>
      <c r="R554" s="1">
        <f t="shared" si="551"/>
        <v>0</v>
      </c>
      <c r="S554" s="1">
        <f t="shared" si="551"/>
        <v>0</v>
      </c>
      <c r="T554" s="1">
        <f t="shared" si="551"/>
        <v>0</v>
      </c>
      <c r="U554" s="1">
        <f t="shared" si="551"/>
        <v>0</v>
      </c>
      <c r="V554" s="1">
        <f t="shared" si="551"/>
        <v>0</v>
      </c>
      <c r="W554" s="1">
        <f t="shared" si="551"/>
        <v>0</v>
      </c>
      <c r="X554" s="1">
        <f t="shared" si="551"/>
        <v>0</v>
      </c>
      <c r="Y554" s="1">
        <f t="shared" si="545"/>
        <v>0</v>
      </c>
    </row>
    <row r="555" spans="1:25">
      <c r="A555">
        <f t="shared" si="506"/>
        <v>523</v>
      </c>
      <c r="C555" s="122">
        <v>8240</v>
      </c>
      <c r="F555" s="105" t="s">
        <v>555</v>
      </c>
      <c r="G555" s="12"/>
      <c r="H555" s="9"/>
      <c r="I555" s="1">
        <f>'O and M Class.'!G$63</f>
        <v>0</v>
      </c>
      <c r="J555" s="1">
        <f t="shared" ref="J555:X555" si="552">+J63+J227+J391</f>
        <v>0</v>
      </c>
      <c r="K555" s="1">
        <f t="shared" si="552"/>
        <v>0</v>
      </c>
      <c r="L555" s="1">
        <f t="shared" si="552"/>
        <v>0</v>
      </c>
      <c r="M555" s="1">
        <f t="shared" si="552"/>
        <v>0</v>
      </c>
      <c r="N555" s="1">
        <f t="shared" si="552"/>
        <v>0</v>
      </c>
      <c r="O555" s="1">
        <f t="shared" si="552"/>
        <v>0</v>
      </c>
      <c r="P555" s="1">
        <f t="shared" si="552"/>
        <v>0</v>
      </c>
      <c r="Q555" s="1">
        <f t="shared" si="552"/>
        <v>0</v>
      </c>
      <c r="R555" s="1">
        <f t="shared" si="552"/>
        <v>0</v>
      </c>
      <c r="S555" s="1">
        <f t="shared" si="552"/>
        <v>0</v>
      </c>
      <c r="T555" s="1">
        <f t="shared" si="552"/>
        <v>0</v>
      </c>
      <c r="U555" s="1">
        <f t="shared" si="552"/>
        <v>0</v>
      </c>
      <c r="V555" s="1">
        <f t="shared" si="552"/>
        <v>0</v>
      </c>
      <c r="W555" s="1">
        <f t="shared" si="552"/>
        <v>0</v>
      </c>
      <c r="X555" s="1">
        <f t="shared" si="552"/>
        <v>0</v>
      </c>
      <c r="Y555" s="1">
        <f t="shared" si="545"/>
        <v>0</v>
      </c>
    </row>
    <row r="556" spans="1:25">
      <c r="A556">
        <f t="shared" si="506"/>
        <v>524</v>
      </c>
      <c r="C556" s="122">
        <v>8250</v>
      </c>
      <c r="F556" s="105" t="s">
        <v>556</v>
      </c>
      <c r="G556" s="12"/>
      <c r="H556" s="9"/>
      <c r="I556" s="1">
        <f>'O and M Class.'!G$64</f>
        <v>10481.951060833655</v>
      </c>
      <c r="J556" s="1">
        <f t="shared" ref="J556:X556" si="553">+J64+J228+J392</f>
        <v>4820.945753399943</v>
      </c>
      <c r="K556" s="1">
        <f t="shared" si="553"/>
        <v>3060.4908926947683</v>
      </c>
      <c r="L556" s="1">
        <f t="shared" si="553"/>
        <v>28.31019639427269</v>
      </c>
      <c r="M556" s="1">
        <f t="shared" si="553"/>
        <v>1598.0318162063945</v>
      </c>
      <c r="N556" s="1">
        <f t="shared" si="553"/>
        <v>974.17240213827597</v>
      </c>
      <c r="O556" s="1">
        <f t="shared" si="553"/>
        <v>0</v>
      </c>
      <c r="P556" s="1">
        <f t="shared" si="553"/>
        <v>0</v>
      </c>
      <c r="Q556" s="1">
        <f t="shared" si="553"/>
        <v>0</v>
      </c>
      <c r="R556" s="1">
        <f t="shared" si="553"/>
        <v>0</v>
      </c>
      <c r="S556" s="1">
        <f t="shared" si="553"/>
        <v>0</v>
      </c>
      <c r="T556" s="1">
        <f t="shared" si="553"/>
        <v>0</v>
      </c>
      <c r="U556" s="1">
        <f t="shared" si="553"/>
        <v>0</v>
      </c>
      <c r="V556" s="1">
        <f t="shared" si="553"/>
        <v>0</v>
      </c>
      <c r="W556" s="1">
        <f t="shared" si="553"/>
        <v>0</v>
      </c>
      <c r="X556" s="1">
        <f t="shared" si="553"/>
        <v>0</v>
      </c>
      <c r="Y556" s="1">
        <f t="shared" si="545"/>
        <v>0</v>
      </c>
    </row>
    <row r="557" spans="1:25">
      <c r="A557">
        <f t="shared" si="506"/>
        <v>525</v>
      </c>
      <c r="C557" s="122">
        <v>8260</v>
      </c>
      <c r="F557" s="105" t="s">
        <v>90</v>
      </c>
      <c r="G557" s="12"/>
      <c r="H557" s="9"/>
      <c r="I557" s="1">
        <f>'O and M Class.'!G$65</f>
        <v>0</v>
      </c>
      <c r="J557" s="1">
        <f t="shared" ref="J557:X557" si="554">+J65+J229+J393</f>
        <v>0</v>
      </c>
      <c r="K557" s="1">
        <f t="shared" si="554"/>
        <v>0</v>
      </c>
      <c r="L557" s="1">
        <f t="shared" si="554"/>
        <v>0</v>
      </c>
      <c r="M557" s="1">
        <f t="shared" si="554"/>
        <v>0</v>
      </c>
      <c r="N557" s="1">
        <f t="shared" si="554"/>
        <v>0</v>
      </c>
      <c r="O557" s="1">
        <f t="shared" si="554"/>
        <v>0</v>
      </c>
      <c r="P557" s="1">
        <f t="shared" si="554"/>
        <v>0</v>
      </c>
      <c r="Q557" s="1">
        <f t="shared" si="554"/>
        <v>0</v>
      </c>
      <c r="R557" s="1">
        <f t="shared" si="554"/>
        <v>0</v>
      </c>
      <c r="S557" s="1">
        <f t="shared" si="554"/>
        <v>0</v>
      </c>
      <c r="T557" s="1">
        <f t="shared" si="554"/>
        <v>0</v>
      </c>
      <c r="U557" s="1">
        <f t="shared" si="554"/>
        <v>0</v>
      </c>
      <c r="V557" s="1">
        <f t="shared" si="554"/>
        <v>0</v>
      </c>
      <c r="W557" s="1">
        <f t="shared" si="554"/>
        <v>0</v>
      </c>
      <c r="X557" s="1">
        <f t="shared" si="554"/>
        <v>0</v>
      </c>
      <c r="Y557" s="1">
        <f t="shared" si="545"/>
        <v>0</v>
      </c>
    </row>
    <row r="558" spans="1:25">
      <c r="A558">
        <f t="shared" si="506"/>
        <v>526</v>
      </c>
      <c r="C558" s="120"/>
      <c r="E558" s="105" t="s">
        <v>79</v>
      </c>
      <c r="H558" s="9"/>
      <c r="I558" s="1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1"/>
    </row>
    <row r="559" spans="1:25">
      <c r="A559">
        <f t="shared" si="506"/>
        <v>527</v>
      </c>
      <c r="C559" s="122">
        <v>8300</v>
      </c>
      <c r="F559" s="105" t="s">
        <v>87</v>
      </c>
      <c r="G559" s="12"/>
      <c r="H559" s="9"/>
      <c r="I559" s="1">
        <f>'O and M Class.'!G$67</f>
        <v>0</v>
      </c>
      <c r="J559" s="1">
        <f t="shared" ref="J559:X559" si="555">+J67+J231+J395</f>
        <v>0</v>
      </c>
      <c r="K559" s="1">
        <f t="shared" si="555"/>
        <v>0</v>
      </c>
      <c r="L559" s="1">
        <f t="shared" si="555"/>
        <v>0</v>
      </c>
      <c r="M559" s="1">
        <f t="shared" si="555"/>
        <v>0</v>
      </c>
      <c r="N559" s="1">
        <f t="shared" si="555"/>
        <v>0</v>
      </c>
      <c r="O559" s="1">
        <f t="shared" si="555"/>
        <v>0</v>
      </c>
      <c r="P559" s="1">
        <f t="shared" si="555"/>
        <v>0</v>
      </c>
      <c r="Q559" s="1">
        <f t="shared" si="555"/>
        <v>0</v>
      </c>
      <c r="R559" s="1">
        <f t="shared" si="555"/>
        <v>0</v>
      </c>
      <c r="S559" s="1">
        <f t="shared" si="555"/>
        <v>0</v>
      </c>
      <c r="T559" s="1">
        <f t="shared" si="555"/>
        <v>0</v>
      </c>
      <c r="U559" s="1">
        <f t="shared" si="555"/>
        <v>0</v>
      </c>
      <c r="V559" s="1">
        <f t="shared" si="555"/>
        <v>0</v>
      </c>
      <c r="W559" s="1">
        <f t="shared" si="555"/>
        <v>0</v>
      </c>
      <c r="X559" s="1">
        <f t="shared" si="555"/>
        <v>0</v>
      </c>
      <c r="Y559" s="1">
        <f t="shared" ref="Y559:Y567" si="556">SUM(J559:X559)-I559</f>
        <v>0</v>
      </c>
    </row>
    <row r="560" spans="1:25">
      <c r="A560">
        <f t="shared" si="506"/>
        <v>528</v>
      </c>
      <c r="C560" s="120">
        <v>8310</v>
      </c>
      <c r="F560" s="105" t="s">
        <v>80</v>
      </c>
      <c r="G560" s="12"/>
      <c r="H560" s="9"/>
      <c r="I560" s="1">
        <f>'O and M Class.'!G$68</f>
        <v>0</v>
      </c>
      <c r="J560" s="1">
        <f t="shared" ref="J560:X560" si="557">+J68+J232+J396</f>
        <v>0</v>
      </c>
      <c r="K560" s="1">
        <f t="shared" si="557"/>
        <v>0</v>
      </c>
      <c r="L560" s="1">
        <f t="shared" si="557"/>
        <v>0</v>
      </c>
      <c r="M560" s="1">
        <f t="shared" si="557"/>
        <v>0</v>
      </c>
      <c r="N560" s="1">
        <f t="shared" si="557"/>
        <v>0</v>
      </c>
      <c r="O560" s="1">
        <f t="shared" si="557"/>
        <v>0</v>
      </c>
      <c r="P560" s="1">
        <f t="shared" si="557"/>
        <v>0</v>
      </c>
      <c r="Q560" s="1">
        <f t="shared" si="557"/>
        <v>0</v>
      </c>
      <c r="R560" s="1">
        <f t="shared" si="557"/>
        <v>0</v>
      </c>
      <c r="S560" s="1">
        <f t="shared" si="557"/>
        <v>0</v>
      </c>
      <c r="T560" s="1">
        <f t="shared" si="557"/>
        <v>0</v>
      </c>
      <c r="U560" s="1">
        <f t="shared" si="557"/>
        <v>0</v>
      </c>
      <c r="V560" s="1">
        <f t="shared" si="557"/>
        <v>0</v>
      </c>
      <c r="W560" s="1">
        <f t="shared" si="557"/>
        <v>0</v>
      </c>
      <c r="X560" s="1">
        <f t="shared" si="557"/>
        <v>0</v>
      </c>
      <c r="Y560" s="1">
        <f t="shared" si="556"/>
        <v>0</v>
      </c>
    </row>
    <row r="561" spans="1:25">
      <c r="A561">
        <f t="shared" si="506"/>
        <v>529</v>
      </c>
      <c r="C561" s="120">
        <v>8320</v>
      </c>
      <c r="F561" s="105" t="s">
        <v>91</v>
      </c>
      <c r="G561" s="12"/>
      <c r="H561" s="9"/>
      <c r="I561" s="1">
        <f>'O and M Class.'!G$69</f>
        <v>0</v>
      </c>
      <c r="J561" s="1">
        <f t="shared" ref="J561:X561" si="558">+J69+J233+J397</f>
        <v>0</v>
      </c>
      <c r="K561" s="1">
        <f t="shared" si="558"/>
        <v>0</v>
      </c>
      <c r="L561" s="1">
        <f t="shared" si="558"/>
        <v>0</v>
      </c>
      <c r="M561" s="1">
        <f t="shared" si="558"/>
        <v>0</v>
      </c>
      <c r="N561" s="1">
        <f t="shared" si="558"/>
        <v>0</v>
      </c>
      <c r="O561" s="1">
        <f t="shared" si="558"/>
        <v>0</v>
      </c>
      <c r="P561" s="1">
        <f t="shared" si="558"/>
        <v>0</v>
      </c>
      <c r="Q561" s="1">
        <f t="shared" si="558"/>
        <v>0</v>
      </c>
      <c r="R561" s="1">
        <f t="shared" si="558"/>
        <v>0</v>
      </c>
      <c r="S561" s="1">
        <f t="shared" si="558"/>
        <v>0</v>
      </c>
      <c r="T561" s="1">
        <f t="shared" si="558"/>
        <v>0</v>
      </c>
      <c r="U561" s="1">
        <f t="shared" si="558"/>
        <v>0</v>
      </c>
      <c r="V561" s="1">
        <f t="shared" si="558"/>
        <v>0</v>
      </c>
      <c r="W561" s="1">
        <f t="shared" si="558"/>
        <v>0</v>
      </c>
      <c r="X561" s="1">
        <f t="shared" si="558"/>
        <v>0</v>
      </c>
      <c r="Y561" s="1">
        <f t="shared" si="556"/>
        <v>0</v>
      </c>
    </row>
    <row r="562" spans="1:25">
      <c r="A562">
        <f t="shared" si="506"/>
        <v>530</v>
      </c>
      <c r="C562" s="120">
        <v>8330</v>
      </c>
      <c r="F562" s="105" t="s">
        <v>92</v>
      </c>
      <c r="G562" s="12"/>
      <c r="H562" s="9"/>
      <c r="I562" s="1">
        <f>'O and M Class.'!G$70</f>
        <v>0</v>
      </c>
      <c r="J562" s="1">
        <f t="shared" ref="J562:X562" si="559">+J70+J234+J398</f>
        <v>0</v>
      </c>
      <c r="K562" s="1">
        <f t="shared" si="559"/>
        <v>0</v>
      </c>
      <c r="L562" s="1">
        <f t="shared" si="559"/>
        <v>0</v>
      </c>
      <c r="M562" s="1">
        <f t="shared" si="559"/>
        <v>0</v>
      </c>
      <c r="N562" s="1">
        <f t="shared" si="559"/>
        <v>0</v>
      </c>
      <c r="O562" s="1">
        <f t="shared" si="559"/>
        <v>0</v>
      </c>
      <c r="P562" s="1">
        <f t="shared" si="559"/>
        <v>0</v>
      </c>
      <c r="Q562" s="1">
        <f t="shared" si="559"/>
        <v>0</v>
      </c>
      <c r="R562" s="1">
        <f t="shared" si="559"/>
        <v>0</v>
      </c>
      <c r="S562" s="1">
        <f t="shared" si="559"/>
        <v>0</v>
      </c>
      <c r="T562" s="1">
        <f t="shared" si="559"/>
        <v>0</v>
      </c>
      <c r="U562" s="1">
        <f t="shared" si="559"/>
        <v>0</v>
      </c>
      <c r="V562" s="1">
        <f t="shared" si="559"/>
        <v>0</v>
      </c>
      <c r="W562" s="1">
        <f t="shared" si="559"/>
        <v>0</v>
      </c>
      <c r="X562" s="1">
        <f t="shared" si="559"/>
        <v>0</v>
      </c>
      <c r="Y562" s="1">
        <f t="shared" si="556"/>
        <v>0</v>
      </c>
    </row>
    <row r="563" spans="1:25">
      <c r="A563">
        <f t="shared" si="506"/>
        <v>531</v>
      </c>
      <c r="C563" s="120">
        <v>8340</v>
      </c>
      <c r="F563" s="105" t="s">
        <v>93</v>
      </c>
      <c r="G563" s="12"/>
      <c r="H563" s="9"/>
      <c r="I563" s="1">
        <f>'O and M Class.'!G$71</f>
        <v>46416.013989040512</v>
      </c>
      <c r="J563" s="1">
        <f t="shared" ref="J563:X563" si="560">+J71+J235+J399</f>
        <v>21348.037615472356</v>
      </c>
      <c r="K563" s="1">
        <f t="shared" si="560"/>
        <v>13552.418558740475</v>
      </c>
      <c r="L563" s="1">
        <f t="shared" si="560"/>
        <v>125.36277494931714</v>
      </c>
      <c r="M563" s="1">
        <f t="shared" si="560"/>
        <v>7076.3798366817191</v>
      </c>
      <c r="N563" s="1">
        <f t="shared" si="560"/>
        <v>4313.8152031966447</v>
      </c>
      <c r="O563" s="1">
        <f t="shared" si="560"/>
        <v>0</v>
      </c>
      <c r="P563" s="1">
        <f t="shared" si="560"/>
        <v>0</v>
      </c>
      <c r="Q563" s="1">
        <f t="shared" si="560"/>
        <v>0</v>
      </c>
      <c r="R563" s="1">
        <f t="shared" si="560"/>
        <v>0</v>
      </c>
      <c r="S563" s="1">
        <f t="shared" si="560"/>
        <v>0</v>
      </c>
      <c r="T563" s="1">
        <f t="shared" si="560"/>
        <v>0</v>
      </c>
      <c r="U563" s="1">
        <f t="shared" si="560"/>
        <v>0</v>
      </c>
      <c r="V563" s="1">
        <f t="shared" si="560"/>
        <v>0</v>
      </c>
      <c r="W563" s="1">
        <f t="shared" si="560"/>
        <v>0</v>
      </c>
      <c r="X563" s="1">
        <f t="shared" si="560"/>
        <v>0</v>
      </c>
      <c r="Y563" s="1">
        <f t="shared" si="556"/>
        <v>0</v>
      </c>
    </row>
    <row r="564" spans="1:25">
      <c r="A564">
        <f t="shared" si="506"/>
        <v>532</v>
      </c>
      <c r="C564" s="120">
        <v>8350</v>
      </c>
      <c r="F564" s="105" t="s">
        <v>83</v>
      </c>
      <c r="G564" s="12"/>
      <c r="H564" s="9"/>
      <c r="I564" s="1">
        <f>'O and M Class.'!G$72</f>
        <v>0</v>
      </c>
      <c r="J564" s="1">
        <f t="shared" ref="J564:X564" si="561">+J72+J236+J400</f>
        <v>0</v>
      </c>
      <c r="K564" s="1">
        <f t="shared" si="561"/>
        <v>0</v>
      </c>
      <c r="L564" s="1">
        <f t="shared" si="561"/>
        <v>0</v>
      </c>
      <c r="M564" s="1">
        <f t="shared" si="561"/>
        <v>0</v>
      </c>
      <c r="N564" s="1">
        <f t="shared" si="561"/>
        <v>0</v>
      </c>
      <c r="O564" s="1">
        <f t="shared" si="561"/>
        <v>0</v>
      </c>
      <c r="P564" s="1">
        <f t="shared" si="561"/>
        <v>0</v>
      </c>
      <c r="Q564" s="1">
        <f t="shared" si="561"/>
        <v>0</v>
      </c>
      <c r="R564" s="1">
        <f t="shared" si="561"/>
        <v>0</v>
      </c>
      <c r="S564" s="1">
        <f t="shared" si="561"/>
        <v>0</v>
      </c>
      <c r="T564" s="1">
        <f t="shared" si="561"/>
        <v>0</v>
      </c>
      <c r="U564" s="1">
        <f t="shared" si="561"/>
        <v>0</v>
      </c>
      <c r="V564" s="1">
        <f t="shared" si="561"/>
        <v>0</v>
      </c>
      <c r="W564" s="1">
        <f t="shared" si="561"/>
        <v>0</v>
      </c>
      <c r="X564" s="1">
        <f t="shared" si="561"/>
        <v>0</v>
      </c>
      <c r="Y564" s="1">
        <f t="shared" si="556"/>
        <v>0</v>
      </c>
    </row>
    <row r="565" spans="1:25">
      <c r="A565">
        <f t="shared" ref="A565:A628" si="562">A564+1</f>
        <v>533</v>
      </c>
      <c r="C565" s="120">
        <v>8360</v>
      </c>
      <c r="F565" s="105" t="s">
        <v>84</v>
      </c>
      <c r="G565" s="12"/>
      <c r="H565" s="9"/>
      <c r="I565" s="1">
        <f>'O and M Class.'!G$73</f>
        <v>0</v>
      </c>
      <c r="J565" s="1">
        <f t="shared" ref="J565:X565" si="563">+J73+J237+J401</f>
        <v>0</v>
      </c>
      <c r="K565" s="1">
        <f t="shared" si="563"/>
        <v>0</v>
      </c>
      <c r="L565" s="1">
        <f t="shared" si="563"/>
        <v>0</v>
      </c>
      <c r="M565" s="1">
        <f t="shared" si="563"/>
        <v>0</v>
      </c>
      <c r="N565" s="1">
        <f t="shared" si="563"/>
        <v>0</v>
      </c>
      <c r="O565" s="1">
        <f t="shared" si="563"/>
        <v>0</v>
      </c>
      <c r="P565" s="1">
        <f t="shared" si="563"/>
        <v>0</v>
      </c>
      <c r="Q565" s="1">
        <f t="shared" si="563"/>
        <v>0</v>
      </c>
      <c r="R565" s="1">
        <f t="shared" si="563"/>
        <v>0</v>
      </c>
      <c r="S565" s="1">
        <f t="shared" si="563"/>
        <v>0</v>
      </c>
      <c r="T565" s="1">
        <f t="shared" si="563"/>
        <v>0</v>
      </c>
      <c r="U565" s="1">
        <f t="shared" si="563"/>
        <v>0</v>
      </c>
      <c r="V565" s="1">
        <f t="shared" si="563"/>
        <v>0</v>
      </c>
      <c r="W565" s="1">
        <f t="shared" si="563"/>
        <v>0</v>
      </c>
      <c r="X565" s="1">
        <f t="shared" si="563"/>
        <v>0</v>
      </c>
      <c r="Y565" s="1">
        <f t="shared" si="556"/>
        <v>0</v>
      </c>
    </row>
    <row r="566" spans="1:25">
      <c r="A566">
        <f t="shared" si="562"/>
        <v>534</v>
      </c>
      <c r="C566" s="120">
        <v>8410</v>
      </c>
      <c r="F566" s="110" t="s">
        <v>557</v>
      </c>
      <c r="G566" s="12"/>
      <c r="H566" s="9"/>
      <c r="I566" s="1">
        <f>'O and M Class.'!G$74</f>
        <v>233242.8377057281</v>
      </c>
      <c r="J566" s="1">
        <f t="shared" ref="J566:X566" si="564">+J74+J238+J402</f>
        <v>107274.97785693264</v>
      </c>
      <c r="K566" s="1">
        <f t="shared" si="564"/>
        <v>68101.594487686103</v>
      </c>
      <c r="L566" s="1">
        <f t="shared" si="564"/>
        <v>629.95433814603882</v>
      </c>
      <c r="M566" s="1">
        <f t="shared" si="564"/>
        <v>35559.169604286813</v>
      </c>
      <c r="N566" s="1">
        <f t="shared" si="564"/>
        <v>21677.141418676489</v>
      </c>
      <c r="O566" s="1">
        <f t="shared" si="564"/>
        <v>0</v>
      </c>
      <c r="P566" s="1">
        <f t="shared" si="564"/>
        <v>0</v>
      </c>
      <c r="Q566" s="1">
        <f t="shared" si="564"/>
        <v>0</v>
      </c>
      <c r="R566" s="1">
        <f t="shared" si="564"/>
        <v>0</v>
      </c>
      <c r="S566" s="1">
        <f t="shared" si="564"/>
        <v>0</v>
      </c>
      <c r="T566" s="1">
        <f t="shared" si="564"/>
        <v>0</v>
      </c>
      <c r="U566" s="1">
        <f t="shared" si="564"/>
        <v>0</v>
      </c>
      <c r="V566" s="1">
        <f t="shared" si="564"/>
        <v>0</v>
      </c>
      <c r="W566" s="1">
        <f t="shared" si="564"/>
        <v>0</v>
      </c>
      <c r="X566" s="1">
        <f t="shared" si="564"/>
        <v>0</v>
      </c>
      <c r="Y566" s="1">
        <f t="shared" si="556"/>
        <v>0</v>
      </c>
    </row>
    <row r="567" spans="1:25">
      <c r="A567">
        <f t="shared" si="562"/>
        <v>535</v>
      </c>
      <c r="C567" s="120"/>
      <c r="D567" s="105" t="s">
        <v>68</v>
      </c>
      <c r="H567" s="9"/>
      <c r="I567" s="1">
        <f>'O and M Class.'!G$75</f>
        <v>486338.33353830362</v>
      </c>
      <c r="J567" s="1">
        <f t="shared" ref="J567:X567" si="565">+J75+J239+J403</f>
        <v>223680.75467818658</v>
      </c>
      <c r="K567" s="1">
        <f t="shared" si="565"/>
        <v>141999.71283246484</v>
      </c>
      <c r="L567" s="1">
        <f t="shared" si="565"/>
        <v>1313.5277637365391</v>
      </c>
      <c r="M567" s="1">
        <f t="shared" si="565"/>
        <v>74144.987505140612</v>
      </c>
      <c r="N567" s="1">
        <f t="shared" si="565"/>
        <v>45199.350758775123</v>
      </c>
      <c r="O567" s="1">
        <f t="shared" si="565"/>
        <v>0</v>
      </c>
      <c r="P567" s="1">
        <f t="shared" si="565"/>
        <v>0</v>
      </c>
      <c r="Q567" s="1">
        <f t="shared" si="565"/>
        <v>0</v>
      </c>
      <c r="R567" s="1">
        <f t="shared" si="565"/>
        <v>0</v>
      </c>
      <c r="S567" s="1">
        <f t="shared" si="565"/>
        <v>0</v>
      </c>
      <c r="T567" s="1">
        <f t="shared" si="565"/>
        <v>0</v>
      </c>
      <c r="U567" s="1">
        <f t="shared" si="565"/>
        <v>0</v>
      </c>
      <c r="V567" s="1">
        <f t="shared" si="565"/>
        <v>0</v>
      </c>
      <c r="W567" s="1">
        <f t="shared" si="565"/>
        <v>0</v>
      </c>
      <c r="X567" s="1">
        <f t="shared" si="565"/>
        <v>0</v>
      </c>
      <c r="Y567" s="1">
        <f t="shared" si="556"/>
        <v>0</v>
      </c>
    </row>
    <row r="568" spans="1:25">
      <c r="A568">
        <f t="shared" si="562"/>
        <v>536</v>
      </c>
      <c r="C568" s="120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>
      <c r="A569">
        <f t="shared" si="562"/>
        <v>537</v>
      </c>
      <c r="C569" s="120"/>
      <c r="D569" s="105" t="s">
        <v>64</v>
      </c>
      <c r="H569" s="9"/>
      <c r="I569" s="1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1"/>
    </row>
    <row r="570" spans="1:25">
      <c r="A570">
        <f t="shared" si="562"/>
        <v>538</v>
      </c>
      <c r="C570" s="120"/>
      <c r="E570" s="105" t="s">
        <v>70</v>
      </c>
      <c r="H570" s="9"/>
      <c r="I570" s="1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1"/>
    </row>
    <row r="571" spans="1:25">
      <c r="A571">
        <f t="shared" si="562"/>
        <v>539</v>
      </c>
      <c r="C571" s="120">
        <v>8500</v>
      </c>
      <c r="F571" s="105" t="s">
        <v>78</v>
      </c>
      <c r="G571" s="12"/>
      <c r="H571" s="9"/>
      <c r="I571" s="1">
        <f>'O and M Class.'!G$79</f>
        <v>0</v>
      </c>
      <c r="J571" s="1">
        <f t="shared" ref="J571:X571" si="566">+J79+J243+J407</f>
        <v>0</v>
      </c>
      <c r="K571" s="1">
        <f t="shared" si="566"/>
        <v>0</v>
      </c>
      <c r="L571" s="1">
        <f t="shared" si="566"/>
        <v>0</v>
      </c>
      <c r="M571" s="1">
        <f t="shared" si="566"/>
        <v>0</v>
      </c>
      <c r="N571" s="1">
        <f t="shared" si="566"/>
        <v>0</v>
      </c>
      <c r="O571" s="1">
        <f t="shared" si="566"/>
        <v>0</v>
      </c>
      <c r="P571" s="1">
        <f t="shared" si="566"/>
        <v>0</v>
      </c>
      <c r="Q571" s="1">
        <f t="shared" si="566"/>
        <v>0</v>
      </c>
      <c r="R571" s="1">
        <f t="shared" si="566"/>
        <v>0</v>
      </c>
      <c r="S571" s="1">
        <f t="shared" si="566"/>
        <v>0</v>
      </c>
      <c r="T571" s="1">
        <f t="shared" si="566"/>
        <v>0</v>
      </c>
      <c r="U571" s="1">
        <f t="shared" si="566"/>
        <v>0</v>
      </c>
      <c r="V571" s="1">
        <f t="shared" si="566"/>
        <v>0</v>
      </c>
      <c r="W571" s="1">
        <f t="shared" si="566"/>
        <v>0</v>
      </c>
      <c r="X571" s="1">
        <f t="shared" si="566"/>
        <v>0</v>
      </c>
      <c r="Y571" s="1">
        <f t="shared" ref="Y571:Y582" si="567">SUM(J571:X571)-I571</f>
        <v>0</v>
      </c>
    </row>
    <row r="572" spans="1:25">
      <c r="A572">
        <f t="shared" si="562"/>
        <v>540</v>
      </c>
      <c r="C572" s="120">
        <v>8510</v>
      </c>
      <c r="F572" s="105" t="s">
        <v>94</v>
      </c>
      <c r="G572" s="12"/>
      <c r="H572" s="9"/>
      <c r="I572" s="1">
        <f>'O and M Class.'!G$80</f>
        <v>0</v>
      </c>
      <c r="J572" s="1">
        <f t="shared" ref="J572:X572" si="568">+J80+J244+J408</f>
        <v>0</v>
      </c>
      <c r="K572" s="1">
        <f t="shared" si="568"/>
        <v>0</v>
      </c>
      <c r="L572" s="1">
        <f t="shared" si="568"/>
        <v>0</v>
      </c>
      <c r="M572" s="1">
        <f t="shared" si="568"/>
        <v>0</v>
      </c>
      <c r="N572" s="1">
        <f t="shared" si="568"/>
        <v>0</v>
      </c>
      <c r="O572" s="1">
        <f t="shared" si="568"/>
        <v>0</v>
      </c>
      <c r="P572" s="1">
        <f t="shared" si="568"/>
        <v>0</v>
      </c>
      <c r="Q572" s="1">
        <f t="shared" si="568"/>
        <v>0</v>
      </c>
      <c r="R572" s="1">
        <f t="shared" si="568"/>
        <v>0</v>
      </c>
      <c r="S572" s="1">
        <f t="shared" si="568"/>
        <v>0</v>
      </c>
      <c r="T572" s="1">
        <f t="shared" si="568"/>
        <v>0</v>
      </c>
      <c r="U572" s="1">
        <f t="shared" si="568"/>
        <v>0</v>
      </c>
      <c r="V572" s="1">
        <f t="shared" si="568"/>
        <v>0</v>
      </c>
      <c r="W572" s="1">
        <f t="shared" si="568"/>
        <v>0</v>
      </c>
      <c r="X572" s="1">
        <f t="shared" si="568"/>
        <v>0</v>
      </c>
      <c r="Y572" s="1">
        <f t="shared" si="567"/>
        <v>0</v>
      </c>
    </row>
    <row r="573" spans="1:25">
      <c r="A573">
        <f t="shared" si="562"/>
        <v>541</v>
      </c>
      <c r="C573" s="120">
        <v>8520</v>
      </c>
      <c r="F573" s="105" t="s">
        <v>95</v>
      </c>
      <c r="G573" s="12"/>
      <c r="H573" s="9"/>
      <c r="I573" s="1">
        <f>'O and M Class.'!G$81</f>
        <v>0</v>
      </c>
      <c r="J573" s="1">
        <f t="shared" ref="J573:X573" si="569">+J81+J245+J409</f>
        <v>0</v>
      </c>
      <c r="K573" s="1">
        <f t="shared" si="569"/>
        <v>0</v>
      </c>
      <c r="L573" s="1">
        <f t="shared" si="569"/>
        <v>0</v>
      </c>
      <c r="M573" s="1">
        <f t="shared" si="569"/>
        <v>0</v>
      </c>
      <c r="N573" s="1">
        <f t="shared" si="569"/>
        <v>0</v>
      </c>
      <c r="O573" s="1">
        <f t="shared" si="569"/>
        <v>0</v>
      </c>
      <c r="P573" s="1">
        <f t="shared" si="569"/>
        <v>0</v>
      </c>
      <c r="Q573" s="1">
        <f t="shared" si="569"/>
        <v>0</v>
      </c>
      <c r="R573" s="1">
        <f t="shared" si="569"/>
        <v>0</v>
      </c>
      <c r="S573" s="1">
        <f t="shared" si="569"/>
        <v>0</v>
      </c>
      <c r="T573" s="1">
        <f t="shared" si="569"/>
        <v>0</v>
      </c>
      <c r="U573" s="1">
        <f t="shared" si="569"/>
        <v>0</v>
      </c>
      <c r="V573" s="1">
        <f t="shared" si="569"/>
        <v>0</v>
      </c>
      <c r="W573" s="1">
        <f t="shared" si="569"/>
        <v>0</v>
      </c>
      <c r="X573" s="1">
        <f t="shared" si="569"/>
        <v>0</v>
      </c>
      <c r="Y573" s="1">
        <f t="shared" si="567"/>
        <v>0</v>
      </c>
    </row>
    <row r="574" spans="1:25">
      <c r="A574">
        <f t="shared" si="562"/>
        <v>542</v>
      </c>
      <c r="C574" s="120">
        <v>8530</v>
      </c>
      <c r="F574" s="105" t="s">
        <v>96</v>
      </c>
      <c r="G574" s="12"/>
      <c r="H574" s="9"/>
      <c r="I574" s="1">
        <f>'O and M Class.'!G$82</f>
        <v>0</v>
      </c>
      <c r="J574" s="1">
        <f t="shared" ref="J574:X574" si="570">+J82+J246+J410</f>
        <v>0</v>
      </c>
      <c r="K574" s="1">
        <f t="shared" si="570"/>
        <v>0</v>
      </c>
      <c r="L574" s="1">
        <f t="shared" si="570"/>
        <v>0</v>
      </c>
      <c r="M574" s="1">
        <f t="shared" si="570"/>
        <v>0</v>
      </c>
      <c r="N574" s="1">
        <f t="shared" si="570"/>
        <v>0</v>
      </c>
      <c r="O574" s="1">
        <f t="shared" si="570"/>
        <v>0</v>
      </c>
      <c r="P574" s="1">
        <f t="shared" si="570"/>
        <v>0</v>
      </c>
      <c r="Q574" s="1">
        <f t="shared" si="570"/>
        <v>0</v>
      </c>
      <c r="R574" s="1">
        <f t="shared" si="570"/>
        <v>0</v>
      </c>
      <c r="S574" s="1">
        <f t="shared" si="570"/>
        <v>0</v>
      </c>
      <c r="T574" s="1">
        <f t="shared" si="570"/>
        <v>0</v>
      </c>
      <c r="U574" s="1">
        <f t="shared" si="570"/>
        <v>0</v>
      </c>
      <c r="V574" s="1">
        <f t="shared" si="570"/>
        <v>0</v>
      </c>
      <c r="W574" s="1">
        <f t="shared" si="570"/>
        <v>0</v>
      </c>
      <c r="X574" s="1">
        <f t="shared" si="570"/>
        <v>0</v>
      </c>
      <c r="Y574" s="1">
        <f t="shared" si="567"/>
        <v>0</v>
      </c>
    </row>
    <row r="575" spans="1:25">
      <c r="A575">
        <f t="shared" si="562"/>
        <v>543</v>
      </c>
      <c r="C575" s="120">
        <v>8540</v>
      </c>
      <c r="F575" s="105" t="s">
        <v>97</v>
      </c>
      <c r="G575" s="12"/>
      <c r="H575" s="9"/>
      <c r="I575" s="1">
        <f>'O and M Class.'!G$83</f>
        <v>0</v>
      </c>
      <c r="J575" s="1">
        <f t="shared" ref="J575:X575" si="571">+J83+J247+J411</f>
        <v>0</v>
      </c>
      <c r="K575" s="1">
        <f t="shared" si="571"/>
        <v>0</v>
      </c>
      <c r="L575" s="1">
        <f t="shared" si="571"/>
        <v>0</v>
      </c>
      <c r="M575" s="1">
        <f t="shared" si="571"/>
        <v>0</v>
      </c>
      <c r="N575" s="1">
        <f t="shared" si="571"/>
        <v>0</v>
      </c>
      <c r="O575" s="1">
        <f t="shared" si="571"/>
        <v>0</v>
      </c>
      <c r="P575" s="1">
        <f t="shared" si="571"/>
        <v>0</v>
      </c>
      <c r="Q575" s="1">
        <f t="shared" si="571"/>
        <v>0</v>
      </c>
      <c r="R575" s="1">
        <f t="shared" si="571"/>
        <v>0</v>
      </c>
      <c r="S575" s="1">
        <f t="shared" si="571"/>
        <v>0</v>
      </c>
      <c r="T575" s="1">
        <f t="shared" si="571"/>
        <v>0</v>
      </c>
      <c r="U575" s="1">
        <f t="shared" si="571"/>
        <v>0</v>
      </c>
      <c r="V575" s="1">
        <f t="shared" si="571"/>
        <v>0</v>
      </c>
      <c r="W575" s="1">
        <f t="shared" si="571"/>
        <v>0</v>
      </c>
      <c r="X575" s="1">
        <f t="shared" si="571"/>
        <v>0</v>
      </c>
      <c r="Y575" s="1">
        <f t="shared" si="567"/>
        <v>0</v>
      </c>
    </row>
    <row r="576" spans="1:25">
      <c r="A576">
        <f t="shared" si="562"/>
        <v>544</v>
      </c>
      <c r="C576" s="120">
        <v>8550</v>
      </c>
      <c r="F576" s="105" t="s">
        <v>88</v>
      </c>
      <c r="G576" s="12"/>
      <c r="H576" s="9"/>
      <c r="I576" s="1">
        <f>'O and M Class.'!G$84</f>
        <v>488.36648334593411</v>
      </c>
      <c r="J576" s="1">
        <f t="shared" ref="J576:X576" si="572">+J84+J248+J412</f>
        <v>263.69508564855863</v>
      </c>
      <c r="K576" s="1">
        <f t="shared" si="572"/>
        <v>162.737653337214</v>
      </c>
      <c r="L576" s="1">
        <f t="shared" si="572"/>
        <v>0</v>
      </c>
      <c r="M576" s="1">
        <f t="shared" si="572"/>
        <v>61.933744360161477</v>
      </c>
      <c r="N576" s="1">
        <f t="shared" si="572"/>
        <v>0</v>
      </c>
      <c r="O576" s="1">
        <f t="shared" si="572"/>
        <v>0</v>
      </c>
      <c r="P576" s="1">
        <f t="shared" si="572"/>
        <v>0</v>
      </c>
      <c r="Q576" s="1">
        <f t="shared" si="572"/>
        <v>0</v>
      </c>
      <c r="R576" s="1">
        <f t="shared" si="572"/>
        <v>0</v>
      </c>
      <c r="S576" s="1">
        <f t="shared" si="572"/>
        <v>0</v>
      </c>
      <c r="T576" s="1">
        <f t="shared" si="572"/>
        <v>0</v>
      </c>
      <c r="U576" s="1">
        <f t="shared" si="572"/>
        <v>0</v>
      </c>
      <c r="V576" s="1">
        <f t="shared" si="572"/>
        <v>0</v>
      </c>
      <c r="W576" s="1">
        <f t="shared" si="572"/>
        <v>0</v>
      </c>
      <c r="X576" s="1">
        <f t="shared" si="572"/>
        <v>0</v>
      </c>
      <c r="Y576" s="1">
        <f t="shared" si="567"/>
        <v>0</v>
      </c>
    </row>
    <row r="577" spans="1:25">
      <c r="A577">
        <f t="shared" si="562"/>
        <v>545</v>
      </c>
      <c r="C577" s="120">
        <v>8560</v>
      </c>
      <c r="F577" s="105" t="s">
        <v>98</v>
      </c>
      <c r="G577" s="12"/>
      <c r="H577" s="9"/>
      <c r="I577" s="1">
        <f>'O and M Class.'!G$85</f>
        <v>145498.73442544707</v>
      </c>
      <c r="J577" s="1">
        <f t="shared" ref="J577:X577" si="573">+J85+J249+J413</f>
        <v>78562.519223698837</v>
      </c>
      <c r="K577" s="1">
        <f t="shared" si="573"/>
        <v>48484.33177008052</v>
      </c>
      <c r="L577" s="1">
        <f t="shared" si="573"/>
        <v>0</v>
      </c>
      <c r="M577" s="1">
        <f t="shared" si="573"/>
        <v>18451.883431667706</v>
      </c>
      <c r="N577" s="1">
        <f t="shared" si="573"/>
        <v>0</v>
      </c>
      <c r="O577" s="1">
        <f t="shared" si="573"/>
        <v>0</v>
      </c>
      <c r="P577" s="1">
        <f t="shared" si="573"/>
        <v>0</v>
      </c>
      <c r="Q577" s="1">
        <f t="shared" si="573"/>
        <v>0</v>
      </c>
      <c r="R577" s="1">
        <f t="shared" si="573"/>
        <v>0</v>
      </c>
      <c r="S577" s="1">
        <f t="shared" si="573"/>
        <v>0</v>
      </c>
      <c r="T577" s="1">
        <f t="shared" si="573"/>
        <v>0</v>
      </c>
      <c r="U577" s="1">
        <f t="shared" si="573"/>
        <v>0</v>
      </c>
      <c r="V577" s="1">
        <f t="shared" si="573"/>
        <v>0</v>
      </c>
      <c r="W577" s="1">
        <f t="shared" si="573"/>
        <v>0</v>
      </c>
      <c r="X577" s="1">
        <f t="shared" si="573"/>
        <v>0</v>
      </c>
      <c r="Y577" s="1">
        <f t="shared" si="567"/>
        <v>0</v>
      </c>
    </row>
    <row r="578" spans="1:25">
      <c r="A578">
        <f t="shared" si="562"/>
        <v>546</v>
      </c>
      <c r="C578" s="120">
        <v>8570</v>
      </c>
      <c r="F578" s="105" t="s">
        <v>89</v>
      </c>
      <c r="G578" s="12"/>
      <c r="H578" s="9"/>
      <c r="I578" s="1">
        <f>'O and M Class.'!G$86</f>
        <v>11936.030858857095</v>
      </c>
      <c r="J578" s="1">
        <f t="shared" ref="J578:X578" si="574">+J86+J250+J414</f>
        <v>6444.8990398889637</v>
      </c>
      <c r="K578" s="1">
        <f t="shared" si="574"/>
        <v>3977.4262124271281</v>
      </c>
      <c r="L578" s="1">
        <f t="shared" si="574"/>
        <v>0</v>
      </c>
      <c r="M578" s="1">
        <f t="shared" si="574"/>
        <v>1513.7056065410034</v>
      </c>
      <c r="N578" s="1">
        <f t="shared" si="574"/>
        <v>0</v>
      </c>
      <c r="O578" s="1">
        <f t="shared" si="574"/>
        <v>0</v>
      </c>
      <c r="P578" s="1">
        <f t="shared" si="574"/>
        <v>0</v>
      </c>
      <c r="Q578" s="1">
        <f t="shared" si="574"/>
        <v>0</v>
      </c>
      <c r="R578" s="1">
        <f t="shared" si="574"/>
        <v>0</v>
      </c>
      <c r="S578" s="1">
        <f t="shared" si="574"/>
        <v>0</v>
      </c>
      <c r="T578" s="1">
        <f t="shared" si="574"/>
        <v>0</v>
      </c>
      <c r="U578" s="1">
        <f t="shared" si="574"/>
        <v>0</v>
      </c>
      <c r="V578" s="1">
        <f t="shared" si="574"/>
        <v>0</v>
      </c>
      <c r="W578" s="1">
        <f t="shared" si="574"/>
        <v>0</v>
      </c>
      <c r="X578" s="1">
        <f t="shared" si="574"/>
        <v>0</v>
      </c>
      <c r="Y578" s="1">
        <f t="shared" si="567"/>
        <v>0</v>
      </c>
    </row>
    <row r="579" spans="1:25">
      <c r="A579">
        <f t="shared" si="562"/>
        <v>547</v>
      </c>
      <c r="C579" s="120">
        <v>8580</v>
      </c>
      <c r="F579" s="105" t="s">
        <v>99</v>
      </c>
      <c r="G579" s="12"/>
      <c r="H579" s="9"/>
      <c r="I579" s="1">
        <f>'O and M Class.'!G$87</f>
        <v>0</v>
      </c>
      <c r="J579" s="1">
        <f t="shared" ref="J579:X579" si="575">+J87+J251+J415</f>
        <v>0</v>
      </c>
      <c r="K579" s="1">
        <f t="shared" si="575"/>
        <v>0</v>
      </c>
      <c r="L579" s="1">
        <f t="shared" si="575"/>
        <v>0</v>
      </c>
      <c r="M579" s="1">
        <f t="shared" si="575"/>
        <v>0</v>
      </c>
      <c r="N579" s="1">
        <f t="shared" si="575"/>
        <v>0</v>
      </c>
      <c r="O579" s="1">
        <f t="shared" si="575"/>
        <v>0</v>
      </c>
      <c r="P579" s="1">
        <f t="shared" si="575"/>
        <v>0</v>
      </c>
      <c r="Q579" s="1">
        <f t="shared" si="575"/>
        <v>0</v>
      </c>
      <c r="R579" s="1">
        <f t="shared" si="575"/>
        <v>0</v>
      </c>
      <c r="S579" s="1">
        <f t="shared" si="575"/>
        <v>0</v>
      </c>
      <c r="T579" s="1">
        <f t="shared" si="575"/>
        <v>0</v>
      </c>
      <c r="U579" s="1">
        <f t="shared" si="575"/>
        <v>0</v>
      </c>
      <c r="V579" s="1">
        <f t="shared" si="575"/>
        <v>0</v>
      </c>
      <c r="W579" s="1">
        <f t="shared" si="575"/>
        <v>0</v>
      </c>
      <c r="X579" s="1">
        <f t="shared" si="575"/>
        <v>0</v>
      </c>
      <c r="Y579" s="1">
        <f t="shared" si="567"/>
        <v>0</v>
      </c>
    </row>
    <row r="580" spans="1:25">
      <c r="A580">
        <f t="shared" si="562"/>
        <v>548</v>
      </c>
      <c r="C580" s="120">
        <v>8580</v>
      </c>
      <c r="F580" s="105" t="s">
        <v>100</v>
      </c>
      <c r="G580" s="12"/>
      <c r="H580" s="9"/>
      <c r="I580" s="1">
        <f>'O and M Class.'!G$88</f>
        <v>0</v>
      </c>
      <c r="J580" s="1">
        <f t="shared" ref="J580:X580" si="576">+J88+J252+J416</f>
        <v>0</v>
      </c>
      <c r="K580" s="1">
        <f t="shared" si="576"/>
        <v>0</v>
      </c>
      <c r="L580" s="1">
        <f t="shared" si="576"/>
        <v>0</v>
      </c>
      <c r="M580" s="1">
        <f t="shared" si="576"/>
        <v>0</v>
      </c>
      <c r="N580" s="1">
        <f t="shared" si="576"/>
        <v>0</v>
      </c>
      <c r="O580" s="1">
        <f t="shared" si="576"/>
        <v>0</v>
      </c>
      <c r="P580" s="1">
        <f t="shared" si="576"/>
        <v>0</v>
      </c>
      <c r="Q580" s="1">
        <f t="shared" si="576"/>
        <v>0</v>
      </c>
      <c r="R580" s="1">
        <f t="shared" si="576"/>
        <v>0</v>
      </c>
      <c r="S580" s="1">
        <f t="shared" si="576"/>
        <v>0</v>
      </c>
      <c r="T580" s="1">
        <f t="shared" si="576"/>
        <v>0</v>
      </c>
      <c r="U580" s="1">
        <f t="shared" si="576"/>
        <v>0</v>
      </c>
      <c r="V580" s="1">
        <f t="shared" si="576"/>
        <v>0</v>
      </c>
      <c r="W580" s="1">
        <f t="shared" si="576"/>
        <v>0</v>
      </c>
      <c r="X580" s="1">
        <f t="shared" si="576"/>
        <v>0</v>
      </c>
      <c r="Y580" s="1">
        <f t="shared" si="567"/>
        <v>0</v>
      </c>
    </row>
    <row r="581" spans="1:25">
      <c r="A581">
        <f t="shared" si="562"/>
        <v>549</v>
      </c>
      <c r="C581" s="120">
        <v>8590</v>
      </c>
      <c r="F581" s="105" t="s">
        <v>77</v>
      </c>
      <c r="G581" s="12"/>
      <c r="H581" s="9"/>
      <c r="I581" s="1">
        <f>'O and M Class.'!G$89</f>
        <v>0</v>
      </c>
      <c r="J581" s="1">
        <f t="shared" ref="J581:X581" si="577">+J89+J253+J417</f>
        <v>0</v>
      </c>
      <c r="K581" s="1">
        <f t="shared" si="577"/>
        <v>0</v>
      </c>
      <c r="L581" s="1">
        <f t="shared" si="577"/>
        <v>0</v>
      </c>
      <c r="M581" s="1">
        <f t="shared" si="577"/>
        <v>0</v>
      </c>
      <c r="N581" s="1">
        <f t="shared" si="577"/>
        <v>0</v>
      </c>
      <c r="O581" s="1">
        <f t="shared" si="577"/>
        <v>0</v>
      </c>
      <c r="P581" s="1">
        <f t="shared" si="577"/>
        <v>0</v>
      </c>
      <c r="Q581" s="1">
        <f t="shared" si="577"/>
        <v>0</v>
      </c>
      <c r="R581" s="1">
        <f t="shared" si="577"/>
        <v>0</v>
      </c>
      <c r="S581" s="1">
        <f t="shared" si="577"/>
        <v>0</v>
      </c>
      <c r="T581" s="1">
        <f t="shared" si="577"/>
        <v>0</v>
      </c>
      <c r="U581" s="1">
        <f t="shared" si="577"/>
        <v>0</v>
      </c>
      <c r="V581" s="1">
        <f t="shared" si="577"/>
        <v>0</v>
      </c>
      <c r="W581" s="1">
        <f t="shared" si="577"/>
        <v>0</v>
      </c>
      <c r="X581" s="1">
        <f t="shared" si="577"/>
        <v>0</v>
      </c>
      <c r="Y581" s="1">
        <f t="shared" si="567"/>
        <v>0</v>
      </c>
    </row>
    <row r="582" spans="1:25">
      <c r="A582">
        <f t="shared" si="562"/>
        <v>550</v>
      </c>
      <c r="C582" s="120">
        <v>8600</v>
      </c>
      <c r="F582" s="105" t="s">
        <v>90</v>
      </c>
      <c r="G582" s="12"/>
      <c r="H582" s="9"/>
      <c r="I582" s="1">
        <f>'O and M Class.'!G$90</f>
        <v>0</v>
      </c>
      <c r="J582" s="1">
        <f t="shared" ref="J582:X582" si="578">+J90+J254+J418</f>
        <v>0</v>
      </c>
      <c r="K582" s="1">
        <f t="shared" si="578"/>
        <v>0</v>
      </c>
      <c r="L582" s="1">
        <f t="shared" si="578"/>
        <v>0</v>
      </c>
      <c r="M582" s="1">
        <f t="shared" si="578"/>
        <v>0</v>
      </c>
      <c r="N582" s="1">
        <f t="shared" si="578"/>
        <v>0</v>
      </c>
      <c r="O582" s="1">
        <f t="shared" si="578"/>
        <v>0</v>
      </c>
      <c r="P582" s="1">
        <f t="shared" si="578"/>
        <v>0</v>
      </c>
      <c r="Q582" s="1">
        <f t="shared" si="578"/>
        <v>0</v>
      </c>
      <c r="R582" s="1">
        <f t="shared" si="578"/>
        <v>0</v>
      </c>
      <c r="S582" s="1">
        <f t="shared" si="578"/>
        <v>0</v>
      </c>
      <c r="T582" s="1">
        <f t="shared" si="578"/>
        <v>0</v>
      </c>
      <c r="U582" s="1">
        <f t="shared" si="578"/>
        <v>0</v>
      </c>
      <c r="V582" s="1">
        <f t="shared" si="578"/>
        <v>0</v>
      </c>
      <c r="W582" s="1">
        <f t="shared" si="578"/>
        <v>0</v>
      </c>
      <c r="X582" s="1">
        <f t="shared" si="578"/>
        <v>0</v>
      </c>
      <c r="Y582" s="1">
        <f t="shared" si="567"/>
        <v>0</v>
      </c>
    </row>
    <row r="583" spans="1:25">
      <c r="A583">
        <f t="shared" si="562"/>
        <v>551</v>
      </c>
      <c r="C583" s="120"/>
      <c r="E583" s="105" t="s">
        <v>79</v>
      </c>
      <c r="G583" s="1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>
      <c r="A584">
        <f t="shared" si="562"/>
        <v>552</v>
      </c>
      <c r="C584" s="120">
        <v>8610</v>
      </c>
      <c r="F584" s="105" t="s">
        <v>87</v>
      </c>
      <c r="G584" s="12"/>
      <c r="H584" s="9"/>
      <c r="I584" s="1">
        <f>'O and M Class.'!G$92</f>
        <v>0</v>
      </c>
      <c r="J584" s="1">
        <f t="shared" ref="J584:X584" si="579">+J92+J256+J420</f>
        <v>0</v>
      </c>
      <c r="K584" s="1">
        <f t="shared" si="579"/>
        <v>0</v>
      </c>
      <c r="L584" s="1">
        <f t="shared" si="579"/>
        <v>0</v>
      </c>
      <c r="M584" s="1">
        <f t="shared" si="579"/>
        <v>0</v>
      </c>
      <c r="N584" s="1">
        <f t="shared" si="579"/>
        <v>0</v>
      </c>
      <c r="O584" s="1">
        <f t="shared" si="579"/>
        <v>0</v>
      </c>
      <c r="P584" s="1">
        <f t="shared" si="579"/>
        <v>0</v>
      </c>
      <c r="Q584" s="1">
        <f t="shared" si="579"/>
        <v>0</v>
      </c>
      <c r="R584" s="1">
        <f t="shared" si="579"/>
        <v>0</v>
      </c>
      <c r="S584" s="1">
        <f t="shared" si="579"/>
        <v>0</v>
      </c>
      <c r="T584" s="1">
        <f t="shared" si="579"/>
        <v>0</v>
      </c>
      <c r="U584" s="1">
        <f t="shared" si="579"/>
        <v>0</v>
      </c>
      <c r="V584" s="1">
        <f t="shared" si="579"/>
        <v>0</v>
      </c>
      <c r="W584" s="1">
        <f t="shared" si="579"/>
        <v>0</v>
      </c>
      <c r="X584" s="1">
        <f t="shared" si="579"/>
        <v>0</v>
      </c>
      <c r="Y584" s="1">
        <f t="shared" ref="Y584:Y591" si="580">SUM(J584:X584)-I584</f>
        <v>0</v>
      </c>
    </row>
    <row r="585" spans="1:25">
      <c r="A585">
        <f t="shared" si="562"/>
        <v>553</v>
      </c>
      <c r="C585" s="120">
        <v>8620</v>
      </c>
      <c r="F585" s="105" t="s">
        <v>80</v>
      </c>
      <c r="G585" s="12"/>
      <c r="H585" s="9"/>
      <c r="I585" s="1">
        <f>'O and M Class.'!G$93</f>
        <v>0</v>
      </c>
      <c r="J585" s="1">
        <f t="shared" ref="J585:X585" si="581">+J93+J257+J421</f>
        <v>0</v>
      </c>
      <c r="K585" s="1">
        <f t="shared" si="581"/>
        <v>0</v>
      </c>
      <c r="L585" s="1">
        <f t="shared" si="581"/>
        <v>0</v>
      </c>
      <c r="M585" s="1">
        <f t="shared" si="581"/>
        <v>0</v>
      </c>
      <c r="N585" s="1">
        <f t="shared" si="581"/>
        <v>0</v>
      </c>
      <c r="O585" s="1">
        <f t="shared" si="581"/>
        <v>0</v>
      </c>
      <c r="P585" s="1">
        <f t="shared" si="581"/>
        <v>0</v>
      </c>
      <c r="Q585" s="1">
        <f t="shared" si="581"/>
        <v>0</v>
      </c>
      <c r="R585" s="1">
        <f t="shared" si="581"/>
        <v>0</v>
      </c>
      <c r="S585" s="1">
        <f t="shared" si="581"/>
        <v>0</v>
      </c>
      <c r="T585" s="1">
        <f t="shared" si="581"/>
        <v>0</v>
      </c>
      <c r="U585" s="1">
        <f t="shared" si="581"/>
        <v>0</v>
      </c>
      <c r="V585" s="1">
        <f t="shared" si="581"/>
        <v>0</v>
      </c>
      <c r="W585" s="1">
        <f t="shared" si="581"/>
        <v>0</v>
      </c>
      <c r="X585" s="1">
        <f t="shared" si="581"/>
        <v>0</v>
      </c>
      <c r="Y585" s="1">
        <f t="shared" si="580"/>
        <v>0</v>
      </c>
    </row>
    <row r="586" spans="1:25">
      <c r="A586">
        <f t="shared" si="562"/>
        <v>554</v>
      </c>
      <c r="C586" s="120">
        <v>8630</v>
      </c>
      <c r="F586" s="105" t="s">
        <v>62</v>
      </c>
      <c r="G586" s="12"/>
      <c r="H586" s="9"/>
      <c r="I586" s="1">
        <f>'O and M Class.'!G$94</f>
        <v>22915.302470239301</v>
      </c>
      <c r="J586" s="1">
        <f t="shared" ref="J586:X586" si="582">+J94+J258+J422</f>
        <v>12373.192783731782</v>
      </c>
      <c r="K586" s="1">
        <f t="shared" si="582"/>
        <v>7636.0329315999415</v>
      </c>
      <c r="L586" s="1">
        <f t="shared" si="582"/>
        <v>0</v>
      </c>
      <c r="M586" s="1">
        <f t="shared" si="582"/>
        <v>2906.0767549075777</v>
      </c>
      <c r="N586" s="1">
        <f t="shared" si="582"/>
        <v>0</v>
      </c>
      <c r="O586" s="1">
        <f t="shared" si="582"/>
        <v>0</v>
      </c>
      <c r="P586" s="1">
        <f t="shared" si="582"/>
        <v>0</v>
      </c>
      <c r="Q586" s="1">
        <f t="shared" si="582"/>
        <v>0</v>
      </c>
      <c r="R586" s="1">
        <f t="shared" si="582"/>
        <v>0</v>
      </c>
      <c r="S586" s="1">
        <f t="shared" si="582"/>
        <v>0</v>
      </c>
      <c r="T586" s="1">
        <f t="shared" si="582"/>
        <v>0</v>
      </c>
      <c r="U586" s="1">
        <f t="shared" si="582"/>
        <v>0</v>
      </c>
      <c r="V586" s="1">
        <f t="shared" si="582"/>
        <v>0</v>
      </c>
      <c r="W586" s="1">
        <f t="shared" si="582"/>
        <v>0</v>
      </c>
      <c r="X586" s="1">
        <f t="shared" si="582"/>
        <v>0</v>
      </c>
      <c r="Y586" s="1">
        <f t="shared" si="580"/>
        <v>0</v>
      </c>
    </row>
    <row r="587" spans="1:25">
      <c r="A587">
        <f t="shared" si="562"/>
        <v>555</v>
      </c>
      <c r="C587" s="120">
        <v>8640</v>
      </c>
      <c r="F587" s="105" t="s">
        <v>93</v>
      </c>
      <c r="G587" s="12"/>
      <c r="H587" s="9"/>
      <c r="I587" s="1">
        <f>'O and M Class.'!G$95</f>
        <v>0</v>
      </c>
      <c r="J587" s="1">
        <f t="shared" ref="J587:X587" si="583">+J95+J259+J423</f>
        <v>0</v>
      </c>
      <c r="K587" s="1">
        <f t="shared" si="583"/>
        <v>0</v>
      </c>
      <c r="L587" s="1">
        <f t="shared" si="583"/>
        <v>0</v>
      </c>
      <c r="M587" s="1">
        <f t="shared" si="583"/>
        <v>0</v>
      </c>
      <c r="N587" s="1">
        <f t="shared" si="583"/>
        <v>0</v>
      </c>
      <c r="O587" s="1">
        <f t="shared" si="583"/>
        <v>0</v>
      </c>
      <c r="P587" s="1">
        <f t="shared" si="583"/>
        <v>0</v>
      </c>
      <c r="Q587" s="1">
        <f t="shared" si="583"/>
        <v>0</v>
      </c>
      <c r="R587" s="1">
        <f t="shared" si="583"/>
        <v>0</v>
      </c>
      <c r="S587" s="1">
        <f t="shared" si="583"/>
        <v>0</v>
      </c>
      <c r="T587" s="1">
        <f t="shared" si="583"/>
        <v>0</v>
      </c>
      <c r="U587" s="1">
        <f t="shared" si="583"/>
        <v>0</v>
      </c>
      <c r="V587" s="1">
        <f t="shared" si="583"/>
        <v>0</v>
      </c>
      <c r="W587" s="1">
        <f t="shared" si="583"/>
        <v>0</v>
      </c>
      <c r="X587" s="1">
        <f t="shared" si="583"/>
        <v>0</v>
      </c>
      <c r="Y587" s="1">
        <f t="shared" si="580"/>
        <v>0</v>
      </c>
    </row>
    <row r="588" spans="1:25">
      <c r="A588">
        <f t="shared" si="562"/>
        <v>556</v>
      </c>
      <c r="C588" s="120">
        <v>8650</v>
      </c>
      <c r="F588" s="105" t="s">
        <v>83</v>
      </c>
      <c r="G588" s="12"/>
      <c r="H588" s="9"/>
      <c r="I588" s="1">
        <f>'O and M Class.'!G$96</f>
        <v>0</v>
      </c>
      <c r="J588" s="1">
        <f t="shared" ref="J588:X588" si="584">+J96+J260+J424</f>
        <v>0</v>
      </c>
      <c r="K588" s="1">
        <f t="shared" si="584"/>
        <v>0</v>
      </c>
      <c r="L588" s="1">
        <f t="shared" si="584"/>
        <v>0</v>
      </c>
      <c r="M588" s="1">
        <f t="shared" si="584"/>
        <v>0</v>
      </c>
      <c r="N588" s="1">
        <f t="shared" si="584"/>
        <v>0</v>
      </c>
      <c r="O588" s="1">
        <f t="shared" si="584"/>
        <v>0</v>
      </c>
      <c r="P588" s="1">
        <f t="shared" si="584"/>
        <v>0</v>
      </c>
      <c r="Q588" s="1">
        <f t="shared" si="584"/>
        <v>0</v>
      </c>
      <c r="R588" s="1">
        <f t="shared" si="584"/>
        <v>0</v>
      </c>
      <c r="S588" s="1">
        <f t="shared" si="584"/>
        <v>0</v>
      </c>
      <c r="T588" s="1">
        <f t="shared" si="584"/>
        <v>0</v>
      </c>
      <c r="U588" s="1">
        <f t="shared" si="584"/>
        <v>0</v>
      </c>
      <c r="V588" s="1">
        <f t="shared" si="584"/>
        <v>0</v>
      </c>
      <c r="W588" s="1">
        <f t="shared" si="584"/>
        <v>0</v>
      </c>
      <c r="X588" s="1">
        <f t="shared" si="584"/>
        <v>0</v>
      </c>
      <c r="Y588" s="1">
        <f t="shared" si="580"/>
        <v>0</v>
      </c>
    </row>
    <row r="589" spans="1:25">
      <c r="A589">
        <f t="shared" si="562"/>
        <v>557</v>
      </c>
      <c r="C589" s="120">
        <v>8660</v>
      </c>
      <c r="F589" s="105" t="s">
        <v>101</v>
      </c>
      <c r="G589" s="12"/>
      <c r="H589" s="9"/>
      <c r="I589" s="1">
        <f>'O and M Class.'!G$97</f>
        <v>0</v>
      </c>
      <c r="J589" s="1">
        <f t="shared" ref="J589:X589" si="585">+J97+J261+J425</f>
        <v>0</v>
      </c>
      <c r="K589" s="1">
        <f t="shared" si="585"/>
        <v>0</v>
      </c>
      <c r="L589" s="1">
        <f t="shared" si="585"/>
        <v>0</v>
      </c>
      <c r="M589" s="1">
        <f t="shared" si="585"/>
        <v>0</v>
      </c>
      <c r="N589" s="1">
        <f t="shared" si="585"/>
        <v>0</v>
      </c>
      <c r="O589" s="1">
        <f t="shared" si="585"/>
        <v>0</v>
      </c>
      <c r="P589" s="1">
        <f t="shared" si="585"/>
        <v>0</v>
      </c>
      <c r="Q589" s="1">
        <f t="shared" si="585"/>
        <v>0</v>
      </c>
      <c r="R589" s="1">
        <f t="shared" si="585"/>
        <v>0</v>
      </c>
      <c r="S589" s="1">
        <f t="shared" si="585"/>
        <v>0</v>
      </c>
      <c r="T589" s="1">
        <f t="shared" si="585"/>
        <v>0</v>
      </c>
      <c r="U589" s="1">
        <f t="shared" si="585"/>
        <v>0</v>
      </c>
      <c r="V589" s="1">
        <f t="shared" si="585"/>
        <v>0</v>
      </c>
      <c r="W589" s="1">
        <f t="shared" si="585"/>
        <v>0</v>
      </c>
      <c r="X589" s="1">
        <f t="shared" si="585"/>
        <v>0</v>
      </c>
      <c r="Y589" s="1">
        <f t="shared" si="580"/>
        <v>0</v>
      </c>
    </row>
    <row r="590" spans="1:25">
      <c r="A590">
        <f t="shared" si="562"/>
        <v>558</v>
      </c>
      <c r="C590" s="120">
        <v>8670</v>
      </c>
      <c r="F590" s="105" t="s">
        <v>85</v>
      </c>
      <c r="G590" s="12"/>
      <c r="H590" s="9"/>
      <c r="I590" s="1">
        <f>'O and M Class.'!G$98</f>
        <v>0</v>
      </c>
      <c r="J590" s="1">
        <f t="shared" ref="J590:X590" si="586">+J98+J262+J426</f>
        <v>0</v>
      </c>
      <c r="K590" s="1">
        <f t="shared" si="586"/>
        <v>0</v>
      </c>
      <c r="L590" s="1">
        <f t="shared" si="586"/>
        <v>0</v>
      </c>
      <c r="M590" s="1">
        <f t="shared" si="586"/>
        <v>0</v>
      </c>
      <c r="N590" s="1">
        <f t="shared" si="586"/>
        <v>0</v>
      </c>
      <c r="O590" s="1">
        <f t="shared" si="586"/>
        <v>0</v>
      </c>
      <c r="P590" s="1">
        <f t="shared" si="586"/>
        <v>0</v>
      </c>
      <c r="Q590" s="1">
        <f t="shared" si="586"/>
        <v>0</v>
      </c>
      <c r="R590" s="1">
        <f t="shared" si="586"/>
        <v>0</v>
      </c>
      <c r="S590" s="1">
        <f t="shared" si="586"/>
        <v>0</v>
      </c>
      <c r="T590" s="1">
        <f t="shared" si="586"/>
        <v>0</v>
      </c>
      <c r="U590" s="1">
        <f t="shared" si="586"/>
        <v>0</v>
      </c>
      <c r="V590" s="1">
        <f t="shared" si="586"/>
        <v>0</v>
      </c>
      <c r="W590" s="1">
        <f t="shared" si="586"/>
        <v>0</v>
      </c>
      <c r="X590" s="1">
        <f t="shared" si="586"/>
        <v>0</v>
      </c>
      <c r="Y590" s="1">
        <f t="shared" si="580"/>
        <v>0</v>
      </c>
    </row>
    <row r="591" spans="1:25">
      <c r="A591">
        <f t="shared" si="562"/>
        <v>559</v>
      </c>
      <c r="C591" s="120"/>
      <c r="D591" s="105" t="s">
        <v>69</v>
      </c>
      <c r="H591" s="9"/>
      <c r="I591" s="1">
        <f>'O and M Class.'!G$99</f>
        <v>180838.43423788942</v>
      </c>
      <c r="J591" s="1">
        <f t="shared" ref="J591:X591" si="587">+J99+J263+J427</f>
        <v>97644.306132968137</v>
      </c>
      <c r="K591" s="1">
        <f t="shared" si="587"/>
        <v>60260.528567444802</v>
      </c>
      <c r="L591" s="1">
        <f t="shared" si="587"/>
        <v>0</v>
      </c>
      <c r="M591" s="1">
        <f t="shared" si="587"/>
        <v>22933.59953747645</v>
      </c>
      <c r="N591" s="1">
        <f t="shared" si="587"/>
        <v>0</v>
      </c>
      <c r="O591" s="1">
        <f t="shared" si="587"/>
        <v>0</v>
      </c>
      <c r="P591" s="1">
        <f t="shared" si="587"/>
        <v>0</v>
      </c>
      <c r="Q591" s="1">
        <f t="shared" si="587"/>
        <v>0</v>
      </c>
      <c r="R591" s="1">
        <f t="shared" si="587"/>
        <v>0</v>
      </c>
      <c r="S591" s="1">
        <f t="shared" si="587"/>
        <v>0</v>
      </c>
      <c r="T591" s="1">
        <f t="shared" si="587"/>
        <v>0</v>
      </c>
      <c r="U591" s="1">
        <f t="shared" si="587"/>
        <v>0</v>
      </c>
      <c r="V591" s="1">
        <f t="shared" si="587"/>
        <v>0</v>
      </c>
      <c r="W591" s="1">
        <f t="shared" si="587"/>
        <v>0</v>
      </c>
      <c r="X591" s="1">
        <f t="shared" si="587"/>
        <v>0</v>
      </c>
      <c r="Y591" s="1">
        <f t="shared" si="580"/>
        <v>0</v>
      </c>
    </row>
    <row r="592" spans="1:25">
      <c r="A592">
        <f t="shared" si="562"/>
        <v>560</v>
      </c>
      <c r="C592" s="120"/>
      <c r="H592" s="9"/>
      <c r="I592" s="1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1"/>
    </row>
    <row r="593" spans="1:25">
      <c r="A593">
        <f t="shared" si="562"/>
        <v>561</v>
      </c>
      <c r="C593" s="120"/>
      <c r="D593" s="105" t="s">
        <v>24</v>
      </c>
      <c r="H593" s="9"/>
      <c r="I593" s="1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1"/>
    </row>
    <row r="594" spans="1:25">
      <c r="A594">
        <f t="shared" si="562"/>
        <v>562</v>
      </c>
      <c r="C594" s="120"/>
      <c r="E594" s="105" t="s">
        <v>70</v>
      </c>
      <c r="H594" s="9"/>
      <c r="I594" s="1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1"/>
    </row>
    <row r="595" spans="1:25">
      <c r="A595">
        <f t="shared" si="562"/>
        <v>563</v>
      </c>
      <c r="C595" s="120">
        <v>8700</v>
      </c>
      <c r="F595" s="105" t="s">
        <v>381</v>
      </c>
      <c r="G595" s="12"/>
      <c r="H595" s="9"/>
      <c r="I595" s="1">
        <f>'O and M Class.'!G103</f>
        <v>2140705.472291261</v>
      </c>
      <c r="J595" s="1">
        <f t="shared" ref="J595:X595" si="588">+J103+J267+J431</f>
        <v>1558134.2444414084</v>
      </c>
      <c r="K595" s="1">
        <f t="shared" si="588"/>
        <v>450099.45009742706</v>
      </c>
      <c r="L595" s="1">
        <f t="shared" si="588"/>
        <v>624.32631357268406</v>
      </c>
      <c r="M595" s="1">
        <f t="shared" si="588"/>
        <v>114270.19208927323</v>
      </c>
      <c r="N595" s="1">
        <f t="shared" si="588"/>
        <v>17577.259349579617</v>
      </c>
      <c r="O595" s="1">
        <f t="shared" si="588"/>
        <v>0</v>
      </c>
      <c r="P595" s="1">
        <f t="shared" si="588"/>
        <v>0</v>
      </c>
      <c r="Q595" s="1">
        <f t="shared" si="588"/>
        <v>0</v>
      </c>
      <c r="R595" s="1">
        <f t="shared" si="588"/>
        <v>0</v>
      </c>
      <c r="S595" s="1">
        <f t="shared" si="588"/>
        <v>0</v>
      </c>
      <c r="T595" s="1">
        <f t="shared" si="588"/>
        <v>0</v>
      </c>
      <c r="U595" s="1">
        <f t="shared" si="588"/>
        <v>0</v>
      </c>
      <c r="V595" s="1">
        <f t="shared" si="588"/>
        <v>0</v>
      </c>
      <c r="W595" s="1">
        <f t="shared" si="588"/>
        <v>0</v>
      </c>
      <c r="X595" s="1">
        <f t="shared" si="588"/>
        <v>0</v>
      </c>
      <c r="Y595" s="1">
        <f t="shared" ref="Y595:Y606" si="589">SUM(J595:X595)-I595</f>
        <v>0</v>
      </c>
    </row>
    <row r="596" spans="1:25">
      <c r="A596">
        <f t="shared" si="562"/>
        <v>564</v>
      </c>
      <c r="C596" s="120">
        <v>8710</v>
      </c>
      <c r="F596" s="105" t="s">
        <v>188</v>
      </c>
      <c r="G596" s="12"/>
      <c r="H596" s="9"/>
      <c r="I596" s="1">
        <f>'O and M Class.'!G104</f>
        <v>-41.487393167529959</v>
      </c>
      <c r="J596" s="1">
        <f t="shared" ref="J596:X596" si="590">+J104+J268+J432</f>
        <v>-12.192487129789072</v>
      </c>
      <c r="K596" s="1">
        <f t="shared" si="590"/>
        <v>-8.7619238421313632</v>
      </c>
      <c r="L596" s="1">
        <f t="shared" si="590"/>
        <v>-0.26095434386726896</v>
      </c>
      <c r="M596" s="1">
        <f t="shared" si="590"/>
        <v>-9.7039320554593633</v>
      </c>
      <c r="N596" s="1">
        <f t="shared" si="590"/>
        <v>-10.568095796282885</v>
      </c>
      <c r="O596" s="1">
        <f t="shared" si="590"/>
        <v>0</v>
      </c>
      <c r="P596" s="1">
        <f t="shared" si="590"/>
        <v>0</v>
      </c>
      <c r="Q596" s="1">
        <f t="shared" si="590"/>
        <v>0</v>
      </c>
      <c r="R596" s="1">
        <f t="shared" si="590"/>
        <v>0</v>
      </c>
      <c r="S596" s="1">
        <f t="shared" si="590"/>
        <v>0</v>
      </c>
      <c r="T596" s="1">
        <f t="shared" si="590"/>
        <v>0</v>
      </c>
      <c r="U596" s="1">
        <f t="shared" si="590"/>
        <v>0</v>
      </c>
      <c r="V596" s="1">
        <f t="shared" si="590"/>
        <v>0</v>
      </c>
      <c r="W596" s="1">
        <f t="shared" si="590"/>
        <v>0</v>
      </c>
      <c r="X596" s="1">
        <f t="shared" si="590"/>
        <v>0</v>
      </c>
      <c r="Y596" s="1">
        <f t="shared" si="589"/>
        <v>0</v>
      </c>
    </row>
    <row r="597" spans="1:25">
      <c r="A597">
        <f t="shared" si="562"/>
        <v>565</v>
      </c>
      <c r="C597" s="120">
        <v>8711</v>
      </c>
      <c r="F597" s="105" t="s">
        <v>389</v>
      </c>
      <c r="G597" s="12"/>
      <c r="H597" s="9"/>
      <c r="I597" s="1">
        <f>'O and M Class.'!G105</f>
        <v>132819.4731803599</v>
      </c>
      <c r="J597" s="1">
        <f t="shared" ref="J597:X597" si="591">+J105+J269+J433</f>
        <v>39033.537508553884</v>
      </c>
      <c r="K597" s="1">
        <f t="shared" si="591"/>
        <v>28050.788924215489</v>
      </c>
      <c r="L597" s="1">
        <f t="shared" si="591"/>
        <v>835.43013504409805</v>
      </c>
      <c r="M597" s="1">
        <f t="shared" si="591"/>
        <v>31066.573360720398</v>
      </c>
      <c r="N597" s="1">
        <f t="shared" si="591"/>
        <v>33833.143251826012</v>
      </c>
      <c r="O597" s="1">
        <f t="shared" si="591"/>
        <v>0</v>
      </c>
      <c r="P597" s="1">
        <f t="shared" si="591"/>
        <v>0</v>
      </c>
      <c r="Q597" s="1">
        <f t="shared" si="591"/>
        <v>0</v>
      </c>
      <c r="R597" s="1">
        <f t="shared" si="591"/>
        <v>0</v>
      </c>
      <c r="S597" s="1">
        <f t="shared" si="591"/>
        <v>0</v>
      </c>
      <c r="T597" s="1">
        <f t="shared" si="591"/>
        <v>0</v>
      </c>
      <c r="U597" s="1">
        <f t="shared" si="591"/>
        <v>0</v>
      </c>
      <c r="V597" s="1">
        <f t="shared" si="591"/>
        <v>0</v>
      </c>
      <c r="W597" s="1">
        <f t="shared" si="591"/>
        <v>0</v>
      </c>
      <c r="X597" s="1">
        <f t="shared" si="591"/>
        <v>0</v>
      </c>
      <c r="Y597" s="1">
        <f t="shared" si="589"/>
        <v>0</v>
      </c>
    </row>
    <row r="598" spans="1:25">
      <c r="A598">
        <f>A596+1</f>
        <v>565</v>
      </c>
      <c r="C598" s="120">
        <v>8720</v>
      </c>
      <c r="F598" s="105" t="s">
        <v>382</v>
      </c>
      <c r="G598" s="12"/>
      <c r="H598" s="9"/>
      <c r="I598" s="1">
        <f>'O and M Class.'!G106</f>
        <v>0</v>
      </c>
      <c r="J598" s="1">
        <f t="shared" ref="J598:X598" si="592">+J106+J270+J434</f>
        <v>0</v>
      </c>
      <c r="K598" s="1">
        <f t="shared" si="592"/>
        <v>0</v>
      </c>
      <c r="L598" s="1">
        <f t="shared" si="592"/>
        <v>0</v>
      </c>
      <c r="M598" s="1">
        <f t="shared" si="592"/>
        <v>0</v>
      </c>
      <c r="N598" s="1">
        <f t="shared" si="592"/>
        <v>0</v>
      </c>
      <c r="O598" s="1">
        <f t="shared" si="592"/>
        <v>0</v>
      </c>
      <c r="P598" s="1">
        <f t="shared" si="592"/>
        <v>0</v>
      </c>
      <c r="Q598" s="1">
        <f t="shared" si="592"/>
        <v>0</v>
      </c>
      <c r="R598" s="1">
        <f t="shared" si="592"/>
        <v>0</v>
      </c>
      <c r="S598" s="1">
        <f t="shared" si="592"/>
        <v>0</v>
      </c>
      <c r="T598" s="1">
        <f t="shared" si="592"/>
        <v>0</v>
      </c>
      <c r="U598" s="1">
        <f t="shared" si="592"/>
        <v>0</v>
      </c>
      <c r="V598" s="1">
        <f t="shared" si="592"/>
        <v>0</v>
      </c>
      <c r="W598" s="1">
        <f t="shared" si="592"/>
        <v>0</v>
      </c>
      <c r="X598" s="1">
        <f t="shared" si="592"/>
        <v>0</v>
      </c>
      <c r="Y598" s="1">
        <f t="shared" si="589"/>
        <v>0</v>
      </c>
    </row>
    <row r="599" spans="1:25">
      <c r="A599">
        <f>A598+1</f>
        <v>566</v>
      </c>
      <c r="C599" s="120">
        <v>8740</v>
      </c>
      <c r="F599" s="105" t="s">
        <v>63</v>
      </c>
      <c r="G599" s="12"/>
      <c r="H599" s="9"/>
      <c r="I599" s="1">
        <f>'O and M Class.'!G107</f>
        <v>6802984.387259407</v>
      </c>
      <c r="J599" s="1">
        <f t="shared" ref="J599:X599" si="593">+J107+J271+J435</f>
        <v>5073314.7707967116</v>
      </c>
      <c r="K599" s="1">
        <f t="shared" si="593"/>
        <v>1373153.9760813019</v>
      </c>
      <c r="L599" s="1">
        <f t="shared" si="593"/>
        <v>194.89941270472977</v>
      </c>
      <c r="M599" s="1">
        <f t="shared" si="593"/>
        <v>354739.27144845703</v>
      </c>
      <c r="N599" s="1">
        <f t="shared" si="593"/>
        <v>1581.4695202326643</v>
      </c>
      <c r="O599" s="1">
        <f t="shared" si="593"/>
        <v>0</v>
      </c>
      <c r="P599" s="1">
        <f t="shared" si="593"/>
        <v>0</v>
      </c>
      <c r="Q599" s="1">
        <f t="shared" si="593"/>
        <v>0</v>
      </c>
      <c r="R599" s="1">
        <f t="shared" si="593"/>
        <v>0</v>
      </c>
      <c r="S599" s="1">
        <f t="shared" si="593"/>
        <v>0</v>
      </c>
      <c r="T599" s="1">
        <f t="shared" si="593"/>
        <v>0</v>
      </c>
      <c r="U599" s="1">
        <f t="shared" si="593"/>
        <v>0</v>
      </c>
      <c r="V599" s="1">
        <f t="shared" si="593"/>
        <v>0</v>
      </c>
      <c r="W599" s="1">
        <f t="shared" si="593"/>
        <v>0</v>
      </c>
      <c r="X599" s="1">
        <f t="shared" si="593"/>
        <v>0</v>
      </c>
      <c r="Y599" s="1">
        <f>SUM(J599:X599)-I599</f>
        <v>0</v>
      </c>
    </row>
    <row r="600" spans="1:25">
      <c r="A600">
        <f t="shared" si="562"/>
        <v>567</v>
      </c>
      <c r="C600" s="120">
        <v>8750</v>
      </c>
      <c r="F600" s="105" t="s">
        <v>383</v>
      </c>
      <c r="G600" s="12"/>
      <c r="H600" s="9"/>
      <c r="I600" s="1">
        <f>'O and M Class.'!G108</f>
        <v>1361535.0425113144</v>
      </c>
      <c r="J600" s="1">
        <f t="shared" ref="J600:X600" si="594">+J108+J272+J436</f>
        <v>1015362.5892580765</v>
      </c>
      <c r="K600" s="1">
        <f t="shared" si="594"/>
        <v>274820.15991390601</v>
      </c>
      <c r="L600" s="1">
        <f t="shared" si="594"/>
        <v>39.006760130059057</v>
      </c>
      <c r="M600" s="1">
        <f t="shared" si="594"/>
        <v>70996.774582718237</v>
      </c>
      <c r="N600" s="1">
        <f t="shared" si="594"/>
        <v>316.51199648390786</v>
      </c>
      <c r="O600" s="1">
        <f t="shared" si="594"/>
        <v>0</v>
      </c>
      <c r="P600" s="1">
        <f t="shared" si="594"/>
        <v>0</v>
      </c>
      <c r="Q600" s="1">
        <f t="shared" si="594"/>
        <v>0</v>
      </c>
      <c r="R600" s="1">
        <f t="shared" si="594"/>
        <v>0</v>
      </c>
      <c r="S600" s="1">
        <f t="shared" si="594"/>
        <v>0</v>
      </c>
      <c r="T600" s="1">
        <f t="shared" si="594"/>
        <v>0</v>
      </c>
      <c r="U600" s="1">
        <f t="shared" si="594"/>
        <v>0</v>
      </c>
      <c r="V600" s="1">
        <f t="shared" si="594"/>
        <v>0</v>
      </c>
      <c r="W600" s="1">
        <f t="shared" si="594"/>
        <v>0</v>
      </c>
      <c r="X600" s="1">
        <f t="shared" si="594"/>
        <v>0</v>
      </c>
      <c r="Y600" s="1">
        <f>SUM(J600:X600)-I600</f>
        <v>0</v>
      </c>
    </row>
    <row r="601" spans="1:25">
      <c r="A601">
        <f t="shared" si="562"/>
        <v>568</v>
      </c>
      <c r="C601" s="120">
        <v>8760</v>
      </c>
      <c r="F601" s="105" t="s">
        <v>384</v>
      </c>
      <c r="G601" s="12"/>
      <c r="H601" s="9"/>
      <c r="I601" s="1">
        <f>'O and M Class.'!G109</f>
        <v>523.06203787400796</v>
      </c>
      <c r="J601" s="1">
        <f t="shared" ref="J601:X601" si="595">+J109+J273+J437</f>
        <v>0</v>
      </c>
      <c r="K601" s="1">
        <f t="shared" si="595"/>
        <v>517.97049786864864</v>
      </c>
      <c r="L601" s="1">
        <f t="shared" si="595"/>
        <v>0.22536974211412963</v>
      </c>
      <c r="M601" s="1">
        <f t="shared" si="595"/>
        <v>3.0374557843762946</v>
      </c>
      <c r="N601" s="1">
        <f t="shared" si="595"/>
        <v>1.8287144788689376</v>
      </c>
      <c r="O601" s="1">
        <f t="shared" si="595"/>
        <v>0</v>
      </c>
      <c r="P601" s="1">
        <f t="shared" si="595"/>
        <v>0</v>
      </c>
      <c r="Q601" s="1">
        <f t="shared" si="595"/>
        <v>0</v>
      </c>
      <c r="R601" s="1">
        <f t="shared" si="595"/>
        <v>0</v>
      </c>
      <c r="S601" s="1">
        <f t="shared" si="595"/>
        <v>0</v>
      </c>
      <c r="T601" s="1">
        <f t="shared" si="595"/>
        <v>0</v>
      </c>
      <c r="U601" s="1">
        <f t="shared" si="595"/>
        <v>0</v>
      </c>
      <c r="V601" s="1">
        <f t="shared" si="595"/>
        <v>0</v>
      </c>
      <c r="W601" s="1">
        <f t="shared" si="595"/>
        <v>0</v>
      </c>
      <c r="X601" s="1">
        <f t="shared" si="595"/>
        <v>0</v>
      </c>
      <c r="Y601" s="1">
        <f>SUM(J601:X601)-I601</f>
        <v>0</v>
      </c>
    </row>
    <row r="602" spans="1:25">
      <c r="A602">
        <f t="shared" si="562"/>
        <v>569</v>
      </c>
      <c r="C602" s="120">
        <v>8770</v>
      </c>
      <c r="F602" s="105" t="s">
        <v>385</v>
      </c>
      <c r="G602" s="12"/>
      <c r="H602" s="9"/>
      <c r="I602" s="1">
        <f>'O and M Class.'!G110</f>
        <v>5487.2351419565202</v>
      </c>
      <c r="J602" s="1">
        <f t="shared" ref="J602:X602" si="596">+J110+J274+J438</f>
        <v>4092.0968668777996</v>
      </c>
      <c r="K602" s="1">
        <f t="shared" si="596"/>
        <v>1107.5754880434256</v>
      </c>
      <c r="L602" s="1">
        <f t="shared" si="596"/>
        <v>0.15720437467752496</v>
      </c>
      <c r="M602" s="1">
        <f t="shared" si="596"/>
        <v>286.12998144894942</v>
      </c>
      <c r="N602" s="1">
        <f t="shared" si="596"/>
        <v>1.2756012116690598</v>
      </c>
      <c r="O602" s="1">
        <f t="shared" si="596"/>
        <v>0</v>
      </c>
      <c r="P602" s="1">
        <f t="shared" si="596"/>
        <v>0</v>
      </c>
      <c r="Q602" s="1">
        <f t="shared" si="596"/>
        <v>0</v>
      </c>
      <c r="R602" s="1">
        <f t="shared" si="596"/>
        <v>0</v>
      </c>
      <c r="S602" s="1">
        <f t="shared" si="596"/>
        <v>0</v>
      </c>
      <c r="T602" s="1">
        <f t="shared" si="596"/>
        <v>0</v>
      </c>
      <c r="U602" s="1">
        <f t="shared" si="596"/>
        <v>0</v>
      </c>
      <c r="V602" s="1">
        <f t="shared" si="596"/>
        <v>0</v>
      </c>
      <c r="W602" s="1">
        <f t="shared" si="596"/>
        <v>0</v>
      </c>
      <c r="X602" s="1">
        <f t="shared" si="596"/>
        <v>0</v>
      </c>
      <c r="Y602" s="1">
        <f t="shared" si="589"/>
        <v>0</v>
      </c>
    </row>
    <row r="603" spans="1:25">
      <c r="A603">
        <f t="shared" si="562"/>
        <v>570</v>
      </c>
      <c r="C603" s="120">
        <v>8780</v>
      </c>
      <c r="F603" s="105" t="s">
        <v>386</v>
      </c>
      <c r="G603" s="12"/>
      <c r="H603" s="9"/>
      <c r="I603" s="1">
        <f>'O and M Class.'!G111</f>
        <v>938470.93007415812</v>
      </c>
      <c r="J603" s="1">
        <f t="shared" ref="J603:X603" si="597">+J111+J275+J439</f>
        <v>653413.48526046507</v>
      </c>
      <c r="K603" s="1">
        <f t="shared" si="597"/>
        <v>266517.43132794846</v>
      </c>
      <c r="L603" s="1">
        <f t="shared" si="597"/>
        <v>820.64720176540527</v>
      </c>
      <c r="M603" s="1">
        <f t="shared" si="597"/>
        <v>11060.400418225754</v>
      </c>
      <c r="N603" s="1">
        <f t="shared" si="597"/>
        <v>6658.965865753572</v>
      </c>
      <c r="O603" s="1">
        <f t="shared" si="597"/>
        <v>0</v>
      </c>
      <c r="P603" s="1">
        <f t="shared" si="597"/>
        <v>0</v>
      </c>
      <c r="Q603" s="1">
        <f t="shared" si="597"/>
        <v>0</v>
      </c>
      <c r="R603" s="1">
        <f t="shared" si="597"/>
        <v>0</v>
      </c>
      <c r="S603" s="1">
        <f t="shared" si="597"/>
        <v>0</v>
      </c>
      <c r="T603" s="1">
        <f t="shared" si="597"/>
        <v>0</v>
      </c>
      <c r="U603" s="1">
        <f t="shared" si="597"/>
        <v>0</v>
      </c>
      <c r="V603" s="1">
        <f t="shared" si="597"/>
        <v>0</v>
      </c>
      <c r="W603" s="1">
        <f t="shared" si="597"/>
        <v>0</v>
      </c>
      <c r="X603" s="1">
        <f t="shared" si="597"/>
        <v>0</v>
      </c>
      <c r="Y603" s="1">
        <f t="shared" si="589"/>
        <v>0</v>
      </c>
    </row>
    <row r="604" spans="1:25">
      <c r="A604">
        <f t="shared" si="562"/>
        <v>571</v>
      </c>
      <c r="C604" s="120">
        <v>8790</v>
      </c>
      <c r="F604" s="105" t="s">
        <v>387</v>
      </c>
      <c r="G604" s="12"/>
      <c r="H604" s="9"/>
      <c r="I604" s="1">
        <f>'O and M Class.'!G112</f>
        <v>257.39763905894324</v>
      </c>
      <c r="J604" s="1">
        <f t="shared" ref="J604:X604" si="598">+J112+J276+J440</f>
        <v>228.48097286799879</v>
      </c>
      <c r="K604" s="1">
        <f t="shared" si="598"/>
        <v>28.635188369821641</v>
      </c>
      <c r="L604" s="1">
        <f t="shared" si="598"/>
        <v>1.2459213497392591E-2</v>
      </c>
      <c r="M604" s="1">
        <f t="shared" si="598"/>
        <v>0.16792098953225751</v>
      </c>
      <c r="N604" s="1">
        <f t="shared" si="598"/>
        <v>0.10109761809312845</v>
      </c>
      <c r="O604" s="1">
        <f t="shared" si="598"/>
        <v>0</v>
      </c>
      <c r="P604" s="1">
        <f t="shared" si="598"/>
        <v>0</v>
      </c>
      <c r="Q604" s="1">
        <f t="shared" si="598"/>
        <v>0</v>
      </c>
      <c r="R604" s="1">
        <f t="shared" si="598"/>
        <v>0</v>
      </c>
      <c r="S604" s="1">
        <f t="shared" si="598"/>
        <v>0</v>
      </c>
      <c r="T604" s="1">
        <f t="shared" si="598"/>
        <v>0</v>
      </c>
      <c r="U604" s="1">
        <f t="shared" si="598"/>
        <v>0</v>
      </c>
      <c r="V604" s="1">
        <f t="shared" si="598"/>
        <v>0</v>
      </c>
      <c r="W604" s="1">
        <f t="shared" si="598"/>
        <v>0</v>
      </c>
      <c r="X604" s="1">
        <f t="shared" si="598"/>
        <v>0</v>
      </c>
      <c r="Y604" s="1">
        <f t="shared" si="589"/>
        <v>0</v>
      </c>
    </row>
    <row r="605" spans="1:25">
      <c r="A605">
        <f t="shared" si="562"/>
        <v>572</v>
      </c>
      <c r="C605" s="120">
        <v>8800</v>
      </c>
      <c r="F605" s="105" t="s">
        <v>388</v>
      </c>
      <c r="G605" s="12"/>
      <c r="H605" s="9"/>
      <c r="I605" s="1">
        <f>'O and M Class.'!G113</f>
        <v>3085.1917302799775</v>
      </c>
      <c r="J605" s="1">
        <f t="shared" ref="J605:X605" si="599">+J113+J277+J441</f>
        <v>2245.5881707404828</v>
      </c>
      <c r="K605" s="1">
        <f t="shared" si="599"/>
        <v>648.68480004296964</v>
      </c>
      <c r="L605" s="1">
        <f t="shared" si="599"/>
        <v>0.89978112569077329</v>
      </c>
      <c r="M605" s="1">
        <f t="shared" si="599"/>
        <v>164.68657468978688</v>
      </c>
      <c r="N605" s="1">
        <f t="shared" si="599"/>
        <v>25.332403681047403</v>
      </c>
      <c r="O605" s="1">
        <f t="shared" si="599"/>
        <v>0</v>
      </c>
      <c r="P605" s="1">
        <f t="shared" si="599"/>
        <v>0</v>
      </c>
      <c r="Q605" s="1">
        <f t="shared" si="599"/>
        <v>0</v>
      </c>
      <c r="R605" s="1">
        <f t="shared" si="599"/>
        <v>0</v>
      </c>
      <c r="S605" s="1">
        <f t="shared" si="599"/>
        <v>0</v>
      </c>
      <c r="T605" s="1">
        <f t="shared" si="599"/>
        <v>0</v>
      </c>
      <c r="U605" s="1">
        <f t="shared" si="599"/>
        <v>0</v>
      </c>
      <c r="V605" s="1">
        <f t="shared" si="599"/>
        <v>0</v>
      </c>
      <c r="W605" s="1">
        <f t="shared" si="599"/>
        <v>0</v>
      </c>
      <c r="X605" s="1">
        <f t="shared" si="599"/>
        <v>0</v>
      </c>
      <c r="Y605" s="1">
        <f t="shared" si="589"/>
        <v>0</v>
      </c>
    </row>
    <row r="606" spans="1:25">
      <c r="A606">
        <f t="shared" si="562"/>
        <v>573</v>
      </c>
      <c r="C606" s="120">
        <v>8810</v>
      </c>
      <c r="F606" s="105" t="s">
        <v>90</v>
      </c>
      <c r="H606" s="1"/>
      <c r="I606" s="1">
        <f>'O and M Class.'!G114</f>
        <v>75022.591371783739</v>
      </c>
      <c r="J606" s="1">
        <f t="shared" ref="J606:X606" si="600">+J114+J278+J442</f>
        <v>54605.955950584037</v>
      </c>
      <c r="K606" s="1">
        <f t="shared" si="600"/>
        <v>15774.064932520278</v>
      </c>
      <c r="L606" s="1">
        <f t="shared" si="600"/>
        <v>21.879972986514055</v>
      </c>
      <c r="M606" s="1">
        <f t="shared" si="600"/>
        <v>4004.6825862097726</v>
      </c>
      <c r="N606" s="1">
        <f t="shared" si="600"/>
        <v>616.00792948314472</v>
      </c>
      <c r="O606" s="1">
        <f t="shared" si="600"/>
        <v>0</v>
      </c>
      <c r="P606" s="1">
        <f t="shared" si="600"/>
        <v>0</v>
      </c>
      <c r="Q606" s="1">
        <f t="shared" si="600"/>
        <v>0</v>
      </c>
      <c r="R606" s="1">
        <f t="shared" si="600"/>
        <v>0</v>
      </c>
      <c r="S606" s="1">
        <f t="shared" si="600"/>
        <v>0</v>
      </c>
      <c r="T606" s="1">
        <f t="shared" si="600"/>
        <v>0</v>
      </c>
      <c r="U606" s="1">
        <f t="shared" si="600"/>
        <v>0</v>
      </c>
      <c r="V606" s="1">
        <f t="shared" si="600"/>
        <v>0</v>
      </c>
      <c r="W606" s="1">
        <f t="shared" si="600"/>
        <v>0</v>
      </c>
      <c r="X606" s="1">
        <f t="shared" si="600"/>
        <v>0</v>
      </c>
      <c r="Y606" s="1">
        <f t="shared" si="589"/>
        <v>0</v>
      </c>
    </row>
    <row r="607" spans="1:25">
      <c r="A607">
        <f t="shared" si="562"/>
        <v>574</v>
      </c>
      <c r="C607" s="120"/>
      <c r="E607" s="105" t="s">
        <v>79</v>
      </c>
      <c r="G607" s="12"/>
      <c r="H607" s="9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>
      <c r="A608">
        <f t="shared" si="562"/>
        <v>575</v>
      </c>
      <c r="C608" s="120">
        <v>8850</v>
      </c>
      <c r="F608" s="105" t="s">
        <v>189</v>
      </c>
      <c r="G608" s="12"/>
      <c r="H608" s="9"/>
      <c r="I608" s="1">
        <f>'O and M Class.'!G$116</f>
        <v>0</v>
      </c>
      <c r="J608" s="1">
        <f t="shared" ref="J608:X608" si="601">+J116+J280+J444</f>
        <v>0</v>
      </c>
      <c r="K608" s="1">
        <f t="shared" si="601"/>
        <v>0</v>
      </c>
      <c r="L608" s="1">
        <f t="shared" si="601"/>
        <v>0</v>
      </c>
      <c r="M608" s="1">
        <f t="shared" si="601"/>
        <v>0</v>
      </c>
      <c r="N608" s="1">
        <f t="shared" si="601"/>
        <v>0</v>
      </c>
      <c r="O608" s="1">
        <f t="shared" si="601"/>
        <v>0</v>
      </c>
      <c r="P608" s="1">
        <f t="shared" si="601"/>
        <v>0</v>
      </c>
      <c r="Q608" s="1">
        <f t="shared" si="601"/>
        <v>0</v>
      </c>
      <c r="R608" s="1">
        <f t="shared" si="601"/>
        <v>0</v>
      </c>
      <c r="S608" s="1">
        <f t="shared" si="601"/>
        <v>0</v>
      </c>
      <c r="T608" s="1">
        <f t="shared" si="601"/>
        <v>0</v>
      </c>
      <c r="U608" s="1">
        <f t="shared" si="601"/>
        <v>0</v>
      </c>
      <c r="V608" s="1">
        <f t="shared" si="601"/>
        <v>0</v>
      </c>
      <c r="W608" s="1">
        <f t="shared" si="601"/>
        <v>0</v>
      </c>
      <c r="X608" s="1">
        <f t="shared" si="601"/>
        <v>0</v>
      </c>
      <c r="Y608" s="1">
        <f t="shared" ref="Y608:Y618" si="602">SUM(J608:X608)-I608</f>
        <v>0</v>
      </c>
    </row>
    <row r="609" spans="1:25">
      <c r="A609">
        <f t="shared" si="562"/>
        <v>576</v>
      </c>
      <c r="C609" s="120">
        <v>8860</v>
      </c>
      <c r="F609" s="105" t="s">
        <v>190</v>
      </c>
      <c r="G609" s="12"/>
      <c r="H609" s="9"/>
      <c r="I609" s="1">
        <f>'O and M Class.'!G$117</f>
        <v>0</v>
      </c>
      <c r="J609" s="1">
        <f t="shared" ref="J609:X609" si="603">+J117+J281+J445</f>
        <v>0</v>
      </c>
      <c r="K609" s="1">
        <f t="shared" si="603"/>
        <v>0</v>
      </c>
      <c r="L609" s="1">
        <f t="shared" si="603"/>
        <v>0</v>
      </c>
      <c r="M609" s="1">
        <f t="shared" si="603"/>
        <v>0</v>
      </c>
      <c r="N609" s="1">
        <f t="shared" si="603"/>
        <v>0</v>
      </c>
      <c r="O609" s="1">
        <f t="shared" si="603"/>
        <v>0</v>
      </c>
      <c r="P609" s="1">
        <f t="shared" si="603"/>
        <v>0</v>
      </c>
      <c r="Q609" s="1">
        <f t="shared" si="603"/>
        <v>0</v>
      </c>
      <c r="R609" s="1">
        <f t="shared" si="603"/>
        <v>0</v>
      </c>
      <c r="S609" s="1">
        <f t="shared" si="603"/>
        <v>0</v>
      </c>
      <c r="T609" s="1">
        <f t="shared" si="603"/>
        <v>0</v>
      </c>
      <c r="U609" s="1">
        <f t="shared" si="603"/>
        <v>0</v>
      </c>
      <c r="V609" s="1">
        <f t="shared" si="603"/>
        <v>0</v>
      </c>
      <c r="W609" s="1">
        <f t="shared" si="603"/>
        <v>0</v>
      </c>
      <c r="X609" s="1">
        <f t="shared" si="603"/>
        <v>0</v>
      </c>
      <c r="Y609" s="1">
        <f t="shared" si="602"/>
        <v>0</v>
      </c>
    </row>
    <row r="610" spans="1:25">
      <c r="A610">
        <f t="shared" si="562"/>
        <v>577</v>
      </c>
      <c r="C610" s="120">
        <v>8870</v>
      </c>
      <c r="F610" s="105" t="s">
        <v>191</v>
      </c>
      <c r="G610" s="12"/>
      <c r="H610" s="9"/>
      <c r="I610" s="1">
        <f>'O and M Class.'!G$118</f>
        <v>144479.87100810636</v>
      </c>
      <c r="J610" s="1">
        <f t="shared" ref="J610:X610" si="604">+J118+J282+J446</f>
        <v>107745.63367232957</v>
      </c>
      <c r="K610" s="1">
        <f t="shared" si="604"/>
        <v>29162.658334192922</v>
      </c>
      <c r="L610" s="1">
        <f t="shared" si="604"/>
        <v>4.1392189668803514</v>
      </c>
      <c r="M610" s="1">
        <f t="shared" si="604"/>
        <v>7533.8529772857419</v>
      </c>
      <c r="N610" s="1">
        <f t="shared" si="604"/>
        <v>33.586805331257708</v>
      </c>
      <c r="O610" s="1">
        <f t="shared" si="604"/>
        <v>0</v>
      </c>
      <c r="P610" s="1">
        <f t="shared" si="604"/>
        <v>0</v>
      </c>
      <c r="Q610" s="1">
        <f t="shared" si="604"/>
        <v>0</v>
      </c>
      <c r="R610" s="1">
        <f t="shared" si="604"/>
        <v>0</v>
      </c>
      <c r="S610" s="1">
        <f t="shared" si="604"/>
        <v>0</v>
      </c>
      <c r="T610" s="1">
        <f t="shared" si="604"/>
        <v>0</v>
      </c>
      <c r="U610" s="1">
        <f t="shared" si="604"/>
        <v>0</v>
      </c>
      <c r="V610" s="1">
        <f t="shared" si="604"/>
        <v>0</v>
      </c>
      <c r="W610" s="1">
        <f t="shared" si="604"/>
        <v>0</v>
      </c>
      <c r="X610" s="1">
        <f t="shared" si="604"/>
        <v>0</v>
      </c>
      <c r="Y610" s="1">
        <f t="shared" si="602"/>
        <v>0</v>
      </c>
    </row>
    <row r="611" spans="1:25">
      <c r="A611">
        <f t="shared" si="562"/>
        <v>578</v>
      </c>
      <c r="C611" s="120">
        <v>8890</v>
      </c>
      <c r="F611" s="105" t="s">
        <v>192</v>
      </c>
      <c r="G611" s="12"/>
      <c r="H611" s="9"/>
      <c r="I611" s="1">
        <f>'O and M Class.'!G$119</f>
        <v>140589.78215671532</v>
      </c>
      <c r="J611" s="1">
        <f t="shared" ref="J611:X611" si="605">+J119+J283+J447</f>
        <v>41317.108129781671</v>
      </c>
      <c r="K611" s="1">
        <f t="shared" si="605"/>
        <v>29691.838175146509</v>
      </c>
      <c r="L611" s="1">
        <f t="shared" si="605"/>
        <v>884.30512394452751</v>
      </c>
      <c r="M611" s="1">
        <f t="shared" si="605"/>
        <v>32884.054397718712</v>
      </c>
      <c r="N611" s="1">
        <f t="shared" si="605"/>
        <v>35812.476330123878</v>
      </c>
      <c r="O611" s="1">
        <f t="shared" si="605"/>
        <v>0</v>
      </c>
      <c r="P611" s="1">
        <f t="shared" si="605"/>
        <v>0</v>
      </c>
      <c r="Q611" s="1">
        <f t="shared" si="605"/>
        <v>0</v>
      </c>
      <c r="R611" s="1">
        <f t="shared" si="605"/>
        <v>0</v>
      </c>
      <c r="S611" s="1">
        <f t="shared" si="605"/>
        <v>0</v>
      </c>
      <c r="T611" s="1">
        <f t="shared" si="605"/>
        <v>0</v>
      </c>
      <c r="U611" s="1">
        <f t="shared" si="605"/>
        <v>0</v>
      </c>
      <c r="V611" s="1">
        <f t="shared" si="605"/>
        <v>0</v>
      </c>
      <c r="W611" s="1">
        <f t="shared" si="605"/>
        <v>0</v>
      </c>
      <c r="X611" s="1">
        <f t="shared" si="605"/>
        <v>0</v>
      </c>
      <c r="Y611" s="1">
        <f t="shared" si="602"/>
        <v>0</v>
      </c>
    </row>
    <row r="612" spans="1:25">
      <c r="A612">
        <f t="shared" si="562"/>
        <v>579</v>
      </c>
      <c r="C612" s="120">
        <v>8900</v>
      </c>
      <c r="F612" s="105" t="s">
        <v>193</v>
      </c>
      <c r="G612" s="12"/>
      <c r="H612" s="9"/>
      <c r="I612" s="1">
        <f>'O and M Class.'!G$120</f>
        <v>0</v>
      </c>
      <c r="J612" s="1">
        <f t="shared" ref="J612:X612" si="606">+J120+J284+J448</f>
        <v>0</v>
      </c>
      <c r="K612" s="1">
        <f t="shared" si="606"/>
        <v>0</v>
      </c>
      <c r="L612" s="1">
        <f t="shared" si="606"/>
        <v>0</v>
      </c>
      <c r="M612" s="1">
        <f t="shared" si="606"/>
        <v>0</v>
      </c>
      <c r="N612" s="1">
        <f t="shared" si="606"/>
        <v>0</v>
      </c>
      <c r="O612" s="1">
        <f t="shared" si="606"/>
        <v>0</v>
      </c>
      <c r="P612" s="1">
        <f t="shared" si="606"/>
        <v>0</v>
      </c>
      <c r="Q612" s="1">
        <f t="shared" si="606"/>
        <v>0</v>
      </c>
      <c r="R612" s="1">
        <f t="shared" si="606"/>
        <v>0</v>
      </c>
      <c r="S612" s="1">
        <f t="shared" si="606"/>
        <v>0</v>
      </c>
      <c r="T612" s="1">
        <f t="shared" si="606"/>
        <v>0</v>
      </c>
      <c r="U612" s="1">
        <f t="shared" si="606"/>
        <v>0</v>
      </c>
      <c r="V612" s="1">
        <f t="shared" si="606"/>
        <v>0</v>
      </c>
      <c r="W612" s="1">
        <f t="shared" si="606"/>
        <v>0</v>
      </c>
      <c r="X612" s="1">
        <f t="shared" si="606"/>
        <v>0</v>
      </c>
      <c r="Y612" s="1">
        <f t="shared" si="602"/>
        <v>0</v>
      </c>
    </row>
    <row r="613" spans="1:25">
      <c r="A613">
        <f t="shared" si="562"/>
        <v>580</v>
      </c>
      <c r="C613" s="120">
        <v>8910</v>
      </c>
      <c r="F613" s="105" t="s">
        <v>194</v>
      </c>
      <c r="G613" s="12"/>
      <c r="H613" s="9"/>
      <c r="I613" s="1">
        <f>'O and M Class.'!G$121</f>
        <v>134.5582397621929</v>
      </c>
      <c r="J613" s="1">
        <f t="shared" ref="J613:X613" si="607">+J121+J285+J449</f>
        <v>0</v>
      </c>
      <c r="K613" s="1">
        <f t="shared" si="607"/>
        <v>133.24843593168634</v>
      </c>
      <c r="L613" s="1">
        <f t="shared" si="607"/>
        <v>5.7976594741599705E-2</v>
      </c>
      <c r="M613" s="1">
        <f t="shared" si="607"/>
        <v>0.78138858129026345</v>
      </c>
      <c r="N613" s="1">
        <f t="shared" si="607"/>
        <v>0.47043865447469474</v>
      </c>
      <c r="O613" s="1">
        <f t="shared" si="607"/>
        <v>0</v>
      </c>
      <c r="P613" s="1">
        <f t="shared" si="607"/>
        <v>0</v>
      </c>
      <c r="Q613" s="1">
        <f t="shared" si="607"/>
        <v>0</v>
      </c>
      <c r="R613" s="1">
        <f t="shared" si="607"/>
        <v>0</v>
      </c>
      <c r="S613" s="1">
        <f t="shared" si="607"/>
        <v>0</v>
      </c>
      <c r="T613" s="1">
        <f t="shared" si="607"/>
        <v>0</v>
      </c>
      <c r="U613" s="1">
        <f t="shared" si="607"/>
        <v>0</v>
      </c>
      <c r="V613" s="1">
        <f t="shared" si="607"/>
        <v>0</v>
      </c>
      <c r="W613" s="1">
        <f t="shared" si="607"/>
        <v>0</v>
      </c>
      <c r="X613" s="1">
        <f t="shared" si="607"/>
        <v>0</v>
      </c>
      <c r="Y613" s="1">
        <f t="shared" si="602"/>
        <v>0</v>
      </c>
    </row>
    <row r="614" spans="1:25">
      <c r="A614">
        <f t="shared" si="562"/>
        <v>581</v>
      </c>
      <c r="C614" s="120">
        <v>8920</v>
      </c>
      <c r="F614" s="105" t="s">
        <v>195</v>
      </c>
      <c r="G614" s="12"/>
      <c r="H614" s="9"/>
      <c r="I614" s="1">
        <f>'O and M Class.'!G$122</f>
        <v>177.72350569826528</v>
      </c>
      <c r="J614" s="1">
        <f t="shared" ref="J614:X614" si="608">+J122+J286+J450</f>
        <v>132.53702129103559</v>
      </c>
      <c r="K614" s="1">
        <f t="shared" si="608"/>
        <v>35.872747106361281</v>
      </c>
      <c r="L614" s="1">
        <f t="shared" si="608"/>
        <v>5.0916193412537955E-3</v>
      </c>
      <c r="M614" s="1">
        <f t="shared" si="608"/>
        <v>9.2673308274438533</v>
      </c>
      <c r="N614" s="1">
        <f t="shared" si="608"/>
        <v>4.1314854083316511E-2</v>
      </c>
      <c r="O614" s="1">
        <f t="shared" si="608"/>
        <v>0</v>
      </c>
      <c r="P614" s="1">
        <f t="shared" si="608"/>
        <v>0</v>
      </c>
      <c r="Q614" s="1">
        <f t="shared" si="608"/>
        <v>0</v>
      </c>
      <c r="R614" s="1">
        <f t="shared" si="608"/>
        <v>0</v>
      </c>
      <c r="S614" s="1">
        <f t="shared" si="608"/>
        <v>0</v>
      </c>
      <c r="T614" s="1">
        <f t="shared" si="608"/>
        <v>0</v>
      </c>
      <c r="U614" s="1">
        <f t="shared" si="608"/>
        <v>0</v>
      </c>
      <c r="V614" s="1">
        <f t="shared" si="608"/>
        <v>0</v>
      </c>
      <c r="W614" s="1">
        <f t="shared" si="608"/>
        <v>0</v>
      </c>
      <c r="X614" s="1">
        <f t="shared" si="608"/>
        <v>0</v>
      </c>
      <c r="Y614" s="1">
        <f t="shared" si="602"/>
        <v>0</v>
      </c>
    </row>
    <row r="615" spans="1:25">
      <c r="A615">
        <f t="shared" si="562"/>
        <v>582</v>
      </c>
      <c r="C615" s="120">
        <v>8930</v>
      </c>
      <c r="F615" s="105" t="s">
        <v>196</v>
      </c>
      <c r="G615" s="12"/>
      <c r="H615" s="9"/>
      <c r="I615" s="1">
        <f>'O and M Class.'!G$123</f>
        <v>0</v>
      </c>
      <c r="J615" s="1">
        <f t="shared" ref="J615:X615" si="609">+J123+J287+J451</f>
        <v>0</v>
      </c>
      <c r="K615" s="1">
        <f t="shared" si="609"/>
        <v>0</v>
      </c>
      <c r="L615" s="1">
        <f t="shared" si="609"/>
        <v>0</v>
      </c>
      <c r="M615" s="1">
        <f t="shared" si="609"/>
        <v>0</v>
      </c>
      <c r="N615" s="1">
        <f t="shared" si="609"/>
        <v>0</v>
      </c>
      <c r="O615" s="1">
        <f t="shared" si="609"/>
        <v>0</v>
      </c>
      <c r="P615" s="1">
        <f t="shared" si="609"/>
        <v>0</v>
      </c>
      <c r="Q615" s="1">
        <f t="shared" si="609"/>
        <v>0</v>
      </c>
      <c r="R615" s="1">
        <f t="shared" si="609"/>
        <v>0</v>
      </c>
      <c r="S615" s="1">
        <f t="shared" si="609"/>
        <v>0</v>
      </c>
      <c r="T615" s="1">
        <f t="shared" si="609"/>
        <v>0</v>
      </c>
      <c r="U615" s="1">
        <f t="shared" si="609"/>
        <v>0</v>
      </c>
      <c r="V615" s="1">
        <f t="shared" si="609"/>
        <v>0</v>
      </c>
      <c r="W615" s="1">
        <f t="shared" si="609"/>
        <v>0</v>
      </c>
      <c r="X615" s="1">
        <f t="shared" si="609"/>
        <v>0</v>
      </c>
      <c r="Y615" s="1">
        <f t="shared" si="602"/>
        <v>0</v>
      </c>
    </row>
    <row r="616" spans="1:25">
      <c r="A616">
        <f>A615+1</f>
        <v>583</v>
      </c>
      <c r="C616" s="120">
        <v>8940</v>
      </c>
      <c r="F616" s="105" t="s">
        <v>197</v>
      </c>
      <c r="H616" s="9"/>
      <c r="I616" s="1">
        <f>'O and M Class.'!G$124</f>
        <v>0</v>
      </c>
      <c r="J616" s="1">
        <f t="shared" ref="J616:X616" si="610">+J124+J288+J452</f>
        <v>0</v>
      </c>
      <c r="K616" s="1">
        <f t="shared" si="610"/>
        <v>0</v>
      </c>
      <c r="L616" s="1">
        <f t="shared" si="610"/>
        <v>0</v>
      </c>
      <c r="M616" s="1">
        <f t="shared" si="610"/>
        <v>0</v>
      </c>
      <c r="N616" s="1">
        <f t="shared" si="610"/>
        <v>0</v>
      </c>
      <c r="O616" s="1">
        <f t="shared" si="610"/>
        <v>0</v>
      </c>
      <c r="P616" s="1">
        <f t="shared" si="610"/>
        <v>0</v>
      </c>
      <c r="Q616" s="1">
        <f t="shared" si="610"/>
        <v>0</v>
      </c>
      <c r="R616" s="1">
        <f t="shared" si="610"/>
        <v>0</v>
      </c>
      <c r="S616" s="1">
        <f t="shared" si="610"/>
        <v>0</v>
      </c>
      <c r="T616" s="1">
        <f t="shared" si="610"/>
        <v>0</v>
      </c>
      <c r="U616" s="1">
        <f t="shared" si="610"/>
        <v>0</v>
      </c>
      <c r="V616" s="1">
        <f t="shared" si="610"/>
        <v>0</v>
      </c>
      <c r="W616" s="1">
        <f t="shared" si="610"/>
        <v>0</v>
      </c>
      <c r="X616" s="1">
        <f t="shared" si="610"/>
        <v>0</v>
      </c>
      <c r="Y616" s="1">
        <f t="shared" si="602"/>
        <v>0</v>
      </c>
    </row>
    <row r="617" spans="1:25">
      <c r="A617">
        <f>A616+1</f>
        <v>584</v>
      </c>
      <c r="C617" s="120" t="s">
        <v>390</v>
      </c>
      <c r="F617" s="105" t="s">
        <v>105</v>
      </c>
      <c r="H617" s="9"/>
      <c r="I617" s="1">
        <f>'O and M Class.'!G$125</f>
        <v>0</v>
      </c>
      <c r="J617" s="1">
        <f t="shared" ref="J617:X617" si="611">+J125+J289+J453</f>
        <v>0</v>
      </c>
      <c r="K617" s="1">
        <f t="shared" si="611"/>
        <v>0</v>
      </c>
      <c r="L617" s="1">
        <f t="shared" si="611"/>
        <v>0</v>
      </c>
      <c r="M617" s="1">
        <f t="shared" si="611"/>
        <v>0</v>
      </c>
      <c r="N617" s="1">
        <f t="shared" si="611"/>
        <v>0</v>
      </c>
      <c r="O617" s="1">
        <f t="shared" si="611"/>
        <v>0</v>
      </c>
      <c r="P617" s="1">
        <f t="shared" si="611"/>
        <v>0</v>
      </c>
      <c r="Q617" s="1">
        <f t="shared" si="611"/>
        <v>0</v>
      </c>
      <c r="R617" s="1">
        <f t="shared" si="611"/>
        <v>0</v>
      </c>
      <c r="S617" s="1">
        <f t="shared" si="611"/>
        <v>0</v>
      </c>
      <c r="T617" s="1">
        <f t="shared" si="611"/>
        <v>0</v>
      </c>
      <c r="U617" s="1">
        <f t="shared" si="611"/>
        <v>0</v>
      </c>
      <c r="V617" s="1">
        <f t="shared" si="611"/>
        <v>0</v>
      </c>
      <c r="W617" s="1">
        <f t="shared" si="611"/>
        <v>0</v>
      </c>
      <c r="X617" s="1">
        <f t="shared" si="611"/>
        <v>0</v>
      </c>
      <c r="Y617" s="1">
        <f t="shared" si="602"/>
        <v>0</v>
      </c>
    </row>
    <row r="618" spans="1:25">
      <c r="A618">
        <f t="shared" si="562"/>
        <v>585</v>
      </c>
      <c r="C618" s="120"/>
      <c r="D618" s="105" t="s">
        <v>25</v>
      </c>
      <c r="G618" s="12"/>
      <c r="H618" s="9"/>
      <c r="I618" s="1">
        <f>'O and M Class.'!G$126</f>
        <v>11746231.230754565</v>
      </c>
      <c r="J618" s="1">
        <f t="shared" ref="J618:X618" si="612">+J126+J290+J454</f>
        <v>8549613.8355625607</v>
      </c>
      <c r="K618" s="1">
        <f t="shared" si="612"/>
        <v>2469733.5930201793</v>
      </c>
      <c r="L618" s="1">
        <f t="shared" si="612"/>
        <v>3425.7310674410933</v>
      </c>
      <c r="M618" s="1">
        <f t="shared" si="612"/>
        <v>627010.16858087492</v>
      </c>
      <c r="N618" s="1">
        <f t="shared" si="612"/>
        <v>96447.902523515993</v>
      </c>
      <c r="O618" s="1">
        <f t="shared" si="612"/>
        <v>0</v>
      </c>
      <c r="P618" s="1">
        <f t="shared" si="612"/>
        <v>0</v>
      </c>
      <c r="Q618" s="1">
        <f t="shared" si="612"/>
        <v>0</v>
      </c>
      <c r="R618" s="1">
        <f t="shared" si="612"/>
        <v>0</v>
      </c>
      <c r="S618" s="1">
        <f t="shared" si="612"/>
        <v>0</v>
      </c>
      <c r="T618" s="1">
        <f t="shared" si="612"/>
        <v>0</v>
      </c>
      <c r="U618" s="1">
        <f t="shared" si="612"/>
        <v>0</v>
      </c>
      <c r="V618" s="1">
        <f t="shared" si="612"/>
        <v>0</v>
      </c>
      <c r="W618" s="1">
        <f t="shared" si="612"/>
        <v>0</v>
      </c>
      <c r="X618" s="1">
        <f t="shared" si="612"/>
        <v>0</v>
      </c>
      <c r="Y618" s="1">
        <f t="shared" si="602"/>
        <v>0</v>
      </c>
    </row>
    <row r="619" spans="1:25">
      <c r="A619">
        <f t="shared" si="562"/>
        <v>586</v>
      </c>
      <c r="C619" s="120"/>
      <c r="G619" s="12"/>
      <c r="H619" s="9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>
      <c r="A620">
        <f t="shared" si="562"/>
        <v>587</v>
      </c>
      <c r="C620" s="120"/>
      <c r="D620" s="105" t="s">
        <v>208</v>
      </c>
      <c r="G620" s="12"/>
      <c r="H620" s="9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>
      <c r="A621">
        <f t="shared" si="562"/>
        <v>588</v>
      </c>
      <c r="C621" s="120">
        <v>9010</v>
      </c>
      <c r="E621" s="105" t="s">
        <v>113</v>
      </c>
      <c r="H621" s="9"/>
      <c r="I621" s="1">
        <f>'O and M Class.'!G$129</f>
        <v>0</v>
      </c>
      <c r="J621" s="1">
        <f t="shared" ref="J621:X621" si="613">+J129+J293+J457</f>
        <v>0</v>
      </c>
      <c r="K621" s="1">
        <f t="shared" si="613"/>
        <v>0</v>
      </c>
      <c r="L621" s="1">
        <f t="shared" si="613"/>
        <v>0</v>
      </c>
      <c r="M621" s="1">
        <f t="shared" si="613"/>
        <v>0</v>
      </c>
      <c r="N621" s="1">
        <f t="shared" si="613"/>
        <v>0</v>
      </c>
      <c r="O621" s="1">
        <f t="shared" si="613"/>
        <v>0</v>
      </c>
      <c r="P621" s="1">
        <f t="shared" si="613"/>
        <v>0</v>
      </c>
      <c r="Q621" s="1">
        <f t="shared" si="613"/>
        <v>0</v>
      </c>
      <c r="R621" s="1">
        <f t="shared" si="613"/>
        <v>0</v>
      </c>
      <c r="S621" s="1">
        <f t="shared" si="613"/>
        <v>0</v>
      </c>
      <c r="T621" s="1">
        <f t="shared" si="613"/>
        <v>0</v>
      </c>
      <c r="U621" s="1">
        <f t="shared" si="613"/>
        <v>0</v>
      </c>
      <c r="V621" s="1">
        <f t="shared" si="613"/>
        <v>0</v>
      </c>
      <c r="W621" s="1">
        <f t="shared" si="613"/>
        <v>0</v>
      </c>
      <c r="X621" s="1">
        <f t="shared" si="613"/>
        <v>0</v>
      </c>
      <c r="Y621" s="1">
        <f t="shared" ref="Y621:Y626" si="614">SUM(J621:X621)-I621</f>
        <v>0</v>
      </c>
    </row>
    <row r="622" spans="1:25">
      <c r="A622">
        <f t="shared" si="562"/>
        <v>589</v>
      </c>
      <c r="C622" s="120">
        <v>9020</v>
      </c>
      <c r="E622" s="105" t="s">
        <v>205</v>
      </c>
      <c r="H622" s="9"/>
      <c r="I622" s="1">
        <f>'O and M Class.'!G$130</f>
        <v>735288.33326781169</v>
      </c>
      <c r="J622" s="1">
        <f t="shared" ref="J622:X622" si="615">+J130+J294+J458</f>
        <v>652684.2838874975</v>
      </c>
      <c r="K622" s="1">
        <f t="shared" si="615"/>
        <v>81799.973015426236</v>
      </c>
      <c r="L622" s="1">
        <f t="shared" si="615"/>
        <v>35.591291201500709</v>
      </c>
      <c r="M622" s="1">
        <f t="shared" si="615"/>
        <v>479.68716793700253</v>
      </c>
      <c r="N622" s="1">
        <f t="shared" si="615"/>
        <v>288.79790574932002</v>
      </c>
      <c r="O622" s="1">
        <f t="shared" si="615"/>
        <v>0</v>
      </c>
      <c r="P622" s="1">
        <f t="shared" si="615"/>
        <v>0</v>
      </c>
      <c r="Q622" s="1">
        <f t="shared" si="615"/>
        <v>0</v>
      </c>
      <c r="R622" s="1">
        <f t="shared" si="615"/>
        <v>0</v>
      </c>
      <c r="S622" s="1">
        <f t="shared" si="615"/>
        <v>0</v>
      </c>
      <c r="T622" s="1">
        <f t="shared" si="615"/>
        <v>0</v>
      </c>
      <c r="U622" s="1">
        <f t="shared" si="615"/>
        <v>0</v>
      </c>
      <c r="V622" s="1">
        <f t="shared" si="615"/>
        <v>0</v>
      </c>
      <c r="W622" s="1">
        <f t="shared" si="615"/>
        <v>0</v>
      </c>
      <c r="X622" s="1">
        <f t="shared" si="615"/>
        <v>0</v>
      </c>
      <c r="Y622" s="1">
        <f t="shared" si="614"/>
        <v>0</v>
      </c>
    </row>
    <row r="623" spans="1:25">
      <c r="A623">
        <f t="shared" si="562"/>
        <v>590</v>
      </c>
      <c r="C623" s="120">
        <v>9030</v>
      </c>
      <c r="E623" s="105" t="s">
        <v>206</v>
      </c>
      <c r="H623" s="1"/>
      <c r="I623" s="1">
        <f>'O and M Class.'!G$131</f>
        <v>1067803.4393090948</v>
      </c>
      <c r="J623" s="1">
        <f t="shared" ref="J623:X623" si="616">+J131+J295+J459</f>
        <v>947843.84789663157</v>
      </c>
      <c r="K623" s="1">
        <f t="shared" si="616"/>
        <v>118791.89233572326</v>
      </c>
      <c r="L623" s="1">
        <f t="shared" si="616"/>
        <v>51.686530895318477</v>
      </c>
      <c r="M623" s="1">
        <f t="shared" si="616"/>
        <v>696.61326657961467</v>
      </c>
      <c r="N623" s="1">
        <f t="shared" si="616"/>
        <v>419.39927926486996</v>
      </c>
      <c r="O623" s="1">
        <f t="shared" si="616"/>
        <v>0</v>
      </c>
      <c r="P623" s="1">
        <f t="shared" si="616"/>
        <v>0</v>
      </c>
      <c r="Q623" s="1">
        <f t="shared" si="616"/>
        <v>0</v>
      </c>
      <c r="R623" s="1">
        <f t="shared" si="616"/>
        <v>0</v>
      </c>
      <c r="S623" s="1">
        <f t="shared" si="616"/>
        <v>0</v>
      </c>
      <c r="T623" s="1">
        <f t="shared" si="616"/>
        <v>0</v>
      </c>
      <c r="U623" s="1">
        <f t="shared" si="616"/>
        <v>0</v>
      </c>
      <c r="V623" s="1">
        <f t="shared" si="616"/>
        <v>0</v>
      </c>
      <c r="W623" s="1">
        <f t="shared" si="616"/>
        <v>0</v>
      </c>
      <c r="X623" s="1">
        <f t="shared" si="616"/>
        <v>0</v>
      </c>
      <c r="Y623" s="1">
        <f t="shared" si="614"/>
        <v>0</v>
      </c>
    </row>
    <row r="624" spans="1:25">
      <c r="A624">
        <f t="shared" si="562"/>
        <v>591</v>
      </c>
      <c r="C624" s="120">
        <v>9040</v>
      </c>
      <c r="E624" s="105" t="s">
        <v>114</v>
      </c>
      <c r="G624" s="12"/>
      <c r="H624" s="9"/>
      <c r="I624" s="1">
        <f>'O and M Class.'!G$132</f>
        <v>731531.84087815229</v>
      </c>
      <c r="J624" s="1">
        <f t="shared" ref="J624:X624" si="617">+J132+J296+J460</f>
        <v>496144.41191744438</v>
      </c>
      <c r="K624" s="1">
        <f t="shared" si="617"/>
        <v>235187.40335995305</v>
      </c>
      <c r="L624" s="1">
        <f t="shared" si="617"/>
        <v>0</v>
      </c>
      <c r="M624" s="1">
        <f t="shared" si="617"/>
        <v>200.0256007548916</v>
      </c>
      <c r="N624" s="1">
        <f t="shared" si="617"/>
        <v>0</v>
      </c>
      <c r="O624" s="1">
        <f t="shared" si="617"/>
        <v>0</v>
      </c>
      <c r="P624" s="1">
        <f t="shared" si="617"/>
        <v>0</v>
      </c>
      <c r="Q624" s="1">
        <f t="shared" si="617"/>
        <v>0</v>
      </c>
      <c r="R624" s="1">
        <f t="shared" si="617"/>
        <v>0</v>
      </c>
      <c r="S624" s="1">
        <f t="shared" si="617"/>
        <v>0</v>
      </c>
      <c r="T624" s="1">
        <f t="shared" si="617"/>
        <v>0</v>
      </c>
      <c r="U624" s="1">
        <f t="shared" si="617"/>
        <v>0</v>
      </c>
      <c r="V624" s="1">
        <f t="shared" si="617"/>
        <v>0</v>
      </c>
      <c r="W624" s="1">
        <f t="shared" si="617"/>
        <v>0</v>
      </c>
      <c r="X624" s="1">
        <f t="shared" si="617"/>
        <v>0</v>
      </c>
      <c r="Y624" s="1">
        <f t="shared" si="614"/>
        <v>0</v>
      </c>
    </row>
    <row r="625" spans="1:25">
      <c r="A625">
        <f t="shared" si="562"/>
        <v>592</v>
      </c>
      <c r="C625" s="120">
        <v>9050</v>
      </c>
      <c r="E625" s="105" t="s">
        <v>207</v>
      </c>
      <c r="G625" s="12"/>
      <c r="H625" s="9"/>
      <c r="I625" s="1">
        <f>'O and M Class.'!G$133</f>
        <v>0</v>
      </c>
      <c r="J625" s="1">
        <f t="shared" ref="J625:X625" si="618">+J133+J297+J461</f>
        <v>0</v>
      </c>
      <c r="K625" s="1">
        <f t="shared" si="618"/>
        <v>0</v>
      </c>
      <c r="L625" s="1">
        <f t="shared" si="618"/>
        <v>0</v>
      </c>
      <c r="M625" s="1">
        <f t="shared" si="618"/>
        <v>0</v>
      </c>
      <c r="N625" s="1">
        <f t="shared" si="618"/>
        <v>0</v>
      </c>
      <c r="O625" s="1">
        <f t="shared" si="618"/>
        <v>0</v>
      </c>
      <c r="P625" s="1">
        <f t="shared" si="618"/>
        <v>0</v>
      </c>
      <c r="Q625" s="1">
        <f t="shared" si="618"/>
        <v>0</v>
      </c>
      <c r="R625" s="1">
        <f t="shared" si="618"/>
        <v>0</v>
      </c>
      <c r="S625" s="1">
        <f t="shared" si="618"/>
        <v>0</v>
      </c>
      <c r="T625" s="1">
        <f t="shared" si="618"/>
        <v>0</v>
      </c>
      <c r="U625" s="1">
        <f t="shared" si="618"/>
        <v>0</v>
      </c>
      <c r="V625" s="1">
        <f t="shared" si="618"/>
        <v>0</v>
      </c>
      <c r="W625" s="1">
        <f t="shared" si="618"/>
        <v>0</v>
      </c>
      <c r="X625" s="1">
        <f t="shared" si="618"/>
        <v>0</v>
      </c>
      <c r="Y625" s="1">
        <f t="shared" si="614"/>
        <v>0</v>
      </c>
    </row>
    <row r="626" spans="1:25">
      <c r="A626">
        <f t="shared" si="562"/>
        <v>593</v>
      </c>
      <c r="C626" s="120"/>
      <c r="D626" s="105" t="s">
        <v>209</v>
      </c>
      <c r="G626" s="12"/>
      <c r="H626" s="9"/>
      <c r="I626" s="1">
        <f>'O and M Class.'!G$134</f>
        <v>2534623.613455059</v>
      </c>
      <c r="J626" s="1">
        <f t="shared" ref="J626:X626" si="619">+J134+J298+J462</f>
        <v>2096672.5437015733</v>
      </c>
      <c r="K626" s="1">
        <f t="shared" si="619"/>
        <v>435779.26871110254</v>
      </c>
      <c r="L626" s="1">
        <f t="shared" si="619"/>
        <v>87.277822096819193</v>
      </c>
      <c r="M626" s="1">
        <f t="shared" si="619"/>
        <v>1376.326035271509</v>
      </c>
      <c r="N626" s="1">
        <f t="shared" si="619"/>
        <v>708.19718501418993</v>
      </c>
      <c r="O626" s="1">
        <f t="shared" si="619"/>
        <v>0</v>
      </c>
      <c r="P626" s="1">
        <f t="shared" si="619"/>
        <v>0</v>
      </c>
      <c r="Q626" s="1">
        <f t="shared" si="619"/>
        <v>0</v>
      </c>
      <c r="R626" s="1">
        <f t="shared" si="619"/>
        <v>0</v>
      </c>
      <c r="S626" s="1">
        <f t="shared" si="619"/>
        <v>0</v>
      </c>
      <c r="T626" s="1">
        <f t="shared" si="619"/>
        <v>0</v>
      </c>
      <c r="U626" s="1">
        <f t="shared" si="619"/>
        <v>0</v>
      </c>
      <c r="V626" s="1">
        <f t="shared" si="619"/>
        <v>0</v>
      </c>
      <c r="W626" s="1">
        <f t="shared" si="619"/>
        <v>0</v>
      </c>
      <c r="X626" s="1">
        <f t="shared" si="619"/>
        <v>0</v>
      </c>
      <c r="Y626" s="1">
        <f t="shared" si="614"/>
        <v>0</v>
      </c>
    </row>
    <row r="627" spans="1:25">
      <c r="A627">
        <f t="shared" si="562"/>
        <v>594</v>
      </c>
      <c r="C627" s="120"/>
      <c r="G627" s="12"/>
      <c r="H627" s="9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>
      <c r="A628">
        <f t="shared" si="562"/>
        <v>595</v>
      </c>
      <c r="C628" s="120"/>
      <c r="D628" s="105" t="s">
        <v>214</v>
      </c>
      <c r="G628" s="12"/>
      <c r="H628" s="9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>
      <c r="A629">
        <f t="shared" ref="A629:A659" si="620">A628+1</f>
        <v>596</v>
      </c>
      <c r="C629" s="120">
        <v>9070</v>
      </c>
      <c r="E629" s="105" t="s">
        <v>113</v>
      </c>
      <c r="G629" s="12"/>
      <c r="H629" s="9"/>
      <c r="I629" s="1">
        <f>'O and M Class.'!G$137</f>
        <v>0</v>
      </c>
      <c r="J629" s="1">
        <f t="shared" ref="J629:X629" si="621">+J137+J301+J465</f>
        <v>0</v>
      </c>
      <c r="K629" s="1">
        <f t="shared" si="621"/>
        <v>0</v>
      </c>
      <c r="L629" s="1">
        <f t="shared" si="621"/>
        <v>0</v>
      </c>
      <c r="M629" s="1">
        <f t="shared" si="621"/>
        <v>0</v>
      </c>
      <c r="N629" s="1">
        <f t="shared" si="621"/>
        <v>0</v>
      </c>
      <c r="O629" s="1">
        <f t="shared" si="621"/>
        <v>0</v>
      </c>
      <c r="P629" s="1">
        <f t="shared" si="621"/>
        <v>0</v>
      </c>
      <c r="Q629" s="1">
        <f t="shared" si="621"/>
        <v>0</v>
      </c>
      <c r="R629" s="1">
        <f t="shared" si="621"/>
        <v>0</v>
      </c>
      <c r="S629" s="1">
        <f t="shared" si="621"/>
        <v>0</v>
      </c>
      <c r="T629" s="1">
        <f t="shared" si="621"/>
        <v>0</v>
      </c>
      <c r="U629" s="1">
        <f t="shared" si="621"/>
        <v>0</v>
      </c>
      <c r="V629" s="1">
        <f t="shared" si="621"/>
        <v>0</v>
      </c>
      <c r="W629" s="1">
        <f t="shared" si="621"/>
        <v>0</v>
      </c>
      <c r="X629" s="1">
        <f t="shared" si="621"/>
        <v>0</v>
      </c>
      <c r="Y629" s="1">
        <f>SUM(J629:X629)-I629</f>
        <v>0</v>
      </c>
    </row>
    <row r="630" spans="1:25">
      <c r="A630">
        <f t="shared" si="620"/>
        <v>597</v>
      </c>
      <c r="C630" s="120">
        <v>9080</v>
      </c>
      <c r="E630" s="105" t="s">
        <v>210</v>
      </c>
      <c r="G630" s="12"/>
      <c r="H630" s="9"/>
      <c r="I630" s="1">
        <f>'O and M Class.'!G$138</f>
        <v>0</v>
      </c>
      <c r="J630" s="1">
        <f t="shared" ref="J630:X630" si="622">+J138+J302+J466</f>
        <v>0</v>
      </c>
      <c r="K630" s="1">
        <f t="shared" si="622"/>
        <v>0</v>
      </c>
      <c r="L630" s="1">
        <f t="shared" si="622"/>
        <v>0</v>
      </c>
      <c r="M630" s="1">
        <f t="shared" si="622"/>
        <v>0</v>
      </c>
      <c r="N630" s="1">
        <f t="shared" si="622"/>
        <v>0</v>
      </c>
      <c r="O630" s="1">
        <f t="shared" si="622"/>
        <v>0</v>
      </c>
      <c r="P630" s="1">
        <f t="shared" si="622"/>
        <v>0</v>
      </c>
      <c r="Q630" s="1">
        <f t="shared" si="622"/>
        <v>0</v>
      </c>
      <c r="R630" s="1">
        <f t="shared" si="622"/>
        <v>0</v>
      </c>
      <c r="S630" s="1">
        <f t="shared" si="622"/>
        <v>0</v>
      </c>
      <c r="T630" s="1">
        <f t="shared" si="622"/>
        <v>0</v>
      </c>
      <c r="U630" s="1">
        <f t="shared" si="622"/>
        <v>0</v>
      </c>
      <c r="V630" s="1">
        <f t="shared" si="622"/>
        <v>0</v>
      </c>
      <c r="W630" s="1">
        <f t="shared" si="622"/>
        <v>0</v>
      </c>
      <c r="X630" s="1">
        <f t="shared" si="622"/>
        <v>0</v>
      </c>
      <c r="Y630" s="1">
        <f>SUM(J630:X630)-I630</f>
        <v>0</v>
      </c>
    </row>
    <row r="631" spans="1:25">
      <c r="A631">
        <f t="shared" si="620"/>
        <v>598</v>
      </c>
      <c r="C631" s="120">
        <v>9090</v>
      </c>
      <c r="E631" s="105" t="s">
        <v>211</v>
      </c>
      <c r="G631" s="12"/>
      <c r="H631" s="9"/>
      <c r="I631" s="1">
        <f>'O and M Class.'!G$139</f>
        <v>214460.81968819545</v>
      </c>
      <c r="J631" s="1">
        <f t="shared" ref="J631:X631" si="623">+J139+J303+J467</f>
        <v>190367.77844417785</v>
      </c>
      <c r="K631" s="1">
        <f t="shared" si="623"/>
        <v>23858.517087297496</v>
      </c>
      <c r="L631" s="1">
        <f t="shared" si="623"/>
        <v>10.380876643197031</v>
      </c>
      <c r="M631" s="1">
        <f t="shared" si="623"/>
        <v>139.90988102922765</v>
      </c>
      <c r="N631" s="1">
        <f t="shared" si="623"/>
        <v>84.233399047655908</v>
      </c>
      <c r="O631" s="1">
        <f t="shared" si="623"/>
        <v>0</v>
      </c>
      <c r="P631" s="1">
        <f t="shared" si="623"/>
        <v>0</v>
      </c>
      <c r="Q631" s="1">
        <f t="shared" si="623"/>
        <v>0</v>
      </c>
      <c r="R631" s="1">
        <f t="shared" si="623"/>
        <v>0</v>
      </c>
      <c r="S631" s="1">
        <f t="shared" si="623"/>
        <v>0</v>
      </c>
      <c r="T631" s="1">
        <f t="shared" si="623"/>
        <v>0</v>
      </c>
      <c r="U631" s="1">
        <f t="shared" si="623"/>
        <v>0</v>
      </c>
      <c r="V631" s="1">
        <f t="shared" si="623"/>
        <v>0</v>
      </c>
      <c r="W631" s="1">
        <f t="shared" si="623"/>
        <v>0</v>
      </c>
      <c r="X631" s="1">
        <f t="shared" si="623"/>
        <v>0</v>
      </c>
      <c r="Y631" s="1">
        <f>SUM(J631:X631)-I631</f>
        <v>0</v>
      </c>
    </row>
    <row r="632" spans="1:25">
      <c r="A632">
        <f t="shared" si="620"/>
        <v>599</v>
      </c>
      <c r="C632" s="120">
        <v>9100</v>
      </c>
      <c r="E632" s="105" t="s">
        <v>212</v>
      </c>
      <c r="G632" s="12"/>
      <c r="H632" s="9"/>
      <c r="I632" s="1">
        <f>'O and M Class.'!G$140</f>
        <v>0</v>
      </c>
      <c r="J632" s="1">
        <f t="shared" ref="J632:X632" si="624">+J140+J304+J468</f>
        <v>0</v>
      </c>
      <c r="K632" s="1">
        <f t="shared" si="624"/>
        <v>0</v>
      </c>
      <c r="L632" s="1">
        <f t="shared" si="624"/>
        <v>0</v>
      </c>
      <c r="M632" s="1">
        <f t="shared" si="624"/>
        <v>0</v>
      </c>
      <c r="N632" s="1">
        <f t="shared" si="624"/>
        <v>0</v>
      </c>
      <c r="O632" s="1">
        <f t="shared" si="624"/>
        <v>0</v>
      </c>
      <c r="P632" s="1">
        <f t="shared" si="624"/>
        <v>0</v>
      </c>
      <c r="Q632" s="1">
        <f t="shared" si="624"/>
        <v>0</v>
      </c>
      <c r="R632" s="1">
        <f t="shared" si="624"/>
        <v>0</v>
      </c>
      <c r="S632" s="1">
        <f t="shared" si="624"/>
        <v>0</v>
      </c>
      <c r="T632" s="1">
        <f t="shared" si="624"/>
        <v>0</v>
      </c>
      <c r="U632" s="1">
        <f t="shared" si="624"/>
        <v>0</v>
      </c>
      <c r="V632" s="1">
        <f t="shared" si="624"/>
        <v>0</v>
      </c>
      <c r="W632" s="1">
        <f t="shared" si="624"/>
        <v>0</v>
      </c>
      <c r="X632" s="1">
        <f t="shared" si="624"/>
        <v>0</v>
      </c>
      <c r="Y632" s="1">
        <f>SUM(J632:X632)-I632</f>
        <v>0</v>
      </c>
    </row>
    <row r="633" spans="1:25">
      <c r="A633">
        <f t="shared" si="620"/>
        <v>600</v>
      </c>
      <c r="C633" s="120"/>
      <c r="D633" s="105" t="s">
        <v>213</v>
      </c>
      <c r="G633" s="12"/>
      <c r="H633" s="9"/>
      <c r="I633" s="1">
        <f>'O and M Class.'!G$141</f>
        <v>214460.81968819545</v>
      </c>
      <c r="J633" s="1">
        <f t="shared" ref="J633:X633" si="625">+J141+J305+J469</f>
        <v>190367.77844417785</v>
      </c>
      <c r="K633" s="1">
        <f t="shared" si="625"/>
        <v>23858.517087297496</v>
      </c>
      <c r="L633" s="1">
        <f t="shared" si="625"/>
        <v>10.380876643197031</v>
      </c>
      <c r="M633" s="1">
        <f t="shared" si="625"/>
        <v>139.90988102922765</v>
      </c>
      <c r="N633" s="1">
        <f t="shared" si="625"/>
        <v>84.233399047655908</v>
      </c>
      <c r="O633" s="1">
        <f t="shared" si="625"/>
        <v>0</v>
      </c>
      <c r="P633" s="1">
        <f t="shared" si="625"/>
        <v>0</v>
      </c>
      <c r="Q633" s="1">
        <f t="shared" si="625"/>
        <v>0</v>
      </c>
      <c r="R633" s="1">
        <f t="shared" si="625"/>
        <v>0</v>
      </c>
      <c r="S633" s="1">
        <f t="shared" si="625"/>
        <v>0</v>
      </c>
      <c r="T633" s="1">
        <f t="shared" si="625"/>
        <v>0</v>
      </c>
      <c r="U633" s="1">
        <f t="shared" si="625"/>
        <v>0</v>
      </c>
      <c r="V633" s="1">
        <f t="shared" si="625"/>
        <v>0</v>
      </c>
      <c r="W633" s="1">
        <f t="shared" si="625"/>
        <v>0</v>
      </c>
      <c r="X633" s="1">
        <f t="shared" si="625"/>
        <v>0</v>
      </c>
      <c r="Y633" s="1">
        <f>SUM(J633:X633)-I633</f>
        <v>0</v>
      </c>
    </row>
    <row r="634" spans="1:25">
      <c r="A634">
        <f t="shared" si="620"/>
        <v>601</v>
      </c>
      <c r="C634" s="120"/>
      <c r="G634" s="12"/>
      <c r="H634" s="9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>
      <c r="A635">
        <f t="shared" si="620"/>
        <v>602</v>
      </c>
      <c r="C635" s="120"/>
      <c r="D635" s="105" t="s">
        <v>219</v>
      </c>
      <c r="G635" s="12"/>
      <c r="H635" s="9"/>
      <c r="I635" s="1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1"/>
    </row>
    <row r="636" spans="1:25">
      <c r="A636">
        <f t="shared" si="620"/>
        <v>603</v>
      </c>
      <c r="C636" s="120">
        <v>9110</v>
      </c>
      <c r="E636" s="105" t="s">
        <v>113</v>
      </c>
      <c r="G636" s="12"/>
      <c r="H636" s="9"/>
      <c r="I636" s="1">
        <f>'O and M Class.'!G$144</f>
        <v>158548.88574016749</v>
      </c>
      <c r="J636" s="1">
        <f t="shared" ref="J636:X636" si="626">+J144+J308+J472</f>
        <v>140737.12483724509</v>
      </c>
      <c r="K636" s="1">
        <f t="shared" si="626"/>
        <v>17638.379379056234</v>
      </c>
      <c r="L636" s="1">
        <f t="shared" si="626"/>
        <v>7.674485377692573</v>
      </c>
      <c r="M636" s="1">
        <f t="shared" si="626"/>
        <v>103.43407142374377</v>
      </c>
      <c r="N636" s="1">
        <f t="shared" si="626"/>
        <v>62.272967064705448</v>
      </c>
      <c r="O636" s="1">
        <f t="shared" si="626"/>
        <v>0</v>
      </c>
      <c r="P636" s="1">
        <f t="shared" si="626"/>
        <v>0</v>
      </c>
      <c r="Q636" s="1">
        <f t="shared" si="626"/>
        <v>0</v>
      </c>
      <c r="R636" s="1">
        <f t="shared" si="626"/>
        <v>0</v>
      </c>
      <c r="S636" s="1">
        <f t="shared" si="626"/>
        <v>0</v>
      </c>
      <c r="T636" s="1">
        <f t="shared" si="626"/>
        <v>0</v>
      </c>
      <c r="U636" s="1">
        <f t="shared" si="626"/>
        <v>0</v>
      </c>
      <c r="V636" s="1">
        <f t="shared" si="626"/>
        <v>0</v>
      </c>
      <c r="W636" s="1">
        <f t="shared" si="626"/>
        <v>0</v>
      </c>
      <c r="X636" s="1">
        <f t="shared" si="626"/>
        <v>0</v>
      </c>
      <c r="Y636" s="1">
        <f>SUM(J636:X636)-I636</f>
        <v>0</v>
      </c>
    </row>
    <row r="637" spans="1:25">
      <c r="A637">
        <f t="shared" si="620"/>
        <v>604</v>
      </c>
      <c r="C637" s="120">
        <v>9120</v>
      </c>
      <c r="E637" s="105" t="s">
        <v>215</v>
      </c>
      <c r="H637" s="9"/>
      <c r="I637" s="1">
        <f>'O and M Class.'!G$145</f>
        <v>77078.365467993717</v>
      </c>
      <c r="J637" s="1">
        <f t="shared" ref="J637:X637" si="627">+J145+J309+J473</f>
        <v>68419.197602544897</v>
      </c>
      <c r="K637" s="1">
        <f t="shared" si="627"/>
        <v>8574.878629358851</v>
      </c>
      <c r="L637" s="1">
        <f t="shared" si="627"/>
        <v>3.730942579375689</v>
      </c>
      <c r="M637" s="1">
        <f t="shared" si="627"/>
        <v>50.284359437930071</v>
      </c>
      <c r="N637" s="1">
        <f t="shared" si="627"/>
        <v>30.273934072648448</v>
      </c>
      <c r="O637" s="1">
        <f t="shared" si="627"/>
        <v>0</v>
      </c>
      <c r="P637" s="1">
        <f t="shared" si="627"/>
        <v>0</v>
      </c>
      <c r="Q637" s="1">
        <f t="shared" si="627"/>
        <v>0</v>
      </c>
      <c r="R637" s="1">
        <f t="shared" si="627"/>
        <v>0</v>
      </c>
      <c r="S637" s="1">
        <f t="shared" si="627"/>
        <v>0</v>
      </c>
      <c r="T637" s="1">
        <f t="shared" si="627"/>
        <v>0</v>
      </c>
      <c r="U637" s="1">
        <f t="shared" si="627"/>
        <v>0</v>
      </c>
      <c r="V637" s="1">
        <f t="shared" si="627"/>
        <v>0</v>
      </c>
      <c r="W637" s="1">
        <f t="shared" si="627"/>
        <v>0</v>
      </c>
      <c r="X637" s="1">
        <f t="shared" si="627"/>
        <v>0</v>
      </c>
      <c r="Y637" s="1">
        <f>SUM(J637:X637)-I637</f>
        <v>0</v>
      </c>
    </row>
    <row r="638" spans="1:25">
      <c r="A638">
        <f t="shared" si="620"/>
        <v>605</v>
      </c>
      <c r="C638" s="120">
        <v>9130</v>
      </c>
      <c r="E638" s="105" t="s">
        <v>216</v>
      </c>
      <c r="H638" s="9"/>
      <c r="I638" s="1">
        <f>'O and M Class.'!G$146</f>
        <v>36821.435045165337</v>
      </c>
      <c r="J638" s="1">
        <f t="shared" ref="J638:X638" si="628">+J146+J310+J474</f>
        <v>32684.826994814244</v>
      </c>
      <c r="K638" s="1">
        <f t="shared" si="628"/>
        <v>4096.3418795151019</v>
      </c>
      <c r="L638" s="1">
        <f t="shared" si="628"/>
        <v>1.7823245084351087</v>
      </c>
      <c r="M638" s="1">
        <f t="shared" si="628"/>
        <v>24.021556030535304</v>
      </c>
      <c r="N638" s="1">
        <f t="shared" si="628"/>
        <v>14.46229029701631</v>
      </c>
      <c r="O638" s="1">
        <f t="shared" si="628"/>
        <v>0</v>
      </c>
      <c r="P638" s="1">
        <f t="shared" si="628"/>
        <v>0</v>
      </c>
      <c r="Q638" s="1">
        <f t="shared" si="628"/>
        <v>0</v>
      </c>
      <c r="R638" s="1">
        <f t="shared" si="628"/>
        <v>0</v>
      </c>
      <c r="S638" s="1">
        <f t="shared" si="628"/>
        <v>0</v>
      </c>
      <c r="T638" s="1">
        <f t="shared" si="628"/>
        <v>0</v>
      </c>
      <c r="U638" s="1">
        <f t="shared" si="628"/>
        <v>0</v>
      </c>
      <c r="V638" s="1">
        <f t="shared" si="628"/>
        <v>0</v>
      </c>
      <c r="W638" s="1">
        <f t="shared" si="628"/>
        <v>0</v>
      </c>
      <c r="X638" s="1">
        <f t="shared" si="628"/>
        <v>0</v>
      </c>
      <c r="Y638" s="1">
        <f>SUM(J638:X638)-I638</f>
        <v>0</v>
      </c>
    </row>
    <row r="639" spans="1:25">
      <c r="A639">
        <f t="shared" si="620"/>
        <v>606</v>
      </c>
      <c r="C639" s="120">
        <v>9160</v>
      </c>
      <c r="E639" s="105" t="s">
        <v>217</v>
      </c>
      <c r="H639" s="9"/>
      <c r="I639" s="1">
        <f>'O and M Class.'!G$147</f>
        <v>-188721.0976752</v>
      </c>
      <c r="J639" s="1">
        <f t="shared" ref="J639:X639" si="629">+J147+J311+J475</f>
        <v>-167519.71834392843</v>
      </c>
      <c r="K639" s="1">
        <f t="shared" si="629"/>
        <v>-20995.002910851668</v>
      </c>
      <c r="L639" s="1">
        <f t="shared" si="629"/>
        <v>-9.1349573212641371</v>
      </c>
      <c r="M639" s="1">
        <f t="shared" si="629"/>
        <v>-123.1178094060779</v>
      </c>
      <c r="N639" s="1">
        <f t="shared" si="629"/>
        <v>-74.123653692543286</v>
      </c>
      <c r="O639" s="1">
        <f t="shared" si="629"/>
        <v>0</v>
      </c>
      <c r="P639" s="1">
        <f t="shared" si="629"/>
        <v>0</v>
      </c>
      <c r="Q639" s="1">
        <f t="shared" si="629"/>
        <v>0</v>
      </c>
      <c r="R639" s="1">
        <f t="shared" si="629"/>
        <v>0</v>
      </c>
      <c r="S639" s="1">
        <f t="shared" si="629"/>
        <v>0</v>
      </c>
      <c r="T639" s="1">
        <f t="shared" si="629"/>
        <v>0</v>
      </c>
      <c r="U639" s="1">
        <f t="shared" si="629"/>
        <v>0</v>
      </c>
      <c r="V639" s="1">
        <f t="shared" si="629"/>
        <v>0</v>
      </c>
      <c r="W639" s="1">
        <f t="shared" si="629"/>
        <v>0</v>
      </c>
      <c r="X639" s="1">
        <f t="shared" si="629"/>
        <v>0</v>
      </c>
      <c r="Y639" s="1">
        <f>SUM(J639:X639)-I639</f>
        <v>0</v>
      </c>
    </row>
    <row r="640" spans="1:25">
      <c r="A640">
        <f t="shared" si="620"/>
        <v>607</v>
      </c>
      <c r="C640" s="120"/>
      <c r="D640" s="105" t="s">
        <v>218</v>
      </c>
      <c r="H640" s="9"/>
      <c r="I640" s="1">
        <f>'O and M Class.'!G$148</f>
        <v>83727.588578126539</v>
      </c>
      <c r="J640" s="1">
        <f t="shared" ref="J640:X640" si="630">+J148+J312+J476</f>
        <v>74321.431090675818</v>
      </c>
      <c r="K640" s="1">
        <f t="shared" si="630"/>
        <v>9314.5969770785159</v>
      </c>
      <c r="L640" s="1">
        <f t="shared" si="630"/>
        <v>4.0527951442392336</v>
      </c>
      <c r="M640" s="1">
        <f t="shared" si="630"/>
        <v>54.62217748613125</v>
      </c>
      <c r="N640" s="1">
        <f t="shared" si="630"/>
        <v>32.885537741826923</v>
      </c>
      <c r="O640" s="1">
        <f t="shared" si="630"/>
        <v>0</v>
      </c>
      <c r="P640" s="1">
        <f t="shared" si="630"/>
        <v>0</v>
      </c>
      <c r="Q640" s="1">
        <f t="shared" si="630"/>
        <v>0</v>
      </c>
      <c r="R640" s="1">
        <f t="shared" si="630"/>
        <v>0</v>
      </c>
      <c r="S640" s="1">
        <f t="shared" si="630"/>
        <v>0</v>
      </c>
      <c r="T640" s="1">
        <f t="shared" si="630"/>
        <v>0</v>
      </c>
      <c r="U640" s="1">
        <f t="shared" si="630"/>
        <v>0</v>
      </c>
      <c r="V640" s="1">
        <f t="shared" si="630"/>
        <v>0</v>
      </c>
      <c r="W640" s="1">
        <f t="shared" si="630"/>
        <v>0</v>
      </c>
      <c r="X640" s="1">
        <f t="shared" si="630"/>
        <v>0</v>
      </c>
      <c r="Y640" s="1">
        <f>SUM(J640:X640)-I640</f>
        <v>0</v>
      </c>
    </row>
    <row r="641" spans="1:25">
      <c r="A641">
        <f t="shared" si="620"/>
        <v>608</v>
      </c>
      <c r="C641" s="120"/>
      <c r="H641" s="9"/>
      <c r="I641" s="1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1"/>
    </row>
    <row r="642" spans="1:25">
      <c r="A642">
        <f t="shared" si="620"/>
        <v>609</v>
      </c>
      <c r="C642" s="120"/>
      <c r="D642" s="105" t="s">
        <v>31</v>
      </c>
      <c r="H642" s="9"/>
      <c r="I642" s="1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1"/>
    </row>
    <row r="643" spans="1:25">
      <c r="A643">
        <f t="shared" si="620"/>
        <v>610</v>
      </c>
      <c r="C643" s="120"/>
      <c r="E643" s="105" t="s">
        <v>70</v>
      </c>
      <c r="H643" s="9"/>
      <c r="I643" s="1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1"/>
    </row>
    <row r="644" spans="1:25">
      <c r="A644">
        <f t="shared" si="620"/>
        <v>611</v>
      </c>
      <c r="C644" s="120">
        <v>9200</v>
      </c>
      <c r="F644" s="105" t="s">
        <v>198</v>
      </c>
      <c r="H644" s="9"/>
      <c r="I644" s="1">
        <f>'O and M Class.'!G$152</f>
        <v>0</v>
      </c>
      <c r="J644" s="1">
        <f t="shared" ref="J644:X644" si="631">+J152+J316+J480</f>
        <v>0</v>
      </c>
      <c r="K644" s="1">
        <f t="shared" si="631"/>
        <v>0</v>
      </c>
      <c r="L644" s="1">
        <f t="shared" si="631"/>
        <v>0</v>
      </c>
      <c r="M644" s="1">
        <f t="shared" si="631"/>
        <v>0</v>
      </c>
      <c r="N644" s="1">
        <f t="shared" si="631"/>
        <v>0</v>
      </c>
      <c r="O644" s="1">
        <f t="shared" si="631"/>
        <v>0</v>
      </c>
      <c r="P644" s="1">
        <f t="shared" si="631"/>
        <v>0</v>
      </c>
      <c r="Q644" s="1">
        <f t="shared" si="631"/>
        <v>0</v>
      </c>
      <c r="R644" s="1">
        <f t="shared" si="631"/>
        <v>0</v>
      </c>
      <c r="S644" s="1">
        <f t="shared" si="631"/>
        <v>0</v>
      </c>
      <c r="T644" s="1">
        <f t="shared" si="631"/>
        <v>0</v>
      </c>
      <c r="U644" s="1">
        <f t="shared" si="631"/>
        <v>0</v>
      </c>
      <c r="V644" s="1">
        <f t="shared" si="631"/>
        <v>0</v>
      </c>
      <c r="W644" s="1">
        <f t="shared" si="631"/>
        <v>0</v>
      </c>
      <c r="X644" s="1">
        <f t="shared" si="631"/>
        <v>0</v>
      </c>
      <c r="Y644" s="1">
        <f t="shared" ref="Y644:Y656" si="632">SUM(J644:X644)-I644</f>
        <v>0</v>
      </c>
    </row>
    <row r="645" spans="1:25">
      <c r="A645">
        <f t="shared" si="620"/>
        <v>612</v>
      </c>
      <c r="C645" s="120">
        <v>9210</v>
      </c>
      <c r="F645" s="105" t="s">
        <v>106</v>
      </c>
      <c r="H645" s="9"/>
      <c r="I645" s="1">
        <f>'O and M Class.'!G$153</f>
        <v>69068.736747201372</v>
      </c>
      <c r="J645" s="1">
        <f t="shared" ref="J645:X645" si="633">+J153+J317+J481</f>
        <v>51294.538922839536</v>
      </c>
      <c r="K645" s="1">
        <f t="shared" si="633"/>
        <v>13888.905440719005</v>
      </c>
      <c r="L645" s="1">
        <f t="shared" si="633"/>
        <v>18.587653225128022</v>
      </c>
      <c r="M645" s="1">
        <f t="shared" si="633"/>
        <v>3349.5933980399432</v>
      </c>
      <c r="N645" s="1">
        <f t="shared" si="633"/>
        <v>517.11133237776221</v>
      </c>
      <c r="O645" s="1">
        <f t="shared" si="633"/>
        <v>0</v>
      </c>
      <c r="P645" s="1">
        <f t="shared" si="633"/>
        <v>0</v>
      </c>
      <c r="Q645" s="1">
        <f t="shared" si="633"/>
        <v>0</v>
      </c>
      <c r="R645" s="1">
        <f t="shared" si="633"/>
        <v>0</v>
      </c>
      <c r="S645" s="1">
        <f t="shared" si="633"/>
        <v>0</v>
      </c>
      <c r="T645" s="1">
        <f t="shared" si="633"/>
        <v>0</v>
      </c>
      <c r="U645" s="1">
        <f t="shared" si="633"/>
        <v>0</v>
      </c>
      <c r="V645" s="1">
        <f t="shared" si="633"/>
        <v>0</v>
      </c>
      <c r="W645" s="1">
        <f t="shared" si="633"/>
        <v>0</v>
      </c>
      <c r="X645" s="1">
        <f t="shared" si="633"/>
        <v>0</v>
      </c>
      <c r="Y645" s="1">
        <f t="shared" si="632"/>
        <v>0</v>
      </c>
    </row>
    <row r="646" spans="1:25">
      <c r="A646">
        <f t="shared" si="620"/>
        <v>613</v>
      </c>
      <c r="C646" s="120">
        <v>9220</v>
      </c>
      <c r="F646" s="105" t="s">
        <v>199</v>
      </c>
      <c r="H646" s="9"/>
      <c r="I646" s="1">
        <f>'O and M Class.'!G$154</f>
        <v>0</v>
      </c>
      <c r="J646" s="1">
        <f t="shared" ref="J646:X646" si="634">+J154+J318+J482</f>
        <v>0</v>
      </c>
      <c r="K646" s="1">
        <f t="shared" si="634"/>
        <v>0</v>
      </c>
      <c r="L646" s="1">
        <f t="shared" si="634"/>
        <v>0</v>
      </c>
      <c r="M646" s="1">
        <f t="shared" si="634"/>
        <v>0</v>
      </c>
      <c r="N646" s="1">
        <f t="shared" si="634"/>
        <v>0</v>
      </c>
      <c r="O646" s="1">
        <f t="shared" si="634"/>
        <v>0</v>
      </c>
      <c r="P646" s="1">
        <f t="shared" si="634"/>
        <v>0</v>
      </c>
      <c r="Q646" s="1">
        <f t="shared" si="634"/>
        <v>0</v>
      </c>
      <c r="R646" s="1">
        <f t="shared" si="634"/>
        <v>0</v>
      </c>
      <c r="S646" s="1">
        <f t="shared" si="634"/>
        <v>0</v>
      </c>
      <c r="T646" s="1">
        <f t="shared" si="634"/>
        <v>0</v>
      </c>
      <c r="U646" s="1">
        <f t="shared" si="634"/>
        <v>0</v>
      </c>
      <c r="V646" s="1">
        <f t="shared" si="634"/>
        <v>0</v>
      </c>
      <c r="W646" s="1">
        <f t="shared" si="634"/>
        <v>0</v>
      </c>
      <c r="X646" s="1">
        <f t="shared" si="634"/>
        <v>0</v>
      </c>
      <c r="Y646" s="1">
        <f t="shared" si="632"/>
        <v>0</v>
      </c>
    </row>
    <row r="647" spans="1:25">
      <c r="A647">
        <f t="shared" si="620"/>
        <v>614</v>
      </c>
      <c r="C647" s="120">
        <v>9220</v>
      </c>
      <c r="F647" s="105" t="s">
        <v>200</v>
      </c>
      <c r="H647" s="9"/>
      <c r="I647" s="1">
        <f>'O and M Class.'!G$155</f>
        <v>18251309.39974916</v>
      </c>
      <c r="J647" s="1">
        <f t="shared" ref="J647:X647" si="635">+J155+J319+J483</f>
        <v>13554504.461617427</v>
      </c>
      <c r="K647" s="1">
        <f t="shared" si="635"/>
        <v>3670122.2920903261</v>
      </c>
      <c r="L647" s="1">
        <f t="shared" si="635"/>
        <v>4911.7592995618688</v>
      </c>
      <c r="M647" s="1">
        <f t="shared" si="635"/>
        <v>885124.99793853948</v>
      </c>
      <c r="N647" s="1">
        <f t="shared" si="635"/>
        <v>136645.88880330848</v>
      </c>
      <c r="O647" s="1">
        <f t="shared" si="635"/>
        <v>0</v>
      </c>
      <c r="P647" s="1">
        <f t="shared" si="635"/>
        <v>0</v>
      </c>
      <c r="Q647" s="1">
        <f t="shared" si="635"/>
        <v>0</v>
      </c>
      <c r="R647" s="1">
        <f t="shared" si="635"/>
        <v>0</v>
      </c>
      <c r="S647" s="1">
        <f t="shared" si="635"/>
        <v>0</v>
      </c>
      <c r="T647" s="1">
        <f t="shared" si="635"/>
        <v>0</v>
      </c>
      <c r="U647" s="1">
        <f t="shared" si="635"/>
        <v>0</v>
      </c>
      <c r="V647" s="1">
        <f t="shared" si="635"/>
        <v>0</v>
      </c>
      <c r="W647" s="1">
        <f t="shared" si="635"/>
        <v>0</v>
      </c>
      <c r="X647" s="1">
        <f t="shared" si="635"/>
        <v>0</v>
      </c>
      <c r="Y647" s="1">
        <f t="shared" si="632"/>
        <v>0</v>
      </c>
    </row>
    <row r="648" spans="1:25">
      <c r="A648">
        <f t="shared" si="620"/>
        <v>615</v>
      </c>
      <c r="C648" s="120">
        <v>9230</v>
      </c>
      <c r="F648" s="105" t="s">
        <v>107</v>
      </c>
      <c r="H648" s="9"/>
      <c r="I648" s="1">
        <f>'O and M Class.'!G$156</f>
        <v>69992.773357752987</v>
      </c>
      <c r="J648" s="1">
        <f t="shared" ref="J648:X648" si="636">+J156+J320+J484</f>
        <v>51980.783295015484</v>
      </c>
      <c r="K648" s="1">
        <f t="shared" si="636"/>
        <v>14074.718265914971</v>
      </c>
      <c r="L648" s="1">
        <f t="shared" si="636"/>
        <v>18.836328282659782</v>
      </c>
      <c r="M648" s="1">
        <f t="shared" si="636"/>
        <v>3394.4059583388153</v>
      </c>
      <c r="N648" s="1">
        <f t="shared" si="636"/>
        <v>524.0295102010673</v>
      </c>
      <c r="O648" s="1">
        <f t="shared" si="636"/>
        <v>0</v>
      </c>
      <c r="P648" s="1">
        <f t="shared" si="636"/>
        <v>0</v>
      </c>
      <c r="Q648" s="1">
        <f t="shared" si="636"/>
        <v>0</v>
      </c>
      <c r="R648" s="1">
        <f t="shared" si="636"/>
        <v>0</v>
      </c>
      <c r="S648" s="1">
        <f t="shared" si="636"/>
        <v>0</v>
      </c>
      <c r="T648" s="1">
        <f t="shared" si="636"/>
        <v>0</v>
      </c>
      <c r="U648" s="1">
        <f t="shared" si="636"/>
        <v>0</v>
      </c>
      <c r="V648" s="1">
        <f t="shared" si="636"/>
        <v>0</v>
      </c>
      <c r="W648" s="1">
        <f t="shared" si="636"/>
        <v>0</v>
      </c>
      <c r="X648" s="1">
        <f t="shared" si="636"/>
        <v>0</v>
      </c>
      <c r="Y648" s="1">
        <f t="shared" si="632"/>
        <v>0</v>
      </c>
    </row>
    <row r="649" spans="1:25">
      <c r="A649">
        <f t="shared" si="620"/>
        <v>616</v>
      </c>
      <c r="C649" s="120">
        <v>9240</v>
      </c>
      <c r="F649" s="105" t="s">
        <v>102</v>
      </c>
      <c r="H649" s="9"/>
      <c r="I649" s="1">
        <f>'O and M Class.'!G$157</f>
        <v>0</v>
      </c>
      <c r="J649" s="1">
        <f t="shared" ref="J649:X649" si="637">+J157+J321+J485</f>
        <v>0</v>
      </c>
      <c r="K649" s="1">
        <f t="shared" si="637"/>
        <v>0</v>
      </c>
      <c r="L649" s="1">
        <f t="shared" si="637"/>
        <v>0</v>
      </c>
      <c r="M649" s="1">
        <f t="shared" si="637"/>
        <v>0</v>
      </c>
      <c r="N649" s="1">
        <f t="shared" si="637"/>
        <v>0</v>
      </c>
      <c r="O649" s="1">
        <f t="shared" si="637"/>
        <v>0</v>
      </c>
      <c r="P649" s="1">
        <f t="shared" si="637"/>
        <v>0</v>
      </c>
      <c r="Q649" s="1">
        <f t="shared" si="637"/>
        <v>0</v>
      </c>
      <c r="R649" s="1">
        <f t="shared" si="637"/>
        <v>0</v>
      </c>
      <c r="S649" s="1">
        <f t="shared" si="637"/>
        <v>0</v>
      </c>
      <c r="T649" s="1">
        <f t="shared" si="637"/>
        <v>0</v>
      </c>
      <c r="U649" s="1">
        <f t="shared" si="637"/>
        <v>0</v>
      </c>
      <c r="V649" s="1">
        <f t="shared" si="637"/>
        <v>0</v>
      </c>
      <c r="W649" s="1">
        <f t="shared" si="637"/>
        <v>0</v>
      </c>
      <c r="X649" s="1">
        <f t="shared" si="637"/>
        <v>0</v>
      </c>
      <c r="Y649" s="1">
        <f t="shared" si="632"/>
        <v>0</v>
      </c>
    </row>
    <row r="650" spans="1:25">
      <c r="A650">
        <f t="shared" si="620"/>
        <v>617</v>
      </c>
      <c r="C650" s="120">
        <v>9250</v>
      </c>
      <c r="F650" s="105" t="s">
        <v>103</v>
      </c>
      <c r="H650" s="9"/>
      <c r="I650" s="1">
        <f>'O and M Class.'!G$158</f>
        <v>23257.272517765381</v>
      </c>
      <c r="J650" s="1">
        <f t="shared" ref="J650:X650" si="638">+J158+J322+J486</f>
        <v>17272.229471461142</v>
      </c>
      <c r="K650" s="1">
        <f t="shared" si="638"/>
        <v>4676.7622229802073</v>
      </c>
      <c r="L650" s="1">
        <f t="shared" si="638"/>
        <v>6.2589550190381846</v>
      </c>
      <c r="M650" s="1">
        <f t="shared" si="638"/>
        <v>1127.8967902229556</v>
      </c>
      <c r="N650" s="1">
        <f t="shared" si="638"/>
        <v>174.12507808204094</v>
      </c>
      <c r="O650" s="1">
        <f t="shared" si="638"/>
        <v>0</v>
      </c>
      <c r="P650" s="1">
        <f t="shared" si="638"/>
        <v>0</v>
      </c>
      <c r="Q650" s="1">
        <f t="shared" si="638"/>
        <v>0</v>
      </c>
      <c r="R650" s="1">
        <f t="shared" si="638"/>
        <v>0</v>
      </c>
      <c r="S650" s="1">
        <f t="shared" si="638"/>
        <v>0</v>
      </c>
      <c r="T650" s="1">
        <f t="shared" si="638"/>
        <v>0</v>
      </c>
      <c r="U650" s="1">
        <f t="shared" si="638"/>
        <v>0</v>
      </c>
      <c r="V650" s="1">
        <f t="shared" si="638"/>
        <v>0</v>
      </c>
      <c r="W650" s="1">
        <f t="shared" si="638"/>
        <v>0</v>
      </c>
      <c r="X650" s="1">
        <f t="shared" si="638"/>
        <v>0</v>
      </c>
      <c r="Y650" s="1">
        <f t="shared" si="632"/>
        <v>0</v>
      </c>
    </row>
    <row r="651" spans="1:25">
      <c r="A651">
        <f t="shared" si="620"/>
        <v>618</v>
      </c>
      <c r="C651" s="120">
        <v>9260</v>
      </c>
      <c r="F651" s="105" t="s">
        <v>201</v>
      </c>
      <c r="H651" s="9"/>
      <c r="I651" s="1">
        <f>'O and M Class.'!G$159</f>
        <v>872758.78491780465</v>
      </c>
      <c r="J651" s="1">
        <f t="shared" ref="J651:X651" si="639">+J159+J323+J487</f>
        <v>648162.41865072818</v>
      </c>
      <c r="K651" s="1">
        <f t="shared" si="639"/>
        <v>175501.46140136794</v>
      </c>
      <c r="L651" s="1">
        <f t="shared" si="639"/>
        <v>234.87526205397953</v>
      </c>
      <c r="M651" s="1">
        <f t="shared" si="639"/>
        <v>42325.764183901847</v>
      </c>
      <c r="N651" s="1">
        <f t="shared" si="639"/>
        <v>6534.2654197527336</v>
      </c>
      <c r="O651" s="1">
        <f t="shared" si="639"/>
        <v>0</v>
      </c>
      <c r="P651" s="1">
        <f t="shared" si="639"/>
        <v>0</v>
      </c>
      <c r="Q651" s="1">
        <f t="shared" si="639"/>
        <v>0</v>
      </c>
      <c r="R651" s="1">
        <f t="shared" si="639"/>
        <v>0</v>
      </c>
      <c r="S651" s="1">
        <f t="shared" si="639"/>
        <v>0</v>
      </c>
      <c r="T651" s="1">
        <f t="shared" si="639"/>
        <v>0</v>
      </c>
      <c r="U651" s="1">
        <f t="shared" si="639"/>
        <v>0</v>
      </c>
      <c r="V651" s="1">
        <f t="shared" si="639"/>
        <v>0</v>
      </c>
      <c r="W651" s="1">
        <f t="shared" si="639"/>
        <v>0</v>
      </c>
      <c r="X651" s="1">
        <f t="shared" si="639"/>
        <v>0</v>
      </c>
      <c r="Y651" s="1">
        <f t="shared" si="632"/>
        <v>0</v>
      </c>
    </row>
    <row r="652" spans="1:25">
      <c r="A652">
        <f t="shared" si="620"/>
        <v>619</v>
      </c>
      <c r="C652" s="120">
        <v>9270</v>
      </c>
      <c r="F652" s="105" t="s">
        <v>391</v>
      </c>
      <c r="H652" s="9"/>
      <c r="I652" s="1">
        <f>'O and M Class.'!G$160</f>
        <v>635.46619925041443</v>
      </c>
      <c r="J652" s="1">
        <f t="shared" ref="J652:X652" si="640">+J160+J324+J488</f>
        <v>564.07640707308803</v>
      </c>
      <c r="K652" s="1">
        <f t="shared" si="640"/>
        <v>70.694876552551605</v>
      </c>
      <c r="L652" s="1">
        <f t="shared" si="640"/>
        <v>3.0759447039933694E-2</v>
      </c>
      <c r="M652" s="1">
        <f t="shared" si="640"/>
        <v>0.41456523603931145</v>
      </c>
      <c r="N652" s="1">
        <f t="shared" si="640"/>
        <v>0.24959094169546198</v>
      </c>
      <c r="O652" s="1">
        <f t="shared" si="640"/>
        <v>0</v>
      </c>
      <c r="P652" s="1">
        <f t="shared" si="640"/>
        <v>0</v>
      </c>
      <c r="Q652" s="1">
        <f t="shared" si="640"/>
        <v>0</v>
      </c>
      <c r="R652" s="1">
        <f t="shared" si="640"/>
        <v>0</v>
      </c>
      <c r="S652" s="1">
        <f t="shared" si="640"/>
        <v>0</v>
      </c>
      <c r="T652" s="1">
        <f t="shared" si="640"/>
        <v>0</v>
      </c>
      <c r="U652" s="1">
        <f t="shared" si="640"/>
        <v>0</v>
      </c>
      <c r="V652" s="1">
        <f t="shared" si="640"/>
        <v>0</v>
      </c>
      <c r="W652" s="1">
        <f t="shared" si="640"/>
        <v>0</v>
      </c>
      <c r="X652" s="1">
        <f t="shared" si="640"/>
        <v>0</v>
      </c>
      <c r="Y652" s="1">
        <f t="shared" si="632"/>
        <v>0</v>
      </c>
    </row>
    <row r="653" spans="1:25">
      <c r="A653">
        <f t="shared" si="620"/>
        <v>620</v>
      </c>
      <c r="C653" s="120">
        <v>9280</v>
      </c>
      <c r="F653" s="105" t="s">
        <v>202</v>
      </c>
      <c r="H653" s="9"/>
      <c r="I653" s="1">
        <f>'O and M Class.'!G$161</f>
        <v>165391.61944989153</v>
      </c>
      <c r="J653" s="1">
        <f t="shared" ref="J653:X653" si="641">+J161+J325+J489</f>
        <v>146811.12948153936</v>
      </c>
      <c r="K653" s="1">
        <f t="shared" si="641"/>
        <v>18399.625556211751</v>
      </c>
      <c r="L653" s="1">
        <f t="shared" si="641"/>
        <v>8.0057047334992273</v>
      </c>
      <c r="M653" s="1">
        <f t="shared" si="641"/>
        <v>107.89813185508079</v>
      </c>
      <c r="N653" s="1">
        <f t="shared" si="641"/>
        <v>64.960575551822302</v>
      </c>
      <c r="O653" s="1">
        <f t="shared" si="641"/>
        <v>0</v>
      </c>
      <c r="P653" s="1">
        <f t="shared" si="641"/>
        <v>0</v>
      </c>
      <c r="Q653" s="1">
        <f t="shared" si="641"/>
        <v>0</v>
      </c>
      <c r="R653" s="1">
        <f t="shared" si="641"/>
        <v>0</v>
      </c>
      <c r="S653" s="1">
        <f t="shared" si="641"/>
        <v>0</v>
      </c>
      <c r="T653" s="1">
        <f t="shared" si="641"/>
        <v>0</v>
      </c>
      <c r="U653" s="1">
        <f t="shared" si="641"/>
        <v>0</v>
      </c>
      <c r="V653" s="1">
        <f t="shared" si="641"/>
        <v>0</v>
      </c>
      <c r="W653" s="1">
        <f t="shared" si="641"/>
        <v>0</v>
      </c>
      <c r="X653" s="1">
        <f t="shared" si="641"/>
        <v>0</v>
      </c>
      <c r="Y653" s="1">
        <f t="shared" si="632"/>
        <v>0</v>
      </c>
    </row>
    <row r="654" spans="1:25">
      <c r="A654">
        <f t="shared" si="620"/>
        <v>621</v>
      </c>
      <c r="C654" s="124">
        <v>930.1</v>
      </c>
      <c r="F654" s="105" t="s">
        <v>203</v>
      </c>
      <c r="H654" s="9"/>
      <c r="I654" s="1">
        <f>'O and M Class.'!G$162</f>
        <v>0</v>
      </c>
      <c r="J654" s="1">
        <f t="shared" ref="J654:X654" si="642">+J162+J326+J490</f>
        <v>0</v>
      </c>
      <c r="K654" s="1">
        <f t="shared" si="642"/>
        <v>0</v>
      </c>
      <c r="L654" s="1">
        <f t="shared" si="642"/>
        <v>0</v>
      </c>
      <c r="M654" s="1">
        <f t="shared" si="642"/>
        <v>0</v>
      </c>
      <c r="N654" s="1">
        <f t="shared" si="642"/>
        <v>0</v>
      </c>
      <c r="O654" s="1">
        <f t="shared" si="642"/>
        <v>0</v>
      </c>
      <c r="P654" s="1">
        <f t="shared" si="642"/>
        <v>0</v>
      </c>
      <c r="Q654" s="1">
        <f t="shared" si="642"/>
        <v>0</v>
      </c>
      <c r="R654" s="1">
        <f t="shared" si="642"/>
        <v>0</v>
      </c>
      <c r="S654" s="1">
        <f t="shared" si="642"/>
        <v>0</v>
      </c>
      <c r="T654" s="1">
        <f t="shared" si="642"/>
        <v>0</v>
      </c>
      <c r="U654" s="1">
        <f t="shared" si="642"/>
        <v>0</v>
      </c>
      <c r="V654" s="1">
        <f t="shared" si="642"/>
        <v>0</v>
      </c>
      <c r="W654" s="1">
        <f t="shared" si="642"/>
        <v>0</v>
      </c>
      <c r="X654" s="1">
        <f t="shared" si="642"/>
        <v>0</v>
      </c>
      <c r="Y654" s="1">
        <f t="shared" si="632"/>
        <v>0</v>
      </c>
    </row>
    <row r="655" spans="1:25">
      <c r="A655">
        <f t="shared" si="620"/>
        <v>622</v>
      </c>
      <c r="C655" s="124">
        <v>930.2</v>
      </c>
      <c r="F655" s="105" t="s">
        <v>204</v>
      </c>
      <c r="H655" s="9"/>
      <c r="I655" s="1">
        <f>'O and M Class.'!G$163</f>
        <v>24410.809553333078</v>
      </c>
      <c r="J655" s="1">
        <f t="shared" ref="J655:X655" si="643">+J163+J327+J491</f>
        <v>18128.914466098191</v>
      </c>
      <c r="K655" s="1">
        <f t="shared" si="643"/>
        <v>4908.7248672081869</v>
      </c>
      <c r="L655" s="1">
        <f t="shared" si="643"/>
        <v>6.5693928149103273</v>
      </c>
      <c r="M655" s="1">
        <f t="shared" si="643"/>
        <v>1183.8393225567136</v>
      </c>
      <c r="N655" s="1">
        <f t="shared" si="643"/>
        <v>182.76150465507618</v>
      </c>
      <c r="O655" s="1">
        <f t="shared" si="643"/>
        <v>0</v>
      </c>
      <c r="P655" s="1">
        <f t="shared" si="643"/>
        <v>0</v>
      </c>
      <c r="Q655" s="1">
        <f t="shared" si="643"/>
        <v>0</v>
      </c>
      <c r="R655" s="1">
        <f t="shared" si="643"/>
        <v>0</v>
      </c>
      <c r="S655" s="1">
        <f t="shared" si="643"/>
        <v>0</v>
      </c>
      <c r="T655" s="1">
        <f t="shared" si="643"/>
        <v>0</v>
      </c>
      <c r="U655" s="1">
        <f t="shared" si="643"/>
        <v>0</v>
      </c>
      <c r="V655" s="1">
        <f t="shared" si="643"/>
        <v>0</v>
      </c>
      <c r="W655" s="1">
        <f t="shared" si="643"/>
        <v>0</v>
      </c>
      <c r="X655" s="1">
        <f t="shared" si="643"/>
        <v>0</v>
      </c>
      <c r="Y655" s="1">
        <f t="shared" si="632"/>
        <v>0</v>
      </c>
    </row>
    <row r="656" spans="1:25">
      <c r="A656">
        <f t="shared" si="620"/>
        <v>623</v>
      </c>
      <c r="C656" s="120" t="s">
        <v>640</v>
      </c>
      <c r="F656" s="105" t="s">
        <v>650</v>
      </c>
      <c r="H656" s="9"/>
      <c r="I656" s="1">
        <f>'O and M Class.'!G$164</f>
        <v>-1404320.7822797881</v>
      </c>
      <c r="J656" s="1">
        <f t="shared" ref="J656:X656" si="644">+J164+J328+J492</f>
        <v>-1042931.8736558744</v>
      </c>
      <c r="K656" s="1">
        <f t="shared" si="644"/>
        <v>-282392.28733701765</v>
      </c>
      <c r="L656" s="1">
        <f t="shared" si="644"/>
        <v>-377.92826316480875</v>
      </c>
      <c r="M656" s="1">
        <f t="shared" si="644"/>
        <v>-68104.671412645548</v>
      </c>
      <c r="N656" s="1">
        <f t="shared" si="644"/>
        <v>-10514.021611085966</v>
      </c>
      <c r="O656" s="1">
        <f t="shared" si="644"/>
        <v>0</v>
      </c>
      <c r="P656" s="1">
        <f t="shared" si="644"/>
        <v>0</v>
      </c>
      <c r="Q656" s="1">
        <f t="shared" si="644"/>
        <v>0</v>
      </c>
      <c r="R656" s="1">
        <f t="shared" si="644"/>
        <v>0</v>
      </c>
      <c r="S656" s="1">
        <f t="shared" si="644"/>
        <v>0</v>
      </c>
      <c r="T656" s="1">
        <f t="shared" si="644"/>
        <v>0</v>
      </c>
      <c r="U656" s="1">
        <f t="shared" si="644"/>
        <v>0</v>
      </c>
      <c r="V656" s="1">
        <f t="shared" si="644"/>
        <v>0</v>
      </c>
      <c r="W656" s="1">
        <f t="shared" si="644"/>
        <v>0</v>
      </c>
      <c r="X656" s="1">
        <f t="shared" si="644"/>
        <v>0</v>
      </c>
      <c r="Y656" s="1">
        <f t="shared" si="632"/>
        <v>0</v>
      </c>
    </row>
    <row r="657" spans="1:25">
      <c r="A657">
        <f t="shared" si="620"/>
        <v>624</v>
      </c>
      <c r="C657" s="120"/>
      <c r="E657" s="105" t="s">
        <v>79</v>
      </c>
      <c r="H657" s="9"/>
      <c r="I657" s="1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1"/>
    </row>
    <row r="658" spans="1:25">
      <c r="A658">
        <f t="shared" si="620"/>
        <v>625</v>
      </c>
      <c r="C658" s="120">
        <v>9320</v>
      </c>
      <c r="F658" s="105" t="s">
        <v>108</v>
      </c>
      <c r="H658" s="9"/>
      <c r="I658" s="1">
        <f>'O and M Class.'!G$166</f>
        <v>0</v>
      </c>
      <c r="J658" s="1">
        <f t="shared" ref="J658:X658" si="645">+J166+J330+J494</f>
        <v>0</v>
      </c>
      <c r="K658" s="1">
        <f t="shared" si="645"/>
        <v>0</v>
      </c>
      <c r="L658" s="1">
        <f t="shared" si="645"/>
        <v>0</v>
      </c>
      <c r="M658" s="1">
        <f t="shared" si="645"/>
        <v>0</v>
      </c>
      <c r="N658" s="1">
        <f t="shared" si="645"/>
        <v>0</v>
      </c>
      <c r="O658" s="1">
        <f t="shared" si="645"/>
        <v>0</v>
      </c>
      <c r="P658" s="1">
        <f t="shared" si="645"/>
        <v>0</v>
      </c>
      <c r="Q658" s="1">
        <f t="shared" si="645"/>
        <v>0</v>
      </c>
      <c r="R658" s="1">
        <f t="shared" si="645"/>
        <v>0</v>
      </c>
      <c r="S658" s="1">
        <f t="shared" si="645"/>
        <v>0</v>
      </c>
      <c r="T658" s="1">
        <f t="shared" si="645"/>
        <v>0</v>
      </c>
      <c r="U658" s="1">
        <f t="shared" si="645"/>
        <v>0</v>
      </c>
      <c r="V658" s="1">
        <f t="shared" si="645"/>
        <v>0</v>
      </c>
      <c r="W658" s="1">
        <f t="shared" si="645"/>
        <v>0</v>
      </c>
      <c r="X658" s="1">
        <f t="shared" si="645"/>
        <v>0</v>
      </c>
      <c r="Y658" s="1">
        <f>SUM(J658:X658)-I658</f>
        <v>0</v>
      </c>
    </row>
    <row r="659" spans="1:25">
      <c r="A659">
        <f t="shared" si="620"/>
        <v>626</v>
      </c>
      <c r="C659" s="120"/>
      <c r="D659" s="105" t="s">
        <v>32</v>
      </c>
      <c r="H659" s="9"/>
      <c r="I659" s="1">
        <f>'O and M Class.'!G$167</f>
        <v>18072504.08021237</v>
      </c>
      <c r="J659" s="1">
        <f t="shared" ref="J659:X659" si="646">+J167+J331+J495</f>
        <v>13445786.678656304</v>
      </c>
      <c r="K659" s="1">
        <f t="shared" si="646"/>
        <v>3619250.8973842631</v>
      </c>
      <c r="L659" s="1">
        <f t="shared" si="646"/>
        <v>4826.9950919733155</v>
      </c>
      <c r="M659" s="1">
        <f t="shared" si="646"/>
        <v>868510.13887604547</v>
      </c>
      <c r="N659" s="1">
        <f t="shared" si="646"/>
        <v>134129.3702037847</v>
      </c>
      <c r="O659" s="1">
        <f t="shared" si="646"/>
        <v>0</v>
      </c>
      <c r="P659" s="1">
        <f t="shared" si="646"/>
        <v>0</v>
      </c>
      <c r="Q659" s="1">
        <f t="shared" si="646"/>
        <v>0</v>
      </c>
      <c r="R659" s="1">
        <f t="shared" si="646"/>
        <v>0</v>
      </c>
      <c r="S659" s="1">
        <f t="shared" si="646"/>
        <v>0</v>
      </c>
      <c r="T659" s="1">
        <f t="shared" si="646"/>
        <v>0</v>
      </c>
      <c r="U659" s="1">
        <f t="shared" si="646"/>
        <v>0</v>
      </c>
      <c r="V659" s="1">
        <f t="shared" si="646"/>
        <v>0</v>
      </c>
      <c r="W659" s="1">
        <f t="shared" si="646"/>
        <v>0</v>
      </c>
      <c r="X659" s="1">
        <f t="shared" si="646"/>
        <v>0</v>
      </c>
      <c r="Y659" s="1">
        <f>SUM(J659:X659)-I659</f>
        <v>0</v>
      </c>
    </row>
    <row r="660" spans="1:25">
      <c r="A660">
        <f>A659+1</f>
        <v>627</v>
      </c>
      <c r="H660" s="9"/>
      <c r="I660" s="1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1"/>
    </row>
    <row r="661" spans="1:25">
      <c r="A661">
        <f>A660+1</f>
        <v>628</v>
      </c>
      <c r="D661" s="105" t="s">
        <v>33</v>
      </c>
      <c r="H661" s="9"/>
      <c r="I661" s="1">
        <f>'O and M Class.'!G$169</f>
        <v>120959622.17236391</v>
      </c>
      <c r="J661" s="1">
        <f t="shared" ref="J661:X661" si="647">+J169+J333+J497</f>
        <v>75179325.566322669</v>
      </c>
      <c r="K661" s="1">
        <f t="shared" si="647"/>
        <v>43056740.040369973</v>
      </c>
      <c r="L661" s="1">
        <f t="shared" si="647"/>
        <v>852784.87347007554</v>
      </c>
      <c r="M661" s="1">
        <f t="shared" si="647"/>
        <v>1594169.7525933243</v>
      </c>
      <c r="N661" s="1">
        <f t="shared" si="647"/>
        <v>276601.9396078795</v>
      </c>
      <c r="O661" s="1">
        <f t="shared" si="647"/>
        <v>0</v>
      </c>
      <c r="P661" s="1">
        <f t="shared" si="647"/>
        <v>0</v>
      </c>
      <c r="Q661" s="1">
        <f t="shared" si="647"/>
        <v>0</v>
      </c>
      <c r="R661" s="1">
        <f t="shared" si="647"/>
        <v>0</v>
      </c>
      <c r="S661" s="1">
        <f t="shared" si="647"/>
        <v>0</v>
      </c>
      <c r="T661" s="1">
        <f t="shared" si="647"/>
        <v>0</v>
      </c>
      <c r="U661" s="1">
        <f t="shared" si="647"/>
        <v>0</v>
      </c>
      <c r="V661" s="1">
        <f t="shared" si="647"/>
        <v>0</v>
      </c>
      <c r="W661" s="1">
        <f t="shared" si="647"/>
        <v>0</v>
      </c>
      <c r="X661" s="1">
        <f t="shared" si="647"/>
        <v>0</v>
      </c>
      <c r="Y661" s="1">
        <f>SUM(J661:X661)-I661</f>
        <v>0</v>
      </c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PHR-2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81"/>
  <sheetViews>
    <sheetView defaultGridColor="0" view="pageBreakPreview" colorId="22" zoomScale="62" zoomScaleNormal="57" zoomScaleSheetLayoutView="62" workbookViewId="0">
      <pane ySplit="5" topLeftCell="A1060" activePane="bottomLeft" state="frozen"/>
      <selection activeCell="G60" sqref="G60"/>
      <selection pane="bottomLeft" activeCell="G60" sqref="G60"/>
    </sheetView>
  </sheetViews>
  <sheetFormatPr defaultColWidth="11.44140625" defaultRowHeight="15"/>
  <cols>
    <col min="1" max="1" width="6.77734375" style="25" customWidth="1"/>
    <col min="2" max="2" width="1.77734375" style="25" customWidth="1"/>
    <col min="3" max="3" width="6.77734375" style="106" bestFit="1" customWidth="1"/>
    <col min="4" max="5" width="1.77734375" style="106" customWidth="1"/>
    <col min="6" max="6" width="40.6640625" style="106" customWidth="1"/>
    <col min="7" max="7" width="11.44140625" style="96" customWidth="1"/>
    <col min="8" max="8" width="34.77734375" style="25" bestFit="1" customWidth="1"/>
    <col min="9" max="23" width="14.77734375" style="25" customWidth="1"/>
    <col min="24" max="31" width="12.77734375" style="25" customWidth="1"/>
    <col min="32" max="16384" width="11.44140625" style="25"/>
  </cols>
  <sheetData>
    <row r="1" spans="1:139">
      <c r="A1" s="25" t="str">
        <f>Summary!A1</f>
        <v>Atmos Energy Corporation, Kentucky/Mid-States Division</v>
      </c>
    </row>
    <row r="2" spans="1:139">
      <c r="A2" s="25" t="str">
        <f>Summary!A2</f>
        <v>Class Cost of Service - Customer/Demand Study</v>
      </c>
    </row>
    <row r="3" spans="1:139">
      <c r="A3" s="25" t="str">
        <f>Summary!A3</f>
        <v>Forecasted Test Period: Twelve Months Ended March 31, 2026</v>
      </c>
    </row>
    <row r="5" spans="1:139">
      <c r="A5" s="25" t="s">
        <v>46</v>
      </c>
      <c r="B5" s="23"/>
      <c r="C5" s="113"/>
      <c r="D5" s="113"/>
      <c r="E5" s="113"/>
      <c r="F5" s="11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</row>
    <row r="6" spans="1:139">
      <c r="G6" s="72"/>
    </row>
    <row r="7" spans="1:139">
      <c r="F7" s="117" t="s">
        <v>20</v>
      </c>
      <c r="G7" s="72"/>
    </row>
    <row r="8" spans="1:139">
      <c r="F8" s="117"/>
      <c r="G8" s="72"/>
    </row>
    <row r="9" spans="1:139">
      <c r="G9" s="72"/>
      <c r="J9" s="23"/>
      <c r="K9" s="74"/>
      <c r="L9" s="74"/>
      <c r="M9" s="74"/>
      <c r="N9" s="26"/>
      <c r="O9" s="26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139">
      <c r="A10" s="74" t="s">
        <v>290</v>
      </c>
      <c r="C10" s="114" t="s">
        <v>288</v>
      </c>
      <c r="G10" s="73" t="s">
        <v>38</v>
      </c>
      <c r="H10" s="77" t="s">
        <v>38</v>
      </c>
      <c r="I10" s="26" t="s">
        <v>1</v>
      </c>
      <c r="J10" s="2" t="s">
        <v>56</v>
      </c>
      <c r="K10" s="2" t="s">
        <v>535</v>
      </c>
      <c r="L10" s="2" t="s">
        <v>535</v>
      </c>
      <c r="M10" s="40" t="s">
        <v>536</v>
      </c>
      <c r="N10" s="40" t="s">
        <v>536</v>
      </c>
      <c r="O10" s="26"/>
      <c r="P10" s="26"/>
      <c r="Q10" s="26"/>
      <c r="R10" s="26"/>
      <c r="S10" s="26"/>
      <c r="T10" s="74"/>
      <c r="U10" s="74"/>
      <c r="V10" s="74"/>
      <c r="W10" s="26"/>
      <c r="X10" s="26"/>
      <c r="Y10" s="26"/>
    </row>
    <row r="11" spans="1:139">
      <c r="A11" s="74" t="s">
        <v>289</v>
      </c>
      <c r="C11" s="114" t="s">
        <v>289</v>
      </c>
      <c r="G11" s="73" t="s">
        <v>39</v>
      </c>
      <c r="H11" s="77" t="s">
        <v>21</v>
      </c>
      <c r="I11" s="26" t="s">
        <v>2</v>
      </c>
      <c r="J11" s="2" t="s">
        <v>460</v>
      </c>
      <c r="K11" s="40" t="s">
        <v>537</v>
      </c>
      <c r="L11" s="40" t="s">
        <v>538</v>
      </c>
      <c r="M11" s="40" t="s">
        <v>537</v>
      </c>
      <c r="N11" s="40" t="s">
        <v>538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139">
      <c r="A12" s="25">
        <v>1</v>
      </c>
      <c r="D12" s="106" t="s">
        <v>322</v>
      </c>
      <c r="G12" s="72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1:139">
      <c r="A13" s="25">
        <f t="shared" ref="A13:A77" si="0">A12+1</f>
        <v>2</v>
      </c>
      <c r="G13" s="24"/>
      <c r="H13" s="75"/>
      <c r="I13" s="23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139">
      <c r="A14" s="25">
        <f t="shared" si="0"/>
        <v>3</v>
      </c>
      <c r="C14" s="106">
        <v>30100</v>
      </c>
      <c r="E14" s="115" t="s">
        <v>323</v>
      </c>
      <c r="G14" s="24">
        <v>99</v>
      </c>
      <c r="H14" s="75" t="str">
        <f>VLOOKUP($G14,alloc,3)</f>
        <v>-</v>
      </c>
      <c r="I14" s="23">
        <f>'DepExp. Class.'!J$14</f>
        <v>0</v>
      </c>
      <c r="J14" s="75">
        <f>$I14*VLOOKUP($G14,alloc,6)</f>
        <v>0</v>
      </c>
      <c r="K14" s="75">
        <f>$I14*VLOOKUP($G14,alloc,7)</f>
        <v>0</v>
      </c>
      <c r="L14" s="75">
        <f>$I14*VLOOKUP($G14,alloc,8)</f>
        <v>0</v>
      </c>
      <c r="M14" s="75">
        <f>$I14*VLOOKUP($G14,alloc,9)</f>
        <v>0</v>
      </c>
      <c r="N14" s="75">
        <f>$I14*VLOOKUP($G14,alloc,10)</f>
        <v>0</v>
      </c>
      <c r="O14" s="75">
        <f>$I14*VLOOKUP($G14,alloc,11)</f>
        <v>0</v>
      </c>
      <c r="P14" s="75">
        <f>$I14*VLOOKUP($G14,alloc,12)</f>
        <v>0</v>
      </c>
      <c r="Q14" s="75">
        <f>$I14*VLOOKUP($G14,alloc,13)</f>
        <v>0</v>
      </c>
      <c r="R14" s="75">
        <f>$I14*VLOOKUP($G14,alloc,14)</f>
        <v>0</v>
      </c>
      <c r="S14" s="75">
        <f>$I14*VLOOKUP($G14,alloc,15)</f>
        <v>0</v>
      </c>
      <c r="T14" s="75">
        <f>$I14*VLOOKUP($G14,alloc,16)</f>
        <v>0</v>
      </c>
      <c r="U14" s="75">
        <f>$I14*VLOOKUP($G14,alloc,17)</f>
        <v>0</v>
      </c>
      <c r="V14" s="75">
        <f>$I14*VLOOKUP($G14,alloc,18)</f>
        <v>0</v>
      </c>
      <c r="W14" s="75">
        <f>$I14*VLOOKUP($G14,alloc,19)</f>
        <v>0</v>
      </c>
      <c r="X14" s="75">
        <f>$I14*VLOOKUP($G14,alloc,20)</f>
        <v>0</v>
      </c>
      <c r="Y14" s="23">
        <f>SUM(J14:X14)-I14</f>
        <v>0</v>
      </c>
      <c r="Z14" s="23"/>
      <c r="AA14" s="23"/>
      <c r="AB14" s="23"/>
      <c r="AC14" s="23"/>
      <c r="AD14" s="23"/>
      <c r="AE14" s="23"/>
      <c r="AF14" s="23"/>
      <c r="AG14" s="23"/>
    </row>
    <row r="15" spans="1:139">
      <c r="A15" s="25">
        <f t="shared" si="0"/>
        <v>4</v>
      </c>
      <c r="C15" s="106">
        <v>30200</v>
      </c>
      <c r="E15" s="115" t="s">
        <v>185</v>
      </c>
      <c r="G15" s="24">
        <v>99</v>
      </c>
      <c r="H15" s="75" t="str">
        <f>VLOOKUP($G15,alloc,3)</f>
        <v>-</v>
      </c>
      <c r="I15" s="23">
        <f>'DepExp. Class.'!J$15</f>
        <v>0</v>
      </c>
      <c r="J15" s="75">
        <f>$I15*VLOOKUP($G15,alloc,6)</f>
        <v>0</v>
      </c>
      <c r="K15" s="75">
        <f>$I15*VLOOKUP($G15,alloc,7)</f>
        <v>0</v>
      </c>
      <c r="L15" s="75">
        <f>$I15*VLOOKUP($G15,alloc,8)</f>
        <v>0</v>
      </c>
      <c r="M15" s="75">
        <f>$I15*VLOOKUP($G15,alloc,9)</f>
        <v>0</v>
      </c>
      <c r="N15" s="75">
        <f>$I15*VLOOKUP($G15,alloc,10)</f>
        <v>0</v>
      </c>
      <c r="O15" s="75">
        <f>$I15*VLOOKUP($G15,alloc,11)</f>
        <v>0</v>
      </c>
      <c r="P15" s="75">
        <f>$I15*VLOOKUP($G15,alloc,12)</f>
        <v>0</v>
      </c>
      <c r="Q15" s="75">
        <f>$I15*VLOOKUP($G15,alloc,13)</f>
        <v>0</v>
      </c>
      <c r="R15" s="75">
        <f>$I15*VLOOKUP($G15,alloc,14)</f>
        <v>0</v>
      </c>
      <c r="S15" s="75">
        <f>$I15*VLOOKUP($G15,alloc,15)</f>
        <v>0</v>
      </c>
      <c r="T15" s="75">
        <f>$I15*VLOOKUP($G15,alloc,16)</f>
        <v>0</v>
      </c>
      <c r="U15" s="75">
        <f>$I15*VLOOKUP($G15,alloc,17)</f>
        <v>0</v>
      </c>
      <c r="V15" s="75">
        <f>$I15*VLOOKUP($G15,alloc,18)</f>
        <v>0</v>
      </c>
      <c r="W15" s="75">
        <f>$I15*VLOOKUP($G15,alloc,19)</f>
        <v>0</v>
      </c>
      <c r="X15" s="75">
        <f>$I15*VLOOKUP($G15,alloc,20)</f>
        <v>0</v>
      </c>
      <c r="Y15" s="23">
        <f>SUM(J15:X15)-I15</f>
        <v>0</v>
      </c>
      <c r="Z15" s="23"/>
      <c r="AA15" s="23"/>
      <c r="AB15" s="23"/>
      <c r="AC15" s="23"/>
      <c r="AD15" s="23"/>
      <c r="AE15" s="23"/>
      <c r="AF15" s="23"/>
      <c r="AG15" s="23"/>
    </row>
    <row r="16" spans="1:139">
      <c r="A16" s="25">
        <f t="shared" si="0"/>
        <v>5</v>
      </c>
      <c r="C16" s="106">
        <v>30300</v>
      </c>
      <c r="E16" s="115" t="s">
        <v>324</v>
      </c>
      <c r="G16" s="24">
        <v>99</v>
      </c>
      <c r="H16" s="75" t="str">
        <f>VLOOKUP($G16,alloc,3)</f>
        <v>-</v>
      </c>
      <c r="I16" s="23">
        <f>'DepExp. Class.'!J$16</f>
        <v>0</v>
      </c>
      <c r="J16" s="75">
        <f>$I16*VLOOKUP($G16,alloc,6)</f>
        <v>0</v>
      </c>
      <c r="K16" s="75">
        <f>$I16*VLOOKUP($G16,alloc,7)</f>
        <v>0</v>
      </c>
      <c r="L16" s="75">
        <f>$I16*VLOOKUP($G16,alloc,8)</f>
        <v>0</v>
      </c>
      <c r="M16" s="75">
        <f>$I16*VLOOKUP($G16,alloc,9)</f>
        <v>0</v>
      </c>
      <c r="N16" s="75">
        <f>$I16*VLOOKUP($G16,alloc,10)</f>
        <v>0</v>
      </c>
      <c r="O16" s="75">
        <f>$I16*VLOOKUP($G16,alloc,11)</f>
        <v>0</v>
      </c>
      <c r="P16" s="75">
        <f>$I16*VLOOKUP($G16,alloc,12)</f>
        <v>0</v>
      </c>
      <c r="Q16" s="75">
        <f>$I16*VLOOKUP($G16,alloc,13)</f>
        <v>0</v>
      </c>
      <c r="R16" s="75">
        <f>$I16*VLOOKUP($G16,alloc,14)</f>
        <v>0</v>
      </c>
      <c r="S16" s="75">
        <f>$I16*VLOOKUP($G16,alloc,15)</f>
        <v>0</v>
      </c>
      <c r="T16" s="75">
        <f>$I16*VLOOKUP($G16,alloc,16)</f>
        <v>0</v>
      </c>
      <c r="U16" s="75">
        <f>$I16*VLOOKUP($G16,alloc,17)</f>
        <v>0</v>
      </c>
      <c r="V16" s="75">
        <f>$I16*VLOOKUP($G16,alloc,18)</f>
        <v>0</v>
      </c>
      <c r="W16" s="75">
        <f>$I16*VLOOKUP($G16,alloc,19)</f>
        <v>0</v>
      </c>
      <c r="X16" s="75">
        <f>$I16*VLOOKUP($G16,alloc,20)</f>
        <v>0</v>
      </c>
      <c r="Y16" s="23">
        <f>SUM(J16:X16)-I16</f>
        <v>0</v>
      </c>
      <c r="Z16" s="23"/>
      <c r="AA16" s="23"/>
      <c r="AB16" s="23"/>
      <c r="AC16" s="23"/>
      <c r="AD16" s="23"/>
      <c r="AE16" s="23"/>
      <c r="AF16" s="23"/>
      <c r="AG16" s="23"/>
    </row>
    <row r="17" spans="1:25">
      <c r="A17" s="25">
        <f t="shared" si="0"/>
        <v>6</v>
      </c>
      <c r="G17" s="24"/>
      <c r="H17" s="75"/>
      <c r="I17" s="23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23"/>
    </row>
    <row r="18" spans="1:25">
      <c r="A18" s="25">
        <f t="shared" si="0"/>
        <v>7</v>
      </c>
      <c r="D18" s="106" t="s">
        <v>325</v>
      </c>
      <c r="G18" s="24"/>
      <c r="I18" s="23">
        <f>'DepExp. Class.'!J$18</f>
        <v>0</v>
      </c>
      <c r="J18" s="75">
        <f>SUM(J13:J16)</f>
        <v>0</v>
      </c>
      <c r="K18" s="75">
        <f t="shared" ref="K18:X18" si="1">SUM(K13:K16)</f>
        <v>0</v>
      </c>
      <c r="L18" s="75">
        <f t="shared" si="1"/>
        <v>0</v>
      </c>
      <c r="M18" s="75">
        <f t="shared" si="1"/>
        <v>0</v>
      </c>
      <c r="N18" s="75">
        <f t="shared" si="1"/>
        <v>0</v>
      </c>
      <c r="O18" s="75">
        <f t="shared" si="1"/>
        <v>0</v>
      </c>
      <c r="P18" s="75">
        <f t="shared" si="1"/>
        <v>0</v>
      </c>
      <c r="Q18" s="75">
        <f t="shared" si="1"/>
        <v>0</v>
      </c>
      <c r="R18" s="75">
        <f t="shared" si="1"/>
        <v>0</v>
      </c>
      <c r="S18" s="75">
        <f t="shared" si="1"/>
        <v>0</v>
      </c>
      <c r="T18" s="75">
        <f t="shared" si="1"/>
        <v>0</v>
      </c>
      <c r="U18" s="75">
        <f t="shared" si="1"/>
        <v>0</v>
      </c>
      <c r="V18" s="75">
        <f t="shared" si="1"/>
        <v>0</v>
      </c>
      <c r="W18" s="75">
        <f t="shared" si="1"/>
        <v>0</v>
      </c>
      <c r="X18" s="75">
        <f t="shared" si="1"/>
        <v>0</v>
      </c>
      <c r="Y18" s="23">
        <f>SUM(J18:X18)-I18</f>
        <v>0</v>
      </c>
    </row>
    <row r="19" spans="1:25">
      <c r="A19" s="25">
        <f t="shared" si="0"/>
        <v>8</v>
      </c>
      <c r="G19" s="24"/>
      <c r="H19" s="75"/>
      <c r="I19" s="23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23"/>
    </row>
    <row r="20" spans="1:25">
      <c r="A20" s="25">
        <f t="shared" si="0"/>
        <v>9</v>
      </c>
      <c r="D20" s="106" t="s">
        <v>334</v>
      </c>
      <c r="G20" s="24"/>
      <c r="H20" s="75"/>
      <c r="I20" s="23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23"/>
    </row>
    <row r="21" spans="1:25">
      <c r="A21" s="25">
        <f t="shared" si="0"/>
        <v>10</v>
      </c>
      <c r="G21" s="24">
        <v>99</v>
      </c>
      <c r="H21" s="75" t="str">
        <f t="shared" ref="H21:H28" si="2">VLOOKUP($G21,alloc,3)</f>
        <v>-</v>
      </c>
      <c r="I21" s="23">
        <f>'DepExp. Class.'!J$21</f>
        <v>0</v>
      </c>
      <c r="J21" s="75">
        <f t="shared" ref="J21:J28" si="3">$I21*VLOOKUP($G21,alloc,6)</f>
        <v>0</v>
      </c>
      <c r="K21" s="75">
        <f t="shared" ref="K21:K28" si="4">$I21*VLOOKUP($G21,alloc,7)</f>
        <v>0</v>
      </c>
      <c r="L21" s="75">
        <f t="shared" ref="L21:L28" si="5">$I21*VLOOKUP($G21,alloc,8)</f>
        <v>0</v>
      </c>
      <c r="M21" s="75">
        <f t="shared" ref="M21:M28" si="6">$I21*VLOOKUP($G21,alloc,9)</f>
        <v>0</v>
      </c>
      <c r="N21" s="75">
        <f t="shared" ref="N21:N28" si="7">$I21*VLOOKUP($G21,alloc,10)</f>
        <v>0</v>
      </c>
      <c r="O21" s="75">
        <f t="shared" ref="O21:O28" si="8">$I21*VLOOKUP($G21,alloc,11)</f>
        <v>0</v>
      </c>
      <c r="P21" s="75">
        <f t="shared" ref="P21:P28" si="9">$I21*VLOOKUP($G21,alloc,12)</f>
        <v>0</v>
      </c>
      <c r="Q21" s="75">
        <f t="shared" ref="Q21:Q28" si="10">$I21*VLOOKUP($G21,alloc,13)</f>
        <v>0</v>
      </c>
      <c r="R21" s="75">
        <f t="shared" ref="R21:R28" si="11">$I21*VLOOKUP($G21,alloc,14)</f>
        <v>0</v>
      </c>
      <c r="S21" s="75">
        <f t="shared" ref="S21:S28" si="12">$I21*VLOOKUP($G21,alloc,15)</f>
        <v>0</v>
      </c>
      <c r="T21" s="75">
        <f t="shared" ref="T21:T28" si="13">$I21*VLOOKUP($G21,alloc,16)</f>
        <v>0</v>
      </c>
      <c r="U21" s="75">
        <f t="shared" ref="U21:U28" si="14">$I21*VLOOKUP($G21,alloc,17)</f>
        <v>0</v>
      </c>
      <c r="V21" s="75">
        <f t="shared" ref="V21:V28" si="15">$I21*VLOOKUP($G21,alloc,18)</f>
        <v>0</v>
      </c>
      <c r="W21" s="75">
        <f t="shared" ref="W21:W28" si="16">$I21*VLOOKUP($G21,alloc,19)</f>
        <v>0</v>
      </c>
      <c r="X21" s="75">
        <f t="shared" ref="X21:X28" si="17">$I21*VLOOKUP($G21,alloc,20)</f>
        <v>0</v>
      </c>
      <c r="Y21" s="23">
        <f t="shared" ref="Y21:Y28" si="18">SUM(J21:X21)-I21</f>
        <v>0</v>
      </c>
    </row>
    <row r="22" spans="1:25">
      <c r="A22" s="25">
        <f t="shared" si="0"/>
        <v>11</v>
      </c>
      <c r="C22" s="106">
        <v>32520</v>
      </c>
      <c r="E22" s="115" t="s">
        <v>326</v>
      </c>
      <c r="G22" s="24">
        <v>99</v>
      </c>
      <c r="H22" s="75" t="str">
        <f t="shared" si="2"/>
        <v>-</v>
      </c>
      <c r="I22" s="23">
        <f>'DepExp. Class.'!J$22</f>
        <v>0</v>
      </c>
      <c r="J22" s="75">
        <f t="shared" si="3"/>
        <v>0</v>
      </c>
      <c r="K22" s="75">
        <f t="shared" si="4"/>
        <v>0</v>
      </c>
      <c r="L22" s="75">
        <f t="shared" si="5"/>
        <v>0</v>
      </c>
      <c r="M22" s="75">
        <f t="shared" si="6"/>
        <v>0</v>
      </c>
      <c r="N22" s="75">
        <f t="shared" si="7"/>
        <v>0</v>
      </c>
      <c r="O22" s="75">
        <f t="shared" si="8"/>
        <v>0</v>
      </c>
      <c r="P22" s="75">
        <f t="shared" si="9"/>
        <v>0</v>
      </c>
      <c r="Q22" s="75">
        <f t="shared" si="10"/>
        <v>0</v>
      </c>
      <c r="R22" s="75">
        <f t="shared" si="11"/>
        <v>0</v>
      </c>
      <c r="S22" s="75">
        <f t="shared" si="12"/>
        <v>0</v>
      </c>
      <c r="T22" s="75">
        <f t="shared" si="13"/>
        <v>0</v>
      </c>
      <c r="U22" s="75">
        <f t="shared" si="14"/>
        <v>0</v>
      </c>
      <c r="V22" s="75">
        <f t="shared" si="15"/>
        <v>0</v>
      </c>
      <c r="W22" s="75">
        <f t="shared" si="16"/>
        <v>0</v>
      </c>
      <c r="X22" s="75">
        <f t="shared" si="17"/>
        <v>0</v>
      </c>
      <c r="Y22" s="23">
        <f t="shared" si="18"/>
        <v>0</v>
      </c>
    </row>
    <row r="23" spans="1:25">
      <c r="A23" s="25">
        <f t="shared" si="0"/>
        <v>12</v>
      </c>
      <c r="C23" s="106">
        <v>32540</v>
      </c>
      <c r="E23" s="115" t="s">
        <v>327</v>
      </c>
      <c r="G23" s="24">
        <v>99</v>
      </c>
      <c r="H23" s="75" t="str">
        <f t="shared" si="2"/>
        <v>-</v>
      </c>
      <c r="I23" s="23">
        <f>'DepExp. Class.'!J$23</f>
        <v>0</v>
      </c>
      <c r="J23" s="75">
        <f t="shared" si="3"/>
        <v>0</v>
      </c>
      <c r="K23" s="75">
        <f t="shared" si="4"/>
        <v>0</v>
      </c>
      <c r="L23" s="75">
        <f t="shared" si="5"/>
        <v>0</v>
      </c>
      <c r="M23" s="75">
        <f t="shared" si="6"/>
        <v>0</v>
      </c>
      <c r="N23" s="75">
        <f t="shared" si="7"/>
        <v>0</v>
      </c>
      <c r="O23" s="75">
        <f t="shared" si="8"/>
        <v>0</v>
      </c>
      <c r="P23" s="75">
        <f t="shared" si="9"/>
        <v>0</v>
      </c>
      <c r="Q23" s="75">
        <f t="shared" si="10"/>
        <v>0</v>
      </c>
      <c r="R23" s="75">
        <f t="shared" si="11"/>
        <v>0</v>
      </c>
      <c r="S23" s="75">
        <f t="shared" si="12"/>
        <v>0</v>
      </c>
      <c r="T23" s="75">
        <f t="shared" si="13"/>
        <v>0</v>
      </c>
      <c r="U23" s="75">
        <f t="shared" si="14"/>
        <v>0</v>
      </c>
      <c r="V23" s="75">
        <f t="shared" si="15"/>
        <v>0</v>
      </c>
      <c r="W23" s="75">
        <f t="shared" si="16"/>
        <v>0</v>
      </c>
      <c r="X23" s="75">
        <f t="shared" si="17"/>
        <v>0</v>
      </c>
      <c r="Y23" s="23">
        <f t="shared" si="18"/>
        <v>0</v>
      </c>
    </row>
    <row r="24" spans="1:25">
      <c r="A24" s="25">
        <f t="shared" si="0"/>
        <v>13</v>
      </c>
      <c r="C24" s="106">
        <v>33100</v>
      </c>
      <c r="E24" s="115" t="s">
        <v>328</v>
      </c>
      <c r="G24" s="24">
        <v>99</v>
      </c>
      <c r="H24" s="75" t="str">
        <f t="shared" si="2"/>
        <v>-</v>
      </c>
      <c r="I24" s="23">
        <f>'DepExp. Class.'!J$24</f>
        <v>0</v>
      </c>
      <c r="J24" s="75">
        <f t="shared" si="3"/>
        <v>0</v>
      </c>
      <c r="K24" s="75">
        <f t="shared" si="4"/>
        <v>0</v>
      </c>
      <c r="L24" s="75">
        <f t="shared" si="5"/>
        <v>0</v>
      </c>
      <c r="M24" s="75">
        <f t="shared" si="6"/>
        <v>0</v>
      </c>
      <c r="N24" s="75">
        <f t="shared" si="7"/>
        <v>0</v>
      </c>
      <c r="O24" s="75">
        <f t="shared" si="8"/>
        <v>0</v>
      </c>
      <c r="P24" s="75">
        <f t="shared" si="9"/>
        <v>0</v>
      </c>
      <c r="Q24" s="75">
        <f t="shared" si="10"/>
        <v>0</v>
      </c>
      <c r="R24" s="75">
        <f t="shared" si="11"/>
        <v>0</v>
      </c>
      <c r="S24" s="75">
        <f t="shared" si="12"/>
        <v>0</v>
      </c>
      <c r="T24" s="75">
        <f t="shared" si="13"/>
        <v>0</v>
      </c>
      <c r="U24" s="75">
        <f t="shared" si="14"/>
        <v>0</v>
      </c>
      <c r="V24" s="75">
        <f t="shared" si="15"/>
        <v>0</v>
      </c>
      <c r="W24" s="75">
        <f t="shared" si="16"/>
        <v>0</v>
      </c>
      <c r="X24" s="75">
        <f t="shared" si="17"/>
        <v>0</v>
      </c>
      <c r="Y24" s="23">
        <f t="shared" si="18"/>
        <v>0</v>
      </c>
    </row>
    <row r="25" spans="1:25">
      <c r="A25" s="25">
        <f t="shared" si="0"/>
        <v>14</v>
      </c>
      <c r="C25" s="106">
        <v>33201</v>
      </c>
      <c r="E25" s="115" t="s">
        <v>329</v>
      </c>
      <c r="G25" s="24">
        <v>99</v>
      </c>
      <c r="H25" s="75" t="str">
        <f t="shared" si="2"/>
        <v>-</v>
      </c>
      <c r="I25" s="23">
        <f>'DepExp. Class.'!J$25</f>
        <v>0</v>
      </c>
      <c r="J25" s="75">
        <f t="shared" si="3"/>
        <v>0</v>
      </c>
      <c r="K25" s="75">
        <f t="shared" si="4"/>
        <v>0</v>
      </c>
      <c r="L25" s="75">
        <f t="shared" si="5"/>
        <v>0</v>
      </c>
      <c r="M25" s="75">
        <f t="shared" si="6"/>
        <v>0</v>
      </c>
      <c r="N25" s="75">
        <f t="shared" si="7"/>
        <v>0</v>
      </c>
      <c r="O25" s="75">
        <f t="shared" si="8"/>
        <v>0</v>
      </c>
      <c r="P25" s="75">
        <f t="shared" si="9"/>
        <v>0</v>
      </c>
      <c r="Q25" s="75">
        <f t="shared" si="10"/>
        <v>0</v>
      </c>
      <c r="R25" s="75">
        <f t="shared" si="11"/>
        <v>0</v>
      </c>
      <c r="S25" s="75">
        <f t="shared" si="12"/>
        <v>0</v>
      </c>
      <c r="T25" s="75">
        <f t="shared" si="13"/>
        <v>0</v>
      </c>
      <c r="U25" s="75">
        <f t="shared" si="14"/>
        <v>0</v>
      </c>
      <c r="V25" s="75">
        <f t="shared" si="15"/>
        <v>0</v>
      </c>
      <c r="W25" s="75">
        <f t="shared" si="16"/>
        <v>0</v>
      </c>
      <c r="X25" s="75">
        <f t="shared" si="17"/>
        <v>0</v>
      </c>
      <c r="Y25" s="23">
        <f t="shared" si="18"/>
        <v>0</v>
      </c>
    </row>
    <row r="26" spans="1:25">
      <c r="A26" s="25">
        <f t="shared" si="0"/>
        <v>15</v>
      </c>
      <c r="C26" s="106">
        <v>33202</v>
      </c>
      <c r="E26" s="115" t="s">
        <v>330</v>
      </c>
      <c r="G26" s="24">
        <v>99</v>
      </c>
      <c r="H26" s="75" t="str">
        <f t="shared" si="2"/>
        <v>-</v>
      </c>
      <c r="I26" s="23">
        <f>'DepExp. Class.'!J$26</f>
        <v>0</v>
      </c>
      <c r="J26" s="75">
        <f t="shared" si="3"/>
        <v>0</v>
      </c>
      <c r="K26" s="75">
        <f t="shared" si="4"/>
        <v>0</v>
      </c>
      <c r="L26" s="75">
        <f t="shared" si="5"/>
        <v>0</v>
      </c>
      <c r="M26" s="75">
        <f t="shared" si="6"/>
        <v>0</v>
      </c>
      <c r="N26" s="75">
        <f t="shared" si="7"/>
        <v>0</v>
      </c>
      <c r="O26" s="75">
        <f t="shared" si="8"/>
        <v>0</v>
      </c>
      <c r="P26" s="75">
        <f t="shared" si="9"/>
        <v>0</v>
      </c>
      <c r="Q26" s="75">
        <f t="shared" si="10"/>
        <v>0</v>
      </c>
      <c r="R26" s="75">
        <f t="shared" si="11"/>
        <v>0</v>
      </c>
      <c r="S26" s="75">
        <f t="shared" si="12"/>
        <v>0</v>
      </c>
      <c r="T26" s="75">
        <f t="shared" si="13"/>
        <v>0</v>
      </c>
      <c r="U26" s="75">
        <f t="shared" si="14"/>
        <v>0</v>
      </c>
      <c r="V26" s="75">
        <f t="shared" si="15"/>
        <v>0</v>
      </c>
      <c r="W26" s="75">
        <f t="shared" si="16"/>
        <v>0</v>
      </c>
      <c r="X26" s="75">
        <f t="shared" si="17"/>
        <v>0</v>
      </c>
      <c r="Y26" s="23">
        <f t="shared" si="18"/>
        <v>0</v>
      </c>
    </row>
    <row r="27" spans="1:25">
      <c r="A27" s="25">
        <f t="shared" si="0"/>
        <v>16</v>
      </c>
      <c r="C27" s="106">
        <v>33400</v>
      </c>
      <c r="E27" s="115" t="s">
        <v>331</v>
      </c>
      <c r="G27" s="24">
        <v>99</v>
      </c>
      <c r="H27" s="75" t="str">
        <f t="shared" si="2"/>
        <v>-</v>
      </c>
      <c r="I27" s="23">
        <f>'DepExp. Class.'!J$27</f>
        <v>0</v>
      </c>
      <c r="J27" s="75">
        <f t="shared" si="3"/>
        <v>0</v>
      </c>
      <c r="K27" s="75">
        <f t="shared" si="4"/>
        <v>0</v>
      </c>
      <c r="L27" s="75">
        <f t="shared" si="5"/>
        <v>0</v>
      </c>
      <c r="M27" s="75">
        <f t="shared" si="6"/>
        <v>0</v>
      </c>
      <c r="N27" s="75">
        <f t="shared" si="7"/>
        <v>0</v>
      </c>
      <c r="O27" s="75">
        <f t="shared" si="8"/>
        <v>0</v>
      </c>
      <c r="P27" s="75">
        <f t="shared" si="9"/>
        <v>0</v>
      </c>
      <c r="Q27" s="75">
        <f t="shared" si="10"/>
        <v>0</v>
      </c>
      <c r="R27" s="75">
        <f t="shared" si="11"/>
        <v>0</v>
      </c>
      <c r="S27" s="75">
        <f t="shared" si="12"/>
        <v>0</v>
      </c>
      <c r="T27" s="75">
        <f t="shared" si="13"/>
        <v>0</v>
      </c>
      <c r="U27" s="75">
        <f t="shared" si="14"/>
        <v>0</v>
      </c>
      <c r="V27" s="75">
        <f t="shared" si="15"/>
        <v>0</v>
      </c>
      <c r="W27" s="75">
        <f t="shared" si="16"/>
        <v>0</v>
      </c>
      <c r="X27" s="75">
        <f t="shared" si="17"/>
        <v>0</v>
      </c>
      <c r="Y27" s="23">
        <f t="shared" si="18"/>
        <v>0</v>
      </c>
    </row>
    <row r="28" spans="1:25">
      <c r="A28" s="25">
        <f t="shared" si="0"/>
        <v>17</v>
      </c>
      <c r="C28" s="106">
        <v>33600</v>
      </c>
      <c r="E28" s="115" t="s">
        <v>332</v>
      </c>
      <c r="G28" s="24">
        <v>99</v>
      </c>
      <c r="H28" s="75" t="str">
        <f t="shared" si="2"/>
        <v>-</v>
      </c>
      <c r="I28" s="23">
        <f>'DepExp. Class.'!J$28</f>
        <v>0</v>
      </c>
      <c r="J28" s="75">
        <f t="shared" si="3"/>
        <v>0</v>
      </c>
      <c r="K28" s="75">
        <f t="shared" si="4"/>
        <v>0</v>
      </c>
      <c r="L28" s="75">
        <f t="shared" si="5"/>
        <v>0</v>
      </c>
      <c r="M28" s="75">
        <f t="shared" si="6"/>
        <v>0</v>
      </c>
      <c r="N28" s="75">
        <f t="shared" si="7"/>
        <v>0</v>
      </c>
      <c r="O28" s="75">
        <f t="shared" si="8"/>
        <v>0</v>
      </c>
      <c r="P28" s="75">
        <f t="shared" si="9"/>
        <v>0</v>
      </c>
      <c r="Q28" s="75">
        <f t="shared" si="10"/>
        <v>0</v>
      </c>
      <c r="R28" s="75">
        <f t="shared" si="11"/>
        <v>0</v>
      </c>
      <c r="S28" s="75">
        <f t="shared" si="12"/>
        <v>0</v>
      </c>
      <c r="T28" s="75">
        <f t="shared" si="13"/>
        <v>0</v>
      </c>
      <c r="U28" s="75">
        <f t="shared" si="14"/>
        <v>0</v>
      </c>
      <c r="V28" s="75">
        <f t="shared" si="15"/>
        <v>0</v>
      </c>
      <c r="W28" s="75">
        <f t="shared" si="16"/>
        <v>0</v>
      </c>
      <c r="X28" s="75">
        <f t="shared" si="17"/>
        <v>0</v>
      </c>
      <c r="Y28" s="23">
        <f t="shared" si="18"/>
        <v>0</v>
      </c>
    </row>
    <row r="29" spans="1:25">
      <c r="A29" s="25">
        <f t="shared" si="0"/>
        <v>18</v>
      </c>
      <c r="G29" s="24"/>
      <c r="H29" s="75"/>
      <c r="I29" s="23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23"/>
    </row>
    <row r="30" spans="1:25">
      <c r="A30" s="25">
        <f t="shared" si="0"/>
        <v>19</v>
      </c>
      <c r="D30" s="106" t="s">
        <v>333</v>
      </c>
      <c r="G30" s="24"/>
      <c r="H30" s="75"/>
      <c r="I30" s="23">
        <f>'DepExp. Class.'!J$30</f>
        <v>0</v>
      </c>
      <c r="J30" s="75">
        <f>SUM(J21:J28)</f>
        <v>0</v>
      </c>
      <c r="K30" s="75">
        <f t="shared" ref="K30:P30" si="19">SUM(K21:K28)</f>
        <v>0</v>
      </c>
      <c r="L30" s="75">
        <f t="shared" si="19"/>
        <v>0</v>
      </c>
      <c r="M30" s="75">
        <f t="shared" si="19"/>
        <v>0</v>
      </c>
      <c r="N30" s="75">
        <f t="shared" si="19"/>
        <v>0</v>
      </c>
      <c r="O30" s="75">
        <f t="shared" si="19"/>
        <v>0</v>
      </c>
      <c r="P30" s="75">
        <f t="shared" si="19"/>
        <v>0</v>
      </c>
      <c r="Q30" s="75">
        <f t="shared" ref="Q30:X30" si="20">SUM(Q21:Q28)</f>
        <v>0</v>
      </c>
      <c r="R30" s="75">
        <f t="shared" si="20"/>
        <v>0</v>
      </c>
      <c r="S30" s="75">
        <f t="shared" si="20"/>
        <v>0</v>
      </c>
      <c r="T30" s="75">
        <f t="shared" si="20"/>
        <v>0</v>
      </c>
      <c r="U30" s="75">
        <f t="shared" si="20"/>
        <v>0</v>
      </c>
      <c r="V30" s="75">
        <f t="shared" si="20"/>
        <v>0</v>
      </c>
      <c r="W30" s="75">
        <f t="shared" si="20"/>
        <v>0</v>
      </c>
      <c r="X30" s="75">
        <f t="shared" si="20"/>
        <v>0</v>
      </c>
      <c r="Y30" s="23">
        <f>SUM(J30:X30)-I30</f>
        <v>0</v>
      </c>
    </row>
    <row r="31" spans="1:25">
      <c r="A31" s="25">
        <f t="shared" si="0"/>
        <v>20</v>
      </c>
      <c r="G31" s="24"/>
      <c r="H31" s="75"/>
      <c r="I31" s="23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23"/>
    </row>
    <row r="32" spans="1:25">
      <c r="A32" s="25">
        <f t="shared" si="0"/>
        <v>21</v>
      </c>
      <c r="D32" s="106" t="s">
        <v>346</v>
      </c>
      <c r="G32" s="24"/>
      <c r="H32" s="75"/>
      <c r="I32" s="23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23"/>
    </row>
    <row r="33" spans="1:25">
      <c r="A33" s="25">
        <f t="shared" si="0"/>
        <v>22</v>
      </c>
      <c r="G33" s="24"/>
      <c r="H33" s="75"/>
      <c r="I33" s="23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23"/>
    </row>
    <row r="34" spans="1:25">
      <c r="A34" s="25">
        <f t="shared" si="0"/>
        <v>23</v>
      </c>
      <c r="C34" s="106">
        <v>35010</v>
      </c>
      <c r="E34" s="115" t="s">
        <v>274</v>
      </c>
      <c r="G34" s="24">
        <v>99</v>
      </c>
      <c r="H34" s="75" t="str">
        <f t="shared" ref="H34:H50" si="21">VLOOKUP($G34,alloc,3)</f>
        <v>-</v>
      </c>
      <c r="I34" s="23">
        <f>'DepExp. Class.'!J$34</f>
        <v>0</v>
      </c>
      <c r="J34" s="75">
        <f t="shared" ref="J34:J50" si="22">$I34*VLOOKUP($G34,alloc,6)</f>
        <v>0</v>
      </c>
      <c r="K34" s="75">
        <f t="shared" ref="K34:K50" si="23">$I34*VLOOKUP($G34,alloc,7)</f>
        <v>0</v>
      </c>
      <c r="L34" s="75">
        <f t="shared" ref="L34:L50" si="24">$I34*VLOOKUP($G34,alloc,8)</f>
        <v>0</v>
      </c>
      <c r="M34" s="75">
        <f t="shared" ref="M34:M50" si="25">$I34*VLOOKUP($G34,alloc,9)</f>
        <v>0</v>
      </c>
      <c r="N34" s="75">
        <f t="shared" ref="N34:N50" si="26">$I34*VLOOKUP($G34,alloc,10)</f>
        <v>0</v>
      </c>
      <c r="O34" s="75">
        <f t="shared" ref="O34:O50" si="27">$I34*VLOOKUP($G34,alloc,11)</f>
        <v>0</v>
      </c>
      <c r="P34" s="75">
        <f t="shared" ref="P34:P50" si="28">$I34*VLOOKUP($G34,alloc,12)</f>
        <v>0</v>
      </c>
      <c r="Q34" s="75">
        <f t="shared" ref="Q34:Q50" si="29">$I34*VLOOKUP($G34,alloc,13)</f>
        <v>0</v>
      </c>
      <c r="R34" s="75">
        <f t="shared" ref="R34:R50" si="30">$I34*VLOOKUP($G34,alloc,14)</f>
        <v>0</v>
      </c>
      <c r="S34" s="75">
        <f t="shared" ref="S34:S50" si="31">$I34*VLOOKUP($G34,alloc,15)</f>
        <v>0</v>
      </c>
      <c r="T34" s="75">
        <f t="shared" ref="T34:T50" si="32">$I34*VLOOKUP($G34,alloc,16)</f>
        <v>0</v>
      </c>
      <c r="U34" s="75">
        <f t="shared" ref="U34:U50" si="33">$I34*VLOOKUP($G34,alloc,17)</f>
        <v>0</v>
      </c>
      <c r="V34" s="75">
        <f t="shared" ref="V34:V50" si="34">$I34*VLOOKUP($G34,alloc,18)</f>
        <v>0</v>
      </c>
      <c r="W34" s="75">
        <f t="shared" ref="W34:W50" si="35">$I34*VLOOKUP($G34,alloc,19)</f>
        <v>0</v>
      </c>
      <c r="X34" s="75">
        <f t="shared" ref="X34:X50" si="36">$I34*VLOOKUP($G34,alloc,20)</f>
        <v>0</v>
      </c>
      <c r="Y34" s="23">
        <f t="shared" ref="Y34:Y52" si="37">SUM(J34:X34)-I34</f>
        <v>0</v>
      </c>
    </row>
    <row r="35" spans="1:25">
      <c r="A35" s="25">
        <f t="shared" si="0"/>
        <v>24</v>
      </c>
      <c r="C35" s="106">
        <v>35020</v>
      </c>
      <c r="E35" s="115" t="s">
        <v>137</v>
      </c>
      <c r="G35" s="24">
        <v>99</v>
      </c>
      <c r="H35" s="75" t="str">
        <f t="shared" si="21"/>
        <v>-</v>
      </c>
      <c r="I35" s="23">
        <f>'DepExp. Class.'!J$35</f>
        <v>0</v>
      </c>
      <c r="J35" s="75">
        <f t="shared" si="22"/>
        <v>0</v>
      </c>
      <c r="K35" s="75">
        <f t="shared" si="23"/>
        <v>0</v>
      </c>
      <c r="L35" s="75">
        <f t="shared" si="24"/>
        <v>0</v>
      </c>
      <c r="M35" s="75">
        <f t="shared" si="25"/>
        <v>0</v>
      </c>
      <c r="N35" s="75">
        <f t="shared" si="26"/>
        <v>0</v>
      </c>
      <c r="O35" s="75">
        <f t="shared" si="27"/>
        <v>0</v>
      </c>
      <c r="P35" s="75">
        <f t="shared" si="28"/>
        <v>0</v>
      </c>
      <c r="Q35" s="75">
        <f t="shared" si="29"/>
        <v>0</v>
      </c>
      <c r="R35" s="75">
        <f t="shared" si="30"/>
        <v>0</v>
      </c>
      <c r="S35" s="75">
        <f t="shared" si="31"/>
        <v>0</v>
      </c>
      <c r="T35" s="75">
        <f t="shared" si="32"/>
        <v>0</v>
      </c>
      <c r="U35" s="75">
        <f t="shared" si="33"/>
        <v>0</v>
      </c>
      <c r="V35" s="75">
        <f t="shared" si="34"/>
        <v>0</v>
      </c>
      <c r="W35" s="75">
        <f t="shared" si="35"/>
        <v>0</v>
      </c>
      <c r="X35" s="75">
        <f t="shared" si="36"/>
        <v>0</v>
      </c>
      <c r="Y35" s="23">
        <f t="shared" si="37"/>
        <v>0</v>
      </c>
    </row>
    <row r="36" spans="1:25">
      <c r="A36" s="25">
        <f t="shared" si="0"/>
        <v>25</v>
      </c>
      <c r="C36" s="106">
        <v>35100</v>
      </c>
      <c r="E36" s="115" t="s">
        <v>80</v>
      </c>
      <c r="G36" s="24">
        <v>99</v>
      </c>
      <c r="H36" s="75" t="str">
        <f t="shared" si="21"/>
        <v>-</v>
      </c>
      <c r="I36" s="23">
        <f>'DepExp. Class.'!J$36</f>
        <v>0</v>
      </c>
      <c r="J36" s="75">
        <f t="shared" si="22"/>
        <v>0</v>
      </c>
      <c r="K36" s="75">
        <f t="shared" si="23"/>
        <v>0</v>
      </c>
      <c r="L36" s="75">
        <f t="shared" si="24"/>
        <v>0</v>
      </c>
      <c r="M36" s="75">
        <f t="shared" si="25"/>
        <v>0</v>
      </c>
      <c r="N36" s="75">
        <f t="shared" si="26"/>
        <v>0</v>
      </c>
      <c r="O36" s="75">
        <f t="shared" si="27"/>
        <v>0</v>
      </c>
      <c r="P36" s="75">
        <f t="shared" si="28"/>
        <v>0</v>
      </c>
      <c r="Q36" s="75">
        <f t="shared" si="29"/>
        <v>0</v>
      </c>
      <c r="R36" s="75">
        <f t="shared" si="30"/>
        <v>0</v>
      </c>
      <c r="S36" s="75">
        <f t="shared" si="31"/>
        <v>0</v>
      </c>
      <c r="T36" s="75">
        <f t="shared" si="32"/>
        <v>0</v>
      </c>
      <c r="U36" s="75">
        <f t="shared" si="33"/>
        <v>0</v>
      </c>
      <c r="V36" s="75">
        <f t="shared" si="34"/>
        <v>0</v>
      </c>
      <c r="W36" s="75">
        <f t="shared" si="35"/>
        <v>0</v>
      </c>
      <c r="X36" s="75">
        <f t="shared" si="36"/>
        <v>0</v>
      </c>
      <c r="Y36" s="23">
        <f t="shared" si="37"/>
        <v>0</v>
      </c>
    </row>
    <row r="37" spans="1:25">
      <c r="A37" s="25">
        <f t="shared" si="0"/>
        <v>26</v>
      </c>
      <c r="C37" s="106">
        <v>35102</v>
      </c>
      <c r="E37" s="115" t="s">
        <v>335</v>
      </c>
      <c r="G37" s="24">
        <v>99</v>
      </c>
      <c r="H37" s="75" t="str">
        <f t="shared" si="21"/>
        <v>-</v>
      </c>
      <c r="I37" s="23">
        <f>'DepExp. Class.'!J$37</f>
        <v>0</v>
      </c>
      <c r="J37" s="75">
        <f t="shared" si="22"/>
        <v>0</v>
      </c>
      <c r="K37" s="75">
        <f t="shared" si="23"/>
        <v>0</v>
      </c>
      <c r="L37" s="75">
        <f t="shared" si="24"/>
        <v>0</v>
      </c>
      <c r="M37" s="75">
        <f t="shared" si="25"/>
        <v>0</v>
      </c>
      <c r="N37" s="75">
        <f t="shared" si="26"/>
        <v>0</v>
      </c>
      <c r="O37" s="75">
        <f t="shared" si="27"/>
        <v>0</v>
      </c>
      <c r="P37" s="75">
        <f t="shared" si="28"/>
        <v>0</v>
      </c>
      <c r="Q37" s="75">
        <f t="shared" si="29"/>
        <v>0</v>
      </c>
      <c r="R37" s="75">
        <f t="shared" si="30"/>
        <v>0</v>
      </c>
      <c r="S37" s="75">
        <f t="shared" si="31"/>
        <v>0</v>
      </c>
      <c r="T37" s="75">
        <f t="shared" si="32"/>
        <v>0</v>
      </c>
      <c r="U37" s="75">
        <f t="shared" si="33"/>
        <v>0</v>
      </c>
      <c r="V37" s="75">
        <f t="shared" si="34"/>
        <v>0</v>
      </c>
      <c r="W37" s="75">
        <f t="shared" si="35"/>
        <v>0</v>
      </c>
      <c r="X37" s="75">
        <f t="shared" si="36"/>
        <v>0</v>
      </c>
      <c r="Y37" s="23">
        <f t="shared" si="37"/>
        <v>0</v>
      </c>
    </row>
    <row r="38" spans="1:25">
      <c r="A38" s="25">
        <f t="shared" si="0"/>
        <v>27</v>
      </c>
      <c r="C38" s="106">
        <v>35103</v>
      </c>
      <c r="E38" s="115" t="s">
        <v>336</v>
      </c>
      <c r="G38" s="24">
        <v>99</v>
      </c>
      <c r="H38" s="75" t="str">
        <f t="shared" si="21"/>
        <v>-</v>
      </c>
      <c r="I38" s="23">
        <f>'DepExp. Class.'!J$38</f>
        <v>0</v>
      </c>
      <c r="J38" s="75">
        <f t="shared" si="22"/>
        <v>0</v>
      </c>
      <c r="K38" s="75">
        <f t="shared" si="23"/>
        <v>0</v>
      </c>
      <c r="L38" s="75">
        <f t="shared" si="24"/>
        <v>0</v>
      </c>
      <c r="M38" s="75">
        <f t="shared" si="25"/>
        <v>0</v>
      </c>
      <c r="N38" s="75">
        <f t="shared" si="26"/>
        <v>0</v>
      </c>
      <c r="O38" s="75">
        <f t="shared" si="27"/>
        <v>0</v>
      </c>
      <c r="P38" s="75">
        <f t="shared" si="28"/>
        <v>0</v>
      </c>
      <c r="Q38" s="75">
        <f t="shared" si="29"/>
        <v>0</v>
      </c>
      <c r="R38" s="75">
        <f t="shared" si="30"/>
        <v>0</v>
      </c>
      <c r="S38" s="75">
        <f t="shared" si="31"/>
        <v>0</v>
      </c>
      <c r="T38" s="75">
        <f t="shared" si="32"/>
        <v>0</v>
      </c>
      <c r="U38" s="75">
        <f t="shared" si="33"/>
        <v>0</v>
      </c>
      <c r="V38" s="75">
        <f t="shared" si="34"/>
        <v>0</v>
      </c>
      <c r="W38" s="75">
        <f t="shared" si="35"/>
        <v>0</v>
      </c>
      <c r="X38" s="75">
        <f t="shared" si="36"/>
        <v>0</v>
      </c>
      <c r="Y38" s="23">
        <f t="shared" si="37"/>
        <v>0</v>
      </c>
    </row>
    <row r="39" spans="1:25">
      <c r="A39" s="25">
        <f t="shared" si="0"/>
        <v>28</v>
      </c>
      <c r="C39" s="106">
        <v>35104</v>
      </c>
      <c r="E39" s="115" t="s">
        <v>337</v>
      </c>
      <c r="G39" s="24">
        <v>99</v>
      </c>
      <c r="H39" s="75" t="str">
        <f t="shared" si="21"/>
        <v>-</v>
      </c>
      <c r="I39" s="23">
        <f>'DepExp. Class.'!J$39</f>
        <v>0</v>
      </c>
      <c r="J39" s="75">
        <f t="shared" si="22"/>
        <v>0</v>
      </c>
      <c r="K39" s="75">
        <f t="shared" si="23"/>
        <v>0</v>
      </c>
      <c r="L39" s="75">
        <f t="shared" si="24"/>
        <v>0</v>
      </c>
      <c r="M39" s="75">
        <f t="shared" si="25"/>
        <v>0</v>
      </c>
      <c r="N39" s="75">
        <f t="shared" si="26"/>
        <v>0</v>
      </c>
      <c r="O39" s="75">
        <f t="shared" si="27"/>
        <v>0</v>
      </c>
      <c r="P39" s="75">
        <f t="shared" si="28"/>
        <v>0</v>
      </c>
      <c r="Q39" s="75">
        <f t="shared" si="29"/>
        <v>0</v>
      </c>
      <c r="R39" s="75">
        <f t="shared" si="30"/>
        <v>0</v>
      </c>
      <c r="S39" s="75">
        <f t="shared" si="31"/>
        <v>0</v>
      </c>
      <c r="T39" s="75">
        <f t="shared" si="32"/>
        <v>0</v>
      </c>
      <c r="U39" s="75">
        <f t="shared" si="33"/>
        <v>0</v>
      </c>
      <c r="V39" s="75">
        <f t="shared" si="34"/>
        <v>0</v>
      </c>
      <c r="W39" s="75">
        <f t="shared" si="35"/>
        <v>0</v>
      </c>
      <c r="X39" s="75">
        <f t="shared" si="36"/>
        <v>0</v>
      </c>
      <c r="Y39" s="23">
        <f t="shared" si="37"/>
        <v>0</v>
      </c>
    </row>
    <row r="40" spans="1:25">
      <c r="A40" s="25">
        <f t="shared" si="0"/>
        <v>29</v>
      </c>
      <c r="C40" s="106">
        <v>35200</v>
      </c>
      <c r="E40" s="115" t="s">
        <v>338</v>
      </c>
      <c r="G40" s="24">
        <v>99</v>
      </c>
      <c r="H40" s="75" t="str">
        <f t="shared" si="21"/>
        <v>-</v>
      </c>
      <c r="I40" s="23">
        <f>'DepExp. Class.'!J$40</f>
        <v>0</v>
      </c>
      <c r="J40" s="75">
        <f t="shared" si="22"/>
        <v>0</v>
      </c>
      <c r="K40" s="75">
        <f t="shared" si="23"/>
        <v>0</v>
      </c>
      <c r="L40" s="75">
        <f t="shared" si="24"/>
        <v>0</v>
      </c>
      <c r="M40" s="75">
        <f t="shared" si="25"/>
        <v>0</v>
      </c>
      <c r="N40" s="75">
        <f t="shared" si="26"/>
        <v>0</v>
      </c>
      <c r="O40" s="75">
        <f t="shared" si="27"/>
        <v>0</v>
      </c>
      <c r="P40" s="75">
        <f t="shared" si="28"/>
        <v>0</v>
      </c>
      <c r="Q40" s="75">
        <f t="shared" si="29"/>
        <v>0</v>
      </c>
      <c r="R40" s="75">
        <f t="shared" si="30"/>
        <v>0</v>
      </c>
      <c r="S40" s="75">
        <f t="shared" si="31"/>
        <v>0</v>
      </c>
      <c r="T40" s="75">
        <f t="shared" si="32"/>
        <v>0</v>
      </c>
      <c r="U40" s="75">
        <f t="shared" si="33"/>
        <v>0</v>
      </c>
      <c r="V40" s="75">
        <f t="shared" si="34"/>
        <v>0</v>
      </c>
      <c r="W40" s="75">
        <f t="shared" si="35"/>
        <v>0</v>
      </c>
      <c r="X40" s="75">
        <f t="shared" si="36"/>
        <v>0</v>
      </c>
      <c r="Y40" s="23">
        <f t="shared" si="37"/>
        <v>0</v>
      </c>
    </row>
    <row r="41" spans="1:25">
      <c r="A41" s="25">
        <f t="shared" si="0"/>
        <v>30</v>
      </c>
      <c r="C41" s="106">
        <v>35201</v>
      </c>
      <c r="E41" s="115" t="s">
        <v>339</v>
      </c>
      <c r="G41" s="24">
        <v>99</v>
      </c>
      <c r="H41" s="75" t="str">
        <f t="shared" si="21"/>
        <v>-</v>
      </c>
      <c r="I41" s="23">
        <f>'DepExp. Class.'!J$41</f>
        <v>0</v>
      </c>
      <c r="J41" s="75">
        <f t="shared" si="22"/>
        <v>0</v>
      </c>
      <c r="K41" s="75">
        <f t="shared" si="23"/>
        <v>0</v>
      </c>
      <c r="L41" s="75">
        <f t="shared" si="24"/>
        <v>0</v>
      </c>
      <c r="M41" s="75">
        <f t="shared" si="25"/>
        <v>0</v>
      </c>
      <c r="N41" s="75">
        <f t="shared" si="26"/>
        <v>0</v>
      </c>
      <c r="O41" s="75">
        <f t="shared" si="27"/>
        <v>0</v>
      </c>
      <c r="P41" s="75">
        <f t="shared" si="28"/>
        <v>0</v>
      </c>
      <c r="Q41" s="75">
        <f t="shared" si="29"/>
        <v>0</v>
      </c>
      <c r="R41" s="75">
        <f t="shared" si="30"/>
        <v>0</v>
      </c>
      <c r="S41" s="75">
        <f t="shared" si="31"/>
        <v>0</v>
      </c>
      <c r="T41" s="75">
        <f t="shared" si="32"/>
        <v>0</v>
      </c>
      <c r="U41" s="75">
        <f t="shared" si="33"/>
        <v>0</v>
      </c>
      <c r="V41" s="75">
        <f t="shared" si="34"/>
        <v>0</v>
      </c>
      <c r="W41" s="75">
        <f t="shared" si="35"/>
        <v>0</v>
      </c>
      <c r="X41" s="75">
        <f t="shared" si="36"/>
        <v>0</v>
      </c>
      <c r="Y41" s="23">
        <f t="shared" si="37"/>
        <v>0</v>
      </c>
    </row>
    <row r="42" spans="1:25">
      <c r="A42" s="25">
        <f t="shared" si="0"/>
        <v>31</v>
      </c>
      <c r="C42" s="106">
        <v>35202</v>
      </c>
      <c r="E42" s="115" t="s">
        <v>340</v>
      </c>
      <c r="G42" s="24">
        <v>99</v>
      </c>
      <c r="H42" s="75" t="str">
        <f t="shared" si="21"/>
        <v>-</v>
      </c>
      <c r="I42" s="23">
        <f>'DepExp. Class.'!J$42</f>
        <v>0</v>
      </c>
      <c r="J42" s="75">
        <f t="shared" si="22"/>
        <v>0</v>
      </c>
      <c r="K42" s="75">
        <f t="shared" si="23"/>
        <v>0</v>
      </c>
      <c r="L42" s="75">
        <f t="shared" si="24"/>
        <v>0</v>
      </c>
      <c r="M42" s="75">
        <f t="shared" si="25"/>
        <v>0</v>
      </c>
      <c r="N42" s="75">
        <f t="shared" si="26"/>
        <v>0</v>
      </c>
      <c r="O42" s="75">
        <f t="shared" si="27"/>
        <v>0</v>
      </c>
      <c r="P42" s="75">
        <f t="shared" si="28"/>
        <v>0</v>
      </c>
      <c r="Q42" s="75">
        <f t="shared" si="29"/>
        <v>0</v>
      </c>
      <c r="R42" s="75">
        <f t="shared" si="30"/>
        <v>0</v>
      </c>
      <c r="S42" s="75">
        <f t="shared" si="31"/>
        <v>0</v>
      </c>
      <c r="T42" s="75">
        <f t="shared" si="32"/>
        <v>0</v>
      </c>
      <c r="U42" s="75">
        <f t="shared" si="33"/>
        <v>0</v>
      </c>
      <c r="V42" s="75">
        <f t="shared" si="34"/>
        <v>0</v>
      </c>
      <c r="W42" s="75">
        <f t="shared" si="35"/>
        <v>0</v>
      </c>
      <c r="X42" s="75">
        <f t="shared" si="36"/>
        <v>0</v>
      </c>
      <c r="Y42" s="23">
        <f t="shared" si="37"/>
        <v>0</v>
      </c>
    </row>
    <row r="43" spans="1:25">
      <c r="A43" s="25">
        <f t="shared" si="0"/>
        <v>32</v>
      </c>
      <c r="C43" s="106">
        <v>35203</v>
      </c>
      <c r="E43" s="115" t="s">
        <v>341</v>
      </c>
      <c r="G43" s="24">
        <v>99</v>
      </c>
      <c r="H43" s="75" t="str">
        <f t="shared" si="21"/>
        <v>-</v>
      </c>
      <c r="I43" s="23">
        <f>'DepExp. Class.'!J$43</f>
        <v>0</v>
      </c>
      <c r="J43" s="75">
        <f t="shared" si="22"/>
        <v>0</v>
      </c>
      <c r="K43" s="75">
        <f t="shared" si="23"/>
        <v>0</v>
      </c>
      <c r="L43" s="75">
        <f t="shared" si="24"/>
        <v>0</v>
      </c>
      <c r="M43" s="75">
        <f t="shared" si="25"/>
        <v>0</v>
      </c>
      <c r="N43" s="75">
        <f t="shared" si="26"/>
        <v>0</v>
      </c>
      <c r="O43" s="75">
        <f t="shared" si="27"/>
        <v>0</v>
      </c>
      <c r="P43" s="75">
        <f t="shared" si="28"/>
        <v>0</v>
      </c>
      <c r="Q43" s="75">
        <f t="shared" si="29"/>
        <v>0</v>
      </c>
      <c r="R43" s="75">
        <f t="shared" si="30"/>
        <v>0</v>
      </c>
      <c r="S43" s="75">
        <f t="shared" si="31"/>
        <v>0</v>
      </c>
      <c r="T43" s="75">
        <f t="shared" si="32"/>
        <v>0</v>
      </c>
      <c r="U43" s="75">
        <f t="shared" si="33"/>
        <v>0</v>
      </c>
      <c r="V43" s="75">
        <f t="shared" si="34"/>
        <v>0</v>
      </c>
      <c r="W43" s="75">
        <f t="shared" si="35"/>
        <v>0</v>
      </c>
      <c r="X43" s="75">
        <f t="shared" si="36"/>
        <v>0</v>
      </c>
      <c r="Y43" s="23">
        <f t="shared" si="37"/>
        <v>0</v>
      </c>
    </row>
    <row r="44" spans="1:25">
      <c r="A44" s="25">
        <f t="shared" si="0"/>
        <v>33</v>
      </c>
      <c r="C44" s="106">
        <v>35210</v>
      </c>
      <c r="E44" s="115" t="s">
        <v>342</v>
      </c>
      <c r="G44" s="24">
        <v>99</v>
      </c>
      <c r="H44" s="75" t="str">
        <f t="shared" si="21"/>
        <v>-</v>
      </c>
      <c r="I44" s="23">
        <f>'DepExp. Class.'!J$44</f>
        <v>0</v>
      </c>
      <c r="J44" s="75">
        <f t="shared" si="22"/>
        <v>0</v>
      </c>
      <c r="K44" s="75">
        <f t="shared" si="23"/>
        <v>0</v>
      </c>
      <c r="L44" s="75">
        <f t="shared" si="24"/>
        <v>0</v>
      </c>
      <c r="M44" s="75">
        <f t="shared" si="25"/>
        <v>0</v>
      </c>
      <c r="N44" s="75">
        <f t="shared" si="26"/>
        <v>0</v>
      </c>
      <c r="O44" s="75">
        <f t="shared" si="27"/>
        <v>0</v>
      </c>
      <c r="P44" s="75">
        <f t="shared" si="28"/>
        <v>0</v>
      </c>
      <c r="Q44" s="75">
        <f t="shared" si="29"/>
        <v>0</v>
      </c>
      <c r="R44" s="75">
        <f t="shared" si="30"/>
        <v>0</v>
      </c>
      <c r="S44" s="75">
        <f t="shared" si="31"/>
        <v>0</v>
      </c>
      <c r="T44" s="75">
        <f t="shared" si="32"/>
        <v>0</v>
      </c>
      <c r="U44" s="75">
        <f t="shared" si="33"/>
        <v>0</v>
      </c>
      <c r="V44" s="75">
        <f t="shared" si="34"/>
        <v>0</v>
      </c>
      <c r="W44" s="75">
        <f t="shared" si="35"/>
        <v>0</v>
      </c>
      <c r="X44" s="75">
        <f t="shared" si="36"/>
        <v>0</v>
      </c>
      <c r="Y44" s="23">
        <f t="shared" si="37"/>
        <v>0</v>
      </c>
    </row>
    <row r="45" spans="1:25">
      <c r="A45" s="25">
        <f t="shared" si="0"/>
        <v>34</v>
      </c>
      <c r="C45" s="106">
        <v>35211</v>
      </c>
      <c r="E45" s="115" t="s">
        <v>343</v>
      </c>
      <c r="G45" s="24">
        <v>99</v>
      </c>
      <c r="H45" s="75" t="str">
        <f t="shared" si="21"/>
        <v>-</v>
      </c>
      <c r="I45" s="23">
        <f>'DepExp. Class.'!J$45</f>
        <v>0</v>
      </c>
      <c r="J45" s="75">
        <f t="shared" si="22"/>
        <v>0</v>
      </c>
      <c r="K45" s="75">
        <f t="shared" si="23"/>
        <v>0</v>
      </c>
      <c r="L45" s="75">
        <f t="shared" si="24"/>
        <v>0</v>
      </c>
      <c r="M45" s="75">
        <f t="shared" si="25"/>
        <v>0</v>
      </c>
      <c r="N45" s="75">
        <f t="shared" si="26"/>
        <v>0</v>
      </c>
      <c r="O45" s="75">
        <f t="shared" si="27"/>
        <v>0</v>
      </c>
      <c r="P45" s="75">
        <f t="shared" si="28"/>
        <v>0</v>
      </c>
      <c r="Q45" s="75">
        <f t="shared" si="29"/>
        <v>0</v>
      </c>
      <c r="R45" s="75">
        <f t="shared" si="30"/>
        <v>0</v>
      </c>
      <c r="S45" s="75">
        <f t="shared" si="31"/>
        <v>0</v>
      </c>
      <c r="T45" s="75">
        <f t="shared" si="32"/>
        <v>0</v>
      </c>
      <c r="U45" s="75">
        <f t="shared" si="33"/>
        <v>0</v>
      </c>
      <c r="V45" s="75">
        <f t="shared" si="34"/>
        <v>0</v>
      </c>
      <c r="W45" s="75">
        <f t="shared" si="35"/>
        <v>0</v>
      </c>
      <c r="X45" s="75">
        <f t="shared" si="36"/>
        <v>0</v>
      </c>
      <c r="Y45" s="23">
        <f t="shared" si="37"/>
        <v>0</v>
      </c>
    </row>
    <row r="46" spans="1:25">
      <c r="A46" s="25">
        <f t="shared" si="0"/>
        <v>35</v>
      </c>
      <c r="C46" s="106">
        <v>35301</v>
      </c>
      <c r="E46" s="113" t="s">
        <v>329</v>
      </c>
      <c r="G46" s="24">
        <v>99</v>
      </c>
      <c r="H46" s="75" t="str">
        <f t="shared" si="21"/>
        <v>-</v>
      </c>
      <c r="I46" s="23">
        <f>'DepExp. Class.'!J$46</f>
        <v>0</v>
      </c>
      <c r="J46" s="75">
        <f t="shared" si="22"/>
        <v>0</v>
      </c>
      <c r="K46" s="75">
        <f t="shared" si="23"/>
        <v>0</v>
      </c>
      <c r="L46" s="75">
        <f t="shared" si="24"/>
        <v>0</v>
      </c>
      <c r="M46" s="75">
        <f t="shared" si="25"/>
        <v>0</v>
      </c>
      <c r="N46" s="75">
        <f t="shared" si="26"/>
        <v>0</v>
      </c>
      <c r="O46" s="75">
        <f t="shared" si="27"/>
        <v>0</v>
      </c>
      <c r="P46" s="75">
        <f t="shared" si="28"/>
        <v>0</v>
      </c>
      <c r="Q46" s="75">
        <f t="shared" si="29"/>
        <v>0</v>
      </c>
      <c r="R46" s="75">
        <f t="shared" si="30"/>
        <v>0</v>
      </c>
      <c r="S46" s="75">
        <f t="shared" si="31"/>
        <v>0</v>
      </c>
      <c r="T46" s="75">
        <f t="shared" si="32"/>
        <v>0</v>
      </c>
      <c r="U46" s="75">
        <f t="shared" si="33"/>
        <v>0</v>
      </c>
      <c r="V46" s="75">
        <f t="shared" si="34"/>
        <v>0</v>
      </c>
      <c r="W46" s="75">
        <f t="shared" si="35"/>
        <v>0</v>
      </c>
      <c r="X46" s="75">
        <f t="shared" si="36"/>
        <v>0</v>
      </c>
      <c r="Y46" s="23">
        <f t="shared" si="37"/>
        <v>0</v>
      </c>
    </row>
    <row r="47" spans="1:25">
      <c r="A47" s="25">
        <f t="shared" si="0"/>
        <v>36</v>
      </c>
      <c r="C47" s="106">
        <v>35302</v>
      </c>
      <c r="E47" s="115" t="s">
        <v>330</v>
      </c>
      <c r="G47" s="24">
        <v>99</v>
      </c>
      <c r="H47" s="75" t="str">
        <f t="shared" si="21"/>
        <v>-</v>
      </c>
      <c r="I47" s="23">
        <f>'DepExp. Class.'!J$47</f>
        <v>0</v>
      </c>
      <c r="J47" s="75">
        <f t="shared" si="22"/>
        <v>0</v>
      </c>
      <c r="K47" s="75">
        <f t="shared" si="23"/>
        <v>0</v>
      </c>
      <c r="L47" s="75">
        <f t="shared" si="24"/>
        <v>0</v>
      </c>
      <c r="M47" s="75">
        <f t="shared" si="25"/>
        <v>0</v>
      </c>
      <c r="N47" s="75">
        <f t="shared" si="26"/>
        <v>0</v>
      </c>
      <c r="O47" s="75">
        <f t="shared" si="27"/>
        <v>0</v>
      </c>
      <c r="P47" s="75">
        <f t="shared" si="28"/>
        <v>0</v>
      </c>
      <c r="Q47" s="75">
        <f t="shared" si="29"/>
        <v>0</v>
      </c>
      <c r="R47" s="75">
        <f t="shared" si="30"/>
        <v>0</v>
      </c>
      <c r="S47" s="75">
        <f t="shared" si="31"/>
        <v>0</v>
      </c>
      <c r="T47" s="75">
        <f t="shared" si="32"/>
        <v>0</v>
      </c>
      <c r="U47" s="75">
        <f t="shared" si="33"/>
        <v>0</v>
      </c>
      <c r="V47" s="75">
        <f t="shared" si="34"/>
        <v>0</v>
      </c>
      <c r="W47" s="75">
        <f t="shared" si="35"/>
        <v>0</v>
      </c>
      <c r="X47" s="75">
        <f t="shared" si="36"/>
        <v>0</v>
      </c>
      <c r="Y47" s="23">
        <f t="shared" si="37"/>
        <v>0</v>
      </c>
    </row>
    <row r="48" spans="1:25">
      <c r="A48" s="25">
        <f t="shared" si="0"/>
        <v>37</v>
      </c>
      <c r="C48" s="106">
        <v>35400</v>
      </c>
      <c r="E48" s="115" t="s">
        <v>116</v>
      </c>
      <c r="G48" s="24">
        <v>99</v>
      </c>
      <c r="H48" s="75" t="str">
        <f t="shared" si="21"/>
        <v>-</v>
      </c>
      <c r="I48" s="23">
        <f>'DepExp. Class.'!J$48</f>
        <v>0</v>
      </c>
      <c r="J48" s="75">
        <f t="shared" si="22"/>
        <v>0</v>
      </c>
      <c r="K48" s="75">
        <f t="shared" si="23"/>
        <v>0</v>
      </c>
      <c r="L48" s="75">
        <f t="shared" si="24"/>
        <v>0</v>
      </c>
      <c r="M48" s="75">
        <f t="shared" si="25"/>
        <v>0</v>
      </c>
      <c r="N48" s="75">
        <f t="shared" si="26"/>
        <v>0</v>
      </c>
      <c r="O48" s="75">
        <f t="shared" si="27"/>
        <v>0</v>
      </c>
      <c r="P48" s="75">
        <f t="shared" si="28"/>
        <v>0</v>
      </c>
      <c r="Q48" s="75">
        <f t="shared" si="29"/>
        <v>0</v>
      </c>
      <c r="R48" s="75">
        <f t="shared" si="30"/>
        <v>0</v>
      </c>
      <c r="S48" s="75">
        <f t="shared" si="31"/>
        <v>0</v>
      </c>
      <c r="T48" s="75">
        <f t="shared" si="32"/>
        <v>0</v>
      </c>
      <c r="U48" s="75">
        <f t="shared" si="33"/>
        <v>0</v>
      </c>
      <c r="V48" s="75">
        <f t="shared" si="34"/>
        <v>0</v>
      </c>
      <c r="W48" s="75">
        <f t="shared" si="35"/>
        <v>0</v>
      </c>
      <c r="X48" s="75">
        <f t="shared" si="36"/>
        <v>0</v>
      </c>
      <c r="Y48" s="23">
        <f t="shared" si="37"/>
        <v>0</v>
      </c>
    </row>
    <row r="49" spans="1:25">
      <c r="A49" s="25">
        <f t="shared" si="0"/>
        <v>38</v>
      </c>
      <c r="C49" s="106">
        <v>35500</v>
      </c>
      <c r="E49" s="115" t="s">
        <v>344</v>
      </c>
      <c r="G49" s="24">
        <v>99</v>
      </c>
      <c r="H49" s="75" t="str">
        <f t="shared" si="21"/>
        <v>-</v>
      </c>
      <c r="I49" s="23">
        <f>'DepExp. Class.'!J$49</f>
        <v>0</v>
      </c>
      <c r="J49" s="75">
        <f t="shared" si="22"/>
        <v>0</v>
      </c>
      <c r="K49" s="75">
        <f t="shared" si="23"/>
        <v>0</v>
      </c>
      <c r="L49" s="75">
        <f t="shared" si="24"/>
        <v>0</v>
      </c>
      <c r="M49" s="75">
        <f t="shared" si="25"/>
        <v>0</v>
      </c>
      <c r="N49" s="75">
        <f t="shared" si="26"/>
        <v>0</v>
      </c>
      <c r="O49" s="75">
        <f t="shared" si="27"/>
        <v>0</v>
      </c>
      <c r="P49" s="75">
        <f t="shared" si="28"/>
        <v>0</v>
      </c>
      <c r="Q49" s="75">
        <f t="shared" si="29"/>
        <v>0</v>
      </c>
      <c r="R49" s="75">
        <f t="shared" si="30"/>
        <v>0</v>
      </c>
      <c r="S49" s="75">
        <f t="shared" si="31"/>
        <v>0</v>
      </c>
      <c r="T49" s="75">
        <f t="shared" si="32"/>
        <v>0</v>
      </c>
      <c r="U49" s="75">
        <f t="shared" si="33"/>
        <v>0</v>
      </c>
      <c r="V49" s="75">
        <f t="shared" si="34"/>
        <v>0</v>
      </c>
      <c r="W49" s="75">
        <f t="shared" si="35"/>
        <v>0</v>
      </c>
      <c r="X49" s="75">
        <f t="shared" si="36"/>
        <v>0</v>
      </c>
      <c r="Y49" s="23">
        <f t="shared" si="37"/>
        <v>0</v>
      </c>
    </row>
    <row r="50" spans="1:25">
      <c r="A50" s="25">
        <f t="shared" si="0"/>
        <v>39</v>
      </c>
      <c r="C50" s="106">
        <v>35600</v>
      </c>
      <c r="E50" s="115" t="s">
        <v>332</v>
      </c>
      <c r="G50" s="24">
        <v>99</v>
      </c>
      <c r="H50" s="75" t="str">
        <f t="shared" si="21"/>
        <v>-</v>
      </c>
      <c r="I50" s="23">
        <f>'DepExp. Class.'!J$50</f>
        <v>0</v>
      </c>
      <c r="J50" s="75">
        <f t="shared" si="22"/>
        <v>0</v>
      </c>
      <c r="K50" s="75">
        <f t="shared" si="23"/>
        <v>0</v>
      </c>
      <c r="L50" s="75">
        <f t="shared" si="24"/>
        <v>0</v>
      </c>
      <c r="M50" s="75">
        <f t="shared" si="25"/>
        <v>0</v>
      </c>
      <c r="N50" s="75">
        <f t="shared" si="26"/>
        <v>0</v>
      </c>
      <c r="O50" s="75">
        <f t="shared" si="27"/>
        <v>0</v>
      </c>
      <c r="P50" s="75">
        <f t="shared" si="28"/>
        <v>0</v>
      </c>
      <c r="Q50" s="75">
        <f t="shared" si="29"/>
        <v>0</v>
      </c>
      <c r="R50" s="75">
        <f t="shared" si="30"/>
        <v>0</v>
      </c>
      <c r="S50" s="75">
        <f t="shared" si="31"/>
        <v>0</v>
      </c>
      <c r="T50" s="75">
        <f t="shared" si="32"/>
        <v>0</v>
      </c>
      <c r="U50" s="75">
        <f t="shared" si="33"/>
        <v>0</v>
      </c>
      <c r="V50" s="75">
        <f t="shared" si="34"/>
        <v>0</v>
      </c>
      <c r="W50" s="75">
        <f t="shared" si="35"/>
        <v>0</v>
      </c>
      <c r="X50" s="75">
        <f t="shared" si="36"/>
        <v>0</v>
      </c>
      <c r="Y50" s="23">
        <f t="shared" si="37"/>
        <v>0</v>
      </c>
    </row>
    <row r="51" spans="1:25">
      <c r="A51" s="25">
        <f t="shared" si="0"/>
        <v>40</v>
      </c>
      <c r="G51" s="24"/>
      <c r="H51" s="75"/>
      <c r="I51" s="2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23"/>
    </row>
    <row r="52" spans="1:25">
      <c r="A52" s="25">
        <f t="shared" si="0"/>
        <v>41</v>
      </c>
      <c r="D52" s="106" t="s">
        <v>345</v>
      </c>
      <c r="G52" s="24"/>
      <c r="H52" s="75"/>
      <c r="I52" s="23">
        <f>'DepExp. Class.'!J$52</f>
        <v>0</v>
      </c>
      <c r="J52" s="75">
        <f>SUM(J34:J50)</f>
        <v>0</v>
      </c>
      <c r="K52" s="75">
        <f t="shared" ref="K52:X52" si="38">SUM(K34:K50)</f>
        <v>0</v>
      </c>
      <c r="L52" s="75">
        <f t="shared" si="38"/>
        <v>0</v>
      </c>
      <c r="M52" s="75">
        <f t="shared" si="38"/>
        <v>0</v>
      </c>
      <c r="N52" s="75">
        <f t="shared" si="38"/>
        <v>0</v>
      </c>
      <c r="O52" s="75">
        <f t="shared" si="38"/>
        <v>0</v>
      </c>
      <c r="P52" s="75">
        <f t="shared" si="38"/>
        <v>0</v>
      </c>
      <c r="Q52" s="75">
        <f t="shared" si="38"/>
        <v>0</v>
      </c>
      <c r="R52" s="75">
        <f t="shared" si="38"/>
        <v>0</v>
      </c>
      <c r="S52" s="75">
        <f t="shared" si="38"/>
        <v>0</v>
      </c>
      <c r="T52" s="75">
        <f t="shared" si="38"/>
        <v>0</v>
      </c>
      <c r="U52" s="75">
        <f t="shared" si="38"/>
        <v>0</v>
      </c>
      <c r="V52" s="75">
        <f t="shared" si="38"/>
        <v>0</v>
      </c>
      <c r="W52" s="75">
        <f t="shared" si="38"/>
        <v>0</v>
      </c>
      <c r="X52" s="75">
        <f t="shared" si="38"/>
        <v>0</v>
      </c>
      <c r="Y52" s="23">
        <f t="shared" si="37"/>
        <v>0</v>
      </c>
    </row>
    <row r="53" spans="1:25">
      <c r="A53" s="25">
        <f t="shared" si="0"/>
        <v>42</v>
      </c>
      <c r="G53" s="24"/>
      <c r="H53" s="75"/>
      <c r="I53" s="2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23"/>
    </row>
    <row r="54" spans="1:25">
      <c r="A54" s="25">
        <f t="shared" si="0"/>
        <v>43</v>
      </c>
      <c r="D54" s="106" t="s">
        <v>64</v>
      </c>
      <c r="G54" s="24"/>
      <c r="H54" s="75"/>
      <c r="I54" s="2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23"/>
    </row>
    <row r="55" spans="1:25">
      <c r="A55" s="25">
        <f t="shared" si="0"/>
        <v>44</v>
      </c>
      <c r="G55" s="24"/>
      <c r="H55" s="75"/>
      <c r="I55" s="2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23"/>
    </row>
    <row r="56" spans="1:25">
      <c r="A56" s="25">
        <f t="shared" si="0"/>
        <v>45</v>
      </c>
      <c r="C56" s="106">
        <v>36510</v>
      </c>
      <c r="E56" s="106" t="s">
        <v>115</v>
      </c>
      <c r="G56" s="24">
        <v>99</v>
      </c>
      <c r="H56" s="75" t="str">
        <f t="shared" ref="H56:H64" si="39">VLOOKUP($G56,alloc,3)</f>
        <v>-</v>
      </c>
      <c r="I56" s="23">
        <f>'DepExp. Class.'!J$56</f>
        <v>0</v>
      </c>
      <c r="J56" s="75">
        <f t="shared" ref="J56:J64" si="40">$I56*VLOOKUP($G56,alloc,6)</f>
        <v>0</v>
      </c>
      <c r="K56" s="75">
        <f t="shared" ref="K56:K64" si="41">$I56*VLOOKUP($G56,alloc,7)</f>
        <v>0</v>
      </c>
      <c r="L56" s="75">
        <f t="shared" ref="L56:L64" si="42">$I56*VLOOKUP($G56,alloc,8)</f>
        <v>0</v>
      </c>
      <c r="M56" s="75">
        <f t="shared" ref="M56:M64" si="43">$I56*VLOOKUP($G56,alloc,9)</f>
        <v>0</v>
      </c>
      <c r="N56" s="75">
        <f t="shared" ref="N56:N64" si="44">$I56*VLOOKUP($G56,alloc,10)</f>
        <v>0</v>
      </c>
      <c r="O56" s="75">
        <f t="shared" ref="O56:O64" si="45">$I56*VLOOKUP($G56,alloc,11)</f>
        <v>0</v>
      </c>
      <c r="P56" s="75">
        <f t="shared" ref="P56:P64" si="46">$I56*VLOOKUP($G56,alloc,12)</f>
        <v>0</v>
      </c>
      <c r="Q56" s="75">
        <f t="shared" ref="Q56:Q64" si="47">$I56*VLOOKUP($G56,alloc,13)</f>
        <v>0</v>
      </c>
      <c r="R56" s="75">
        <f t="shared" ref="R56:R64" si="48">$I56*VLOOKUP($G56,alloc,14)</f>
        <v>0</v>
      </c>
      <c r="S56" s="75">
        <f t="shared" ref="S56:S64" si="49">$I56*VLOOKUP($G56,alloc,15)</f>
        <v>0</v>
      </c>
      <c r="T56" s="75">
        <f t="shared" ref="T56:T64" si="50">$I56*VLOOKUP($G56,alloc,16)</f>
        <v>0</v>
      </c>
      <c r="U56" s="75">
        <f t="shared" ref="U56:U64" si="51">$I56*VLOOKUP($G56,alloc,17)</f>
        <v>0</v>
      </c>
      <c r="V56" s="75">
        <f t="shared" ref="V56:V64" si="52">$I56*VLOOKUP($G56,alloc,18)</f>
        <v>0</v>
      </c>
      <c r="W56" s="75">
        <f t="shared" ref="W56:W64" si="53">$I56*VLOOKUP($G56,alloc,19)</f>
        <v>0</v>
      </c>
      <c r="X56" s="75">
        <f t="shared" ref="X56:X64" si="54">$I56*VLOOKUP($G56,alloc,20)</f>
        <v>0</v>
      </c>
      <c r="Y56" s="23">
        <f t="shared" ref="Y56:Y64" si="55">SUM(J56:X56)-I56</f>
        <v>0</v>
      </c>
    </row>
    <row r="57" spans="1:25">
      <c r="A57" s="25">
        <f t="shared" si="0"/>
        <v>46</v>
      </c>
      <c r="C57" s="106">
        <v>36520</v>
      </c>
      <c r="E57" s="106" t="s">
        <v>137</v>
      </c>
      <c r="G57" s="24">
        <v>99</v>
      </c>
      <c r="H57" s="75" t="str">
        <f t="shared" si="39"/>
        <v>-</v>
      </c>
      <c r="I57" s="23">
        <f>'DepExp. Class.'!J$57</f>
        <v>0</v>
      </c>
      <c r="J57" s="75">
        <f t="shared" si="40"/>
        <v>0</v>
      </c>
      <c r="K57" s="75">
        <f t="shared" si="41"/>
        <v>0</v>
      </c>
      <c r="L57" s="75">
        <f t="shared" si="42"/>
        <v>0</v>
      </c>
      <c r="M57" s="75">
        <f t="shared" si="43"/>
        <v>0</v>
      </c>
      <c r="N57" s="75">
        <f t="shared" si="44"/>
        <v>0</v>
      </c>
      <c r="O57" s="75">
        <f t="shared" si="45"/>
        <v>0</v>
      </c>
      <c r="P57" s="75">
        <f t="shared" si="46"/>
        <v>0</v>
      </c>
      <c r="Q57" s="75">
        <f t="shared" si="47"/>
        <v>0</v>
      </c>
      <c r="R57" s="75">
        <f t="shared" si="48"/>
        <v>0</v>
      </c>
      <c r="S57" s="75">
        <f t="shared" si="49"/>
        <v>0</v>
      </c>
      <c r="T57" s="75">
        <f t="shared" si="50"/>
        <v>0</v>
      </c>
      <c r="U57" s="75">
        <f t="shared" si="51"/>
        <v>0</v>
      </c>
      <c r="V57" s="75">
        <f t="shared" si="52"/>
        <v>0</v>
      </c>
      <c r="W57" s="75">
        <f t="shared" si="53"/>
        <v>0</v>
      </c>
      <c r="X57" s="75">
        <f t="shared" si="54"/>
        <v>0</v>
      </c>
      <c r="Y57" s="23">
        <f t="shared" si="55"/>
        <v>0</v>
      </c>
    </row>
    <row r="58" spans="1:25">
      <c r="A58" s="25">
        <f t="shared" si="0"/>
        <v>47</v>
      </c>
      <c r="C58" s="106">
        <v>36602</v>
      </c>
      <c r="E58" s="115" t="s">
        <v>139</v>
      </c>
      <c r="G58" s="24">
        <v>99</v>
      </c>
      <c r="H58" s="75" t="str">
        <f t="shared" si="39"/>
        <v>-</v>
      </c>
      <c r="I58" s="23">
        <f>'DepExp. Class.'!J$58</f>
        <v>0</v>
      </c>
      <c r="J58" s="75">
        <f t="shared" si="40"/>
        <v>0</v>
      </c>
      <c r="K58" s="75">
        <f t="shared" si="41"/>
        <v>0</v>
      </c>
      <c r="L58" s="75">
        <f t="shared" si="42"/>
        <v>0</v>
      </c>
      <c r="M58" s="75">
        <f t="shared" si="43"/>
        <v>0</v>
      </c>
      <c r="N58" s="75">
        <f t="shared" si="44"/>
        <v>0</v>
      </c>
      <c r="O58" s="75">
        <f t="shared" si="45"/>
        <v>0</v>
      </c>
      <c r="P58" s="75">
        <f t="shared" si="46"/>
        <v>0</v>
      </c>
      <c r="Q58" s="75">
        <f t="shared" si="47"/>
        <v>0</v>
      </c>
      <c r="R58" s="75">
        <f t="shared" si="48"/>
        <v>0</v>
      </c>
      <c r="S58" s="75">
        <f t="shared" si="49"/>
        <v>0</v>
      </c>
      <c r="T58" s="75">
        <f t="shared" si="50"/>
        <v>0</v>
      </c>
      <c r="U58" s="75">
        <f t="shared" si="51"/>
        <v>0</v>
      </c>
      <c r="V58" s="75">
        <f t="shared" si="52"/>
        <v>0</v>
      </c>
      <c r="W58" s="75">
        <f t="shared" si="53"/>
        <v>0</v>
      </c>
      <c r="X58" s="75">
        <f t="shared" si="54"/>
        <v>0</v>
      </c>
      <c r="Y58" s="23">
        <f t="shared" si="55"/>
        <v>0</v>
      </c>
    </row>
    <row r="59" spans="1:25">
      <c r="A59" s="25">
        <f t="shared" si="0"/>
        <v>48</v>
      </c>
      <c r="C59" s="106">
        <v>36603</v>
      </c>
      <c r="E59" s="115" t="s">
        <v>270</v>
      </c>
      <c r="G59" s="24">
        <v>99</v>
      </c>
      <c r="H59" s="75" t="str">
        <f t="shared" si="39"/>
        <v>-</v>
      </c>
      <c r="I59" s="23">
        <f>'DepExp. Class.'!J$59</f>
        <v>0</v>
      </c>
      <c r="J59" s="75">
        <f t="shared" si="40"/>
        <v>0</v>
      </c>
      <c r="K59" s="75">
        <f t="shared" si="41"/>
        <v>0</v>
      </c>
      <c r="L59" s="75">
        <f t="shared" si="42"/>
        <v>0</v>
      </c>
      <c r="M59" s="75">
        <f t="shared" si="43"/>
        <v>0</v>
      </c>
      <c r="N59" s="75">
        <f t="shared" si="44"/>
        <v>0</v>
      </c>
      <c r="O59" s="75">
        <f t="shared" si="45"/>
        <v>0</v>
      </c>
      <c r="P59" s="75">
        <f t="shared" si="46"/>
        <v>0</v>
      </c>
      <c r="Q59" s="75">
        <f t="shared" si="47"/>
        <v>0</v>
      </c>
      <c r="R59" s="75">
        <f t="shared" si="48"/>
        <v>0</v>
      </c>
      <c r="S59" s="75">
        <f t="shared" si="49"/>
        <v>0</v>
      </c>
      <c r="T59" s="75">
        <f t="shared" si="50"/>
        <v>0</v>
      </c>
      <c r="U59" s="75">
        <f t="shared" si="51"/>
        <v>0</v>
      </c>
      <c r="V59" s="75">
        <f t="shared" si="52"/>
        <v>0</v>
      </c>
      <c r="W59" s="75">
        <f t="shared" si="53"/>
        <v>0</v>
      </c>
      <c r="X59" s="75">
        <f t="shared" si="54"/>
        <v>0</v>
      </c>
      <c r="Y59" s="23">
        <f t="shared" si="55"/>
        <v>0</v>
      </c>
    </row>
    <row r="60" spans="1:25">
      <c r="A60" s="25">
        <f t="shared" si="0"/>
        <v>49</v>
      </c>
      <c r="C60" s="106">
        <v>36700</v>
      </c>
      <c r="E60" s="115" t="s">
        <v>271</v>
      </c>
      <c r="G60" s="24">
        <v>99</v>
      </c>
      <c r="H60" s="75" t="str">
        <f t="shared" si="39"/>
        <v>-</v>
      </c>
      <c r="I60" s="23">
        <f>'DepExp. Class.'!J$60</f>
        <v>0</v>
      </c>
      <c r="J60" s="75">
        <f t="shared" si="40"/>
        <v>0</v>
      </c>
      <c r="K60" s="75">
        <f t="shared" si="41"/>
        <v>0</v>
      </c>
      <c r="L60" s="75">
        <f t="shared" si="42"/>
        <v>0</v>
      </c>
      <c r="M60" s="75">
        <f t="shared" si="43"/>
        <v>0</v>
      </c>
      <c r="N60" s="75">
        <f t="shared" si="44"/>
        <v>0</v>
      </c>
      <c r="O60" s="75">
        <f t="shared" si="45"/>
        <v>0</v>
      </c>
      <c r="P60" s="75">
        <f t="shared" si="46"/>
        <v>0</v>
      </c>
      <c r="Q60" s="75">
        <f t="shared" si="47"/>
        <v>0</v>
      </c>
      <c r="R60" s="75">
        <f t="shared" si="48"/>
        <v>0</v>
      </c>
      <c r="S60" s="75">
        <f t="shared" si="49"/>
        <v>0</v>
      </c>
      <c r="T60" s="75">
        <f t="shared" si="50"/>
        <v>0</v>
      </c>
      <c r="U60" s="75">
        <f t="shared" si="51"/>
        <v>0</v>
      </c>
      <c r="V60" s="75">
        <f t="shared" si="52"/>
        <v>0</v>
      </c>
      <c r="W60" s="75">
        <f t="shared" si="53"/>
        <v>0</v>
      </c>
      <c r="X60" s="75">
        <f t="shared" si="54"/>
        <v>0</v>
      </c>
      <c r="Y60" s="23">
        <f t="shared" si="55"/>
        <v>0</v>
      </c>
    </row>
    <row r="61" spans="1:25">
      <c r="A61" s="25">
        <f t="shared" si="0"/>
        <v>50</v>
      </c>
      <c r="C61" s="106">
        <v>36701</v>
      </c>
      <c r="E61" s="115" t="s">
        <v>272</v>
      </c>
      <c r="G61" s="24">
        <v>99</v>
      </c>
      <c r="H61" s="75" t="str">
        <f t="shared" si="39"/>
        <v>-</v>
      </c>
      <c r="I61" s="23">
        <f>'DepExp. Class.'!J$61</f>
        <v>0</v>
      </c>
      <c r="J61" s="75">
        <f t="shared" si="40"/>
        <v>0</v>
      </c>
      <c r="K61" s="75">
        <f t="shared" si="41"/>
        <v>0</v>
      </c>
      <c r="L61" s="75">
        <f t="shared" si="42"/>
        <v>0</v>
      </c>
      <c r="M61" s="75">
        <f t="shared" si="43"/>
        <v>0</v>
      </c>
      <c r="N61" s="75">
        <f t="shared" si="44"/>
        <v>0</v>
      </c>
      <c r="O61" s="75">
        <f t="shared" si="45"/>
        <v>0</v>
      </c>
      <c r="P61" s="75">
        <f t="shared" si="46"/>
        <v>0</v>
      </c>
      <c r="Q61" s="75">
        <f t="shared" si="47"/>
        <v>0</v>
      </c>
      <c r="R61" s="75">
        <f t="shared" si="48"/>
        <v>0</v>
      </c>
      <c r="S61" s="75">
        <f t="shared" si="49"/>
        <v>0</v>
      </c>
      <c r="T61" s="75">
        <f t="shared" si="50"/>
        <v>0</v>
      </c>
      <c r="U61" s="75">
        <f t="shared" si="51"/>
        <v>0</v>
      </c>
      <c r="V61" s="75">
        <f t="shared" si="52"/>
        <v>0</v>
      </c>
      <c r="W61" s="75">
        <f t="shared" si="53"/>
        <v>0</v>
      </c>
      <c r="X61" s="75">
        <f t="shared" si="54"/>
        <v>0</v>
      </c>
      <c r="Y61" s="23">
        <f t="shared" si="55"/>
        <v>0</v>
      </c>
    </row>
    <row r="62" spans="1:25">
      <c r="A62" s="25">
        <f t="shared" si="0"/>
        <v>51</v>
      </c>
      <c r="C62" s="106">
        <v>36703</v>
      </c>
      <c r="E62" s="115" t="s">
        <v>627</v>
      </c>
      <c r="G62" s="24">
        <v>99</v>
      </c>
      <c r="H62" s="75" t="str">
        <f t="shared" si="39"/>
        <v>-</v>
      </c>
      <c r="I62" s="23">
        <f>'DepExp. Class.'!J$62</f>
        <v>0</v>
      </c>
      <c r="J62" s="75">
        <f t="shared" si="40"/>
        <v>0</v>
      </c>
      <c r="K62" s="75">
        <f t="shared" si="41"/>
        <v>0</v>
      </c>
      <c r="L62" s="75">
        <f t="shared" si="42"/>
        <v>0</v>
      </c>
      <c r="M62" s="75">
        <f t="shared" si="43"/>
        <v>0</v>
      </c>
      <c r="N62" s="75">
        <f t="shared" si="44"/>
        <v>0</v>
      </c>
      <c r="O62" s="75">
        <f t="shared" si="45"/>
        <v>0</v>
      </c>
      <c r="P62" s="75">
        <f t="shared" si="46"/>
        <v>0</v>
      </c>
      <c r="Q62" s="75">
        <f t="shared" si="47"/>
        <v>0</v>
      </c>
      <c r="R62" s="75">
        <f t="shared" si="48"/>
        <v>0</v>
      </c>
      <c r="S62" s="75">
        <f t="shared" si="49"/>
        <v>0</v>
      </c>
      <c r="T62" s="75">
        <f t="shared" si="50"/>
        <v>0</v>
      </c>
      <c r="U62" s="75">
        <f t="shared" si="51"/>
        <v>0</v>
      </c>
      <c r="V62" s="75">
        <f t="shared" si="52"/>
        <v>0</v>
      </c>
      <c r="W62" s="75">
        <f t="shared" si="53"/>
        <v>0</v>
      </c>
      <c r="X62" s="75">
        <f t="shared" si="54"/>
        <v>0</v>
      </c>
      <c r="Y62" s="23">
        <f t="shared" ref="Y62" si="56">SUM(J62:X62)-I62</f>
        <v>0</v>
      </c>
    </row>
    <row r="63" spans="1:25">
      <c r="A63" s="25">
        <f t="shared" si="0"/>
        <v>52</v>
      </c>
      <c r="C63" s="106">
        <v>36900</v>
      </c>
      <c r="E63" s="115" t="s">
        <v>273</v>
      </c>
      <c r="G63" s="24">
        <v>99</v>
      </c>
      <c r="H63" s="75" t="str">
        <f t="shared" si="39"/>
        <v>-</v>
      </c>
      <c r="I63" s="23">
        <f>'DepExp. Class.'!J$63</f>
        <v>0</v>
      </c>
      <c r="J63" s="75">
        <f t="shared" si="40"/>
        <v>0</v>
      </c>
      <c r="K63" s="75">
        <f t="shared" si="41"/>
        <v>0</v>
      </c>
      <c r="L63" s="75">
        <f t="shared" si="42"/>
        <v>0</v>
      </c>
      <c r="M63" s="75">
        <f t="shared" si="43"/>
        <v>0</v>
      </c>
      <c r="N63" s="75">
        <f t="shared" si="44"/>
        <v>0</v>
      </c>
      <c r="O63" s="75">
        <f t="shared" si="45"/>
        <v>0</v>
      </c>
      <c r="P63" s="75">
        <f t="shared" si="46"/>
        <v>0</v>
      </c>
      <c r="Q63" s="75">
        <f t="shared" si="47"/>
        <v>0</v>
      </c>
      <c r="R63" s="75">
        <f t="shared" si="48"/>
        <v>0</v>
      </c>
      <c r="S63" s="75">
        <f t="shared" si="49"/>
        <v>0</v>
      </c>
      <c r="T63" s="75">
        <f t="shared" si="50"/>
        <v>0</v>
      </c>
      <c r="U63" s="75">
        <f t="shared" si="51"/>
        <v>0</v>
      </c>
      <c r="V63" s="75">
        <f t="shared" si="52"/>
        <v>0</v>
      </c>
      <c r="W63" s="75">
        <f t="shared" si="53"/>
        <v>0</v>
      </c>
      <c r="X63" s="75">
        <f t="shared" si="54"/>
        <v>0</v>
      </c>
      <c r="Y63" s="23">
        <f t="shared" si="55"/>
        <v>0</v>
      </c>
    </row>
    <row r="64" spans="1:25">
      <c r="A64" s="25">
        <f t="shared" si="0"/>
        <v>53</v>
      </c>
      <c r="C64" s="106">
        <v>36901</v>
      </c>
      <c r="E64" s="115" t="s">
        <v>273</v>
      </c>
      <c r="G64" s="24">
        <v>99</v>
      </c>
      <c r="H64" s="75" t="str">
        <f t="shared" si="39"/>
        <v>-</v>
      </c>
      <c r="I64" s="23">
        <f>'DepExp. Class.'!J$64</f>
        <v>0</v>
      </c>
      <c r="J64" s="75">
        <f t="shared" si="40"/>
        <v>0</v>
      </c>
      <c r="K64" s="75">
        <f t="shared" si="41"/>
        <v>0</v>
      </c>
      <c r="L64" s="75">
        <f t="shared" si="42"/>
        <v>0</v>
      </c>
      <c r="M64" s="75">
        <f t="shared" si="43"/>
        <v>0</v>
      </c>
      <c r="N64" s="75">
        <f t="shared" si="44"/>
        <v>0</v>
      </c>
      <c r="O64" s="75">
        <f t="shared" si="45"/>
        <v>0</v>
      </c>
      <c r="P64" s="75">
        <f t="shared" si="46"/>
        <v>0</v>
      </c>
      <c r="Q64" s="75">
        <f t="shared" si="47"/>
        <v>0</v>
      </c>
      <c r="R64" s="75">
        <f t="shared" si="48"/>
        <v>0</v>
      </c>
      <c r="S64" s="75">
        <f t="shared" si="49"/>
        <v>0</v>
      </c>
      <c r="T64" s="75">
        <f t="shared" si="50"/>
        <v>0</v>
      </c>
      <c r="U64" s="75">
        <f t="shared" si="51"/>
        <v>0</v>
      </c>
      <c r="V64" s="75">
        <f t="shared" si="52"/>
        <v>0</v>
      </c>
      <c r="W64" s="75">
        <f t="shared" si="53"/>
        <v>0</v>
      </c>
      <c r="X64" s="75">
        <f t="shared" si="54"/>
        <v>0</v>
      </c>
      <c r="Y64" s="23">
        <f t="shared" si="55"/>
        <v>0</v>
      </c>
    </row>
    <row r="65" spans="1:25">
      <c r="A65" s="25">
        <f t="shared" si="0"/>
        <v>54</v>
      </c>
      <c r="G65" s="24"/>
      <c r="I65" s="23"/>
      <c r="J65" s="9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</row>
    <row r="66" spans="1:25">
      <c r="A66" s="25">
        <f t="shared" si="0"/>
        <v>55</v>
      </c>
      <c r="D66" s="106" t="s">
        <v>65</v>
      </c>
      <c r="G66" s="24"/>
      <c r="H66" s="75"/>
      <c r="I66" s="23">
        <f>'DepExp. Class.'!J$66</f>
        <v>0</v>
      </c>
      <c r="J66" s="75">
        <f t="shared" ref="J66:X66" si="57">SUM(J56:J64)</f>
        <v>0</v>
      </c>
      <c r="K66" s="75">
        <f t="shared" si="57"/>
        <v>0</v>
      </c>
      <c r="L66" s="75">
        <f t="shared" si="57"/>
        <v>0</v>
      </c>
      <c r="M66" s="75">
        <f t="shared" si="57"/>
        <v>0</v>
      </c>
      <c r="N66" s="75">
        <f t="shared" si="57"/>
        <v>0</v>
      </c>
      <c r="O66" s="75">
        <f t="shared" si="57"/>
        <v>0</v>
      </c>
      <c r="P66" s="75">
        <f t="shared" si="57"/>
        <v>0</v>
      </c>
      <c r="Q66" s="75">
        <f t="shared" si="57"/>
        <v>0</v>
      </c>
      <c r="R66" s="75">
        <f t="shared" si="57"/>
        <v>0</v>
      </c>
      <c r="S66" s="75">
        <f t="shared" si="57"/>
        <v>0</v>
      </c>
      <c r="T66" s="75">
        <f t="shared" si="57"/>
        <v>0</v>
      </c>
      <c r="U66" s="75">
        <f t="shared" si="57"/>
        <v>0</v>
      </c>
      <c r="V66" s="75">
        <f t="shared" si="57"/>
        <v>0</v>
      </c>
      <c r="W66" s="75">
        <f t="shared" si="57"/>
        <v>0</v>
      </c>
      <c r="X66" s="75">
        <f t="shared" si="57"/>
        <v>0</v>
      </c>
      <c r="Y66" s="23">
        <f>SUM(J66:X66)-I66</f>
        <v>0</v>
      </c>
    </row>
    <row r="67" spans="1:25">
      <c r="A67" s="25">
        <f t="shared" si="0"/>
        <v>56</v>
      </c>
      <c r="G67" s="24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</row>
    <row r="68" spans="1:25">
      <c r="A68" s="25">
        <f t="shared" si="0"/>
        <v>57</v>
      </c>
      <c r="D68" s="106" t="s">
        <v>24</v>
      </c>
      <c r="G68" s="24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25">
        <f t="shared" si="0"/>
        <v>58</v>
      </c>
      <c r="G69" s="24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</row>
    <row r="70" spans="1:25">
      <c r="A70" s="25">
        <f t="shared" si="0"/>
        <v>59</v>
      </c>
      <c r="C70" s="106">
        <v>37400</v>
      </c>
      <c r="E70" s="115" t="s">
        <v>115</v>
      </c>
      <c r="G70" s="24">
        <v>2</v>
      </c>
      <c r="H70" s="75" t="str">
        <f t="shared" ref="H70:H92" si="58">VLOOKUP($G70,alloc,3)</f>
        <v>Bills</v>
      </c>
      <c r="I70" s="23">
        <f>'DepExp. Class.'!J$70</f>
        <v>0</v>
      </c>
      <c r="J70" s="75">
        <f t="shared" ref="J70:J92" si="59">$I70*VLOOKUP($G70,alloc,6)</f>
        <v>0</v>
      </c>
      <c r="K70" s="75">
        <f t="shared" ref="K70:K92" si="60">$I70*VLOOKUP($G70,alloc,7)</f>
        <v>0</v>
      </c>
      <c r="L70" s="75">
        <f t="shared" ref="L70:L92" si="61">$I70*VLOOKUP($G70,alloc,8)</f>
        <v>0</v>
      </c>
      <c r="M70" s="75">
        <f t="shared" ref="M70:M92" si="62">$I70*VLOOKUP($G70,alloc,9)</f>
        <v>0</v>
      </c>
      <c r="N70" s="75">
        <f t="shared" ref="N70:N92" si="63">$I70*VLOOKUP($G70,alloc,10)</f>
        <v>0</v>
      </c>
      <c r="O70" s="75">
        <f t="shared" ref="O70:O92" si="64">$I70*VLOOKUP($G70,alloc,11)</f>
        <v>0</v>
      </c>
      <c r="P70" s="75">
        <f t="shared" ref="P70:P92" si="65">$I70*VLOOKUP($G70,alloc,12)</f>
        <v>0</v>
      </c>
      <c r="Q70" s="75">
        <f t="shared" ref="Q70:Q92" si="66">$I70*VLOOKUP($G70,alloc,13)</f>
        <v>0</v>
      </c>
      <c r="R70" s="75">
        <f t="shared" ref="R70:R92" si="67">$I70*VLOOKUP($G70,alloc,14)</f>
        <v>0</v>
      </c>
      <c r="S70" s="75">
        <f t="shared" ref="S70:S92" si="68">$I70*VLOOKUP($G70,alloc,15)</f>
        <v>0</v>
      </c>
      <c r="T70" s="75">
        <f t="shared" ref="T70:T92" si="69">$I70*VLOOKUP($G70,alloc,16)</f>
        <v>0</v>
      </c>
      <c r="U70" s="75">
        <f t="shared" ref="U70:U92" si="70">$I70*VLOOKUP($G70,alloc,17)</f>
        <v>0</v>
      </c>
      <c r="V70" s="75">
        <f t="shared" ref="V70:V92" si="71">$I70*VLOOKUP($G70,alloc,18)</f>
        <v>0</v>
      </c>
      <c r="W70" s="75">
        <f t="shared" ref="W70:W92" si="72">$I70*VLOOKUP($G70,alloc,19)</f>
        <v>0</v>
      </c>
      <c r="X70" s="75">
        <f t="shared" ref="X70:X92" si="73">$I70*VLOOKUP($G70,alloc,20)</f>
        <v>0</v>
      </c>
      <c r="Y70" s="23">
        <f t="shared" ref="Y70:Y94" si="74">SUM(J70:X70)-I70</f>
        <v>0</v>
      </c>
    </row>
    <row r="71" spans="1:25">
      <c r="A71" s="25">
        <f t="shared" si="0"/>
        <v>60</v>
      </c>
      <c r="C71" s="106">
        <v>37401</v>
      </c>
      <c r="E71" s="115" t="s">
        <v>274</v>
      </c>
      <c r="G71" s="24">
        <v>2</v>
      </c>
      <c r="H71" s="75" t="str">
        <f t="shared" si="58"/>
        <v>Bills</v>
      </c>
      <c r="I71" s="23">
        <f>'DepExp. Class.'!J$71</f>
        <v>0</v>
      </c>
      <c r="J71" s="75">
        <f t="shared" si="59"/>
        <v>0</v>
      </c>
      <c r="K71" s="75">
        <f t="shared" si="60"/>
        <v>0</v>
      </c>
      <c r="L71" s="75">
        <f t="shared" si="61"/>
        <v>0</v>
      </c>
      <c r="M71" s="75">
        <f t="shared" si="62"/>
        <v>0</v>
      </c>
      <c r="N71" s="75">
        <f t="shared" si="63"/>
        <v>0</v>
      </c>
      <c r="O71" s="75">
        <f t="shared" si="64"/>
        <v>0</v>
      </c>
      <c r="P71" s="75">
        <f t="shared" si="65"/>
        <v>0</v>
      </c>
      <c r="Q71" s="75">
        <f t="shared" si="66"/>
        <v>0</v>
      </c>
      <c r="R71" s="75">
        <f t="shared" si="67"/>
        <v>0</v>
      </c>
      <c r="S71" s="75">
        <f t="shared" si="68"/>
        <v>0</v>
      </c>
      <c r="T71" s="75">
        <f t="shared" si="69"/>
        <v>0</v>
      </c>
      <c r="U71" s="75">
        <f t="shared" si="70"/>
        <v>0</v>
      </c>
      <c r="V71" s="75">
        <f t="shared" si="71"/>
        <v>0</v>
      </c>
      <c r="W71" s="75">
        <f t="shared" si="72"/>
        <v>0</v>
      </c>
      <c r="X71" s="75">
        <f t="shared" si="73"/>
        <v>0</v>
      </c>
      <c r="Y71" s="23">
        <f t="shared" si="74"/>
        <v>0</v>
      </c>
    </row>
    <row r="72" spans="1:25">
      <c r="A72" s="25">
        <f t="shared" si="0"/>
        <v>61</v>
      </c>
      <c r="C72" s="106">
        <v>37402</v>
      </c>
      <c r="E72" s="115" t="s">
        <v>275</v>
      </c>
      <c r="G72" s="24">
        <v>2</v>
      </c>
      <c r="H72" s="75" t="str">
        <f t="shared" si="58"/>
        <v>Bills</v>
      </c>
      <c r="I72" s="23">
        <f>'DepExp. Class.'!J$72</f>
        <v>32235.344753502097</v>
      </c>
      <c r="J72" s="75">
        <f t="shared" si="59"/>
        <v>28613.949051525298</v>
      </c>
      <c r="K72" s="75">
        <f t="shared" si="60"/>
        <v>3586.1446614562587</v>
      </c>
      <c r="L72" s="75">
        <f t="shared" si="61"/>
        <v>1.560336932049192</v>
      </c>
      <c r="M72" s="75">
        <f t="shared" si="62"/>
        <v>21.029683911288632</v>
      </c>
      <c r="N72" s="75">
        <f t="shared" si="63"/>
        <v>12.661019677199159</v>
      </c>
      <c r="O72" s="75">
        <f t="shared" si="64"/>
        <v>0</v>
      </c>
      <c r="P72" s="75">
        <f t="shared" si="65"/>
        <v>0</v>
      </c>
      <c r="Q72" s="75">
        <f t="shared" si="66"/>
        <v>0</v>
      </c>
      <c r="R72" s="75">
        <f t="shared" si="67"/>
        <v>0</v>
      </c>
      <c r="S72" s="75">
        <f t="shared" si="68"/>
        <v>0</v>
      </c>
      <c r="T72" s="75">
        <f t="shared" si="69"/>
        <v>0</v>
      </c>
      <c r="U72" s="75">
        <f t="shared" si="70"/>
        <v>0</v>
      </c>
      <c r="V72" s="75">
        <f t="shared" si="71"/>
        <v>0</v>
      </c>
      <c r="W72" s="75">
        <f t="shared" si="72"/>
        <v>0</v>
      </c>
      <c r="X72" s="75">
        <f t="shared" si="73"/>
        <v>0</v>
      </c>
      <c r="Y72" s="23">
        <f t="shared" si="74"/>
        <v>0</v>
      </c>
    </row>
    <row r="73" spans="1:25">
      <c r="A73" s="25">
        <f t="shared" si="0"/>
        <v>62</v>
      </c>
      <c r="C73" s="106">
        <v>37403</v>
      </c>
      <c r="E73" s="115" t="s">
        <v>276</v>
      </c>
      <c r="G73" s="24">
        <v>2</v>
      </c>
      <c r="H73" s="75" t="str">
        <f t="shared" si="58"/>
        <v>Bills</v>
      </c>
      <c r="I73" s="23">
        <f>'DepExp. Class.'!J$73</f>
        <v>0</v>
      </c>
      <c r="J73" s="75">
        <f t="shared" si="59"/>
        <v>0</v>
      </c>
      <c r="K73" s="75">
        <f t="shared" si="60"/>
        <v>0</v>
      </c>
      <c r="L73" s="75">
        <f t="shared" si="61"/>
        <v>0</v>
      </c>
      <c r="M73" s="75">
        <f t="shared" si="62"/>
        <v>0</v>
      </c>
      <c r="N73" s="75">
        <f t="shared" si="63"/>
        <v>0</v>
      </c>
      <c r="O73" s="75">
        <f t="shared" si="64"/>
        <v>0</v>
      </c>
      <c r="P73" s="75">
        <f t="shared" si="65"/>
        <v>0</v>
      </c>
      <c r="Q73" s="75">
        <f t="shared" si="66"/>
        <v>0</v>
      </c>
      <c r="R73" s="75">
        <f t="shared" si="67"/>
        <v>0</v>
      </c>
      <c r="S73" s="75">
        <f t="shared" si="68"/>
        <v>0</v>
      </c>
      <c r="T73" s="75">
        <f t="shared" si="69"/>
        <v>0</v>
      </c>
      <c r="U73" s="75">
        <f t="shared" si="70"/>
        <v>0</v>
      </c>
      <c r="V73" s="75">
        <f t="shared" si="71"/>
        <v>0</v>
      </c>
      <c r="W73" s="75">
        <f t="shared" si="72"/>
        <v>0</v>
      </c>
      <c r="X73" s="75">
        <f t="shared" si="73"/>
        <v>0</v>
      </c>
      <c r="Y73" s="23">
        <f t="shared" si="74"/>
        <v>0</v>
      </c>
    </row>
    <row r="74" spans="1:25">
      <c r="A74" s="25">
        <f t="shared" si="0"/>
        <v>63</v>
      </c>
      <c r="C74" s="106">
        <v>37500</v>
      </c>
      <c r="E74" s="115" t="s">
        <v>139</v>
      </c>
      <c r="G74" s="24">
        <v>2</v>
      </c>
      <c r="H74" s="75" t="str">
        <f t="shared" si="58"/>
        <v>Bills</v>
      </c>
      <c r="I74" s="23">
        <f>'DepExp. Class.'!J$74</f>
        <v>2865.1228985024009</v>
      </c>
      <c r="J74" s="75">
        <f t="shared" si="59"/>
        <v>2543.2481417838562</v>
      </c>
      <c r="K74" s="75">
        <f t="shared" si="60"/>
        <v>318.74159452767145</v>
      </c>
      <c r="L74" s="75">
        <f t="shared" si="61"/>
        <v>0.13868494683642049</v>
      </c>
      <c r="M74" s="75">
        <f t="shared" si="62"/>
        <v>1.8691479611352584</v>
      </c>
      <c r="N74" s="75">
        <f t="shared" si="63"/>
        <v>1.1253292829012407</v>
      </c>
      <c r="O74" s="75">
        <f t="shared" si="64"/>
        <v>0</v>
      </c>
      <c r="P74" s="75">
        <f t="shared" si="65"/>
        <v>0</v>
      </c>
      <c r="Q74" s="75">
        <f t="shared" si="66"/>
        <v>0</v>
      </c>
      <c r="R74" s="75">
        <f t="shared" si="67"/>
        <v>0</v>
      </c>
      <c r="S74" s="75">
        <f t="shared" si="68"/>
        <v>0</v>
      </c>
      <c r="T74" s="75">
        <f t="shared" si="69"/>
        <v>0</v>
      </c>
      <c r="U74" s="75">
        <f t="shared" si="70"/>
        <v>0</v>
      </c>
      <c r="V74" s="75">
        <f t="shared" si="71"/>
        <v>0</v>
      </c>
      <c r="W74" s="75">
        <f t="shared" si="72"/>
        <v>0</v>
      </c>
      <c r="X74" s="75">
        <f t="shared" si="73"/>
        <v>0</v>
      </c>
      <c r="Y74" s="23">
        <f t="shared" si="74"/>
        <v>0</v>
      </c>
    </row>
    <row r="75" spans="1:25">
      <c r="A75" s="25">
        <f t="shared" si="0"/>
        <v>64</v>
      </c>
      <c r="C75" s="106">
        <v>37501</v>
      </c>
      <c r="E75" s="115" t="s">
        <v>277</v>
      </c>
      <c r="G75" s="24">
        <v>2</v>
      </c>
      <c r="H75" s="75" t="str">
        <f t="shared" si="58"/>
        <v>Bills</v>
      </c>
      <c r="I75" s="23">
        <f>'DepExp. Class.'!J$75</f>
        <v>850.74010997221694</v>
      </c>
      <c r="J75" s="75">
        <f t="shared" si="59"/>
        <v>755.16593196011593</v>
      </c>
      <c r="K75" s="75">
        <f t="shared" si="60"/>
        <v>94.643849072906974</v>
      </c>
      <c r="L75" s="75">
        <f t="shared" si="61"/>
        <v>4.1179680978005548E-2</v>
      </c>
      <c r="M75" s="75">
        <f t="shared" si="62"/>
        <v>0.55500556113726596</v>
      </c>
      <c r="N75" s="75">
        <f t="shared" si="63"/>
        <v>0.33414369707867358</v>
      </c>
      <c r="O75" s="75">
        <f t="shared" si="64"/>
        <v>0</v>
      </c>
      <c r="P75" s="75">
        <f t="shared" si="65"/>
        <v>0</v>
      </c>
      <c r="Q75" s="75">
        <f t="shared" si="66"/>
        <v>0</v>
      </c>
      <c r="R75" s="75">
        <f t="shared" si="67"/>
        <v>0</v>
      </c>
      <c r="S75" s="75">
        <f t="shared" si="68"/>
        <v>0</v>
      </c>
      <c r="T75" s="75">
        <f t="shared" si="69"/>
        <v>0</v>
      </c>
      <c r="U75" s="75">
        <f t="shared" si="70"/>
        <v>0</v>
      </c>
      <c r="V75" s="75">
        <f t="shared" si="71"/>
        <v>0</v>
      </c>
      <c r="W75" s="75">
        <f t="shared" si="72"/>
        <v>0</v>
      </c>
      <c r="X75" s="75">
        <f t="shared" si="73"/>
        <v>0</v>
      </c>
      <c r="Y75" s="23">
        <f t="shared" si="74"/>
        <v>0</v>
      </c>
    </row>
    <row r="76" spans="1:25">
      <c r="A76" s="25">
        <f t="shared" si="0"/>
        <v>65</v>
      </c>
      <c r="C76" s="106">
        <v>37502</v>
      </c>
      <c r="E76" s="115" t="s">
        <v>275</v>
      </c>
      <c r="G76" s="24">
        <v>2</v>
      </c>
      <c r="H76" s="75" t="str">
        <f t="shared" si="58"/>
        <v>Bills</v>
      </c>
      <c r="I76" s="23">
        <f>'DepExp. Class.'!J$76</f>
        <v>394.30514364850876</v>
      </c>
      <c r="J76" s="75">
        <f t="shared" si="59"/>
        <v>350.00796105607128</v>
      </c>
      <c r="K76" s="75">
        <f t="shared" si="60"/>
        <v>43.865989233020997</v>
      </c>
      <c r="L76" s="75">
        <f t="shared" si="61"/>
        <v>1.9086157844329817E-2</v>
      </c>
      <c r="M76" s="75">
        <f t="shared" si="62"/>
        <v>0.25723666363526421</v>
      </c>
      <c r="N76" s="75">
        <f t="shared" si="63"/>
        <v>0.15487053793684766</v>
      </c>
      <c r="O76" s="75">
        <f t="shared" si="64"/>
        <v>0</v>
      </c>
      <c r="P76" s="75">
        <f t="shared" si="65"/>
        <v>0</v>
      </c>
      <c r="Q76" s="75">
        <f t="shared" si="66"/>
        <v>0</v>
      </c>
      <c r="R76" s="75">
        <f t="shared" si="67"/>
        <v>0</v>
      </c>
      <c r="S76" s="75">
        <f t="shared" si="68"/>
        <v>0</v>
      </c>
      <c r="T76" s="75">
        <f t="shared" si="69"/>
        <v>0</v>
      </c>
      <c r="U76" s="75">
        <f t="shared" si="70"/>
        <v>0</v>
      </c>
      <c r="V76" s="75">
        <f t="shared" si="71"/>
        <v>0</v>
      </c>
      <c r="W76" s="75">
        <f t="shared" si="72"/>
        <v>0</v>
      </c>
      <c r="X76" s="75">
        <f t="shared" si="73"/>
        <v>0</v>
      </c>
      <c r="Y76" s="23">
        <f t="shared" si="74"/>
        <v>0</v>
      </c>
    </row>
    <row r="77" spans="1:25">
      <c r="A77" s="25">
        <f t="shared" si="0"/>
        <v>66</v>
      </c>
      <c r="C77" s="106">
        <v>37503</v>
      </c>
      <c r="E77" s="115" t="s">
        <v>278</v>
      </c>
      <c r="G77" s="24">
        <v>2</v>
      </c>
      <c r="H77" s="75" t="str">
        <f t="shared" si="58"/>
        <v>Bills</v>
      </c>
      <c r="I77" s="23">
        <f>'DepExp. Class.'!J$77</f>
        <v>34.13490314482474</v>
      </c>
      <c r="J77" s="75">
        <f t="shared" si="59"/>
        <v>30.300106511460587</v>
      </c>
      <c r="K77" s="75">
        <f t="shared" si="60"/>
        <v>3.7974683260938478</v>
      </c>
      <c r="L77" s="75">
        <f t="shared" si="61"/>
        <v>1.6522841761450586E-3</v>
      </c>
      <c r="M77" s="75">
        <f t="shared" si="62"/>
        <v>2.2268917207722082E-2</v>
      </c>
      <c r="N77" s="75">
        <f t="shared" si="63"/>
        <v>1.3407105886434191E-2</v>
      </c>
      <c r="O77" s="75">
        <f t="shared" si="64"/>
        <v>0</v>
      </c>
      <c r="P77" s="75">
        <f t="shared" si="65"/>
        <v>0</v>
      </c>
      <c r="Q77" s="75">
        <f t="shared" si="66"/>
        <v>0</v>
      </c>
      <c r="R77" s="75">
        <f t="shared" si="67"/>
        <v>0</v>
      </c>
      <c r="S77" s="75">
        <f t="shared" si="68"/>
        <v>0</v>
      </c>
      <c r="T77" s="75">
        <f t="shared" si="69"/>
        <v>0</v>
      </c>
      <c r="U77" s="75">
        <f t="shared" si="70"/>
        <v>0</v>
      </c>
      <c r="V77" s="75">
        <f t="shared" si="71"/>
        <v>0</v>
      </c>
      <c r="W77" s="75">
        <f t="shared" si="72"/>
        <v>0</v>
      </c>
      <c r="X77" s="75">
        <f t="shared" si="73"/>
        <v>0</v>
      </c>
      <c r="Y77" s="23">
        <f t="shared" si="74"/>
        <v>0</v>
      </c>
    </row>
    <row r="78" spans="1:25">
      <c r="A78" s="25">
        <f t="shared" ref="A78:A87" si="75">A77+1</f>
        <v>67</v>
      </c>
      <c r="C78" s="106">
        <v>37600</v>
      </c>
      <c r="E78" s="115" t="s">
        <v>271</v>
      </c>
      <c r="G78" s="24">
        <v>2</v>
      </c>
      <c r="H78" s="75" t="str">
        <f t="shared" si="58"/>
        <v>Bills</v>
      </c>
      <c r="I78" s="23">
        <f>'DepExp. Class.'!J$78</f>
        <v>94279.853488669498</v>
      </c>
      <c r="J78" s="75">
        <f t="shared" si="59"/>
        <v>83688.22933146928</v>
      </c>
      <c r="K78" s="75">
        <f t="shared" si="60"/>
        <v>10488.524191587512</v>
      </c>
      <c r="L78" s="75">
        <f t="shared" si="61"/>
        <v>4.5635726396435023</v>
      </c>
      <c r="M78" s="75">
        <f t="shared" si="62"/>
        <v>61.506260697085352</v>
      </c>
      <c r="N78" s="75">
        <f t="shared" si="63"/>
        <v>37.030132275964412</v>
      </c>
      <c r="O78" s="75">
        <f t="shared" si="64"/>
        <v>0</v>
      </c>
      <c r="P78" s="75">
        <f t="shared" si="65"/>
        <v>0</v>
      </c>
      <c r="Q78" s="75">
        <f t="shared" si="66"/>
        <v>0</v>
      </c>
      <c r="R78" s="75">
        <f t="shared" si="67"/>
        <v>0</v>
      </c>
      <c r="S78" s="75">
        <f t="shared" si="68"/>
        <v>0</v>
      </c>
      <c r="T78" s="75">
        <f t="shared" si="69"/>
        <v>0</v>
      </c>
      <c r="U78" s="75">
        <f t="shared" si="70"/>
        <v>0</v>
      </c>
      <c r="V78" s="75">
        <f t="shared" si="71"/>
        <v>0</v>
      </c>
      <c r="W78" s="75">
        <f t="shared" si="72"/>
        <v>0</v>
      </c>
      <c r="X78" s="75">
        <f t="shared" si="73"/>
        <v>0</v>
      </c>
      <c r="Y78" s="23">
        <f t="shared" si="74"/>
        <v>0</v>
      </c>
    </row>
    <row r="79" spans="1:25">
      <c r="A79" s="25">
        <f t="shared" si="75"/>
        <v>68</v>
      </c>
      <c r="C79" s="106">
        <v>37601</v>
      </c>
      <c r="E79" s="115" t="s">
        <v>272</v>
      </c>
      <c r="G79" s="24">
        <v>2</v>
      </c>
      <c r="H79" s="75" t="str">
        <f t="shared" si="58"/>
        <v>Bills</v>
      </c>
      <c r="I79" s="23">
        <f>'DepExp. Class.'!J$79</f>
        <v>2103621.9790948508</v>
      </c>
      <c r="J79" s="75">
        <f t="shared" si="59"/>
        <v>1867296.0563559483</v>
      </c>
      <c r="K79" s="75">
        <f t="shared" si="60"/>
        <v>234025.50175094587</v>
      </c>
      <c r="L79" s="75">
        <f t="shared" si="61"/>
        <v>101.82484754395277</v>
      </c>
      <c r="M79" s="75">
        <f t="shared" si="62"/>
        <v>1372.3602346271789</v>
      </c>
      <c r="N79" s="75">
        <f t="shared" si="63"/>
        <v>826.2359057852168</v>
      </c>
      <c r="O79" s="75">
        <f t="shared" si="64"/>
        <v>0</v>
      </c>
      <c r="P79" s="75">
        <f t="shared" si="65"/>
        <v>0</v>
      </c>
      <c r="Q79" s="75">
        <f t="shared" si="66"/>
        <v>0</v>
      </c>
      <c r="R79" s="75">
        <f t="shared" si="67"/>
        <v>0</v>
      </c>
      <c r="S79" s="75">
        <f t="shared" si="68"/>
        <v>0</v>
      </c>
      <c r="T79" s="75">
        <f t="shared" si="69"/>
        <v>0</v>
      </c>
      <c r="U79" s="75">
        <f t="shared" si="70"/>
        <v>0</v>
      </c>
      <c r="V79" s="75">
        <f t="shared" si="71"/>
        <v>0</v>
      </c>
      <c r="W79" s="75">
        <f t="shared" si="72"/>
        <v>0</v>
      </c>
      <c r="X79" s="75">
        <f t="shared" si="73"/>
        <v>0</v>
      </c>
      <c r="Y79" s="23">
        <f t="shared" si="74"/>
        <v>0</v>
      </c>
    </row>
    <row r="80" spans="1:25">
      <c r="A80" s="25">
        <f t="shared" si="75"/>
        <v>69</v>
      </c>
      <c r="C80" s="106">
        <v>37602</v>
      </c>
      <c r="E80" s="115" t="s">
        <v>279</v>
      </c>
      <c r="G80" s="24">
        <v>2</v>
      </c>
      <c r="H80" s="75" t="str">
        <f t="shared" si="58"/>
        <v>Bills</v>
      </c>
      <c r="I80" s="23">
        <f>'DepExp. Class.'!J$80</f>
        <v>2022033.0964409586</v>
      </c>
      <c r="J80" s="75">
        <f t="shared" si="59"/>
        <v>1794873.0638524878</v>
      </c>
      <c r="K80" s="75">
        <f t="shared" si="60"/>
        <v>224948.83332376395</v>
      </c>
      <c r="L80" s="75">
        <f t="shared" si="61"/>
        <v>97.87557546937181</v>
      </c>
      <c r="M80" s="75">
        <f t="shared" si="62"/>
        <v>1319.1333054285958</v>
      </c>
      <c r="N80" s="75">
        <f t="shared" si="63"/>
        <v>794.19038380861696</v>
      </c>
      <c r="O80" s="75">
        <f t="shared" si="64"/>
        <v>0</v>
      </c>
      <c r="P80" s="75">
        <f t="shared" si="65"/>
        <v>0</v>
      </c>
      <c r="Q80" s="75">
        <f t="shared" si="66"/>
        <v>0</v>
      </c>
      <c r="R80" s="75">
        <f t="shared" si="67"/>
        <v>0</v>
      </c>
      <c r="S80" s="75">
        <f t="shared" si="68"/>
        <v>0</v>
      </c>
      <c r="T80" s="75">
        <f t="shared" si="69"/>
        <v>0</v>
      </c>
      <c r="U80" s="75">
        <f t="shared" si="70"/>
        <v>0</v>
      </c>
      <c r="V80" s="75">
        <f t="shared" si="71"/>
        <v>0</v>
      </c>
      <c r="W80" s="75">
        <f t="shared" si="72"/>
        <v>0</v>
      </c>
      <c r="X80" s="75">
        <f t="shared" si="73"/>
        <v>0</v>
      </c>
      <c r="Y80" s="23">
        <f t="shared" si="74"/>
        <v>0</v>
      </c>
    </row>
    <row r="81" spans="1:25">
      <c r="A81" s="25">
        <f t="shared" si="75"/>
        <v>70</v>
      </c>
      <c r="C81" s="106">
        <v>37603</v>
      </c>
      <c r="E81" s="115" t="s">
        <v>627</v>
      </c>
      <c r="G81" s="24">
        <v>2</v>
      </c>
      <c r="H81" s="75" t="str">
        <f t="shared" si="58"/>
        <v>Bills</v>
      </c>
      <c r="I81" s="23">
        <f>'DepExp. Class.'!J$81</f>
        <v>118799.64856602883</v>
      </c>
      <c r="J81" s="75">
        <f t="shared" si="59"/>
        <v>105453.41200478867</v>
      </c>
      <c r="K81" s="75">
        <f t="shared" si="60"/>
        <v>13216.322913427477</v>
      </c>
      <c r="L81" s="75">
        <f t="shared" si="61"/>
        <v>5.75044196330182</v>
      </c>
      <c r="M81" s="75">
        <f t="shared" si="62"/>
        <v>77.502476775724233</v>
      </c>
      <c r="N81" s="75">
        <f t="shared" si="63"/>
        <v>46.660729073649051</v>
      </c>
      <c r="O81" s="75">
        <f t="shared" si="64"/>
        <v>0</v>
      </c>
      <c r="P81" s="75">
        <f t="shared" si="65"/>
        <v>0</v>
      </c>
      <c r="Q81" s="75">
        <f t="shared" si="66"/>
        <v>0</v>
      </c>
      <c r="R81" s="75">
        <f t="shared" si="67"/>
        <v>0</v>
      </c>
      <c r="S81" s="75">
        <f t="shared" si="68"/>
        <v>0</v>
      </c>
      <c r="T81" s="75">
        <f t="shared" si="69"/>
        <v>0</v>
      </c>
      <c r="U81" s="75">
        <f t="shared" si="70"/>
        <v>0</v>
      </c>
      <c r="V81" s="75">
        <f t="shared" si="71"/>
        <v>0</v>
      </c>
      <c r="W81" s="75">
        <f t="shared" si="72"/>
        <v>0</v>
      </c>
      <c r="X81" s="75">
        <f t="shared" si="73"/>
        <v>0</v>
      </c>
      <c r="Y81" s="23">
        <f t="shared" ref="Y81:Y82" si="76">SUM(J81:X81)-I81</f>
        <v>0</v>
      </c>
    </row>
    <row r="82" spans="1:25">
      <c r="A82" s="25">
        <f t="shared" si="75"/>
        <v>71</v>
      </c>
      <c r="C82" s="106">
        <v>37604</v>
      </c>
      <c r="E82" s="115" t="s">
        <v>628</v>
      </c>
      <c r="G82" s="24">
        <v>2</v>
      </c>
      <c r="H82" s="75" t="str">
        <f t="shared" si="58"/>
        <v>Bills</v>
      </c>
      <c r="I82" s="23">
        <f>'DepExp. Class.'!J$82</f>
        <v>200935.67037779486</v>
      </c>
      <c r="J82" s="75">
        <f t="shared" si="59"/>
        <v>178362.07674495748</v>
      </c>
      <c r="K82" s="75">
        <f t="shared" si="60"/>
        <v>22353.859936403445</v>
      </c>
      <c r="L82" s="75">
        <f t="shared" si="61"/>
        <v>9.7261980553961358</v>
      </c>
      <c r="M82" s="75">
        <f t="shared" si="62"/>
        <v>131.08634844331334</v>
      </c>
      <c r="N82" s="75">
        <f t="shared" si="63"/>
        <v>78.921149935214359</v>
      </c>
      <c r="O82" s="75">
        <f t="shared" si="64"/>
        <v>0</v>
      </c>
      <c r="P82" s="75">
        <f t="shared" si="65"/>
        <v>0</v>
      </c>
      <c r="Q82" s="75">
        <f t="shared" si="66"/>
        <v>0</v>
      </c>
      <c r="R82" s="75">
        <f t="shared" si="67"/>
        <v>0</v>
      </c>
      <c r="S82" s="75">
        <f t="shared" si="68"/>
        <v>0</v>
      </c>
      <c r="T82" s="75">
        <f t="shared" si="69"/>
        <v>0</v>
      </c>
      <c r="U82" s="75">
        <f t="shared" si="70"/>
        <v>0</v>
      </c>
      <c r="V82" s="75">
        <f t="shared" si="71"/>
        <v>0</v>
      </c>
      <c r="W82" s="75">
        <f t="shared" si="72"/>
        <v>0</v>
      </c>
      <c r="X82" s="75">
        <f t="shared" si="73"/>
        <v>0</v>
      </c>
      <c r="Y82" s="23">
        <f t="shared" si="76"/>
        <v>0</v>
      </c>
    </row>
    <row r="83" spans="1:25">
      <c r="A83" s="25">
        <f t="shared" si="75"/>
        <v>72</v>
      </c>
      <c r="C83" s="106">
        <v>37800</v>
      </c>
      <c r="E83" s="115" t="s">
        <v>280</v>
      </c>
      <c r="G83" s="24">
        <v>2</v>
      </c>
      <c r="H83" s="75" t="str">
        <f t="shared" si="58"/>
        <v>Bills</v>
      </c>
      <c r="I83" s="23">
        <f>'DepExp. Class.'!J$83</f>
        <v>339499.97246499633</v>
      </c>
      <c r="J83" s="75">
        <f t="shared" si="59"/>
        <v>301359.733838499</v>
      </c>
      <c r="K83" s="75">
        <f t="shared" si="60"/>
        <v>37768.977596792189</v>
      </c>
      <c r="L83" s="75">
        <f t="shared" si="61"/>
        <v>16.433338917812144</v>
      </c>
      <c r="M83" s="75">
        <f t="shared" si="62"/>
        <v>221.48288356849085</v>
      </c>
      <c r="N83" s="75">
        <f t="shared" si="63"/>
        <v>133.34480721881854</v>
      </c>
      <c r="O83" s="75">
        <f t="shared" si="64"/>
        <v>0</v>
      </c>
      <c r="P83" s="75">
        <f t="shared" si="65"/>
        <v>0</v>
      </c>
      <c r="Q83" s="75">
        <f t="shared" si="66"/>
        <v>0</v>
      </c>
      <c r="R83" s="75">
        <f t="shared" si="67"/>
        <v>0</v>
      </c>
      <c r="S83" s="75">
        <f t="shared" si="68"/>
        <v>0</v>
      </c>
      <c r="T83" s="75">
        <f t="shared" si="69"/>
        <v>0</v>
      </c>
      <c r="U83" s="75">
        <f t="shared" si="70"/>
        <v>0</v>
      </c>
      <c r="V83" s="75">
        <f t="shared" si="71"/>
        <v>0</v>
      </c>
      <c r="W83" s="75">
        <f t="shared" si="72"/>
        <v>0</v>
      </c>
      <c r="X83" s="75">
        <f t="shared" si="73"/>
        <v>0</v>
      </c>
      <c r="Y83" s="23">
        <f t="shared" si="74"/>
        <v>0</v>
      </c>
    </row>
    <row r="84" spans="1:25">
      <c r="A84" s="25">
        <f t="shared" si="75"/>
        <v>73</v>
      </c>
      <c r="C84" s="106">
        <v>37900</v>
      </c>
      <c r="E84" s="115" t="s">
        <v>281</v>
      </c>
      <c r="G84" s="24">
        <v>2</v>
      </c>
      <c r="H84" s="75" t="str">
        <f t="shared" si="58"/>
        <v>Bills</v>
      </c>
      <c r="I84" s="23">
        <f>'DepExp. Class.'!J$84</f>
        <v>127094.68632603603</v>
      </c>
      <c r="J84" s="75">
        <f t="shared" si="59"/>
        <v>112816.56539000376</v>
      </c>
      <c r="K84" s="75">
        <f t="shared" si="60"/>
        <v>14139.13622927998</v>
      </c>
      <c r="L84" s="75">
        <f t="shared" si="61"/>
        <v>6.1519594239852724</v>
      </c>
      <c r="M84" s="75">
        <f t="shared" si="62"/>
        <v>82.913990859382466</v>
      </c>
      <c r="N84" s="75">
        <f t="shared" si="63"/>
        <v>49.918756468909073</v>
      </c>
      <c r="O84" s="75">
        <f t="shared" si="64"/>
        <v>0</v>
      </c>
      <c r="P84" s="75">
        <f t="shared" si="65"/>
        <v>0</v>
      </c>
      <c r="Q84" s="75">
        <f t="shared" si="66"/>
        <v>0</v>
      </c>
      <c r="R84" s="75">
        <f t="shared" si="67"/>
        <v>0</v>
      </c>
      <c r="S84" s="75">
        <f t="shared" si="68"/>
        <v>0</v>
      </c>
      <c r="T84" s="75">
        <f t="shared" si="69"/>
        <v>0</v>
      </c>
      <c r="U84" s="75">
        <f t="shared" si="70"/>
        <v>0</v>
      </c>
      <c r="V84" s="75">
        <f t="shared" si="71"/>
        <v>0</v>
      </c>
      <c r="W84" s="75">
        <f t="shared" si="72"/>
        <v>0</v>
      </c>
      <c r="X84" s="75">
        <f t="shared" si="73"/>
        <v>0</v>
      </c>
      <c r="Y84" s="23">
        <f t="shared" si="74"/>
        <v>0</v>
      </c>
    </row>
    <row r="85" spans="1:25">
      <c r="A85" s="25">
        <f t="shared" si="75"/>
        <v>74</v>
      </c>
      <c r="C85" s="106">
        <v>37905</v>
      </c>
      <c r="E85" s="115" t="s">
        <v>282</v>
      </c>
      <c r="G85" s="24">
        <v>2</v>
      </c>
      <c r="H85" s="75" t="str">
        <f t="shared" si="58"/>
        <v>Bills</v>
      </c>
      <c r="I85" s="23">
        <f>'DepExp. Class.'!J$85</f>
        <v>22068.968288107932</v>
      </c>
      <c r="J85" s="75">
        <f t="shared" si="59"/>
        <v>19589.68762532136</v>
      </c>
      <c r="K85" s="75">
        <f t="shared" si="60"/>
        <v>2455.1470882484532</v>
      </c>
      <c r="L85" s="75">
        <f t="shared" si="61"/>
        <v>1.0682381880968146</v>
      </c>
      <c r="M85" s="75">
        <f t="shared" si="62"/>
        <v>14.397346480891647</v>
      </c>
      <c r="N85" s="75">
        <f t="shared" si="63"/>
        <v>8.6679898691284389</v>
      </c>
      <c r="O85" s="75">
        <f t="shared" si="64"/>
        <v>0</v>
      </c>
      <c r="P85" s="75">
        <f t="shared" si="65"/>
        <v>0</v>
      </c>
      <c r="Q85" s="75">
        <f t="shared" si="66"/>
        <v>0</v>
      </c>
      <c r="R85" s="75">
        <f t="shared" si="67"/>
        <v>0</v>
      </c>
      <c r="S85" s="75">
        <f t="shared" si="68"/>
        <v>0</v>
      </c>
      <c r="T85" s="75">
        <f t="shared" si="69"/>
        <v>0</v>
      </c>
      <c r="U85" s="75">
        <f t="shared" si="70"/>
        <v>0</v>
      </c>
      <c r="V85" s="75">
        <f t="shared" si="71"/>
        <v>0</v>
      </c>
      <c r="W85" s="75">
        <f t="shared" si="72"/>
        <v>0</v>
      </c>
      <c r="X85" s="75">
        <f t="shared" si="73"/>
        <v>0</v>
      </c>
      <c r="Y85" s="23">
        <f t="shared" si="74"/>
        <v>0</v>
      </c>
    </row>
    <row r="86" spans="1:25">
      <c r="A86" s="25">
        <f t="shared" si="75"/>
        <v>75</v>
      </c>
      <c r="C86" s="106">
        <v>38000</v>
      </c>
      <c r="E86" s="115" t="s">
        <v>52</v>
      </c>
      <c r="G86" s="24">
        <v>2</v>
      </c>
      <c r="H86" s="75" t="str">
        <f t="shared" si="58"/>
        <v>Bills</v>
      </c>
      <c r="I86" s="23">
        <f>'DepExp. Class.'!J$86</f>
        <v>4814131.1520873755</v>
      </c>
      <c r="J86" s="75">
        <f t="shared" si="59"/>
        <v>4273300.1482238974</v>
      </c>
      <c r="K86" s="75">
        <f t="shared" si="60"/>
        <v>535566.49890436814</v>
      </c>
      <c r="L86" s="75">
        <f t="shared" si="61"/>
        <v>233.02578861094324</v>
      </c>
      <c r="M86" s="75">
        <f t="shared" si="62"/>
        <v>3140.6413429124709</v>
      </c>
      <c r="N86" s="75">
        <f t="shared" si="63"/>
        <v>1890.8378275859393</v>
      </c>
      <c r="O86" s="75">
        <f t="shared" si="64"/>
        <v>0</v>
      </c>
      <c r="P86" s="75">
        <f t="shared" si="65"/>
        <v>0</v>
      </c>
      <c r="Q86" s="75">
        <f t="shared" si="66"/>
        <v>0</v>
      </c>
      <c r="R86" s="75">
        <f t="shared" si="67"/>
        <v>0</v>
      </c>
      <c r="S86" s="75">
        <f t="shared" si="68"/>
        <v>0</v>
      </c>
      <c r="T86" s="75">
        <f t="shared" si="69"/>
        <v>0</v>
      </c>
      <c r="U86" s="75">
        <f t="shared" si="70"/>
        <v>0</v>
      </c>
      <c r="V86" s="75">
        <f t="shared" si="71"/>
        <v>0</v>
      </c>
      <c r="W86" s="75">
        <f t="shared" si="72"/>
        <v>0</v>
      </c>
      <c r="X86" s="75">
        <f t="shared" si="73"/>
        <v>0</v>
      </c>
      <c r="Y86" s="23">
        <f t="shared" si="74"/>
        <v>0</v>
      </c>
    </row>
    <row r="87" spans="1:25">
      <c r="A87" s="25">
        <f t="shared" si="75"/>
        <v>76</v>
      </c>
      <c r="C87" s="106">
        <v>38100</v>
      </c>
      <c r="E87" s="115" t="s">
        <v>51</v>
      </c>
      <c r="G87" s="24">
        <v>4</v>
      </c>
      <c r="H87" s="75" t="str">
        <f t="shared" si="58"/>
        <v>Meter Investment</v>
      </c>
      <c r="I87" s="23">
        <f>'DepExp. Class.'!J$87</f>
        <v>2722921.7739484697</v>
      </c>
      <c r="J87" s="75">
        <f t="shared" si="59"/>
        <v>1895843.2801607244</v>
      </c>
      <c r="K87" s="75">
        <f t="shared" si="60"/>
        <v>773285.66463144601</v>
      </c>
      <c r="L87" s="75">
        <f t="shared" si="61"/>
        <v>2381.0627082932974</v>
      </c>
      <c r="M87" s="75">
        <f t="shared" si="62"/>
        <v>32091.143329283364</v>
      </c>
      <c r="N87" s="75">
        <f t="shared" si="63"/>
        <v>19320.623118722757</v>
      </c>
      <c r="O87" s="75">
        <f t="shared" si="64"/>
        <v>0</v>
      </c>
      <c r="P87" s="75">
        <f t="shared" si="65"/>
        <v>0</v>
      </c>
      <c r="Q87" s="75">
        <f t="shared" si="66"/>
        <v>0</v>
      </c>
      <c r="R87" s="75">
        <f t="shared" si="67"/>
        <v>0</v>
      </c>
      <c r="S87" s="75">
        <f t="shared" si="68"/>
        <v>0</v>
      </c>
      <c r="T87" s="75">
        <f t="shared" si="69"/>
        <v>0</v>
      </c>
      <c r="U87" s="75">
        <f t="shared" si="70"/>
        <v>0</v>
      </c>
      <c r="V87" s="75">
        <f t="shared" si="71"/>
        <v>0</v>
      </c>
      <c r="W87" s="75">
        <f t="shared" si="72"/>
        <v>0</v>
      </c>
      <c r="X87" s="75">
        <f t="shared" si="73"/>
        <v>0</v>
      </c>
      <c r="Y87" s="23">
        <f t="shared" si="74"/>
        <v>0</v>
      </c>
    </row>
    <row r="88" spans="1:25">
      <c r="A88" s="25">
        <f t="shared" ref="A88:A143" si="77">A87+1</f>
        <v>77</v>
      </c>
      <c r="C88" s="106">
        <v>38200</v>
      </c>
      <c r="E88" s="115" t="s">
        <v>283</v>
      </c>
      <c r="G88" s="24">
        <v>4</v>
      </c>
      <c r="H88" s="75" t="str">
        <f t="shared" si="58"/>
        <v>Meter Investment</v>
      </c>
      <c r="I88" s="23">
        <f>'DepExp. Class.'!J$88</f>
        <v>2026363.401921236</v>
      </c>
      <c r="J88" s="75">
        <f t="shared" si="59"/>
        <v>1410862.2125876402</v>
      </c>
      <c r="K88" s="75">
        <f t="shared" si="60"/>
        <v>575469.25696924375</v>
      </c>
      <c r="L88" s="75">
        <f t="shared" si="61"/>
        <v>1771.9562772339516</v>
      </c>
      <c r="M88" s="75">
        <f t="shared" si="62"/>
        <v>23881.816580419785</v>
      </c>
      <c r="N88" s="75">
        <f t="shared" si="63"/>
        <v>14378.159506698352</v>
      </c>
      <c r="O88" s="75">
        <f t="shared" si="64"/>
        <v>0</v>
      </c>
      <c r="P88" s="75">
        <f t="shared" si="65"/>
        <v>0</v>
      </c>
      <c r="Q88" s="75">
        <f t="shared" si="66"/>
        <v>0</v>
      </c>
      <c r="R88" s="75">
        <f t="shared" si="67"/>
        <v>0</v>
      </c>
      <c r="S88" s="75">
        <f t="shared" si="68"/>
        <v>0</v>
      </c>
      <c r="T88" s="75">
        <f t="shared" si="69"/>
        <v>0</v>
      </c>
      <c r="U88" s="75">
        <f t="shared" si="70"/>
        <v>0</v>
      </c>
      <c r="V88" s="75">
        <f t="shared" si="71"/>
        <v>0</v>
      </c>
      <c r="W88" s="75">
        <f t="shared" si="72"/>
        <v>0</v>
      </c>
      <c r="X88" s="75">
        <f t="shared" si="73"/>
        <v>0</v>
      </c>
      <c r="Y88" s="23">
        <f t="shared" si="74"/>
        <v>0</v>
      </c>
    </row>
    <row r="89" spans="1:25">
      <c r="A89" s="25">
        <f t="shared" si="77"/>
        <v>78</v>
      </c>
      <c r="C89" s="106">
        <v>38300</v>
      </c>
      <c r="E89" s="115" t="s">
        <v>284</v>
      </c>
      <c r="G89" s="24">
        <v>4</v>
      </c>
      <c r="H89" s="75" t="str">
        <f t="shared" si="58"/>
        <v>Meter Investment</v>
      </c>
      <c r="I89" s="23">
        <f>'DepExp. Class.'!J$89</f>
        <v>124799.19010000002</v>
      </c>
      <c r="J89" s="75">
        <f t="shared" si="59"/>
        <v>86891.848375613088</v>
      </c>
      <c r="K89" s="75">
        <f t="shared" si="60"/>
        <v>35441.86453876843</v>
      </c>
      <c r="L89" s="75">
        <f t="shared" si="61"/>
        <v>109.13082425479172</v>
      </c>
      <c r="M89" s="75">
        <f t="shared" si="62"/>
        <v>1470.8276731248375</v>
      </c>
      <c r="N89" s="75">
        <f t="shared" si="63"/>
        <v>885.5186882388814</v>
      </c>
      <c r="O89" s="75">
        <f t="shared" si="64"/>
        <v>0</v>
      </c>
      <c r="P89" s="75">
        <f t="shared" si="65"/>
        <v>0</v>
      </c>
      <c r="Q89" s="75">
        <f t="shared" si="66"/>
        <v>0</v>
      </c>
      <c r="R89" s="75">
        <f t="shared" si="67"/>
        <v>0</v>
      </c>
      <c r="S89" s="75">
        <f t="shared" si="68"/>
        <v>0</v>
      </c>
      <c r="T89" s="75">
        <f t="shared" si="69"/>
        <v>0</v>
      </c>
      <c r="U89" s="75">
        <f t="shared" si="70"/>
        <v>0</v>
      </c>
      <c r="V89" s="75">
        <f t="shared" si="71"/>
        <v>0</v>
      </c>
      <c r="W89" s="75">
        <f t="shared" si="72"/>
        <v>0</v>
      </c>
      <c r="X89" s="75">
        <f t="shared" si="73"/>
        <v>0</v>
      </c>
      <c r="Y89" s="23">
        <f t="shared" si="74"/>
        <v>0</v>
      </c>
    </row>
    <row r="90" spans="1:25">
      <c r="A90" s="25">
        <f t="shared" si="77"/>
        <v>79</v>
      </c>
      <c r="C90" s="106">
        <v>38400</v>
      </c>
      <c r="E90" s="115" t="s">
        <v>285</v>
      </c>
      <c r="G90" s="24">
        <v>4</v>
      </c>
      <c r="H90" s="75" t="str">
        <f t="shared" si="58"/>
        <v>Meter Investment</v>
      </c>
      <c r="I90" s="23">
        <f>'DepExp. Class.'!J$90</f>
        <v>12401.484512000003</v>
      </c>
      <c r="J90" s="75">
        <f t="shared" si="59"/>
        <v>8634.5745592239873</v>
      </c>
      <c r="K90" s="75">
        <f t="shared" si="60"/>
        <v>3521.9117512040548</v>
      </c>
      <c r="L90" s="75">
        <f t="shared" si="61"/>
        <v>10.844495270306995</v>
      </c>
      <c r="M90" s="75">
        <f t="shared" si="62"/>
        <v>146.1583732511632</v>
      </c>
      <c r="N90" s="75">
        <f t="shared" si="63"/>
        <v>87.995333050491041</v>
      </c>
      <c r="O90" s="75">
        <f t="shared" si="64"/>
        <v>0</v>
      </c>
      <c r="P90" s="75">
        <f t="shared" si="65"/>
        <v>0</v>
      </c>
      <c r="Q90" s="75">
        <f t="shared" si="66"/>
        <v>0</v>
      </c>
      <c r="R90" s="75">
        <f t="shared" si="67"/>
        <v>0</v>
      </c>
      <c r="S90" s="75">
        <f t="shared" si="68"/>
        <v>0</v>
      </c>
      <c r="T90" s="75">
        <f t="shared" si="69"/>
        <v>0</v>
      </c>
      <c r="U90" s="75">
        <f t="shared" si="70"/>
        <v>0</v>
      </c>
      <c r="V90" s="75">
        <f t="shared" si="71"/>
        <v>0</v>
      </c>
      <c r="W90" s="75">
        <f t="shared" si="72"/>
        <v>0</v>
      </c>
      <c r="X90" s="75">
        <f t="shared" si="73"/>
        <v>0</v>
      </c>
      <c r="Y90" s="23">
        <f t="shared" si="74"/>
        <v>0</v>
      </c>
    </row>
    <row r="91" spans="1:25">
      <c r="A91" s="25">
        <f t="shared" si="77"/>
        <v>80</v>
      </c>
      <c r="C91" s="106">
        <v>38500</v>
      </c>
      <c r="E91" s="115" t="s">
        <v>286</v>
      </c>
      <c r="G91" s="24">
        <v>2.2000000000000002</v>
      </c>
      <c r="H91" s="75" t="str">
        <f t="shared" si="58"/>
        <v>Non-Residential Bills</v>
      </c>
      <c r="I91" s="23">
        <f>'DepExp. Class.'!J$91</f>
        <v>97339.928040000013</v>
      </c>
      <c r="J91" s="75">
        <f t="shared" si="59"/>
        <v>0</v>
      </c>
      <c r="K91" s="75">
        <f t="shared" si="60"/>
        <v>96392.41110730714</v>
      </c>
      <c r="L91" s="75">
        <f t="shared" si="61"/>
        <v>41.940482947200437</v>
      </c>
      <c r="M91" s="75">
        <f t="shared" si="62"/>
        <v>565.25938811695698</v>
      </c>
      <c r="N91" s="75">
        <f t="shared" si="63"/>
        <v>340.31706162871211</v>
      </c>
      <c r="O91" s="75">
        <f t="shared" si="64"/>
        <v>0</v>
      </c>
      <c r="P91" s="75">
        <f t="shared" si="65"/>
        <v>0</v>
      </c>
      <c r="Q91" s="75">
        <f t="shared" si="66"/>
        <v>0</v>
      </c>
      <c r="R91" s="75">
        <f t="shared" si="67"/>
        <v>0</v>
      </c>
      <c r="S91" s="75">
        <f t="shared" si="68"/>
        <v>0</v>
      </c>
      <c r="T91" s="75">
        <f t="shared" si="69"/>
        <v>0</v>
      </c>
      <c r="U91" s="75">
        <f t="shared" si="70"/>
        <v>0</v>
      </c>
      <c r="V91" s="75">
        <f t="shared" si="71"/>
        <v>0</v>
      </c>
      <c r="W91" s="75">
        <f t="shared" si="72"/>
        <v>0</v>
      </c>
      <c r="X91" s="75">
        <f t="shared" si="73"/>
        <v>0</v>
      </c>
      <c r="Y91" s="23">
        <f t="shared" si="74"/>
        <v>0</v>
      </c>
    </row>
    <row r="92" spans="1:25">
      <c r="A92" s="25">
        <f t="shared" si="77"/>
        <v>81</v>
      </c>
      <c r="C92" s="106">
        <v>38600</v>
      </c>
      <c r="E92" s="115" t="s">
        <v>287</v>
      </c>
      <c r="G92" s="24">
        <v>99</v>
      </c>
      <c r="H92" s="75" t="str">
        <f t="shared" si="58"/>
        <v>-</v>
      </c>
      <c r="I92" s="23">
        <f>'DepExp. Class.'!J$92</f>
        <v>0</v>
      </c>
      <c r="J92" s="75">
        <f t="shared" si="59"/>
        <v>0</v>
      </c>
      <c r="K92" s="75">
        <f t="shared" si="60"/>
        <v>0</v>
      </c>
      <c r="L92" s="75">
        <f t="shared" si="61"/>
        <v>0</v>
      </c>
      <c r="M92" s="75">
        <f t="shared" si="62"/>
        <v>0</v>
      </c>
      <c r="N92" s="75">
        <f t="shared" si="63"/>
        <v>0</v>
      </c>
      <c r="O92" s="75">
        <f t="shared" si="64"/>
        <v>0</v>
      </c>
      <c r="P92" s="75">
        <f t="shared" si="65"/>
        <v>0</v>
      </c>
      <c r="Q92" s="75">
        <f t="shared" si="66"/>
        <v>0</v>
      </c>
      <c r="R92" s="75">
        <f t="shared" si="67"/>
        <v>0</v>
      </c>
      <c r="S92" s="75">
        <f t="shared" si="68"/>
        <v>0</v>
      </c>
      <c r="T92" s="75">
        <f t="shared" si="69"/>
        <v>0</v>
      </c>
      <c r="U92" s="75">
        <f t="shared" si="70"/>
        <v>0</v>
      </c>
      <c r="V92" s="75">
        <f t="shared" si="71"/>
        <v>0</v>
      </c>
      <c r="W92" s="75">
        <f t="shared" si="72"/>
        <v>0</v>
      </c>
      <c r="X92" s="75">
        <f t="shared" si="73"/>
        <v>0</v>
      </c>
      <c r="Y92" s="23">
        <f t="shared" si="74"/>
        <v>0</v>
      </c>
    </row>
    <row r="93" spans="1:25">
      <c r="A93" s="25">
        <f t="shared" si="77"/>
        <v>82</v>
      </c>
      <c r="G93" s="24"/>
      <c r="H93" s="75"/>
      <c r="I93" s="23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23"/>
    </row>
    <row r="94" spans="1:25">
      <c r="A94" s="25">
        <f t="shared" si="77"/>
        <v>83</v>
      </c>
      <c r="D94" s="106" t="s">
        <v>66</v>
      </c>
      <c r="G94" s="72"/>
      <c r="I94" s="23">
        <f>'DepExp. Class.'!J$94</f>
        <v>14862670.453465294</v>
      </c>
      <c r="J94" s="75">
        <f>SUM(J70:J92)</f>
        <v>12171263.560243413</v>
      </c>
      <c r="K94" s="75">
        <f t="shared" ref="K94:X94" si="78">SUM(K70:K92)</f>
        <v>2583121.1044954024</v>
      </c>
      <c r="L94" s="75">
        <f t="shared" si="78"/>
        <v>4793.1156888139358</v>
      </c>
      <c r="M94" s="75">
        <f t="shared" si="78"/>
        <v>64599.962877003651</v>
      </c>
      <c r="N94" s="75">
        <f t="shared" si="78"/>
        <v>38892.710160661649</v>
      </c>
      <c r="O94" s="75">
        <f t="shared" si="78"/>
        <v>0</v>
      </c>
      <c r="P94" s="75">
        <f t="shared" si="78"/>
        <v>0</v>
      </c>
      <c r="Q94" s="75">
        <f t="shared" si="78"/>
        <v>0</v>
      </c>
      <c r="R94" s="75">
        <f t="shared" si="78"/>
        <v>0</v>
      </c>
      <c r="S94" s="75">
        <f t="shared" si="78"/>
        <v>0</v>
      </c>
      <c r="T94" s="75">
        <f t="shared" si="78"/>
        <v>0</v>
      </c>
      <c r="U94" s="75">
        <f t="shared" si="78"/>
        <v>0</v>
      </c>
      <c r="V94" s="75">
        <f t="shared" si="78"/>
        <v>0</v>
      </c>
      <c r="W94" s="75">
        <f t="shared" si="78"/>
        <v>0</v>
      </c>
      <c r="X94" s="75">
        <f t="shared" si="78"/>
        <v>0</v>
      </c>
      <c r="Y94" s="23">
        <f t="shared" si="74"/>
        <v>0</v>
      </c>
    </row>
    <row r="95" spans="1:25">
      <c r="A95" s="25">
        <f t="shared" si="77"/>
        <v>84</v>
      </c>
      <c r="G95" s="72"/>
      <c r="N95" s="74"/>
      <c r="O95" s="74"/>
      <c r="Q95" s="26"/>
      <c r="R95" s="26"/>
      <c r="S95" s="26"/>
      <c r="T95" s="26"/>
      <c r="U95" s="26"/>
      <c r="V95" s="26"/>
    </row>
    <row r="96" spans="1:25">
      <c r="A96" s="25">
        <f t="shared" si="77"/>
        <v>85</v>
      </c>
      <c r="D96" s="106" t="s">
        <v>148</v>
      </c>
      <c r="G96" s="72"/>
      <c r="J96" s="23"/>
      <c r="K96" s="74"/>
      <c r="L96" s="74"/>
      <c r="M96" s="74"/>
      <c r="N96" s="26"/>
      <c r="O96" s="26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>
      <c r="A97" s="25">
        <f t="shared" si="77"/>
        <v>86</v>
      </c>
      <c r="G97" s="73"/>
      <c r="H97" s="77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74"/>
      <c r="U97" s="74"/>
      <c r="V97" s="74"/>
      <c r="W97" s="26"/>
      <c r="X97" s="26"/>
      <c r="Y97" s="26"/>
    </row>
    <row r="98" spans="1:25">
      <c r="A98" s="25">
        <f t="shared" si="77"/>
        <v>87</v>
      </c>
      <c r="C98" s="106">
        <v>38900</v>
      </c>
      <c r="E98" s="115" t="s">
        <v>115</v>
      </c>
      <c r="G98" s="24">
        <v>6.2</v>
      </c>
      <c r="H98" s="75" t="str">
        <f t="shared" ref="H98:H131" si="79">VLOOKUP($G98,alloc,3)</f>
        <v>P, S, T &amp; D Plant - Customer</v>
      </c>
      <c r="I98" s="23">
        <f>'DepExp. Class.'!J$98</f>
        <v>0</v>
      </c>
      <c r="J98" s="75">
        <f t="shared" ref="J98:J131" si="80">$I98*VLOOKUP($G98,alloc,6)</f>
        <v>0</v>
      </c>
      <c r="K98" s="75">
        <f t="shared" ref="K98:K131" si="81">$I98*VLOOKUP($G98,alloc,7)</f>
        <v>0</v>
      </c>
      <c r="L98" s="75">
        <f t="shared" ref="L98:L131" si="82">$I98*VLOOKUP($G98,alloc,8)</f>
        <v>0</v>
      </c>
      <c r="M98" s="75">
        <f t="shared" ref="M98:M131" si="83">$I98*VLOOKUP($G98,alloc,9)</f>
        <v>0</v>
      </c>
      <c r="N98" s="75">
        <f t="shared" ref="N98:N131" si="84">$I98*VLOOKUP($G98,alloc,10)</f>
        <v>0</v>
      </c>
      <c r="O98" s="75">
        <f t="shared" ref="O98:O131" si="85">$I98*VLOOKUP($G98,alloc,11)</f>
        <v>0</v>
      </c>
      <c r="P98" s="75">
        <f t="shared" ref="P98:P131" si="86">$I98*VLOOKUP($G98,alloc,12)</f>
        <v>0</v>
      </c>
      <c r="Q98" s="75">
        <f t="shared" ref="Q98:Q131" si="87">$I98*VLOOKUP($G98,alloc,13)</f>
        <v>0</v>
      </c>
      <c r="R98" s="75">
        <f t="shared" ref="R98:R131" si="88">$I98*VLOOKUP($G98,alloc,14)</f>
        <v>0</v>
      </c>
      <c r="S98" s="75">
        <f t="shared" ref="S98:S131" si="89">$I98*VLOOKUP($G98,alloc,15)</f>
        <v>0</v>
      </c>
      <c r="T98" s="75">
        <f t="shared" ref="T98:T131" si="90">$I98*VLOOKUP($G98,alloc,16)</f>
        <v>0</v>
      </c>
      <c r="U98" s="75">
        <f t="shared" ref="U98:U131" si="91">$I98*VLOOKUP($G98,alloc,17)</f>
        <v>0</v>
      </c>
      <c r="V98" s="75">
        <f t="shared" ref="V98:V131" si="92">$I98*VLOOKUP($G98,alloc,18)</f>
        <v>0</v>
      </c>
      <c r="W98" s="75">
        <f t="shared" ref="W98:W131" si="93">$I98*VLOOKUP($G98,alloc,19)</f>
        <v>0</v>
      </c>
      <c r="X98" s="75">
        <f t="shared" ref="X98:X131" si="94">$I98*VLOOKUP($G98,alloc,20)</f>
        <v>0</v>
      </c>
      <c r="Y98" s="23">
        <f t="shared" ref="Y98:Y131" si="95">SUM(J98:X98)-I98</f>
        <v>0</v>
      </c>
    </row>
    <row r="99" spans="1:25">
      <c r="A99" s="25">
        <f t="shared" si="77"/>
        <v>88</v>
      </c>
      <c r="C99" s="106">
        <v>39000</v>
      </c>
      <c r="E99" s="115" t="s">
        <v>291</v>
      </c>
      <c r="G99" s="24">
        <v>6.2</v>
      </c>
      <c r="H99" s="75" t="str">
        <f t="shared" si="79"/>
        <v>P, S, T &amp; D Plant - Customer</v>
      </c>
      <c r="I99" s="23">
        <f>'DepExp. Class.'!J$99</f>
        <v>155570.15763942763</v>
      </c>
      <c r="J99" s="75">
        <f t="shared" si="80"/>
        <v>130988.60788612891</v>
      </c>
      <c r="K99" s="75">
        <f t="shared" si="81"/>
        <v>23830.172035785727</v>
      </c>
      <c r="L99" s="75">
        <f t="shared" si="82"/>
        <v>33.258660886091285</v>
      </c>
      <c r="M99" s="75">
        <f t="shared" si="83"/>
        <v>448.24877972265284</v>
      </c>
      <c r="N99" s="75">
        <f t="shared" si="84"/>
        <v>269.87027690428351</v>
      </c>
      <c r="O99" s="75">
        <f t="shared" si="85"/>
        <v>0</v>
      </c>
      <c r="P99" s="75">
        <f t="shared" si="86"/>
        <v>0</v>
      </c>
      <c r="Q99" s="75">
        <f t="shared" si="87"/>
        <v>0</v>
      </c>
      <c r="R99" s="75">
        <f t="shared" si="88"/>
        <v>0</v>
      </c>
      <c r="S99" s="75">
        <f t="shared" si="89"/>
        <v>0</v>
      </c>
      <c r="T99" s="75">
        <f t="shared" si="90"/>
        <v>0</v>
      </c>
      <c r="U99" s="75">
        <f t="shared" si="91"/>
        <v>0</v>
      </c>
      <c r="V99" s="75">
        <f t="shared" si="92"/>
        <v>0</v>
      </c>
      <c r="W99" s="75">
        <f t="shared" si="93"/>
        <v>0</v>
      </c>
      <c r="X99" s="75">
        <f t="shared" si="94"/>
        <v>0</v>
      </c>
      <c r="Y99" s="23">
        <f t="shared" si="95"/>
        <v>0</v>
      </c>
    </row>
    <row r="100" spans="1:25">
      <c r="A100" s="25">
        <f t="shared" si="77"/>
        <v>89</v>
      </c>
      <c r="C100" s="106">
        <v>39001</v>
      </c>
      <c r="E100" s="115" t="s">
        <v>139</v>
      </c>
      <c r="G100" s="24">
        <v>6.2</v>
      </c>
      <c r="H100" s="75" t="str">
        <f t="shared" si="79"/>
        <v>P, S, T &amp; D Plant - Customer</v>
      </c>
      <c r="I100" s="23">
        <f>'DepExp. Class.'!J$100</f>
        <v>2906.1987890838454</v>
      </c>
      <c r="J100" s="75">
        <f t="shared" si="80"/>
        <v>2446.9920156844232</v>
      </c>
      <c r="K100" s="75">
        <f t="shared" si="81"/>
        <v>445.17032164084009</v>
      </c>
      <c r="L100" s="75">
        <f t="shared" si="82"/>
        <v>0.62130347786709583</v>
      </c>
      <c r="M100" s="75">
        <f t="shared" si="83"/>
        <v>8.3737143460226804</v>
      </c>
      <c r="N100" s="75">
        <f t="shared" si="84"/>
        <v>5.0414339346930053</v>
      </c>
      <c r="O100" s="75">
        <f t="shared" si="85"/>
        <v>0</v>
      </c>
      <c r="P100" s="75">
        <f t="shared" si="86"/>
        <v>0</v>
      </c>
      <c r="Q100" s="75">
        <f t="shared" si="87"/>
        <v>0</v>
      </c>
      <c r="R100" s="75">
        <f t="shared" si="88"/>
        <v>0</v>
      </c>
      <c r="S100" s="75">
        <f t="shared" si="89"/>
        <v>0</v>
      </c>
      <c r="T100" s="75">
        <f t="shared" si="90"/>
        <v>0</v>
      </c>
      <c r="U100" s="75">
        <f t="shared" si="91"/>
        <v>0</v>
      </c>
      <c r="V100" s="75">
        <f t="shared" si="92"/>
        <v>0</v>
      </c>
      <c r="W100" s="75">
        <f t="shared" si="93"/>
        <v>0</v>
      </c>
      <c r="X100" s="75">
        <f t="shared" si="94"/>
        <v>0</v>
      </c>
      <c r="Y100" s="23">
        <f t="shared" si="95"/>
        <v>0</v>
      </c>
    </row>
    <row r="101" spans="1:25">
      <c r="A101" s="25">
        <f t="shared" si="77"/>
        <v>90</v>
      </c>
      <c r="C101" s="106">
        <v>39002</v>
      </c>
      <c r="E101" s="115" t="s">
        <v>278</v>
      </c>
      <c r="G101" s="24">
        <v>6.2</v>
      </c>
      <c r="H101" s="75" t="str">
        <f t="shared" si="79"/>
        <v>P, S, T &amp; D Plant - Customer</v>
      </c>
      <c r="I101" s="23">
        <f>'DepExp. Class.'!J$101</f>
        <v>14716.66833751838</v>
      </c>
      <c r="J101" s="75">
        <f t="shared" si="80"/>
        <v>12391.296168262314</v>
      </c>
      <c r="K101" s="75">
        <f t="shared" si="81"/>
        <v>2254.293134352281</v>
      </c>
      <c r="L101" s="75">
        <f t="shared" si="82"/>
        <v>3.1462119023176518</v>
      </c>
      <c r="M101" s="75">
        <f t="shared" si="83"/>
        <v>42.403560708379352</v>
      </c>
      <c r="N101" s="75">
        <f t="shared" si="84"/>
        <v>25.529262293091797</v>
      </c>
      <c r="O101" s="75">
        <f t="shared" si="85"/>
        <v>0</v>
      </c>
      <c r="P101" s="75">
        <f t="shared" si="86"/>
        <v>0</v>
      </c>
      <c r="Q101" s="75">
        <f t="shared" si="87"/>
        <v>0</v>
      </c>
      <c r="R101" s="75">
        <f t="shared" si="88"/>
        <v>0</v>
      </c>
      <c r="S101" s="75">
        <f t="shared" si="89"/>
        <v>0</v>
      </c>
      <c r="T101" s="75">
        <f t="shared" si="90"/>
        <v>0</v>
      </c>
      <c r="U101" s="75">
        <f t="shared" si="91"/>
        <v>0</v>
      </c>
      <c r="V101" s="75">
        <f t="shared" si="92"/>
        <v>0</v>
      </c>
      <c r="W101" s="75">
        <f t="shared" si="93"/>
        <v>0</v>
      </c>
      <c r="X101" s="75">
        <f t="shared" si="94"/>
        <v>0</v>
      </c>
      <c r="Y101" s="23">
        <f t="shared" si="95"/>
        <v>0</v>
      </c>
    </row>
    <row r="102" spans="1:25">
      <c r="A102" s="25">
        <f t="shared" si="77"/>
        <v>91</v>
      </c>
      <c r="C102" s="106">
        <v>39003</v>
      </c>
      <c r="E102" s="115" t="s">
        <v>293</v>
      </c>
      <c r="G102" s="24">
        <v>6.2</v>
      </c>
      <c r="H102" s="75" t="str">
        <f t="shared" si="79"/>
        <v>P, S, T &amp; D Plant - Customer</v>
      </c>
      <c r="I102" s="23">
        <f>'DepExp. Class.'!J$102</f>
        <v>382.15654005510743</v>
      </c>
      <c r="J102" s="75">
        <f t="shared" si="80"/>
        <v>321.77220834615565</v>
      </c>
      <c r="K102" s="75">
        <f t="shared" si="81"/>
        <v>58.538579842679361</v>
      </c>
      <c r="L102" s="75">
        <f t="shared" si="82"/>
        <v>8.1699568631622685E-2</v>
      </c>
      <c r="M102" s="75">
        <f t="shared" si="83"/>
        <v>1.1011186550300087</v>
      </c>
      <c r="N102" s="75">
        <f t="shared" si="84"/>
        <v>0.66293364261088106</v>
      </c>
      <c r="O102" s="75">
        <f t="shared" si="85"/>
        <v>0</v>
      </c>
      <c r="P102" s="75">
        <f t="shared" si="86"/>
        <v>0</v>
      </c>
      <c r="Q102" s="75">
        <f t="shared" si="87"/>
        <v>0</v>
      </c>
      <c r="R102" s="75">
        <f t="shared" si="88"/>
        <v>0</v>
      </c>
      <c r="S102" s="75">
        <f t="shared" si="89"/>
        <v>0</v>
      </c>
      <c r="T102" s="75">
        <f t="shared" si="90"/>
        <v>0</v>
      </c>
      <c r="U102" s="75">
        <f t="shared" si="91"/>
        <v>0</v>
      </c>
      <c r="V102" s="75">
        <f t="shared" si="92"/>
        <v>0</v>
      </c>
      <c r="W102" s="75">
        <f t="shared" si="93"/>
        <v>0</v>
      </c>
      <c r="X102" s="75">
        <f t="shared" si="94"/>
        <v>0</v>
      </c>
      <c r="Y102" s="23">
        <f t="shared" si="95"/>
        <v>0</v>
      </c>
    </row>
    <row r="103" spans="1:25">
      <c r="A103" s="25">
        <f t="shared" si="77"/>
        <v>92</v>
      </c>
      <c r="C103" s="106">
        <v>39004</v>
      </c>
      <c r="E103" s="115" t="s">
        <v>294</v>
      </c>
      <c r="G103" s="24">
        <v>6.2</v>
      </c>
      <c r="H103" s="75" t="str">
        <f t="shared" si="79"/>
        <v>P, S, T &amp; D Plant - Customer</v>
      </c>
      <c r="I103" s="23">
        <f>'DepExp. Class.'!J$103</f>
        <v>0</v>
      </c>
      <c r="J103" s="75">
        <f t="shared" si="80"/>
        <v>0</v>
      </c>
      <c r="K103" s="75">
        <f t="shared" si="81"/>
        <v>0</v>
      </c>
      <c r="L103" s="75">
        <f t="shared" si="82"/>
        <v>0</v>
      </c>
      <c r="M103" s="75">
        <f t="shared" si="83"/>
        <v>0</v>
      </c>
      <c r="N103" s="75">
        <f t="shared" si="84"/>
        <v>0</v>
      </c>
      <c r="O103" s="75">
        <f t="shared" si="85"/>
        <v>0</v>
      </c>
      <c r="P103" s="75">
        <f t="shared" si="86"/>
        <v>0</v>
      </c>
      <c r="Q103" s="75">
        <f t="shared" si="87"/>
        <v>0</v>
      </c>
      <c r="R103" s="75">
        <f t="shared" si="88"/>
        <v>0</v>
      </c>
      <c r="S103" s="75">
        <f t="shared" si="89"/>
        <v>0</v>
      </c>
      <c r="T103" s="75">
        <f t="shared" si="90"/>
        <v>0</v>
      </c>
      <c r="U103" s="75">
        <f t="shared" si="91"/>
        <v>0</v>
      </c>
      <c r="V103" s="75">
        <f t="shared" si="92"/>
        <v>0</v>
      </c>
      <c r="W103" s="75">
        <f t="shared" si="93"/>
        <v>0</v>
      </c>
      <c r="X103" s="75">
        <f t="shared" si="94"/>
        <v>0</v>
      </c>
      <c r="Y103" s="23">
        <f t="shared" si="95"/>
        <v>0</v>
      </c>
    </row>
    <row r="104" spans="1:25">
      <c r="A104" s="25">
        <f t="shared" si="77"/>
        <v>93</v>
      </c>
      <c r="C104" s="106">
        <v>39009</v>
      </c>
      <c r="E104" s="115" t="s">
        <v>295</v>
      </c>
      <c r="G104" s="24">
        <v>6.2</v>
      </c>
      <c r="H104" s="75" t="str">
        <f t="shared" si="79"/>
        <v>P, S, T &amp; D Plant - Customer</v>
      </c>
      <c r="I104" s="23">
        <f>'DepExp. Class.'!J$104</f>
        <v>62761.740751730053</v>
      </c>
      <c r="J104" s="75">
        <f t="shared" si="80"/>
        <v>52844.794749347871</v>
      </c>
      <c r="K104" s="75">
        <f t="shared" si="81"/>
        <v>9613.8173417911421</v>
      </c>
      <c r="L104" s="75">
        <f t="shared" si="82"/>
        <v>13.417556965652537</v>
      </c>
      <c r="M104" s="75">
        <f t="shared" si="83"/>
        <v>180.83721281839536</v>
      </c>
      <c r="N104" s="75">
        <f t="shared" si="84"/>
        <v>108.87389080700915</v>
      </c>
      <c r="O104" s="75">
        <f t="shared" si="85"/>
        <v>0</v>
      </c>
      <c r="P104" s="75">
        <f t="shared" si="86"/>
        <v>0</v>
      </c>
      <c r="Q104" s="75">
        <f t="shared" si="87"/>
        <v>0</v>
      </c>
      <c r="R104" s="75">
        <f t="shared" si="88"/>
        <v>0</v>
      </c>
      <c r="S104" s="75">
        <f t="shared" si="89"/>
        <v>0</v>
      </c>
      <c r="T104" s="75">
        <f t="shared" si="90"/>
        <v>0</v>
      </c>
      <c r="U104" s="75">
        <f t="shared" si="91"/>
        <v>0</v>
      </c>
      <c r="V104" s="75">
        <f t="shared" si="92"/>
        <v>0</v>
      </c>
      <c r="W104" s="75">
        <f t="shared" si="93"/>
        <v>0</v>
      </c>
      <c r="X104" s="75">
        <f t="shared" si="94"/>
        <v>0</v>
      </c>
      <c r="Y104" s="23">
        <f t="shared" si="95"/>
        <v>0</v>
      </c>
    </row>
    <row r="105" spans="1:25">
      <c r="A105" s="25">
        <f t="shared" si="77"/>
        <v>94</v>
      </c>
      <c r="C105" s="106">
        <v>39100</v>
      </c>
      <c r="E105" s="115" t="s">
        <v>296</v>
      </c>
      <c r="G105" s="24">
        <v>6.2</v>
      </c>
      <c r="H105" s="75" t="str">
        <f t="shared" si="79"/>
        <v>P, S, T &amp; D Plant - Customer</v>
      </c>
      <c r="I105" s="23">
        <f>'DepExp. Class.'!J$105</f>
        <v>0</v>
      </c>
      <c r="J105" s="75">
        <f t="shared" si="80"/>
        <v>0</v>
      </c>
      <c r="K105" s="75">
        <f t="shared" si="81"/>
        <v>0</v>
      </c>
      <c r="L105" s="75">
        <f t="shared" si="82"/>
        <v>0</v>
      </c>
      <c r="M105" s="75">
        <f t="shared" si="83"/>
        <v>0</v>
      </c>
      <c r="N105" s="75">
        <f t="shared" si="84"/>
        <v>0</v>
      </c>
      <c r="O105" s="75">
        <f t="shared" si="85"/>
        <v>0</v>
      </c>
      <c r="P105" s="75">
        <f t="shared" si="86"/>
        <v>0</v>
      </c>
      <c r="Q105" s="75">
        <f t="shared" si="87"/>
        <v>0</v>
      </c>
      <c r="R105" s="75">
        <f t="shared" si="88"/>
        <v>0</v>
      </c>
      <c r="S105" s="75">
        <f t="shared" si="89"/>
        <v>0</v>
      </c>
      <c r="T105" s="75">
        <f t="shared" si="90"/>
        <v>0</v>
      </c>
      <c r="U105" s="75">
        <f t="shared" si="91"/>
        <v>0</v>
      </c>
      <c r="V105" s="75">
        <f t="shared" si="92"/>
        <v>0</v>
      </c>
      <c r="W105" s="75">
        <f t="shared" si="93"/>
        <v>0</v>
      </c>
      <c r="X105" s="75">
        <f t="shared" si="94"/>
        <v>0</v>
      </c>
      <c r="Y105" s="23">
        <f t="shared" si="95"/>
        <v>0</v>
      </c>
    </row>
    <row r="106" spans="1:25">
      <c r="A106" s="25">
        <f t="shared" si="77"/>
        <v>95</v>
      </c>
      <c r="C106" s="116">
        <v>39103</v>
      </c>
      <c r="E106" s="115" t="s">
        <v>297</v>
      </c>
      <c r="G106" s="24">
        <v>6.2</v>
      </c>
      <c r="H106" s="75" t="str">
        <f t="shared" si="79"/>
        <v>P, S, T &amp; D Plant - Customer</v>
      </c>
      <c r="I106" s="23">
        <f>'DepExp. Class.'!J$106</f>
        <v>0</v>
      </c>
      <c r="J106" s="75">
        <f t="shared" si="80"/>
        <v>0</v>
      </c>
      <c r="K106" s="75">
        <f t="shared" si="81"/>
        <v>0</v>
      </c>
      <c r="L106" s="75">
        <f t="shared" si="82"/>
        <v>0</v>
      </c>
      <c r="M106" s="75">
        <f t="shared" si="83"/>
        <v>0</v>
      </c>
      <c r="N106" s="75">
        <f t="shared" si="84"/>
        <v>0</v>
      </c>
      <c r="O106" s="75">
        <f t="shared" si="85"/>
        <v>0</v>
      </c>
      <c r="P106" s="75">
        <f t="shared" si="86"/>
        <v>0</v>
      </c>
      <c r="Q106" s="75">
        <f t="shared" si="87"/>
        <v>0</v>
      </c>
      <c r="R106" s="75">
        <f t="shared" si="88"/>
        <v>0</v>
      </c>
      <c r="S106" s="75">
        <f t="shared" si="89"/>
        <v>0</v>
      </c>
      <c r="T106" s="75">
        <f t="shared" si="90"/>
        <v>0</v>
      </c>
      <c r="U106" s="75">
        <f t="shared" si="91"/>
        <v>0</v>
      </c>
      <c r="V106" s="75">
        <f t="shared" si="92"/>
        <v>0</v>
      </c>
      <c r="W106" s="75">
        <f t="shared" si="93"/>
        <v>0</v>
      </c>
      <c r="X106" s="75">
        <f t="shared" si="94"/>
        <v>0</v>
      </c>
      <c r="Y106" s="23">
        <f t="shared" si="95"/>
        <v>0</v>
      </c>
    </row>
    <row r="107" spans="1:25">
      <c r="A107" s="25">
        <f t="shared" si="77"/>
        <v>96</v>
      </c>
      <c r="C107" s="106">
        <v>39200</v>
      </c>
      <c r="E107" s="115" t="s">
        <v>298</v>
      </c>
      <c r="G107" s="24">
        <v>6.2</v>
      </c>
      <c r="H107" s="75" t="str">
        <f t="shared" si="79"/>
        <v>P, S, T &amp; D Plant - Customer</v>
      </c>
      <c r="I107" s="23">
        <f>'DepExp. Class.'!J$107</f>
        <v>1734.9383655912711</v>
      </c>
      <c r="J107" s="75">
        <f t="shared" si="80"/>
        <v>1460.8017676742422</v>
      </c>
      <c r="K107" s="75">
        <f t="shared" si="81"/>
        <v>265.75713717118924</v>
      </c>
      <c r="L107" s="75">
        <f t="shared" si="82"/>
        <v>0.37090485498644016</v>
      </c>
      <c r="M107" s="75">
        <f t="shared" si="83"/>
        <v>4.9989279246780498</v>
      </c>
      <c r="N107" s="75">
        <f t="shared" si="84"/>
        <v>3.0096279661756857</v>
      </c>
      <c r="O107" s="75">
        <f t="shared" si="85"/>
        <v>0</v>
      </c>
      <c r="P107" s="75">
        <f t="shared" si="86"/>
        <v>0</v>
      </c>
      <c r="Q107" s="75">
        <f t="shared" si="87"/>
        <v>0</v>
      </c>
      <c r="R107" s="75">
        <f t="shared" si="88"/>
        <v>0</v>
      </c>
      <c r="S107" s="75">
        <f t="shared" si="89"/>
        <v>0</v>
      </c>
      <c r="T107" s="75">
        <f t="shared" si="90"/>
        <v>0</v>
      </c>
      <c r="U107" s="75">
        <f t="shared" si="91"/>
        <v>0</v>
      </c>
      <c r="V107" s="75">
        <f t="shared" si="92"/>
        <v>0</v>
      </c>
      <c r="W107" s="75">
        <f t="shared" si="93"/>
        <v>0</v>
      </c>
      <c r="X107" s="75">
        <f t="shared" si="94"/>
        <v>0</v>
      </c>
      <c r="Y107" s="23">
        <f t="shared" si="95"/>
        <v>0</v>
      </c>
    </row>
    <row r="108" spans="1:25">
      <c r="A108" s="25">
        <f t="shared" si="77"/>
        <v>97</v>
      </c>
      <c r="C108" s="106">
        <v>39201</v>
      </c>
      <c r="E108" s="115" t="s">
        <v>299</v>
      </c>
      <c r="G108" s="24">
        <v>6.2</v>
      </c>
      <c r="H108" s="75" t="str">
        <f t="shared" si="79"/>
        <v>P, S, T &amp; D Plant - Customer</v>
      </c>
      <c r="I108" s="23">
        <f>'DepExp. Class.'!J$108</f>
        <v>0</v>
      </c>
      <c r="J108" s="75">
        <f t="shared" si="80"/>
        <v>0</v>
      </c>
      <c r="K108" s="75">
        <f t="shared" si="81"/>
        <v>0</v>
      </c>
      <c r="L108" s="75">
        <f t="shared" si="82"/>
        <v>0</v>
      </c>
      <c r="M108" s="75">
        <f t="shared" si="83"/>
        <v>0</v>
      </c>
      <c r="N108" s="75">
        <f t="shared" si="84"/>
        <v>0</v>
      </c>
      <c r="O108" s="75">
        <f t="shared" si="85"/>
        <v>0</v>
      </c>
      <c r="P108" s="75">
        <f t="shared" si="86"/>
        <v>0</v>
      </c>
      <c r="Q108" s="75">
        <f t="shared" si="87"/>
        <v>0</v>
      </c>
      <c r="R108" s="75">
        <f t="shared" si="88"/>
        <v>0</v>
      </c>
      <c r="S108" s="75">
        <f t="shared" si="89"/>
        <v>0</v>
      </c>
      <c r="T108" s="75">
        <f t="shared" si="90"/>
        <v>0</v>
      </c>
      <c r="U108" s="75">
        <f t="shared" si="91"/>
        <v>0</v>
      </c>
      <c r="V108" s="75">
        <f t="shared" si="92"/>
        <v>0</v>
      </c>
      <c r="W108" s="75">
        <f t="shared" si="93"/>
        <v>0</v>
      </c>
      <c r="X108" s="75">
        <f t="shared" si="94"/>
        <v>0</v>
      </c>
      <c r="Y108" s="23">
        <f t="shared" si="95"/>
        <v>0</v>
      </c>
    </row>
    <row r="109" spans="1:25">
      <c r="A109" s="25">
        <f t="shared" si="77"/>
        <v>98</v>
      </c>
      <c r="C109" s="106">
        <v>39202</v>
      </c>
      <c r="E109" s="115" t="s">
        <v>300</v>
      </c>
      <c r="G109" s="24">
        <v>6.2</v>
      </c>
      <c r="H109" s="75" t="str">
        <f t="shared" si="79"/>
        <v>P, S, T &amp; D Plant - Customer</v>
      </c>
      <c r="I109" s="23">
        <f>'DepExp. Class.'!J$109</f>
        <v>351.19796662318993</v>
      </c>
      <c r="J109" s="75">
        <f t="shared" si="80"/>
        <v>295.70538102194382</v>
      </c>
      <c r="K109" s="75">
        <f t="shared" si="81"/>
        <v>53.796358441997789</v>
      </c>
      <c r="L109" s="75">
        <f t="shared" si="82"/>
        <v>7.5081071158117851E-2</v>
      </c>
      <c r="M109" s="75">
        <f t="shared" si="83"/>
        <v>1.0119168249786767</v>
      </c>
      <c r="N109" s="75">
        <f t="shared" si="84"/>
        <v>0.60922926311158476</v>
      </c>
      <c r="O109" s="75">
        <f t="shared" si="85"/>
        <v>0</v>
      </c>
      <c r="P109" s="75">
        <f t="shared" si="86"/>
        <v>0</v>
      </c>
      <c r="Q109" s="75">
        <f t="shared" si="87"/>
        <v>0</v>
      </c>
      <c r="R109" s="75">
        <f t="shared" si="88"/>
        <v>0</v>
      </c>
      <c r="S109" s="75">
        <f t="shared" si="89"/>
        <v>0</v>
      </c>
      <c r="T109" s="75">
        <f t="shared" si="90"/>
        <v>0</v>
      </c>
      <c r="U109" s="75">
        <f t="shared" si="91"/>
        <v>0</v>
      </c>
      <c r="V109" s="75">
        <f t="shared" si="92"/>
        <v>0</v>
      </c>
      <c r="W109" s="75">
        <f t="shared" si="93"/>
        <v>0</v>
      </c>
      <c r="X109" s="75">
        <f t="shared" si="94"/>
        <v>0</v>
      </c>
      <c r="Y109" s="23">
        <f t="shared" si="95"/>
        <v>0</v>
      </c>
    </row>
    <row r="110" spans="1:25">
      <c r="A110" s="25">
        <f t="shared" si="77"/>
        <v>99</v>
      </c>
      <c r="C110" s="106">
        <v>39300</v>
      </c>
      <c r="E110" s="115" t="s">
        <v>186</v>
      </c>
      <c r="G110" s="24">
        <v>6.2</v>
      </c>
      <c r="H110" s="75" t="str">
        <f t="shared" si="79"/>
        <v>P, S, T &amp; D Plant - Customer</v>
      </c>
      <c r="I110" s="23">
        <f>'DepExp. Class.'!J$110</f>
        <v>0</v>
      </c>
      <c r="J110" s="75">
        <f t="shared" si="80"/>
        <v>0</v>
      </c>
      <c r="K110" s="75">
        <f t="shared" si="81"/>
        <v>0</v>
      </c>
      <c r="L110" s="75">
        <f t="shared" si="82"/>
        <v>0</v>
      </c>
      <c r="M110" s="75">
        <f t="shared" si="83"/>
        <v>0</v>
      </c>
      <c r="N110" s="75">
        <f t="shared" si="84"/>
        <v>0</v>
      </c>
      <c r="O110" s="75">
        <f t="shared" si="85"/>
        <v>0</v>
      </c>
      <c r="P110" s="75">
        <f t="shared" si="86"/>
        <v>0</v>
      </c>
      <c r="Q110" s="75">
        <f t="shared" si="87"/>
        <v>0</v>
      </c>
      <c r="R110" s="75">
        <f t="shared" si="88"/>
        <v>0</v>
      </c>
      <c r="S110" s="75">
        <f t="shared" si="89"/>
        <v>0</v>
      </c>
      <c r="T110" s="75">
        <f t="shared" si="90"/>
        <v>0</v>
      </c>
      <c r="U110" s="75">
        <f t="shared" si="91"/>
        <v>0</v>
      </c>
      <c r="V110" s="75">
        <f t="shared" si="92"/>
        <v>0</v>
      </c>
      <c r="W110" s="75">
        <f t="shared" si="93"/>
        <v>0</v>
      </c>
      <c r="X110" s="75">
        <f t="shared" si="94"/>
        <v>0</v>
      </c>
      <c r="Y110" s="23">
        <f t="shared" si="95"/>
        <v>0</v>
      </c>
    </row>
    <row r="111" spans="1:25">
      <c r="A111" s="25">
        <f t="shared" si="77"/>
        <v>100</v>
      </c>
      <c r="C111" s="106">
        <v>39500</v>
      </c>
      <c r="E111" s="115" t="s">
        <v>301</v>
      </c>
      <c r="G111" s="24">
        <v>6.2</v>
      </c>
      <c r="H111" s="75" t="str">
        <f t="shared" si="79"/>
        <v>P, S, T &amp; D Plant - Customer</v>
      </c>
      <c r="I111" s="23">
        <f>'DepExp. Class.'!J$111</f>
        <v>117004.09903882374</v>
      </c>
      <c r="J111" s="75">
        <f t="shared" si="80"/>
        <v>98516.349681849329</v>
      </c>
      <c r="K111" s="75">
        <f t="shared" si="81"/>
        <v>17922.639221396752</v>
      </c>
      <c r="L111" s="75">
        <f t="shared" si="82"/>
        <v>25.013792563186573</v>
      </c>
      <c r="M111" s="75">
        <f t="shared" si="83"/>
        <v>337.1272833589328</v>
      </c>
      <c r="N111" s="75">
        <f t="shared" si="84"/>
        <v>202.96905965557102</v>
      </c>
      <c r="O111" s="75">
        <f t="shared" si="85"/>
        <v>0</v>
      </c>
      <c r="P111" s="75">
        <f t="shared" si="86"/>
        <v>0</v>
      </c>
      <c r="Q111" s="75">
        <f t="shared" si="87"/>
        <v>0</v>
      </c>
      <c r="R111" s="75">
        <f t="shared" si="88"/>
        <v>0</v>
      </c>
      <c r="S111" s="75">
        <f t="shared" si="89"/>
        <v>0</v>
      </c>
      <c r="T111" s="75">
        <f t="shared" si="90"/>
        <v>0</v>
      </c>
      <c r="U111" s="75">
        <f t="shared" si="91"/>
        <v>0</v>
      </c>
      <c r="V111" s="75">
        <f t="shared" si="92"/>
        <v>0</v>
      </c>
      <c r="W111" s="75">
        <f t="shared" si="93"/>
        <v>0</v>
      </c>
      <c r="X111" s="75">
        <f t="shared" si="94"/>
        <v>0</v>
      </c>
      <c r="Y111" s="23">
        <f t="shared" si="95"/>
        <v>0</v>
      </c>
    </row>
    <row r="112" spans="1:25">
      <c r="A112" s="25">
        <f t="shared" si="77"/>
        <v>101</v>
      </c>
      <c r="C112" s="106">
        <v>39600</v>
      </c>
      <c r="E112" s="115" t="s">
        <v>302</v>
      </c>
      <c r="G112" s="24">
        <v>6.2</v>
      </c>
      <c r="H112" s="75" t="str">
        <f t="shared" si="79"/>
        <v>P, S, T &amp; D Plant - Customer</v>
      </c>
      <c r="I112" s="23">
        <f>'DepExp. Class.'!J$112</f>
        <v>0</v>
      </c>
      <c r="J112" s="75">
        <f t="shared" si="80"/>
        <v>0</v>
      </c>
      <c r="K112" s="75">
        <f t="shared" si="81"/>
        <v>0</v>
      </c>
      <c r="L112" s="75">
        <f t="shared" si="82"/>
        <v>0</v>
      </c>
      <c r="M112" s="75">
        <f t="shared" si="83"/>
        <v>0</v>
      </c>
      <c r="N112" s="75">
        <f t="shared" si="84"/>
        <v>0</v>
      </c>
      <c r="O112" s="75">
        <f t="shared" si="85"/>
        <v>0</v>
      </c>
      <c r="P112" s="75">
        <f t="shared" si="86"/>
        <v>0</v>
      </c>
      <c r="Q112" s="75">
        <f t="shared" si="87"/>
        <v>0</v>
      </c>
      <c r="R112" s="75">
        <f t="shared" si="88"/>
        <v>0</v>
      </c>
      <c r="S112" s="75">
        <f t="shared" si="89"/>
        <v>0</v>
      </c>
      <c r="T112" s="75">
        <f t="shared" si="90"/>
        <v>0</v>
      </c>
      <c r="U112" s="75">
        <f t="shared" si="91"/>
        <v>0</v>
      </c>
      <c r="V112" s="75">
        <f t="shared" si="92"/>
        <v>0</v>
      </c>
      <c r="W112" s="75">
        <f t="shared" si="93"/>
        <v>0</v>
      </c>
      <c r="X112" s="75">
        <f t="shared" si="94"/>
        <v>0</v>
      </c>
      <c r="Y112" s="23">
        <f t="shared" si="95"/>
        <v>0</v>
      </c>
    </row>
    <row r="113" spans="1:25">
      <c r="A113" s="25">
        <f t="shared" si="77"/>
        <v>102</v>
      </c>
      <c r="C113" s="106">
        <v>39603</v>
      </c>
      <c r="E113" s="115" t="s">
        <v>303</v>
      </c>
      <c r="G113" s="24">
        <v>6.2</v>
      </c>
      <c r="H113" s="75" t="str">
        <f t="shared" si="79"/>
        <v>P, S, T &amp; D Plant - Customer</v>
      </c>
      <c r="I113" s="23">
        <f>'DepExp. Class.'!J$113</f>
        <v>0</v>
      </c>
      <c r="J113" s="75">
        <f t="shared" si="80"/>
        <v>0</v>
      </c>
      <c r="K113" s="75">
        <f t="shared" si="81"/>
        <v>0</v>
      </c>
      <c r="L113" s="75">
        <f t="shared" si="82"/>
        <v>0</v>
      </c>
      <c r="M113" s="75">
        <f t="shared" si="83"/>
        <v>0</v>
      </c>
      <c r="N113" s="75">
        <f t="shared" si="84"/>
        <v>0</v>
      </c>
      <c r="O113" s="75">
        <f t="shared" si="85"/>
        <v>0</v>
      </c>
      <c r="P113" s="75">
        <f t="shared" si="86"/>
        <v>0</v>
      </c>
      <c r="Q113" s="75">
        <f t="shared" si="87"/>
        <v>0</v>
      </c>
      <c r="R113" s="75">
        <f t="shared" si="88"/>
        <v>0</v>
      </c>
      <c r="S113" s="75">
        <f t="shared" si="89"/>
        <v>0</v>
      </c>
      <c r="T113" s="75">
        <f t="shared" si="90"/>
        <v>0</v>
      </c>
      <c r="U113" s="75">
        <f t="shared" si="91"/>
        <v>0</v>
      </c>
      <c r="V113" s="75">
        <f t="shared" si="92"/>
        <v>0</v>
      </c>
      <c r="W113" s="75">
        <f t="shared" si="93"/>
        <v>0</v>
      </c>
      <c r="X113" s="75">
        <f t="shared" si="94"/>
        <v>0</v>
      </c>
      <c r="Y113" s="23">
        <f t="shared" si="95"/>
        <v>0</v>
      </c>
    </row>
    <row r="114" spans="1:25">
      <c r="A114" s="25">
        <f t="shared" si="77"/>
        <v>103</v>
      </c>
      <c r="C114" s="106">
        <v>39604</v>
      </c>
      <c r="E114" s="115" t="s">
        <v>304</v>
      </c>
      <c r="G114" s="24">
        <v>6.2</v>
      </c>
      <c r="H114" s="75" t="str">
        <f t="shared" si="79"/>
        <v>P, S, T &amp; D Plant - Customer</v>
      </c>
      <c r="I114" s="23">
        <f>'DepExp. Class.'!J$114</f>
        <v>0</v>
      </c>
      <c r="J114" s="75">
        <f t="shared" si="80"/>
        <v>0</v>
      </c>
      <c r="K114" s="75">
        <f t="shared" si="81"/>
        <v>0</v>
      </c>
      <c r="L114" s="75">
        <f t="shared" si="82"/>
        <v>0</v>
      </c>
      <c r="M114" s="75">
        <f t="shared" si="83"/>
        <v>0</v>
      </c>
      <c r="N114" s="75">
        <f t="shared" si="84"/>
        <v>0</v>
      </c>
      <c r="O114" s="75">
        <f t="shared" si="85"/>
        <v>0</v>
      </c>
      <c r="P114" s="75">
        <f t="shared" si="86"/>
        <v>0</v>
      </c>
      <c r="Q114" s="75">
        <f t="shared" si="87"/>
        <v>0</v>
      </c>
      <c r="R114" s="75">
        <f t="shared" si="88"/>
        <v>0</v>
      </c>
      <c r="S114" s="75">
        <f t="shared" si="89"/>
        <v>0</v>
      </c>
      <c r="T114" s="75">
        <f t="shared" si="90"/>
        <v>0</v>
      </c>
      <c r="U114" s="75">
        <f t="shared" si="91"/>
        <v>0</v>
      </c>
      <c r="V114" s="75">
        <f t="shared" si="92"/>
        <v>0</v>
      </c>
      <c r="W114" s="75">
        <f t="shared" si="93"/>
        <v>0</v>
      </c>
      <c r="X114" s="75">
        <f t="shared" si="94"/>
        <v>0</v>
      </c>
      <c r="Y114" s="23">
        <f t="shared" si="95"/>
        <v>0</v>
      </c>
    </row>
    <row r="115" spans="1:25">
      <c r="A115" s="25">
        <f t="shared" si="77"/>
        <v>104</v>
      </c>
      <c r="C115" s="106">
        <v>39605</v>
      </c>
      <c r="E115" s="113" t="s">
        <v>305</v>
      </c>
      <c r="G115" s="24">
        <v>6.2</v>
      </c>
      <c r="H115" s="75" t="str">
        <f t="shared" si="79"/>
        <v>P, S, T &amp; D Plant - Customer</v>
      </c>
      <c r="I115" s="23">
        <f>'DepExp. Class.'!J$115</f>
        <v>0</v>
      </c>
      <c r="J115" s="75">
        <f t="shared" si="80"/>
        <v>0</v>
      </c>
      <c r="K115" s="75">
        <f t="shared" si="81"/>
        <v>0</v>
      </c>
      <c r="L115" s="75">
        <f t="shared" si="82"/>
        <v>0</v>
      </c>
      <c r="M115" s="75">
        <f t="shared" si="83"/>
        <v>0</v>
      </c>
      <c r="N115" s="75">
        <f t="shared" si="84"/>
        <v>0</v>
      </c>
      <c r="O115" s="75">
        <f t="shared" si="85"/>
        <v>0</v>
      </c>
      <c r="P115" s="75">
        <f t="shared" si="86"/>
        <v>0</v>
      </c>
      <c r="Q115" s="75">
        <f t="shared" si="87"/>
        <v>0</v>
      </c>
      <c r="R115" s="75">
        <f t="shared" si="88"/>
        <v>0</v>
      </c>
      <c r="S115" s="75">
        <f t="shared" si="89"/>
        <v>0</v>
      </c>
      <c r="T115" s="75">
        <f t="shared" si="90"/>
        <v>0</v>
      </c>
      <c r="U115" s="75">
        <f t="shared" si="91"/>
        <v>0</v>
      </c>
      <c r="V115" s="75">
        <f t="shared" si="92"/>
        <v>0</v>
      </c>
      <c r="W115" s="75">
        <f t="shared" si="93"/>
        <v>0</v>
      </c>
      <c r="X115" s="75">
        <f t="shared" si="94"/>
        <v>0</v>
      </c>
      <c r="Y115" s="23">
        <f t="shared" si="95"/>
        <v>0</v>
      </c>
    </row>
    <row r="116" spans="1:25">
      <c r="A116" s="25">
        <f t="shared" si="77"/>
        <v>105</v>
      </c>
      <c r="C116" s="106">
        <v>39700</v>
      </c>
      <c r="E116" s="115" t="s">
        <v>306</v>
      </c>
      <c r="G116" s="24">
        <v>6.2</v>
      </c>
      <c r="H116" s="75" t="str">
        <f t="shared" si="79"/>
        <v>P, S, T &amp; D Plant - Customer</v>
      </c>
      <c r="I116" s="23">
        <f>'DepExp. Class.'!J$116</f>
        <v>19995.761442176565</v>
      </c>
      <c r="J116" s="75">
        <f t="shared" si="80"/>
        <v>16836.242854523072</v>
      </c>
      <c r="K116" s="75">
        <f t="shared" si="81"/>
        <v>3062.942420216677</v>
      </c>
      <c r="L116" s="75">
        <f t="shared" si="82"/>
        <v>4.2748060364244589</v>
      </c>
      <c r="M116" s="75">
        <f t="shared" si="83"/>
        <v>57.614363847692857</v>
      </c>
      <c r="N116" s="75">
        <f t="shared" si="84"/>
        <v>34.686997552701321</v>
      </c>
      <c r="O116" s="75">
        <f t="shared" si="85"/>
        <v>0</v>
      </c>
      <c r="P116" s="75">
        <f t="shared" si="86"/>
        <v>0</v>
      </c>
      <c r="Q116" s="75">
        <f t="shared" si="87"/>
        <v>0</v>
      </c>
      <c r="R116" s="75">
        <f t="shared" si="88"/>
        <v>0</v>
      </c>
      <c r="S116" s="75">
        <f t="shared" si="89"/>
        <v>0</v>
      </c>
      <c r="T116" s="75">
        <f t="shared" si="90"/>
        <v>0</v>
      </c>
      <c r="U116" s="75">
        <f t="shared" si="91"/>
        <v>0</v>
      </c>
      <c r="V116" s="75">
        <f t="shared" si="92"/>
        <v>0</v>
      </c>
      <c r="W116" s="75">
        <f t="shared" si="93"/>
        <v>0</v>
      </c>
      <c r="X116" s="75">
        <f t="shared" si="94"/>
        <v>0</v>
      </c>
      <c r="Y116" s="23">
        <f t="shared" si="95"/>
        <v>0</v>
      </c>
    </row>
    <row r="117" spans="1:25">
      <c r="A117" s="25">
        <f t="shared" si="77"/>
        <v>106</v>
      </c>
      <c r="C117" s="106">
        <v>39701</v>
      </c>
      <c r="E117" s="115" t="s">
        <v>307</v>
      </c>
      <c r="G117" s="24">
        <v>6.2</v>
      </c>
      <c r="H117" s="75" t="str">
        <f t="shared" si="79"/>
        <v>P, S, T &amp; D Plant - Customer</v>
      </c>
      <c r="I117" s="23">
        <f>'DepExp. Class.'!J$117</f>
        <v>0</v>
      </c>
      <c r="J117" s="75">
        <f t="shared" si="80"/>
        <v>0</v>
      </c>
      <c r="K117" s="75">
        <f t="shared" si="81"/>
        <v>0</v>
      </c>
      <c r="L117" s="75">
        <f t="shared" si="82"/>
        <v>0</v>
      </c>
      <c r="M117" s="75">
        <f t="shared" si="83"/>
        <v>0</v>
      </c>
      <c r="N117" s="75">
        <f t="shared" si="84"/>
        <v>0</v>
      </c>
      <c r="O117" s="75">
        <f t="shared" si="85"/>
        <v>0</v>
      </c>
      <c r="P117" s="75">
        <f t="shared" si="86"/>
        <v>0</v>
      </c>
      <c r="Q117" s="75">
        <f t="shared" si="87"/>
        <v>0</v>
      </c>
      <c r="R117" s="75">
        <f t="shared" si="88"/>
        <v>0</v>
      </c>
      <c r="S117" s="75">
        <f t="shared" si="89"/>
        <v>0</v>
      </c>
      <c r="T117" s="75">
        <f t="shared" si="90"/>
        <v>0</v>
      </c>
      <c r="U117" s="75">
        <f t="shared" si="91"/>
        <v>0</v>
      </c>
      <c r="V117" s="75">
        <f t="shared" si="92"/>
        <v>0</v>
      </c>
      <c r="W117" s="75">
        <f t="shared" si="93"/>
        <v>0</v>
      </c>
      <c r="X117" s="75">
        <f t="shared" si="94"/>
        <v>0</v>
      </c>
      <c r="Y117" s="23">
        <f t="shared" si="95"/>
        <v>0</v>
      </c>
    </row>
    <row r="118" spans="1:25">
      <c r="A118" s="25">
        <f t="shared" si="77"/>
        <v>107</v>
      </c>
      <c r="C118" s="106">
        <v>39702</v>
      </c>
      <c r="E118" s="115" t="s">
        <v>308</v>
      </c>
      <c r="G118" s="24">
        <v>6.2</v>
      </c>
      <c r="H118" s="75" t="str">
        <f t="shared" si="79"/>
        <v>P, S, T &amp; D Plant - Customer</v>
      </c>
      <c r="I118" s="23">
        <f>'DepExp. Class.'!J$118</f>
        <v>0</v>
      </c>
      <c r="J118" s="75">
        <f t="shared" si="80"/>
        <v>0</v>
      </c>
      <c r="K118" s="75">
        <f t="shared" si="81"/>
        <v>0</v>
      </c>
      <c r="L118" s="75">
        <f t="shared" si="82"/>
        <v>0</v>
      </c>
      <c r="M118" s="75">
        <f t="shared" si="83"/>
        <v>0</v>
      </c>
      <c r="N118" s="75">
        <f t="shared" si="84"/>
        <v>0</v>
      </c>
      <c r="O118" s="75">
        <f t="shared" si="85"/>
        <v>0</v>
      </c>
      <c r="P118" s="75">
        <f t="shared" si="86"/>
        <v>0</v>
      </c>
      <c r="Q118" s="75">
        <f t="shared" si="87"/>
        <v>0</v>
      </c>
      <c r="R118" s="75">
        <f t="shared" si="88"/>
        <v>0</v>
      </c>
      <c r="S118" s="75">
        <f t="shared" si="89"/>
        <v>0</v>
      </c>
      <c r="T118" s="75">
        <f t="shared" si="90"/>
        <v>0</v>
      </c>
      <c r="U118" s="75">
        <f t="shared" si="91"/>
        <v>0</v>
      </c>
      <c r="V118" s="75">
        <f t="shared" si="92"/>
        <v>0</v>
      </c>
      <c r="W118" s="75">
        <f t="shared" si="93"/>
        <v>0</v>
      </c>
      <c r="X118" s="75">
        <f t="shared" si="94"/>
        <v>0</v>
      </c>
      <c r="Y118" s="23">
        <f t="shared" si="95"/>
        <v>0</v>
      </c>
    </row>
    <row r="119" spans="1:25">
      <c r="A119" s="25">
        <f t="shared" si="77"/>
        <v>108</v>
      </c>
      <c r="C119" s="106">
        <v>39705</v>
      </c>
      <c r="E119" s="115" t="s">
        <v>309</v>
      </c>
      <c r="G119" s="24">
        <v>6.2</v>
      </c>
      <c r="H119" s="75" t="str">
        <f t="shared" si="79"/>
        <v>P, S, T &amp; D Plant - Customer</v>
      </c>
      <c r="I119" s="23">
        <f>'DepExp. Class.'!J$119</f>
        <v>0</v>
      </c>
      <c r="J119" s="75">
        <f t="shared" si="80"/>
        <v>0</v>
      </c>
      <c r="K119" s="75">
        <f t="shared" si="81"/>
        <v>0</v>
      </c>
      <c r="L119" s="75">
        <f t="shared" si="82"/>
        <v>0</v>
      </c>
      <c r="M119" s="75">
        <f t="shared" si="83"/>
        <v>0</v>
      </c>
      <c r="N119" s="75">
        <f t="shared" si="84"/>
        <v>0</v>
      </c>
      <c r="O119" s="75">
        <f t="shared" si="85"/>
        <v>0</v>
      </c>
      <c r="P119" s="75">
        <f t="shared" si="86"/>
        <v>0</v>
      </c>
      <c r="Q119" s="75">
        <f t="shared" si="87"/>
        <v>0</v>
      </c>
      <c r="R119" s="75">
        <f t="shared" si="88"/>
        <v>0</v>
      </c>
      <c r="S119" s="75">
        <f t="shared" si="89"/>
        <v>0</v>
      </c>
      <c r="T119" s="75">
        <f t="shared" si="90"/>
        <v>0</v>
      </c>
      <c r="U119" s="75">
        <f t="shared" si="91"/>
        <v>0</v>
      </c>
      <c r="V119" s="75">
        <f t="shared" si="92"/>
        <v>0</v>
      </c>
      <c r="W119" s="75">
        <f t="shared" si="93"/>
        <v>0</v>
      </c>
      <c r="X119" s="75">
        <f t="shared" si="94"/>
        <v>0</v>
      </c>
      <c r="Y119" s="23">
        <f t="shared" si="95"/>
        <v>0</v>
      </c>
    </row>
    <row r="120" spans="1:25">
      <c r="A120" s="25">
        <f t="shared" si="77"/>
        <v>109</v>
      </c>
      <c r="C120" s="106">
        <v>39800</v>
      </c>
      <c r="E120" s="115" t="s">
        <v>310</v>
      </c>
      <c r="G120" s="24">
        <v>6.2</v>
      </c>
      <c r="H120" s="75" t="str">
        <f t="shared" si="79"/>
        <v>P, S, T &amp; D Plant - Customer</v>
      </c>
      <c r="I120" s="23">
        <f>'DepExp. Class.'!J$120</f>
        <v>137742.14667708741</v>
      </c>
      <c r="J120" s="75">
        <f t="shared" si="80"/>
        <v>115977.59052412206</v>
      </c>
      <c r="K120" s="75">
        <f t="shared" si="81"/>
        <v>21099.284732366497</v>
      </c>
      <c r="L120" s="75">
        <f t="shared" si="82"/>
        <v>29.447288706060025</v>
      </c>
      <c r="M120" s="75">
        <f t="shared" si="83"/>
        <v>396.88041782079569</v>
      </c>
      <c r="N120" s="75">
        <f t="shared" si="84"/>
        <v>238.94371407202991</v>
      </c>
      <c r="O120" s="75">
        <f t="shared" si="85"/>
        <v>0</v>
      </c>
      <c r="P120" s="75">
        <f t="shared" si="86"/>
        <v>0</v>
      </c>
      <c r="Q120" s="75">
        <f t="shared" si="87"/>
        <v>0</v>
      </c>
      <c r="R120" s="75">
        <f t="shared" si="88"/>
        <v>0</v>
      </c>
      <c r="S120" s="75">
        <f t="shared" si="89"/>
        <v>0</v>
      </c>
      <c r="T120" s="75">
        <f t="shared" si="90"/>
        <v>0</v>
      </c>
      <c r="U120" s="75">
        <f t="shared" si="91"/>
        <v>0</v>
      </c>
      <c r="V120" s="75">
        <f t="shared" si="92"/>
        <v>0</v>
      </c>
      <c r="W120" s="75">
        <f t="shared" si="93"/>
        <v>0</v>
      </c>
      <c r="X120" s="75">
        <f t="shared" si="94"/>
        <v>0</v>
      </c>
      <c r="Y120" s="23">
        <f t="shared" si="95"/>
        <v>0</v>
      </c>
    </row>
    <row r="121" spans="1:25">
      <c r="A121" s="25">
        <f t="shared" si="77"/>
        <v>110</v>
      </c>
      <c r="C121" s="106">
        <v>39900</v>
      </c>
      <c r="E121" s="115" t="s">
        <v>311</v>
      </c>
      <c r="G121" s="24">
        <v>6.2</v>
      </c>
      <c r="H121" s="75" t="str">
        <f t="shared" si="79"/>
        <v>P, S, T &amp; D Plant - Customer</v>
      </c>
      <c r="I121" s="23">
        <f>'DepExp. Class.'!J$121</f>
        <v>0</v>
      </c>
      <c r="J121" s="75">
        <f t="shared" si="80"/>
        <v>0</v>
      </c>
      <c r="K121" s="75">
        <f t="shared" si="81"/>
        <v>0</v>
      </c>
      <c r="L121" s="75">
        <f t="shared" si="82"/>
        <v>0</v>
      </c>
      <c r="M121" s="75">
        <f t="shared" si="83"/>
        <v>0</v>
      </c>
      <c r="N121" s="75">
        <f t="shared" si="84"/>
        <v>0</v>
      </c>
      <c r="O121" s="75">
        <f t="shared" si="85"/>
        <v>0</v>
      </c>
      <c r="P121" s="75">
        <f t="shared" si="86"/>
        <v>0</v>
      </c>
      <c r="Q121" s="75">
        <f t="shared" si="87"/>
        <v>0</v>
      </c>
      <c r="R121" s="75">
        <f t="shared" si="88"/>
        <v>0</v>
      </c>
      <c r="S121" s="75">
        <f t="shared" si="89"/>
        <v>0</v>
      </c>
      <c r="T121" s="75">
        <f t="shared" si="90"/>
        <v>0</v>
      </c>
      <c r="U121" s="75">
        <f t="shared" si="91"/>
        <v>0</v>
      </c>
      <c r="V121" s="75">
        <f t="shared" si="92"/>
        <v>0</v>
      </c>
      <c r="W121" s="75">
        <f t="shared" si="93"/>
        <v>0</v>
      </c>
      <c r="X121" s="75">
        <f t="shared" si="94"/>
        <v>0</v>
      </c>
      <c r="Y121" s="23">
        <f t="shared" si="95"/>
        <v>0</v>
      </c>
    </row>
    <row r="122" spans="1:25">
      <c r="A122" s="25">
        <f t="shared" si="77"/>
        <v>111</v>
      </c>
      <c r="C122" s="106">
        <v>39901</v>
      </c>
      <c r="E122" s="115" t="s">
        <v>312</v>
      </c>
      <c r="G122" s="24">
        <v>6.2</v>
      </c>
      <c r="H122" s="75" t="str">
        <f t="shared" si="79"/>
        <v>P, S, T &amp; D Plant - Customer</v>
      </c>
      <c r="I122" s="23">
        <f>'DepExp. Class.'!J$122</f>
        <v>0</v>
      </c>
      <c r="J122" s="75">
        <f t="shared" si="80"/>
        <v>0</v>
      </c>
      <c r="K122" s="75">
        <f t="shared" si="81"/>
        <v>0</v>
      </c>
      <c r="L122" s="75">
        <f t="shared" si="82"/>
        <v>0</v>
      </c>
      <c r="M122" s="75">
        <f t="shared" si="83"/>
        <v>0</v>
      </c>
      <c r="N122" s="75">
        <f t="shared" si="84"/>
        <v>0</v>
      </c>
      <c r="O122" s="75">
        <f t="shared" si="85"/>
        <v>0</v>
      </c>
      <c r="P122" s="75">
        <f t="shared" si="86"/>
        <v>0</v>
      </c>
      <c r="Q122" s="75">
        <f t="shared" si="87"/>
        <v>0</v>
      </c>
      <c r="R122" s="75">
        <f t="shared" si="88"/>
        <v>0</v>
      </c>
      <c r="S122" s="75">
        <f t="shared" si="89"/>
        <v>0</v>
      </c>
      <c r="T122" s="75">
        <f t="shared" si="90"/>
        <v>0</v>
      </c>
      <c r="U122" s="75">
        <f t="shared" si="91"/>
        <v>0</v>
      </c>
      <c r="V122" s="75">
        <f t="shared" si="92"/>
        <v>0</v>
      </c>
      <c r="W122" s="75">
        <f t="shared" si="93"/>
        <v>0</v>
      </c>
      <c r="X122" s="75">
        <f t="shared" si="94"/>
        <v>0</v>
      </c>
      <c r="Y122" s="23">
        <f t="shared" si="95"/>
        <v>0</v>
      </c>
    </row>
    <row r="123" spans="1:25">
      <c r="A123" s="25">
        <f t="shared" si="77"/>
        <v>112</v>
      </c>
      <c r="C123" s="106">
        <v>39902</v>
      </c>
      <c r="E123" s="115" t="s">
        <v>313</v>
      </c>
      <c r="G123" s="24">
        <v>6.2</v>
      </c>
      <c r="H123" s="75" t="str">
        <f t="shared" si="79"/>
        <v>P, S, T &amp; D Plant - Customer</v>
      </c>
      <c r="I123" s="23">
        <f>'DepExp. Class.'!J$123</f>
        <v>0</v>
      </c>
      <c r="J123" s="75">
        <f t="shared" si="80"/>
        <v>0</v>
      </c>
      <c r="K123" s="75">
        <f t="shared" si="81"/>
        <v>0</v>
      </c>
      <c r="L123" s="75">
        <f t="shared" si="82"/>
        <v>0</v>
      </c>
      <c r="M123" s="75">
        <f t="shared" si="83"/>
        <v>0</v>
      </c>
      <c r="N123" s="75">
        <f t="shared" si="84"/>
        <v>0</v>
      </c>
      <c r="O123" s="75">
        <f t="shared" si="85"/>
        <v>0</v>
      </c>
      <c r="P123" s="75">
        <f t="shared" si="86"/>
        <v>0</v>
      </c>
      <c r="Q123" s="75">
        <f t="shared" si="87"/>
        <v>0</v>
      </c>
      <c r="R123" s="75">
        <f t="shared" si="88"/>
        <v>0</v>
      </c>
      <c r="S123" s="75">
        <f t="shared" si="89"/>
        <v>0</v>
      </c>
      <c r="T123" s="75">
        <f t="shared" si="90"/>
        <v>0</v>
      </c>
      <c r="U123" s="75">
        <f t="shared" si="91"/>
        <v>0</v>
      </c>
      <c r="V123" s="75">
        <f t="shared" si="92"/>
        <v>0</v>
      </c>
      <c r="W123" s="75">
        <f t="shared" si="93"/>
        <v>0</v>
      </c>
      <c r="X123" s="75">
        <f t="shared" si="94"/>
        <v>0</v>
      </c>
      <c r="Y123" s="23">
        <f t="shared" si="95"/>
        <v>0</v>
      </c>
    </row>
    <row r="124" spans="1:25">
      <c r="A124" s="25">
        <f t="shared" si="77"/>
        <v>113</v>
      </c>
      <c r="C124" s="106">
        <v>39903</v>
      </c>
      <c r="E124" s="115" t="s">
        <v>314</v>
      </c>
      <c r="G124" s="24">
        <v>6.2</v>
      </c>
      <c r="H124" s="75" t="str">
        <f t="shared" si="79"/>
        <v>P, S, T &amp; D Plant - Customer</v>
      </c>
      <c r="I124" s="23">
        <f>'DepExp. Class.'!J$124</f>
        <v>0</v>
      </c>
      <c r="J124" s="75">
        <f t="shared" si="80"/>
        <v>0</v>
      </c>
      <c r="K124" s="75">
        <f t="shared" si="81"/>
        <v>0</v>
      </c>
      <c r="L124" s="75">
        <f t="shared" si="82"/>
        <v>0</v>
      </c>
      <c r="M124" s="75">
        <f t="shared" si="83"/>
        <v>0</v>
      </c>
      <c r="N124" s="75">
        <f t="shared" si="84"/>
        <v>0</v>
      </c>
      <c r="O124" s="75">
        <f t="shared" si="85"/>
        <v>0</v>
      </c>
      <c r="P124" s="75">
        <f t="shared" si="86"/>
        <v>0</v>
      </c>
      <c r="Q124" s="75">
        <f t="shared" si="87"/>
        <v>0</v>
      </c>
      <c r="R124" s="75">
        <f t="shared" si="88"/>
        <v>0</v>
      </c>
      <c r="S124" s="75">
        <f t="shared" si="89"/>
        <v>0</v>
      </c>
      <c r="T124" s="75">
        <f t="shared" si="90"/>
        <v>0</v>
      </c>
      <c r="U124" s="75">
        <f t="shared" si="91"/>
        <v>0</v>
      </c>
      <c r="V124" s="75">
        <f t="shared" si="92"/>
        <v>0</v>
      </c>
      <c r="W124" s="75">
        <f t="shared" si="93"/>
        <v>0</v>
      </c>
      <c r="X124" s="75">
        <f t="shared" si="94"/>
        <v>0</v>
      </c>
      <c r="Y124" s="23">
        <f t="shared" si="95"/>
        <v>0</v>
      </c>
    </row>
    <row r="125" spans="1:25">
      <c r="A125" s="25">
        <f t="shared" si="77"/>
        <v>114</v>
      </c>
      <c r="C125" s="106">
        <v>39904</v>
      </c>
      <c r="E125" s="115" t="s">
        <v>315</v>
      </c>
      <c r="G125" s="24">
        <v>6.2</v>
      </c>
      <c r="H125" s="75" t="str">
        <f t="shared" si="79"/>
        <v>P, S, T &amp; D Plant - Customer</v>
      </c>
      <c r="I125" s="23">
        <f>'DepExp. Class.'!J$125</f>
        <v>0</v>
      </c>
      <c r="J125" s="75">
        <f t="shared" si="80"/>
        <v>0</v>
      </c>
      <c r="K125" s="75">
        <f t="shared" si="81"/>
        <v>0</v>
      </c>
      <c r="L125" s="75">
        <f t="shared" si="82"/>
        <v>0</v>
      </c>
      <c r="M125" s="75">
        <f t="shared" si="83"/>
        <v>0</v>
      </c>
      <c r="N125" s="75">
        <f t="shared" si="84"/>
        <v>0</v>
      </c>
      <c r="O125" s="75">
        <f t="shared" si="85"/>
        <v>0</v>
      </c>
      <c r="P125" s="75">
        <f t="shared" si="86"/>
        <v>0</v>
      </c>
      <c r="Q125" s="75">
        <f t="shared" si="87"/>
        <v>0</v>
      </c>
      <c r="R125" s="75">
        <f t="shared" si="88"/>
        <v>0</v>
      </c>
      <c r="S125" s="75">
        <f t="shared" si="89"/>
        <v>0</v>
      </c>
      <c r="T125" s="75">
        <f t="shared" si="90"/>
        <v>0</v>
      </c>
      <c r="U125" s="75">
        <f t="shared" si="91"/>
        <v>0</v>
      </c>
      <c r="V125" s="75">
        <f t="shared" si="92"/>
        <v>0</v>
      </c>
      <c r="W125" s="75">
        <f t="shared" si="93"/>
        <v>0</v>
      </c>
      <c r="X125" s="75">
        <f t="shared" si="94"/>
        <v>0</v>
      </c>
      <c r="Y125" s="23">
        <f t="shared" si="95"/>
        <v>0</v>
      </c>
    </row>
    <row r="126" spans="1:25">
      <c r="A126" s="25">
        <f t="shared" si="77"/>
        <v>115</v>
      </c>
      <c r="C126" s="106">
        <v>39905</v>
      </c>
      <c r="E126" s="115" t="s">
        <v>316</v>
      </c>
      <c r="G126" s="24">
        <v>6.2</v>
      </c>
      <c r="H126" s="75" t="str">
        <f t="shared" si="79"/>
        <v>P, S, T &amp; D Plant - Customer</v>
      </c>
      <c r="I126" s="23">
        <f>'DepExp. Class.'!J$126</f>
        <v>0</v>
      </c>
      <c r="J126" s="75">
        <f t="shared" si="80"/>
        <v>0</v>
      </c>
      <c r="K126" s="75">
        <f t="shared" si="81"/>
        <v>0</v>
      </c>
      <c r="L126" s="75">
        <f t="shared" si="82"/>
        <v>0</v>
      </c>
      <c r="M126" s="75">
        <f t="shared" si="83"/>
        <v>0</v>
      </c>
      <c r="N126" s="75">
        <f t="shared" si="84"/>
        <v>0</v>
      </c>
      <c r="O126" s="75">
        <f t="shared" si="85"/>
        <v>0</v>
      </c>
      <c r="P126" s="75">
        <f t="shared" si="86"/>
        <v>0</v>
      </c>
      <c r="Q126" s="75">
        <f t="shared" si="87"/>
        <v>0</v>
      </c>
      <c r="R126" s="75">
        <f t="shared" si="88"/>
        <v>0</v>
      </c>
      <c r="S126" s="75">
        <f t="shared" si="89"/>
        <v>0</v>
      </c>
      <c r="T126" s="75">
        <f t="shared" si="90"/>
        <v>0</v>
      </c>
      <c r="U126" s="75">
        <f t="shared" si="91"/>
        <v>0</v>
      </c>
      <c r="V126" s="75">
        <f t="shared" si="92"/>
        <v>0</v>
      </c>
      <c r="W126" s="75">
        <f t="shared" si="93"/>
        <v>0</v>
      </c>
      <c r="X126" s="75">
        <f t="shared" si="94"/>
        <v>0</v>
      </c>
      <c r="Y126" s="23">
        <f t="shared" si="95"/>
        <v>0</v>
      </c>
    </row>
    <row r="127" spans="1:25">
      <c r="A127" s="25">
        <f t="shared" si="77"/>
        <v>116</v>
      </c>
      <c r="C127" s="106">
        <v>39906</v>
      </c>
      <c r="E127" s="115" t="s">
        <v>317</v>
      </c>
      <c r="G127" s="24">
        <v>6.2</v>
      </c>
      <c r="H127" s="75" t="str">
        <f t="shared" si="79"/>
        <v>P, S, T &amp; D Plant - Customer</v>
      </c>
      <c r="I127" s="23">
        <f>'DepExp. Class.'!J$127</f>
        <v>7637.6752030349544</v>
      </c>
      <c r="J127" s="75">
        <f t="shared" si="80"/>
        <v>6430.8506047203646</v>
      </c>
      <c r="K127" s="75">
        <f t="shared" si="81"/>
        <v>1169.9359106109812</v>
      </c>
      <c r="L127" s="75">
        <f t="shared" si="82"/>
        <v>1.6328250442774475</v>
      </c>
      <c r="M127" s="75">
        <f t="shared" si="83"/>
        <v>22.006653728624318</v>
      </c>
      <c r="N127" s="75">
        <f t="shared" si="84"/>
        <v>13.249208930708431</v>
      </c>
      <c r="O127" s="75">
        <f t="shared" si="85"/>
        <v>0</v>
      </c>
      <c r="P127" s="75">
        <f t="shared" si="86"/>
        <v>0</v>
      </c>
      <c r="Q127" s="75">
        <f t="shared" si="87"/>
        <v>0</v>
      </c>
      <c r="R127" s="75">
        <f t="shared" si="88"/>
        <v>0</v>
      </c>
      <c r="S127" s="75">
        <f t="shared" si="89"/>
        <v>0</v>
      </c>
      <c r="T127" s="75">
        <f t="shared" si="90"/>
        <v>0</v>
      </c>
      <c r="U127" s="75">
        <f t="shared" si="91"/>
        <v>0</v>
      </c>
      <c r="V127" s="75">
        <f t="shared" si="92"/>
        <v>0</v>
      </c>
      <c r="W127" s="75">
        <f t="shared" si="93"/>
        <v>0</v>
      </c>
      <c r="X127" s="75">
        <f t="shared" si="94"/>
        <v>0</v>
      </c>
      <c r="Y127" s="23">
        <f t="shared" si="95"/>
        <v>0</v>
      </c>
    </row>
    <row r="128" spans="1:25">
      <c r="A128" s="25">
        <f t="shared" si="77"/>
        <v>117</v>
      </c>
      <c r="C128" s="106">
        <v>39907</v>
      </c>
      <c r="E128" s="115" t="s">
        <v>318</v>
      </c>
      <c r="G128" s="24">
        <v>6.2</v>
      </c>
      <c r="H128" s="75" t="str">
        <f t="shared" si="79"/>
        <v>P, S, T &amp; D Plant - Customer</v>
      </c>
      <c r="I128" s="23">
        <f>'DepExp. Class.'!J$128</f>
        <v>0</v>
      </c>
      <c r="J128" s="75">
        <f t="shared" si="80"/>
        <v>0</v>
      </c>
      <c r="K128" s="75">
        <f t="shared" si="81"/>
        <v>0</v>
      </c>
      <c r="L128" s="75">
        <f t="shared" si="82"/>
        <v>0</v>
      </c>
      <c r="M128" s="75">
        <f t="shared" si="83"/>
        <v>0</v>
      </c>
      <c r="N128" s="75">
        <f t="shared" si="84"/>
        <v>0</v>
      </c>
      <c r="O128" s="75">
        <f t="shared" si="85"/>
        <v>0</v>
      </c>
      <c r="P128" s="75">
        <f t="shared" si="86"/>
        <v>0</v>
      </c>
      <c r="Q128" s="75">
        <f t="shared" si="87"/>
        <v>0</v>
      </c>
      <c r="R128" s="75">
        <f t="shared" si="88"/>
        <v>0</v>
      </c>
      <c r="S128" s="75">
        <f t="shared" si="89"/>
        <v>0</v>
      </c>
      <c r="T128" s="75">
        <f t="shared" si="90"/>
        <v>0</v>
      </c>
      <c r="U128" s="75">
        <f t="shared" si="91"/>
        <v>0</v>
      </c>
      <c r="V128" s="75">
        <f t="shared" si="92"/>
        <v>0</v>
      </c>
      <c r="W128" s="75">
        <f t="shared" si="93"/>
        <v>0</v>
      </c>
      <c r="X128" s="75">
        <f t="shared" si="94"/>
        <v>0</v>
      </c>
      <c r="Y128" s="23">
        <f t="shared" si="95"/>
        <v>0</v>
      </c>
    </row>
    <row r="129" spans="1:25">
      <c r="A129" s="25">
        <f t="shared" si="77"/>
        <v>118</v>
      </c>
      <c r="C129" s="106">
        <v>39908</v>
      </c>
      <c r="E129" s="115" t="s">
        <v>319</v>
      </c>
      <c r="G129" s="24">
        <v>6.2</v>
      </c>
      <c r="H129" s="75" t="str">
        <f t="shared" si="79"/>
        <v>P, S, T &amp; D Plant - Customer</v>
      </c>
      <c r="I129" s="23">
        <f>'DepExp. Class.'!J$129</f>
        <v>0</v>
      </c>
      <c r="J129" s="75">
        <f t="shared" si="80"/>
        <v>0</v>
      </c>
      <c r="K129" s="75">
        <f t="shared" si="81"/>
        <v>0</v>
      </c>
      <c r="L129" s="75">
        <f t="shared" si="82"/>
        <v>0</v>
      </c>
      <c r="M129" s="75">
        <f t="shared" si="83"/>
        <v>0</v>
      </c>
      <c r="N129" s="75">
        <f t="shared" si="84"/>
        <v>0</v>
      </c>
      <c r="O129" s="75">
        <f t="shared" si="85"/>
        <v>0</v>
      </c>
      <c r="P129" s="75">
        <f t="shared" si="86"/>
        <v>0</v>
      </c>
      <c r="Q129" s="75">
        <f t="shared" si="87"/>
        <v>0</v>
      </c>
      <c r="R129" s="75">
        <f t="shared" si="88"/>
        <v>0</v>
      </c>
      <c r="S129" s="75">
        <f t="shared" si="89"/>
        <v>0</v>
      </c>
      <c r="T129" s="75">
        <f t="shared" si="90"/>
        <v>0</v>
      </c>
      <c r="U129" s="75">
        <f t="shared" si="91"/>
        <v>0</v>
      </c>
      <c r="V129" s="75">
        <f t="shared" si="92"/>
        <v>0</v>
      </c>
      <c r="W129" s="75">
        <f t="shared" si="93"/>
        <v>0</v>
      </c>
      <c r="X129" s="75">
        <f t="shared" si="94"/>
        <v>0</v>
      </c>
      <c r="Y129" s="23">
        <f t="shared" si="95"/>
        <v>0</v>
      </c>
    </row>
    <row r="130" spans="1:25">
      <c r="A130" s="25">
        <f t="shared" si="77"/>
        <v>119</v>
      </c>
      <c r="C130" s="106">
        <v>39909</v>
      </c>
      <c r="E130" s="115" t="s">
        <v>320</v>
      </c>
      <c r="G130" s="24">
        <v>6.2</v>
      </c>
      <c r="H130" s="75" t="str">
        <f t="shared" si="79"/>
        <v>P, S, T &amp; D Plant - Customer</v>
      </c>
      <c r="I130" s="23">
        <f>'DepExp. Class.'!J$130</f>
        <v>0</v>
      </c>
      <c r="J130" s="75">
        <f t="shared" si="80"/>
        <v>0</v>
      </c>
      <c r="K130" s="75">
        <f t="shared" si="81"/>
        <v>0</v>
      </c>
      <c r="L130" s="75">
        <f t="shared" si="82"/>
        <v>0</v>
      </c>
      <c r="M130" s="75">
        <f t="shared" si="83"/>
        <v>0</v>
      </c>
      <c r="N130" s="75">
        <f t="shared" si="84"/>
        <v>0</v>
      </c>
      <c r="O130" s="75">
        <f t="shared" si="85"/>
        <v>0</v>
      </c>
      <c r="P130" s="75">
        <f t="shared" si="86"/>
        <v>0</v>
      </c>
      <c r="Q130" s="75">
        <f t="shared" si="87"/>
        <v>0</v>
      </c>
      <c r="R130" s="75">
        <f t="shared" si="88"/>
        <v>0</v>
      </c>
      <c r="S130" s="75">
        <f t="shared" si="89"/>
        <v>0</v>
      </c>
      <c r="T130" s="75">
        <f t="shared" si="90"/>
        <v>0</v>
      </c>
      <c r="U130" s="75">
        <f t="shared" si="91"/>
        <v>0</v>
      </c>
      <c r="V130" s="75">
        <f t="shared" si="92"/>
        <v>0</v>
      </c>
      <c r="W130" s="75">
        <f t="shared" si="93"/>
        <v>0</v>
      </c>
      <c r="X130" s="75">
        <f t="shared" si="94"/>
        <v>0</v>
      </c>
      <c r="Y130" s="23">
        <f t="shared" si="95"/>
        <v>0</v>
      </c>
    </row>
    <row r="131" spans="1:25">
      <c r="A131" s="25">
        <f t="shared" si="77"/>
        <v>120</v>
      </c>
      <c r="C131" s="106">
        <v>40600</v>
      </c>
      <c r="E131" s="115" t="s">
        <v>540</v>
      </c>
      <c r="G131" s="24">
        <v>6.2</v>
      </c>
      <c r="H131" s="75" t="str">
        <f t="shared" si="79"/>
        <v>P, S, T &amp; D Plant - Customer</v>
      </c>
      <c r="I131" s="23">
        <f>'DepExp. Class.'!J$131</f>
        <v>34062.268597122675</v>
      </c>
      <c r="J131" s="75">
        <f t="shared" si="80"/>
        <v>28680.109428967473</v>
      </c>
      <c r="K131" s="75">
        <f t="shared" si="81"/>
        <v>5217.6441350655014</v>
      </c>
      <c r="L131" s="75">
        <f t="shared" si="82"/>
        <v>7.282022834407325</v>
      </c>
      <c r="M131" s="75">
        <f t="shared" si="83"/>
        <v>98.144596398968147</v>
      </c>
      <c r="N131" s="75">
        <f t="shared" si="84"/>
        <v>59.088413856333716</v>
      </c>
      <c r="O131" s="75">
        <f t="shared" si="85"/>
        <v>0</v>
      </c>
      <c r="P131" s="75">
        <f t="shared" si="86"/>
        <v>0</v>
      </c>
      <c r="Q131" s="75">
        <f t="shared" si="87"/>
        <v>0</v>
      </c>
      <c r="R131" s="75">
        <f t="shared" si="88"/>
        <v>0</v>
      </c>
      <c r="S131" s="75">
        <f t="shared" si="89"/>
        <v>0</v>
      </c>
      <c r="T131" s="75">
        <f t="shared" si="90"/>
        <v>0</v>
      </c>
      <c r="U131" s="75">
        <f t="shared" si="91"/>
        <v>0</v>
      </c>
      <c r="V131" s="75">
        <f t="shared" si="92"/>
        <v>0</v>
      </c>
      <c r="W131" s="75">
        <f t="shared" si="93"/>
        <v>0</v>
      </c>
      <c r="X131" s="75">
        <f t="shared" si="94"/>
        <v>0</v>
      </c>
      <c r="Y131" s="23">
        <f t="shared" si="95"/>
        <v>0</v>
      </c>
    </row>
    <row r="132" spans="1:25">
      <c r="A132" s="25">
        <f t="shared" si="77"/>
        <v>121</v>
      </c>
      <c r="C132" s="117"/>
      <c r="E132" s="115"/>
      <c r="G132" s="24"/>
      <c r="H132" s="75"/>
      <c r="I132" s="23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23"/>
    </row>
    <row r="133" spans="1:25">
      <c r="A133" s="25">
        <f t="shared" si="77"/>
        <v>122</v>
      </c>
      <c r="G133" s="24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>
      <c r="A134" s="25">
        <f t="shared" si="77"/>
        <v>123</v>
      </c>
      <c r="D134" s="106" t="s">
        <v>149</v>
      </c>
      <c r="G134" s="24"/>
      <c r="H134" s="75"/>
      <c r="I134" s="23">
        <f>'DepExp. Class.'!J$134</f>
        <v>554865.00934827479</v>
      </c>
      <c r="J134" s="23">
        <f>SUM(J98:J132)</f>
        <v>467191.11327064811</v>
      </c>
      <c r="K134" s="23">
        <f t="shared" ref="K134:X134" si="96">SUM(K98:K132)</f>
        <v>84993.99132868227</v>
      </c>
      <c r="L134" s="23">
        <f t="shared" si="96"/>
        <v>118.62215391106059</v>
      </c>
      <c r="M134" s="23">
        <f t="shared" si="96"/>
        <v>1598.7485461551505</v>
      </c>
      <c r="N134" s="23">
        <f t="shared" si="96"/>
        <v>962.53404887831994</v>
      </c>
      <c r="O134" s="23">
        <f t="shared" si="96"/>
        <v>0</v>
      </c>
      <c r="P134" s="23">
        <f t="shared" si="96"/>
        <v>0</v>
      </c>
      <c r="Q134" s="23">
        <f t="shared" si="96"/>
        <v>0</v>
      </c>
      <c r="R134" s="23">
        <f t="shared" si="96"/>
        <v>0</v>
      </c>
      <c r="S134" s="23">
        <f t="shared" si="96"/>
        <v>0</v>
      </c>
      <c r="T134" s="23">
        <f t="shared" si="96"/>
        <v>0</v>
      </c>
      <c r="U134" s="23">
        <f t="shared" si="96"/>
        <v>0</v>
      </c>
      <c r="V134" s="23">
        <f t="shared" si="96"/>
        <v>0</v>
      </c>
      <c r="W134" s="23">
        <f t="shared" si="96"/>
        <v>0</v>
      </c>
      <c r="X134" s="23">
        <f t="shared" si="96"/>
        <v>0</v>
      </c>
      <c r="Y134" s="23">
        <f>SUM(J134:X134)-I134</f>
        <v>0</v>
      </c>
    </row>
    <row r="135" spans="1:25">
      <c r="A135" s="25">
        <f t="shared" si="77"/>
        <v>124</v>
      </c>
      <c r="G135" s="24"/>
      <c r="I135" s="23"/>
      <c r="J135" s="95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>
      <c r="A136" s="25">
        <f t="shared" si="77"/>
        <v>125</v>
      </c>
      <c r="D136" s="106" t="s">
        <v>356</v>
      </c>
      <c r="G136" s="24"/>
      <c r="I136" s="23">
        <f>'DepExp. Class.'!J$136</f>
        <v>15417535.462813569</v>
      </c>
      <c r="J136" s="23">
        <f t="shared" ref="J136:X136" si="97">J134+J94+J66+J52+J30+J18</f>
        <v>12638454.673514061</v>
      </c>
      <c r="K136" s="23">
        <f t="shared" si="97"/>
        <v>2668115.0958240847</v>
      </c>
      <c r="L136" s="23">
        <f t="shared" si="97"/>
        <v>4911.737842724996</v>
      </c>
      <c r="M136" s="23">
        <f t="shared" si="97"/>
        <v>66198.711423158806</v>
      </c>
      <c r="N136" s="23">
        <f t="shared" si="97"/>
        <v>39855.244209539967</v>
      </c>
      <c r="O136" s="23">
        <f t="shared" si="97"/>
        <v>0</v>
      </c>
      <c r="P136" s="23">
        <f t="shared" si="97"/>
        <v>0</v>
      </c>
      <c r="Q136" s="23">
        <f t="shared" si="97"/>
        <v>0</v>
      </c>
      <c r="R136" s="23">
        <f t="shared" si="97"/>
        <v>0</v>
      </c>
      <c r="S136" s="23">
        <f t="shared" si="97"/>
        <v>0</v>
      </c>
      <c r="T136" s="23">
        <f t="shared" si="97"/>
        <v>0</v>
      </c>
      <c r="U136" s="23">
        <f t="shared" si="97"/>
        <v>0</v>
      </c>
      <c r="V136" s="23">
        <f t="shared" si="97"/>
        <v>0</v>
      </c>
      <c r="W136" s="23">
        <f t="shared" si="97"/>
        <v>0</v>
      </c>
      <c r="X136" s="23">
        <f t="shared" si="97"/>
        <v>0</v>
      </c>
      <c r="Y136" s="23">
        <f>SUM(J136:X136)-I136</f>
        <v>0</v>
      </c>
    </row>
    <row r="137" spans="1:25">
      <c r="A137" s="25">
        <f t="shared" si="77"/>
        <v>126</v>
      </c>
      <c r="G137" s="24"/>
      <c r="I137" s="23"/>
      <c r="J137" s="95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>
      <c r="A138" s="25">
        <f t="shared" si="77"/>
        <v>127</v>
      </c>
      <c r="D138" s="106" t="s">
        <v>347</v>
      </c>
      <c r="G138" s="24"/>
      <c r="H138" s="75"/>
      <c r="I138" s="23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23"/>
    </row>
    <row r="139" spans="1:25">
      <c r="A139" s="25">
        <f t="shared" si="77"/>
        <v>128</v>
      </c>
      <c r="G139" s="24"/>
      <c r="H139" s="75"/>
      <c r="I139" s="23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23"/>
    </row>
    <row r="140" spans="1:25">
      <c r="A140" s="25">
        <f t="shared" si="77"/>
        <v>129</v>
      </c>
      <c r="D140" s="106" t="s">
        <v>322</v>
      </c>
      <c r="G140" s="24"/>
      <c r="H140" s="75"/>
      <c r="I140" s="23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23"/>
    </row>
    <row r="141" spans="1:25">
      <c r="A141" s="25">
        <f t="shared" si="77"/>
        <v>130</v>
      </c>
      <c r="G141" s="24"/>
      <c r="H141" s="75"/>
      <c r="I141" s="23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23"/>
    </row>
    <row r="142" spans="1:25">
      <c r="A142" s="25">
        <f t="shared" si="77"/>
        <v>131</v>
      </c>
      <c r="C142" s="106">
        <v>30100</v>
      </c>
      <c r="E142" s="115" t="s">
        <v>323</v>
      </c>
      <c r="G142" s="24">
        <v>99</v>
      </c>
      <c r="H142" s="75" t="str">
        <f t="shared" ref="H142:H183" si="98">VLOOKUP($G142,alloc,3)</f>
        <v>-</v>
      </c>
      <c r="I142" s="23">
        <f>'DepExp. Class.'!J$142</f>
        <v>0</v>
      </c>
      <c r="J142" s="75">
        <f t="shared" ref="J142:J183" si="99">$I142*VLOOKUP($G142,alloc,6)</f>
        <v>0</v>
      </c>
      <c r="K142" s="75">
        <f t="shared" ref="K142:K183" si="100">$I142*VLOOKUP($G142,alloc,7)</f>
        <v>0</v>
      </c>
      <c r="L142" s="75">
        <f t="shared" ref="L142:L183" si="101">$I142*VLOOKUP($G142,alloc,8)</f>
        <v>0</v>
      </c>
      <c r="M142" s="75">
        <f t="shared" ref="M142:M183" si="102">$I142*VLOOKUP($G142,alloc,9)</f>
        <v>0</v>
      </c>
      <c r="N142" s="75">
        <f t="shared" ref="N142:N183" si="103">$I142*VLOOKUP($G142,alloc,10)</f>
        <v>0</v>
      </c>
      <c r="O142" s="75">
        <f t="shared" ref="O142:O183" si="104">$I142*VLOOKUP($G142,alloc,11)</f>
        <v>0</v>
      </c>
      <c r="P142" s="75">
        <f t="shared" ref="P142:P183" si="105">$I142*VLOOKUP($G142,alloc,12)</f>
        <v>0</v>
      </c>
      <c r="Q142" s="75">
        <f t="shared" ref="Q142:Q183" si="106">$I142*VLOOKUP($G142,alloc,13)</f>
        <v>0</v>
      </c>
      <c r="R142" s="75">
        <f t="shared" ref="R142:R183" si="107">$I142*VLOOKUP($G142,alloc,14)</f>
        <v>0</v>
      </c>
      <c r="S142" s="75">
        <f t="shared" ref="S142:S183" si="108">$I142*VLOOKUP($G142,alloc,15)</f>
        <v>0</v>
      </c>
      <c r="T142" s="75">
        <f t="shared" ref="T142:T183" si="109">$I142*VLOOKUP($G142,alloc,16)</f>
        <v>0</v>
      </c>
      <c r="U142" s="75">
        <f t="shared" ref="U142:U183" si="110">$I142*VLOOKUP($G142,alloc,17)</f>
        <v>0</v>
      </c>
      <c r="V142" s="75">
        <f t="shared" ref="V142:V183" si="111">$I142*VLOOKUP($G142,alloc,18)</f>
        <v>0</v>
      </c>
      <c r="W142" s="75">
        <f t="shared" ref="W142:W183" si="112">$I142*VLOOKUP($G142,alloc,19)</f>
        <v>0</v>
      </c>
      <c r="X142" s="75">
        <f t="shared" ref="X142:X183" si="113">$I142*VLOOKUP($G142,alloc,20)</f>
        <v>0</v>
      </c>
      <c r="Y142" s="23">
        <f t="shared" ref="Y142:Y183" si="114">SUM(J142:X142)-I142</f>
        <v>0</v>
      </c>
    </row>
    <row r="143" spans="1:25">
      <c r="A143" s="25">
        <f t="shared" si="77"/>
        <v>132</v>
      </c>
      <c r="C143" s="106">
        <v>30200</v>
      </c>
      <c r="E143" s="115" t="s">
        <v>185</v>
      </c>
      <c r="G143" s="24">
        <v>99</v>
      </c>
      <c r="H143" s="75" t="str">
        <f t="shared" si="98"/>
        <v>-</v>
      </c>
      <c r="I143" s="23">
        <f>'DepExp. Class.'!J$143</f>
        <v>0</v>
      </c>
      <c r="J143" s="75">
        <f t="shared" si="99"/>
        <v>0</v>
      </c>
      <c r="K143" s="75">
        <f t="shared" si="100"/>
        <v>0</v>
      </c>
      <c r="L143" s="75">
        <f t="shared" si="101"/>
        <v>0</v>
      </c>
      <c r="M143" s="75">
        <f t="shared" si="102"/>
        <v>0</v>
      </c>
      <c r="N143" s="75">
        <f t="shared" si="103"/>
        <v>0</v>
      </c>
      <c r="O143" s="75">
        <f t="shared" si="104"/>
        <v>0</v>
      </c>
      <c r="P143" s="75">
        <f t="shared" si="105"/>
        <v>0</v>
      </c>
      <c r="Q143" s="75">
        <f t="shared" si="106"/>
        <v>0</v>
      </c>
      <c r="R143" s="75">
        <f t="shared" si="107"/>
        <v>0</v>
      </c>
      <c r="S143" s="75">
        <f t="shared" si="108"/>
        <v>0</v>
      </c>
      <c r="T143" s="75">
        <f t="shared" si="109"/>
        <v>0</v>
      </c>
      <c r="U143" s="75">
        <f t="shared" si="110"/>
        <v>0</v>
      </c>
      <c r="V143" s="75">
        <f t="shared" si="111"/>
        <v>0</v>
      </c>
      <c r="W143" s="75">
        <f t="shared" si="112"/>
        <v>0</v>
      </c>
      <c r="X143" s="75">
        <f t="shared" si="113"/>
        <v>0</v>
      </c>
      <c r="Y143" s="23">
        <f t="shared" si="114"/>
        <v>0</v>
      </c>
    </row>
    <row r="144" spans="1:25">
      <c r="A144" s="25">
        <f t="shared" ref="A144:A207" si="115">A143+1</f>
        <v>133</v>
      </c>
      <c r="C144" s="106">
        <v>30300</v>
      </c>
      <c r="E144" s="115" t="s">
        <v>324</v>
      </c>
      <c r="G144" s="24">
        <v>99</v>
      </c>
      <c r="H144" s="75" t="str">
        <f t="shared" si="98"/>
        <v>-</v>
      </c>
      <c r="I144" s="23">
        <f>'DepExp. Class.'!J$144</f>
        <v>0</v>
      </c>
      <c r="J144" s="75">
        <f t="shared" si="99"/>
        <v>0</v>
      </c>
      <c r="K144" s="75">
        <f t="shared" si="100"/>
        <v>0</v>
      </c>
      <c r="L144" s="75">
        <f t="shared" si="101"/>
        <v>0</v>
      </c>
      <c r="M144" s="75">
        <f t="shared" si="102"/>
        <v>0</v>
      </c>
      <c r="N144" s="75">
        <f t="shared" si="103"/>
        <v>0</v>
      </c>
      <c r="O144" s="75">
        <f t="shared" si="104"/>
        <v>0</v>
      </c>
      <c r="P144" s="75">
        <f t="shared" si="105"/>
        <v>0</v>
      </c>
      <c r="Q144" s="75">
        <f t="shared" si="106"/>
        <v>0</v>
      </c>
      <c r="R144" s="75">
        <f t="shared" si="107"/>
        <v>0</v>
      </c>
      <c r="S144" s="75">
        <f t="shared" si="108"/>
        <v>0</v>
      </c>
      <c r="T144" s="75">
        <f t="shared" si="109"/>
        <v>0</v>
      </c>
      <c r="U144" s="75">
        <f t="shared" si="110"/>
        <v>0</v>
      </c>
      <c r="V144" s="75">
        <f t="shared" si="111"/>
        <v>0</v>
      </c>
      <c r="W144" s="75">
        <f t="shared" si="112"/>
        <v>0</v>
      </c>
      <c r="X144" s="75">
        <f t="shared" si="113"/>
        <v>0</v>
      </c>
      <c r="Y144" s="23">
        <f t="shared" si="114"/>
        <v>0</v>
      </c>
    </row>
    <row r="145" spans="1:25">
      <c r="A145" s="25">
        <f t="shared" si="115"/>
        <v>134</v>
      </c>
      <c r="G145" s="24"/>
      <c r="H145" s="75"/>
      <c r="I145" s="23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23"/>
    </row>
    <row r="146" spans="1:25">
      <c r="A146" s="25">
        <f t="shared" si="115"/>
        <v>135</v>
      </c>
      <c r="D146" s="106" t="s">
        <v>325</v>
      </c>
      <c r="G146" s="24"/>
      <c r="H146" s="75"/>
      <c r="I146" s="23">
        <f>'DepExp. Class.'!J$146</f>
        <v>0</v>
      </c>
      <c r="J146" s="75">
        <f>SUM(J142:J144)</f>
        <v>0</v>
      </c>
      <c r="K146" s="75">
        <f t="shared" ref="K146:X146" si="116">SUM(K142:K144)</f>
        <v>0</v>
      </c>
      <c r="L146" s="75">
        <f t="shared" si="116"/>
        <v>0</v>
      </c>
      <c r="M146" s="75">
        <f t="shared" si="116"/>
        <v>0</v>
      </c>
      <c r="N146" s="75">
        <f t="shared" si="116"/>
        <v>0</v>
      </c>
      <c r="O146" s="75">
        <f t="shared" si="116"/>
        <v>0</v>
      </c>
      <c r="P146" s="75">
        <f t="shared" si="116"/>
        <v>0</v>
      </c>
      <c r="Q146" s="75">
        <f t="shared" si="116"/>
        <v>0</v>
      </c>
      <c r="R146" s="75">
        <f t="shared" si="116"/>
        <v>0</v>
      </c>
      <c r="S146" s="75">
        <f t="shared" si="116"/>
        <v>0</v>
      </c>
      <c r="T146" s="75">
        <f t="shared" si="116"/>
        <v>0</v>
      </c>
      <c r="U146" s="75">
        <f t="shared" si="116"/>
        <v>0</v>
      </c>
      <c r="V146" s="75">
        <f t="shared" si="116"/>
        <v>0</v>
      </c>
      <c r="W146" s="75">
        <f t="shared" si="116"/>
        <v>0</v>
      </c>
      <c r="X146" s="75">
        <f t="shared" si="116"/>
        <v>0</v>
      </c>
      <c r="Y146" s="23">
        <f t="shared" si="114"/>
        <v>0</v>
      </c>
    </row>
    <row r="147" spans="1:25">
      <c r="A147" s="25">
        <f t="shared" si="115"/>
        <v>136</v>
      </c>
      <c r="G147" s="24"/>
      <c r="H147" s="75"/>
      <c r="I147" s="23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23"/>
    </row>
    <row r="148" spans="1:25">
      <c r="A148" s="25">
        <f t="shared" si="115"/>
        <v>137</v>
      </c>
      <c r="D148" s="106" t="s">
        <v>148</v>
      </c>
      <c r="G148" s="24"/>
      <c r="H148" s="75"/>
      <c r="I148" s="23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23"/>
    </row>
    <row r="149" spans="1:25">
      <c r="A149" s="25">
        <f t="shared" si="115"/>
        <v>138</v>
      </c>
      <c r="G149" s="24"/>
      <c r="H149" s="75"/>
      <c r="I149" s="23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23"/>
    </row>
    <row r="150" spans="1:25">
      <c r="A150" s="25">
        <f t="shared" si="115"/>
        <v>139</v>
      </c>
      <c r="C150" s="119">
        <v>37400</v>
      </c>
      <c r="E150" s="115" t="s">
        <v>115</v>
      </c>
      <c r="G150" s="24">
        <v>6.2</v>
      </c>
      <c r="H150" s="75" t="str">
        <f t="shared" si="98"/>
        <v>P, S, T &amp; D Plant - Customer</v>
      </c>
      <c r="I150" s="23">
        <f>'DepExp. Class.'!J$150</f>
        <v>0</v>
      </c>
      <c r="J150" s="75">
        <f t="shared" si="99"/>
        <v>0</v>
      </c>
      <c r="K150" s="75">
        <f t="shared" si="100"/>
        <v>0</v>
      </c>
      <c r="L150" s="75">
        <f t="shared" si="101"/>
        <v>0</v>
      </c>
      <c r="M150" s="75">
        <f t="shared" si="102"/>
        <v>0</v>
      </c>
      <c r="N150" s="75">
        <f t="shared" si="103"/>
        <v>0</v>
      </c>
      <c r="O150" s="75">
        <f t="shared" si="104"/>
        <v>0</v>
      </c>
      <c r="P150" s="75">
        <f t="shared" si="105"/>
        <v>0</v>
      </c>
      <c r="Q150" s="75">
        <f t="shared" si="106"/>
        <v>0</v>
      </c>
      <c r="R150" s="75">
        <f t="shared" si="107"/>
        <v>0</v>
      </c>
      <c r="S150" s="75">
        <f t="shared" si="108"/>
        <v>0</v>
      </c>
      <c r="T150" s="75">
        <f t="shared" si="109"/>
        <v>0</v>
      </c>
      <c r="U150" s="75">
        <f t="shared" si="110"/>
        <v>0</v>
      </c>
      <c r="V150" s="75">
        <f t="shared" si="111"/>
        <v>0</v>
      </c>
      <c r="W150" s="75">
        <f t="shared" si="112"/>
        <v>0</v>
      </c>
      <c r="X150" s="75">
        <f t="shared" si="113"/>
        <v>0</v>
      </c>
      <c r="Y150" s="23">
        <f t="shared" si="114"/>
        <v>0</v>
      </c>
    </row>
    <row r="151" spans="1:25">
      <c r="A151" s="25">
        <f t="shared" si="115"/>
        <v>140</v>
      </c>
      <c r="C151" s="119">
        <v>39001</v>
      </c>
      <c r="E151" s="115" t="s">
        <v>291</v>
      </c>
      <c r="G151" s="24">
        <v>6.2</v>
      </c>
      <c r="H151" s="75" t="str">
        <f t="shared" si="98"/>
        <v>P, S, T &amp; D Plant - Customer</v>
      </c>
      <c r="I151" s="23">
        <f>'DepExp. Class.'!J$151</f>
        <v>2724.0829466130194</v>
      </c>
      <c r="J151" s="75">
        <f t="shared" si="99"/>
        <v>2293.652191124027</v>
      </c>
      <c r="K151" s="75">
        <f t="shared" si="100"/>
        <v>417.27389264460214</v>
      </c>
      <c r="L151" s="75">
        <f t="shared" si="101"/>
        <v>0.58236973158421002</v>
      </c>
      <c r="M151" s="75">
        <f t="shared" si="102"/>
        <v>7.8489787193807388</v>
      </c>
      <c r="N151" s="75">
        <f t="shared" si="103"/>
        <v>4.7255143934261605</v>
      </c>
      <c r="O151" s="75">
        <f t="shared" si="104"/>
        <v>0</v>
      </c>
      <c r="P151" s="75">
        <f t="shared" si="105"/>
        <v>0</v>
      </c>
      <c r="Q151" s="75">
        <f t="shared" si="106"/>
        <v>0</v>
      </c>
      <c r="R151" s="75">
        <f t="shared" si="107"/>
        <v>0</v>
      </c>
      <c r="S151" s="75">
        <f t="shared" si="108"/>
        <v>0</v>
      </c>
      <c r="T151" s="75">
        <f t="shared" si="109"/>
        <v>0</v>
      </c>
      <c r="U151" s="75">
        <f t="shared" si="110"/>
        <v>0</v>
      </c>
      <c r="V151" s="75">
        <f t="shared" si="111"/>
        <v>0</v>
      </c>
      <c r="W151" s="75">
        <f t="shared" si="112"/>
        <v>0</v>
      </c>
      <c r="X151" s="75">
        <f t="shared" si="113"/>
        <v>0</v>
      </c>
      <c r="Y151" s="23">
        <f t="shared" si="114"/>
        <v>0</v>
      </c>
    </row>
    <row r="152" spans="1:25">
      <c r="A152" s="25">
        <f t="shared" si="115"/>
        <v>141</v>
      </c>
      <c r="C152" s="119">
        <v>36602</v>
      </c>
      <c r="E152" s="115" t="s">
        <v>139</v>
      </c>
      <c r="G152" s="24">
        <v>6.2</v>
      </c>
      <c r="H152" s="75" t="str">
        <f t="shared" si="98"/>
        <v>P, S, T &amp; D Plant - Customer</v>
      </c>
      <c r="I152" s="23">
        <f>'DepExp. Class.'!J$152</f>
        <v>0</v>
      </c>
      <c r="J152" s="75">
        <f t="shared" si="99"/>
        <v>0</v>
      </c>
      <c r="K152" s="75">
        <f t="shared" si="100"/>
        <v>0</v>
      </c>
      <c r="L152" s="75">
        <f t="shared" si="101"/>
        <v>0</v>
      </c>
      <c r="M152" s="75">
        <f t="shared" si="102"/>
        <v>0</v>
      </c>
      <c r="N152" s="75">
        <f t="shared" si="103"/>
        <v>0</v>
      </c>
      <c r="O152" s="75">
        <f t="shared" si="104"/>
        <v>0</v>
      </c>
      <c r="P152" s="75">
        <f t="shared" si="105"/>
        <v>0</v>
      </c>
      <c r="Q152" s="75">
        <f t="shared" si="106"/>
        <v>0</v>
      </c>
      <c r="R152" s="75">
        <f t="shared" si="107"/>
        <v>0</v>
      </c>
      <c r="S152" s="75">
        <f t="shared" si="108"/>
        <v>0</v>
      </c>
      <c r="T152" s="75">
        <f t="shared" si="109"/>
        <v>0</v>
      </c>
      <c r="U152" s="75">
        <f t="shared" si="110"/>
        <v>0</v>
      </c>
      <c r="V152" s="75">
        <f t="shared" si="111"/>
        <v>0</v>
      </c>
      <c r="W152" s="75">
        <f t="shared" si="112"/>
        <v>0</v>
      </c>
      <c r="X152" s="75">
        <f t="shared" si="113"/>
        <v>0</v>
      </c>
      <c r="Y152" s="23">
        <f t="shared" si="114"/>
        <v>0</v>
      </c>
    </row>
    <row r="153" spans="1:25">
      <c r="A153" s="25">
        <f t="shared" si="115"/>
        <v>142</v>
      </c>
      <c r="C153" s="119">
        <v>38900</v>
      </c>
      <c r="E153" s="115" t="s">
        <v>115</v>
      </c>
      <c r="G153" s="24">
        <v>6.2</v>
      </c>
      <c r="H153" s="75" t="str">
        <f t="shared" si="98"/>
        <v>P, S, T &amp; D Plant - Customer</v>
      </c>
      <c r="I153" s="23">
        <f>'DepExp. Class.'!J$153</f>
        <v>0</v>
      </c>
      <c r="J153" s="75">
        <f t="shared" si="99"/>
        <v>0</v>
      </c>
      <c r="K153" s="75">
        <f t="shared" si="100"/>
        <v>0</v>
      </c>
      <c r="L153" s="75">
        <f t="shared" si="101"/>
        <v>0</v>
      </c>
      <c r="M153" s="75">
        <f t="shared" si="102"/>
        <v>0</v>
      </c>
      <c r="N153" s="75">
        <f t="shared" si="103"/>
        <v>0</v>
      </c>
      <c r="O153" s="75">
        <f t="shared" si="104"/>
        <v>0</v>
      </c>
      <c r="P153" s="75">
        <f t="shared" si="105"/>
        <v>0</v>
      </c>
      <c r="Q153" s="75">
        <f t="shared" si="106"/>
        <v>0</v>
      </c>
      <c r="R153" s="75">
        <f t="shared" si="107"/>
        <v>0</v>
      </c>
      <c r="S153" s="75">
        <f t="shared" si="108"/>
        <v>0</v>
      </c>
      <c r="T153" s="75">
        <f t="shared" si="109"/>
        <v>0</v>
      </c>
      <c r="U153" s="75">
        <f t="shared" si="110"/>
        <v>0</v>
      </c>
      <c r="V153" s="75">
        <f t="shared" si="111"/>
        <v>0</v>
      </c>
      <c r="W153" s="75">
        <f t="shared" si="112"/>
        <v>0</v>
      </c>
      <c r="X153" s="75">
        <f t="shared" si="113"/>
        <v>0</v>
      </c>
      <c r="Y153" s="23">
        <f t="shared" si="114"/>
        <v>0</v>
      </c>
    </row>
    <row r="154" spans="1:25">
      <c r="A154" s="25">
        <f t="shared" si="115"/>
        <v>143</v>
      </c>
      <c r="C154" s="119">
        <v>39004</v>
      </c>
      <c r="E154" s="115" t="s">
        <v>293</v>
      </c>
      <c r="G154" s="24">
        <v>6.2</v>
      </c>
      <c r="H154" s="75" t="str">
        <f t="shared" si="98"/>
        <v>P, S, T &amp; D Plant - Customer</v>
      </c>
      <c r="I154" s="23">
        <f>'DepExp. Class.'!J$154</f>
        <v>107.80945186403989</v>
      </c>
      <c r="J154" s="75">
        <f t="shared" si="99"/>
        <v>90.7745433373411</v>
      </c>
      <c r="K154" s="75">
        <f t="shared" si="100"/>
        <v>16.51420699179593</v>
      </c>
      <c r="L154" s="75">
        <f t="shared" si="101"/>
        <v>2.3048109317803711E-2</v>
      </c>
      <c r="M154" s="75">
        <f t="shared" si="102"/>
        <v>0.31063448140632582</v>
      </c>
      <c r="N154" s="75">
        <f t="shared" si="103"/>
        <v>0.18701894417875009</v>
      </c>
      <c r="O154" s="75">
        <f t="shared" si="104"/>
        <v>0</v>
      </c>
      <c r="P154" s="75">
        <f t="shared" si="105"/>
        <v>0</v>
      </c>
      <c r="Q154" s="75">
        <f t="shared" si="106"/>
        <v>0</v>
      </c>
      <c r="R154" s="75">
        <f t="shared" si="107"/>
        <v>0</v>
      </c>
      <c r="S154" s="75">
        <f t="shared" si="108"/>
        <v>0</v>
      </c>
      <c r="T154" s="75">
        <f t="shared" si="109"/>
        <v>0</v>
      </c>
      <c r="U154" s="75">
        <f t="shared" si="110"/>
        <v>0</v>
      </c>
      <c r="V154" s="75">
        <f t="shared" si="111"/>
        <v>0</v>
      </c>
      <c r="W154" s="75">
        <f t="shared" si="112"/>
        <v>0</v>
      </c>
      <c r="X154" s="75">
        <f t="shared" si="113"/>
        <v>0</v>
      </c>
      <c r="Y154" s="23">
        <f t="shared" si="114"/>
        <v>0</v>
      </c>
    </row>
    <row r="155" spans="1:25">
      <c r="A155" s="25">
        <f t="shared" si="115"/>
        <v>144</v>
      </c>
      <c r="C155" s="119">
        <v>39009</v>
      </c>
      <c r="E155" s="115" t="s">
        <v>294</v>
      </c>
      <c r="G155" s="24">
        <v>6.2</v>
      </c>
      <c r="H155" s="75" t="str">
        <f t="shared" si="98"/>
        <v>P, S, T &amp; D Plant - Customer</v>
      </c>
      <c r="I155" s="23">
        <f>'DepExp. Class.'!J$155</f>
        <v>0</v>
      </c>
      <c r="J155" s="75">
        <f t="shared" si="99"/>
        <v>0</v>
      </c>
      <c r="K155" s="75">
        <f t="shared" si="100"/>
        <v>0</v>
      </c>
      <c r="L155" s="75">
        <f t="shared" si="101"/>
        <v>0</v>
      </c>
      <c r="M155" s="75">
        <f t="shared" si="102"/>
        <v>0</v>
      </c>
      <c r="N155" s="75">
        <f t="shared" si="103"/>
        <v>0</v>
      </c>
      <c r="O155" s="75">
        <f t="shared" si="104"/>
        <v>0</v>
      </c>
      <c r="P155" s="75">
        <f t="shared" si="105"/>
        <v>0</v>
      </c>
      <c r="Q155" s="75">
        <f t="shared" si="106"/>
        <v>0</v>
      </c>
      <c r="R155" s="75">
        <f t="shared" si="107"/>
        <v>0</v>
      </c>
      <c r="S155" s="75">
        <f t="shared" si="108"/>
        <v>0</v>
      </c>
      <c r="T155" s="75">
        <f t="shared" si="109"/>
        <v>0</v>
      </c>
      <c r="U155" s="75">
        <f t="shared" si="110"/>
        <v>0</v>
      </c>
      <c r="V155" s="75">
        <f t="shared" si="111"/>
        <v>0</v>
      </c>
      <c r="W155" s="75">
        <f t="shared" si="112"/>
        <v>0</v>
      </c>
      <c r="X155" s="75">
        <f t="shared" si="113"/>
        <v>0</v>
      </c>
      <c r="Y155" s="23">
        <f t="shared" si="114"/>
        <v>0</v>
      </c>
    </row>
    <row r="156" spans="1:25">
      <c r="A156" s="25">
        <f t="shared" si="115"/>
        <v>145</v>
      </c>
      <c r="C156" s="119">
        <v>39100</v>
      </c>
      <c r="E156" s="115" t="s">
        <v>295</v>
      </c>
      <c r="G156" s="24">
        <v>6.2</v>
      </c>
      <c r="H156" s="75" t="str">
        <f t="shared" si="98"/>
        <v>P, S, T &amp; D Plant - Customer</v>
      </c>
      <c r="I156" s="23">
        <f>'DepExp. Class.'!J$156</f>
        <v>597.73407196977917</v>
      </c>
      <c r="J156" s="75">
        <f t="shared" si="99"/>
        <v>503.28646034350464</v>
      </c>
      <c r="K156" s="75">
        <f t="shared" si="100"/>
        <v>91.560656509102515</v>
      </c>
      <c r="L156" s="75">
        <f t="shared" si="101"/>
        <v>0.1277869425689071</v>
      </c>
      <c r="M156" s="75">
        <f t="shared" si="102"/>
        <v>1.7222684120440905</v>
      </c>
      <c r="N156" s="75">
        <f t="shared" si="103"/>
        <v>1.0368997625591319</v>
      </c>
      <c r="O156" s="75">
        <f t="shared" si="104"/>
        <v>0</v>
      </c>
      <c r="P156" s="75">
        <f t="shared" si="105"/>
        <v>0</v>
      </c>
      <c r="Q156" s="75">
        <f t="shared" si="106"/>
        <v>0</v>
      </c>
      <c r="R156" s="75">
        <f t="shared" si="107"/>
        <v>0</v>
      </c>
      <c r="S156" s="75">
        <f t="shared" si="108"/>
        <v>0</v>
      </c>
      <c r="T156" s="75">
        <f t="shared" si="109"/>
        <v>0</v>
      </c>
      <c r="U156" s="75">
        <f t="shared" si="110"/>
        <v>0</v>
      </c>
      <c r="V156" s="75">
        <f t="shared" si="111"/>
        <v>0</v>
      </c>
      <c r="W156" s="75">
        <f t="shared" si="112"/>
        <v>0</v>
      </c>
      <c r="X156" s="75">
        <f t="shared" si="113"/>
        <v>0</v>
      </c>
      <c r="Y156" s="23">
        <f t="shared" si="114"/>
        <v>0</v>
      </c>
    </row>
    <row r="157" spans="1:25">
      <c r="A157" s="25">
        <f t="shared" si="115"/>
        <v>146</v>
      </c>
      <c r="C157" s="119">
        <v>39102</v>
      </c>
      <c r="E157" s="115" t="s">
        <v>296</v>
      </c>
      <c r="G157" s="24">
        <v>6.2</v>
      </c>
      <c r="H157" s="75" t="str">
        <f t="shared" si="98"/>
        <v>P, S, T &amp; D Plant - Customer</v>
      </c>
      <c r="I157" s="23">
        <f>'DepExp. Class.'!J$157</f>
        <v>0</v>
      </c>
      <c r="J157" s="75">
        <f t="shared" si="99"/>
        <v>0</v>
      </c>
      <c r="K157" s="75">
        <f t="shared" si="100"/>
        <v>0</v>
      </c>
      <c r="L157" s="75">
        <f t="shared" si="101"/>
        <v>0</v>
      </c>
      <c r="M157" s="75">
        <f t="shared" si="102"/>
        <v>0</v>
      </c>
      <c r="N157" s="75">
        <f t="shared" si="103"/>
        <v>0</v>
      </c>
      <c r="O157" s="75">
        <f t="shared" si="104"/>
        <v>0</v>
      </c>
      <c r="P157" s="75">
        <f t="shared" si="105"/>
        <v>0</v>
      </c>
      <c r="Q157" s="75">
        <f t="shared" si="106"/>
        <v>0</v>
      </c>
      <c r="R157" s="75">
        <f t="shared" si="107"/>
        <v>0</v>
      </c>
      <c r="S157" s="75">
        <f t="shared" si="108"/>
        <v>0</v>
      </c>
      <c r="T157" s="75">
        <f t="shared" si="109"/>
        <v>0</v>
      </c>
      <c r="U157" s="75">
        <f t="shared" si="110"/>
        <v>0</v>
      </c>
      <c r="V157" s="75">
        <f t="shared" si="111"/>
        <v>0</v>
      </c>
      <c r="W157" s="75">
        <f t="shared" si="112"/>
        <v>0</v>
      </c>
      <c r="X157" s="75">
        <f t="shared" si="113"/>
        <v>0</v>
      </c>
      <c r="Y157" s="23">
        <f t="shared" si="114"/>
        <v>0</v>
      </c>
    </row>
    <row r="158" spans="1:25">
      <c r="A158" s="25">
        <f t="shared" si="115"/>
        <v>147</v>
      </c>
      <c r="C158" s="119">
        <v>39103</v>
      </c>
      <c r="E158" s="115" t="s">
        <v>297</v>
      </c>
      <c r="G158" s="24">
        <v>6.2</v>
      </c>
      <c r="H158" s="75" t="str">
        <f t="shared" si="98"/>
        <v>P, S, T &amp; D Plant - Customer</v>
      </c>
      <c r="I158" s="23">
        <f>'DepExp. Class.'!J$158</f>
        <v>0</v>
      </c>
      <c r="J158" s="75">
        <f t="shared" si="99"/>
        <v>0</v>
      </c>
      <c r="K158" s="75">
        <f t="shared" si="100"/>
        <v>0</v>
      </c>
      <c r="L158" s="75">
        <f t="shared" si="101"/>
        <v>0</v>
      </c>
      <c r="M158" s="75">
        <f t="shared" si="102"/>
        <v>0</v>
      </c>
      <c r="N158" s="75">
        <f t="shared" si="103"/>
        <v>0</v>
      </c>
      <c r="O158" s="75">
        <f t="shared" si="104"/>
        <v>0</v>
      </c>
      <c r="P158" s="75">
        <f t="shared" si="105"/>
        <v>0</v>
      </c>
      <c r="Q158" s="75">
        <f t="shared" si="106"/>
        <v>0</v>
      </c>
      <c r="R158" s="75">
        <f t="shared" si="107"/>
        <v>0</v>
      </c>
      <c r="S158" s="75">
        <f t="shared" si="108"/>
        <v>0</v>
      </c>
      <c r="T158" s="75">
        <f t="shared" si="109"/>
        <v>0</v>
      </c>
      <c r="U158" s="75">
        <f t="shared" si="110"/>
        <v>0</v>
      </c>
      <c r="V158" s="75">
        <f t="shared" si="111"/>
        <v>0</v>
      </c>
      <c r="W158" s="75">
        <f t="shared" si="112"/>
        <v>0</v>
      </c>
      <c r="X158" s="75">
        <f t="shared" si="113"/>
        <v>0</v>
      </c>
      <c r="Y158" s="23">
        <f t="shared" si="114"/>
        <v>0</v>
      </c>
    </row>
    <row r="159" spans="1:25">
      <c r="A159" s="25">
        <f t="shared" si="115"/>
        <v>148</v>
      </c>
      <c r="C159" s="119">
        <v>39200</v>
      </c>
      <c r="E159" s="115" t="s">
        <v>298</v>
      </c>
      <c r="G159" s="24">
        <v>6.2</v>
      </c>
      <c r="H159" s="75" t="str">
        <f t="shared" si="98"/>
        <v>P, S, T &amp; D Plant - Customer</v>
      </c>
      <c r="I159" s="23">
        <f>'DepExp. Class.'!J$159</f>
        <v>42.702235724153425</v>
      </c>
      <c r="J159" s="75">
        <f t="shared" si="99"/>
        <v>35.954880396126583</v>
      </c>
      <c r="K159" s="75">
        <f t="shared" si="100"/>
        <v>6.5411107056778528</v>
      </c>
      <c r="L159" s="75">
        <f t="shared" si="101"/>
        <v>9.1291234680063831E-3</v>
      </c>
      <c r="M159" s="75">
        <f t="shared" si="102"/>
        <v>0.12303918274059589</v>
      </c>
      <c r="N159" s="75">
        <f t="shared" si="103"/>
        <v>7.4076316140394644E-2</v>
      </c>
      <c r="O159" s="75">
        <f t="shared" si="104"/>
        <v>0</v>
      </c>
      <c r="P159" s="75">
        <f t="shared" si="105"/>
        <v>0</v>
      </c>
      <c r="Q159" s="75">
        <f t="shared" si="106"/>
        <v>0</v>
      </c>
      <c r="R159" s="75">
        <f t="shared" si="107"/>
        <v>0</v>
      </c>
      <c r="S159" s="75">
        <f t="shared" si="108"/>
        <v>0</v>
      </c>
      <c r="T159" s="75">
        <f t="shared" si="109"/>
        <v>0</v>
      </c>
      <c r="U159" s="75">
        <f t="shared" si="110"/>
        <v>0</v>
      </c>
      <c r="V159" s="75">
        <f t="shared" si="111"/>
        <v>0</v>
      </c>
      <c r="W159" s="75">
        <f t="shared" si="112"/>
        <v>0</v>
      </c>
      <c r="X159" s="75">
        <f t="shared" si="113"/>
        <v>0</v>
      </c>
      <c r="Y159" s="23">
        <f t="shared" si="114"/>
        <v>0</v>
      </c>
    </row>
    <row r="160" spans="1:25">
      <c r="A160" s="25">
        <f t="shared" si="115"/>
        <v>149</v>
      </c>
      <c r="C160" s="119">
        <v>39201</v>
      </c>
      <c r="E160" s="115" t="s">
        <v>299</v>
      </c>
      <c r="G160" s="24">
        <v>6.2</v>
      </c>
      <c r="H160" s="75" t="str">
        <f t="shared" si="98"/>
        <v>P, S, T &amp; D Plant - Customer</v>
      </c>
      <c r="I160" s="23">
        <f>'DepExp. Class.'!J$160</f>
        <v>0</v>
      </c>
      <c r="J160" s="75">
        <f t="shared" si="99"/>
        <v>0</v>
      </c>
      <c r="K160" s="75">
        <f t="shared" si="100"/>
        <v>0</v>
      </c>
      <c r="L160" s="75">
        <f t="shared" si="101"/>
        <v>0</v>
      </c>
      <c r="M160" s="75">
        <f t="shared" si="102"/>
        <v>0</v>
      </c>
      <c r="N160" s="75">
        <f t="shared" si="103"/>
        <v>0</v>
      </c>
      <c r="O160" s="75">
        <f t="shared" si="104"/>
        <v>0</v>
      </c>
      <c r="P160" s="75">
        <f t="shared" si="105"/>
        <v>0</v>
      </c>
      <c r="Q160" s="75">
        <f t="shared" si="106"/>
        <v>0</v>
      </c>
      <c r="R160" s="75">
        <f t="shared" si="107"/>
        <v>0</v>
      </c>
      <c r="S160" s="75">
        <f t="shared" si="108"/>
        <v>0</v>
      </c>
      <c r="T160" s="75">
        <f t="shared" si="109"/>
        <v>0</v>
      </c>
      <c r="U160" s="75">
        <f t="shared" si="110"/>
        <v>0</v>
      </c>
      <c r="V160" s="75">
        <f t="shared" si="111"/>
        <v>0</v>
      </c>
      <c r="W160" s="75">
        <f t="shared" si="112"/>
        <v>0</v>
      </c>
      <c r="X160" s="75">
        <f t="shared" si="113"/>
        <v>0</v>
      </c>
      <c r="Y160" s="23">
        <f t="shared" si="114"/>
        <v>0</v>
      </c>
    </row>
    <row r="161" spans="1:25">
      <c r="A161" s="25">
        <f t="shared" si="115"/>
        <v>150</v>
      </c>
      <c r="C161" s="119">
        <v>39202</v>
      </c>
      <c r="E161" s="115" t="s">
        <v>300</v>
      </c>
      <c r="G161" s="24">
        <v>6.2</v>
      </c>
      <c r="H161" s="75" t="str">
        <f t="shared" si="98"/>
        <v>P, S, T &amp; D Plant - Customer</v>
      </c>
      <c r="I161" s="23">
        <f>'DepExp. Class.'!J$161</f>
        <v>0</v>
      </c>
      <c r="J161" s="75">
        <f t="shared" si="99"/>
        <v>0</v>
      </c>
      <c r="K161" s="75">
        <f t="shared" si="100"/>
        <v>0</v>
      </c>
      <c r="L161" s="75">
        <f t="shared" si="101"/>
        <v>0</v>
      </c>
      <c r="M161" s="75">
        <f t="shared" si="102"/>
        <v>0</v>
      </c>
      <c r="N161" s="75">
        <f t="shared" si="103"/>
        <v>0</v>
      </c>
      <c r="O161" s="75">
        <f t="shared" si="104"/>
        <v>0</v>
      </c>
      <c r="P161" s="75">
        <f t="shared" si="105"/>
        <v>0</v>
      </c>
      <c r="Q161" s="75">
        <f t="shared" si="106"/>
        <v>0</v>
      </c>
      <c r="R161" s="75">
        <f t="shared" si="107"/>
        <v>0</v>
      </c>
      <c r="S161" s="75">
        <f t="shared" si="108"/>
        <v>0</v>
      </c>
      <c r="T161" s="75">
        <f t="shared" si="109"/>
        <v>0</v>
      </c>
      <c r="U161" s="75">
        <f t="shared" si="110"/>
        <v>0</v>
      </c>
      <c r="V161" s="75">
        <f t="shared" si="111"/>
        <v>0</v>
      </c>
      <c r="W161" s="75">
        <f t="shared" si="112"/>
        <v>0</v>
      </c>
      <c r="X161" s="75">
        <f t="shared" si="113"/>
        <v>0</v>
      </c>
      <c r="Y161" s="23">
        <f t="shared" si="114"/>
        <v>0</v>
      </c>
    </row>
    <row r="162" spans="1:25">
      <c r="A162" s="25">
        <f t="shared" si="115"/>
        <v>151</v>
      </c>
      <c r="C162" s="119">
        <v>39300</v>
      </c>
      <c r="E162" s="115" t="s">
        <v>186</v>
      </c>
      <c r="G162" s="24">
        <v>6.2</v>
      </c>
      <c r="H162" s="75" t="str">
        <f t="shared" si="98"/>
        <v>P, S, T &amp; D Plant - Customer</v>
      </c>
      <c r="I162" s="23">
        <f>'DepExp. Class.'!J$162</f>
        <v>0</v>
      </c>
      <c r="J162" s="75">
        <f t="shared" si="99"/>
        <v>0</v>
      </c>
      <c r="K162" s="75">
        <f t="shared" si="100"/>
        <v>0</v>
      </c>
      <c r="L162" s="75">
        <f t="shared" si="101"/>
        <v>0</v>
      </c>
      <c r="M162" s="75">
        <f t="shared" si="102"/>
        <v>0</v>
      </c>
      <c r="N162" s="75">
        <f t="shared" si="103"/>
        <v>0</v>
      </c>
      <c r="O162" s="75">
        <f t="shared" si="104"/>
        <v>0</v>
      </c>
      <c r="P162" s="75">
        <f t="shared" si="105"/>
        <v>0</v>
      </c>
      <c r="Q162" s="75">
        <f t="shared" si="106"/>
        <v>0</v>
      </c>
      <c r="R162" s="75">
        <f t="shared" si="107"/>
        <v>0</v>
      </c>
      <c r="S162" s="75">
        <f t="shared" si="108"/>
        <v>0</v>
      </c>
      <c r="T162" s="75">
        <f t="shared" si="109"/>
        <v>0</v>
      </c>
      <c r="U162" s="75">
        <f t="shared" si="110"/>
        <v>0</v>
      </c>
      <c r="V162" s="75">
        <f t="shared" si="111"/>
        <v>0</v>
      </c>
      <c r="W162" s="75">
        <f t="shared" si="112"/>
        <v>0</v>
      </c>
      <c r="X162" s="75">
        <f t="shared" si="113"/>
        <v>0</v>
      </c>
      <c r="Y162" s="23">
        <f t="shared" si="114"/>
        <v>0</v>
      </c>
    </row>
    <row r="163" spans="1:25">
      <c r="A163" s="25">
        <f t="shared" si="115"/>
        <v>152</v>
      </c>
      <c r="C163" s="119">
        <v>39400</v>
      </c>
      <c r="E163" s="115" t="s">
        <v>301</v>
      </c>
      <c r="G163" s="24">
        <v>6.2</v>
      </c>
      <c r="H163" s="75" t="str">
        <f t="shared" si="98"/>
        <v>P, S, T &amp; D Plant - Customer</v>
      </c>
      <c r="I163" s="23">
        <f>'DepExp. Class.'!J$163</f>
        <v>967.36814386691594</v>
      </c>
      <c r="J163" s="75">
        <f t="shared" si="99"/>
        <v>814.5148684120212</v>
      </c>
      <c r="K163" s="75">
        <f t="shared" si="100"/>
        <v>148.18104988822674</v>
      </c>
      <c r="L163" s="75">
        <f t="shared" si="101"/>
        <v>0.20680938771976481</v>
      </c>
      <c r="M163" s="75">
        <f t="shared" si="102"/>
        <v>2.7873057185937817</v>
      </c>
      <c r="N163" s="75">
        <f t="shared" si="103"/>
        <v>1.6781104603546628</v>
      </c>
      <c r="O163" s="75">
        <f t="shared" si="104"/>
        <v>0</v>
      </c>
      <c r="P163" s="75">
        <f t="shared" si="105"/>
        <v>0</v>
      </c>
      <c r="Q163" s="75">
        <f t="shared" si="106"/>
        <v>0</v>
      </c>
      <c r="R163" s="75">
        <f t="shared" si="107"/>
        <v>0</v>
      </c>
      <c r="S163" s="75">
        <f t="shared" si="108"/>
        <v>0</v>
      </c>
      <c r="T163" s="75">
        <f t="shared" si="109"/>
        <v>0</v>
      </c>
      <c r="U163" s="75">
        <f t="shared" si="110"/>
        <v>0</v>
      </c>
      <c r="V163" s="75">
        <f t="shared" si="111"/>
        <v>0</v>
      </c>
      <c r="W163" s="75">
        <f t="shared" si="112"/>
        <v>0</v>
      </c>
      <c r="X163" s="75">
        <f t="shared" si="113"/>
        <v>0</v>
      </c>
      <c r="Y163" s="23">
        <f t="shared" si="114"/>
        <v>0</v>
      </c>
    </row>
    <row r="164" spans="1:25">
      <c r="A164" s="25">
        <f t="shared" si="115"/>
        <v>153</v>
      </c>
      <c r="C164" s="119">
        <v>39600</v>
      </c>
      <c r="E164" s="115" t="s">
        <v>302</v>
      </c>
      <c r="G164" s="24">
        <v>6.2</v>
      </c>
      <c r="H164" s="75" t="str">
        <f t="shared" si="98"/>
        <v>P, S, T &amp; D Plant - Customer</v>
      </c>
      <c r="I164" s="23">
        <f>'DepExp. Class.'!J$164</f>
        <v>6.790251427790265</v>
      </c>
      <c r="J164" s="75">
        <f t="shared" si="99"/>
        <v>5.7173277652938843</v>
      </c>
      <c r="K164" s="75">
        <f t="shared" si="100"/>
        <v>1.0401278892158936</v>
      </c>
      <c r="L164" s="75">
        <f t="shared" si="101"/>
        <v>1.4516580364442476E-3</v>
      </c>
      <c r="M164" s="75">
        <f t="shared" si="102"/>
        <v>1.9564947176897298E-2</v>
      </c>
      <c r="N164" s="75">
        <f t="shared" si="103"/>
        <v>1.1779168067147607E-2</v>
      </c>
      <c r="O164" s="75">
        <f t="shared" si="104"/>
        <v>0</v>
      </c>
      <c r="P164" s="75">
        <f t="shared" si="105"/>
        <v>0</v>
      </c>
      <c r="Q164" s="75">
        <f t="shared" si="106"/>
        <v>0</v>
      </c>
      <c r="R164" s="75">
        <f t="shared" si="107"/>
        <v>0</v>
      </c>
      <c r="S164" s="75">
        <f t="shared" si="108"/>
        <v>0</v>
      </c>
      <c r="T164" s="75">
        <f t="shared" si="109"/>
        <v>0</v>
      </c>
      <c r="U164" s="75">
        <f t="shared" si="110"/>
        <v>0</v>
      </c>
      <c r="V164" s="75">
        <f t="shared" si="111"/>
        <v>0</v>
      </c>
      <c r="W164" s="75">
        <f t="shared" si="112"/>
        <v>0</v>
      </c>
      <c r="X164" s="75">
        <f t="shared" si="113"/>
        <v>0</v>
      </c>
      <c r="Y164" s="23">
        <f t="shared" si="114"/>
        <v>0</v>
      </c>
    </row>
    <row r="165" spans="1:25">
      <c r="A165" s="25">
        <f t="shared" si="115"/>
        <v>154</v>
      </c>
      <c r="C165" s="119">
        <v>39603</v>
      </c>
      <c r="E165" s="115" t="s">
        <v>303</v>
      </c>
      <c r="G165" s="24">
        <v>6.2</v>
      </c>
      <c r="H165" s="75" t="str">
        <f t="shared" si="98"/>
        <v>P, S, T &amp; D Plant - Customer</v>
      </c>
      <c r="I165" s="23">
        <f>'DepExp. Class.'!J$165</f>
        <v>0</v>
      </c>
      <c r="J165" s="75">
        <f t="shared" si="99"/>
        <v>0</v>
      </c>
      <c r="K165" s="75">
        <f t="shared" si="100"/>
        <v>0</v>
      </c>
      <c r="L165" s="75">
        <f t="shared" si="101"/>
        <v>0</v>
      </c>
      <c r="M165" s="75">
        <f t="shared" si="102"/>
        <v>0</v>
      </c>
      <c r="N165" s="75">
        <f t="shared" si="103"/>
        <v>0</v>
      </c>
      <c r="O165" s="75">
        <f t="shared" si="104"/>
        <v>0</v>
      </c>
      <c r="P165" s="75">
        <f t="shared" si="105"/>
        <v>0</v>
      </c>
      <c r="Q165" s="75">
        <f t="shared" si="106"/>
        <v>0</v>
      </c>
      <c r="R165" s="75">
        <f t="shared" si="107"/>
        <v>0</v>
      </c>
      <c r="S165" s="75">
        <f t="shared" si="108"/>
        <v>0</v>
      </c>
      <c r="T165" s="75">
        <f t="shared" si="109"/>
        <v>0</v>
      </c>
      <c r="U165" s="75">
        <f t="shared" si="110"/>
        <v>0</v>
      </c>
      <c r="V165" s="75">
        <f t="shared" si="111"/>
        <v>0</v>
      </c>
      <c r="W165" s="75">
        <f t="shared" si="112"/>
        <v>0</v>
      </c>
      <c r="X165" s="75">
        <f t="shared" si="113"/>
        <v>0</v>
      </c>
      <c r="Y165" s="23">
        <f t="shared" si="114"/>
        <v>0</v>
      </c>
    </row>
    <row r="166" spans="1:25">
      <c r="A166" s="25">
        <f t="shared" si="115"/>
        <v>155</v>
      </c>
      <c r="C166" s="119">
        <v>39604</v>
      </c>
      <c r="E166" s="115" t="s">
        <v>304</v>
      </c>
      <c r="G166" s="24">
        <v>6.2</v>
      </c>
      <c r="H166" s="75" t="str">
        <f t="shared" si="98"/>
        <v>P, S, T &amp; D Plant - Customer</v>
      </c>
      <c r="I166" s="23">
        <f>'DepExp. Class.'!J$166</f>
        <v>0</v>
      </c>
      <c r="J166" s="75">
        <f t="shared" si="99"/>
        <v>0</v>
      </c>
      <c r="K166" s="75">
        <f t="shared" si="100"/>
        <v>0</v>
      </c>
      <c r="L166" s="75">
        <f t="shared" si="101"/>
        <v>0</v>
      </c>
      <c r="M166" s="75">
        <f t="shared" si="102"/>
        <v>0</v>
      </c>
      <c r="N166" s="75">
        <f t="shared" si="103"/>
        <v>0</v>
      </c>
      <c r="O166" s="75">
        <f t="shared" si="104"/>
        <v>0</v>
      </c>
      <c r="P166" s="75">
        <f t="shared" si="105"/>
        <v>0</v>
      </c>
      <c r="Q166" s="75">
        <f t="shared" si="106"/>
        <v>0</v>
      </c>
      <c r="R166" s="75">
        <f t="shared" si="107"/>
        <v>0</v>
      </c>
      <c r="S166" s="75">
        <f t="shared" si="108"/>
        <v>0</v>
      </c>
      <c r="T166" s="75">
        <f t="shared" si="109"/>
        <v>0</v>
      </c>
      <c r="U166" s="75">
        <f t="shared" si="110"/>
        <v>0</v>
      </c>
      <c r="V166" s="75">
        <f t="shared" si="111"/>
        <v>0</v>
      </c>
      <c r="W166" s="75">
        <f t="shared" si="112"/>
        <v>0</v>
      </c>
      <c r="X166" s="75">
        <f t="shared" si="113"/>
        <v>0</v>
      </c>
      <c r="Y166" s="23">
        <f t="shared" si="114"/>
        <v>0</v>
      </c>
    </row>
    <row r="167" spans="1:25">
      <c r="A167" s="25">
        <f t="shared" si="115"/>
        <v>156</v>
      </c>
      <c r="C167" s="119">
        <v>39605</v>
      </c>
      <c r="E167" s="113" t="s">
        <v>305</v>
      </c>
      <c r="G167" s="24">
        <v>6.2</v>
      </c>
      <c r="H167" s="75" t="str">
        <f t="shared" si="98"/>
        <v>P, S, T &amp; D Plant - Customer</v>
      </c>
      <c r="I167" s="23">
        <f>'DepExp. Class.'!J$167</f>
        <v>0</v>
      </c>
      <c r="J167" s="75">
        <f t="shared" si="99"/>
        <v>0</v>
      </c>
      <c r="K167" s="75">
        <f t="shared" si="100"/>
        <v>0</v>
      </c>
      <c r="L167" s="75">
        <f t="shared" si="101"/>
        <v>0</v>
      </c>
      <c r="M167" s="75">
        <f t="shared" si="102"/>
        <v>0</v>
      </c>
      <c r="N167" s="75">
        <f t="shared" si="103"/>
        <v>0</v>
      </c>
      <c r="O167" s="75">
        <f t="shared" si="104"/>
        <v>0</v>
      </c>
      <c r="P167" s="75">
        <f t="shared" si="105"/>
        <v>0</v>
      </c>
      <c r="Q167" s="75">
        <f t="shared" si="106"/>
        <v>0</v>
      </c>
      <c r="R167" s="75">
        <f t="shared" si="107"/>
        <v>0</v>
      </c>
      <c r="S167" s="75">
        <f t="shared" si="108"/>
        <v>0</v>
      </c>
      <c r="T167" s="75">
        <f t="shared" si="109"/>
        <v>0</v>
      </c>
      <c r="U167" s="75">
        <f t="shared" si="110"/>
        <v>0</v>
      </c>
      <c r="V167" s="75">
        <f t="shared" si="111"/>
        <v>0</v>
      </c>
      <c r="W167" s="75">
        <f t="shared" si="112"/>
        <v>0</v>
      </c>
      <c r="X167" s="75">
        <f t="shared" si="113"/>
        <v>0</v>
      </c>
      <c r="Y167" s="23">
        <f t="shared" si="114"/>
        <v>0</v>
      </c>
    </row>
    <row r="168" spans="1:25">
      <c r="A168" s="25">
        <f t="shared" si="115"/>
        <v>157</v>
      </c>
      <c r="C168" s="119">
        <v>39700</v>
      </c>
      <c r="E168" s="115" t="s">
        <v>306</v>
      </c>
      <c r="G168" s="24">
        <v>6.2</v>
      </c>
      <c r="H168" s="75" t="str">
        <f t="shared" si="98"/>
        <v>P, S, T &amp; D Plant - Customer</v>
      </c>
      <c r="I168" s="23">
        <f>'DepExp. Class.'!J$168</f>
        <v>0</v>
      </c>
      <c r="J168" s="75">
        <f t="shared" si="99"/>
        <v>0</v>
      </c>
      <c r="K168" s="75">
        <f t="shared" si="100"/>
        <v>0</v>
      </c>
      <c r="L168" s="75">
        <f t="shared" si="101"/>
        <v>0</v>
      </c>
      <c r="M168" s="75">
        <f t="shared" si="102"/>
        <v>0</v>
      </c>
      <c r="N168" s="75">
        <f t="shared" si="103"/>
        <v>0</v>
      </c>
      <c r="O168" s="75">
        <f t="shared" si="104"/>
        <v>0</v>
      </c>
      <c r="P168" s="75">
        <f t="shared" si="105"/>
        <v>0</v>
      </c>
      <c r="Q168" s="75">
        <f t="shared" si="106"/>
        <v>0</v>
      </c>
      <c r="R168" s="75">
        <f t="shared" si="107"/>
        <v>0</v>
      </c>
      <c r="S168" s="75">
        <f t="shared" si="108"/>
        <v>0</v>
      </c>
      <c r="T168" s="75">
        <f t="shared" si="109"/>
        <v>0</v>
      </c>
      <c r="U168" s="75">
        <f t="shared" si="110"/>
        <v>0</v>
      </c>
      <c r="V168" s="75">
        <f t="shared" si="111"/>
        <v>0</v>
      </c>
      <c r="W168" s="75">
        <f t="shared" si="112"/>
        <v>0</v>
      </c>
      <c r="X168" s="75">
        <f t="shared" si="113"/>
        <v>0</v>
      </c>
      <c r="Y168" s="23">
        <f t="shared" si="114"/>
        <v>0</v>
      </c>
    </row>
    <row r="169" spans="1:25">
      <c r="A169" s="25">
        <f t="shared" si="115"/>
        <v>158</v>
      </c>
      <c r="C169" s="119">
        <v>39701</v>
      </c>
      <c r="E169" s="115" t="s">
        <v>307</v>
      </c>
      <c r="G169" s="24">
        <v>6.2</v>
      </c>
      <c r="H169" s="75" t="str">
        <f t="shared" si="98"/>
        <v>P, S, T &amp; D Plant - Customer</v>
      </c>
      <c r="I169" s="23">
        <f>'DepExp. Class.'!J$169</f>
        <v>0</v>
      </c>
      <c r="J169" s="75">
        <f t="shared" si="99"/>
        <v>0</v>
      </c>
      <c r="K169" s="75">
        <f t="shared" si="100"/>
        <v>0</v>
      </c>
      <c r="L169" s="75">
        <f t="shared" si="101"/>
        <v>0</v>
      </c>
      <c r="M169" s="75">
        <f t="shared" si="102"/>
        <v>0</v>
      </c>
      <c r="N169" s="75">
        <f t="shared" si="103"/>
        <v>0</v>
      </c>
      <c r="O169" s="75">
        <f t="shared" si="104"/>
        <v>0</v>
      </c>
      <c r="P169" s="75">
        <f t="shared" si="105"/>
        <v>0</v>
      </c>
      <c r="Q169" s="75">
        <f t="shared" si="106"/>
        <v>0</v>
      </c>
      <c r="R169" s="75">
        <f t="shared" si="107"/>
        <v>0</v>
      </c>
      <c r="S169" s="75">
        <f t="shared" si="108"/>
        <v>0</v>
      </c>
      <c r="T169" s="75">
        <f t="shared" si="109"/>
        <v>0</v>
      </c>
      <c r="U169" s="75">
        <f t="shared" si="110"/>
        <v>0</v>
      </c>
      <c r="V169" s="75">
        <f t="shared" si="111"/>
        <v>0</v>
      </c>
      <c r="W169" s="75">
        <f t="shared" si="112"/>
        <v>0</v>
      </c>
      <c r="X169" s="75">
        <f t="shared" si="113"/>
        <v>0</v>
      </c>
      <c r="Y169" s="23">
        <f t="shared" si="114"/>
        <v>0</v>
      </c>
    </row>
    <row r="170" spans="1:25">
      <c r="A170" s="25">
        <f t="shared" si="115"/>
        <v>159</v>
      </c>
      <c r="C170" s="119">
        <v>39702</v>
      </c>
      <c r="E170" s="115" t="s">
        <v>308</v>
      </c>
      <c r="G170" s="24">
        <v>6.2</v>
      </c>
      <c r="H170" s="75" t="str">
        <f t="shared" si="98"/>
        <v>P, S, T &amp; D Plant - Customer</v>
      </c>
      <c r="I170" s="23">
        <f>'DepExp. Class.'!J$170</f>
        <v>0</v>
      </c>
      <c r="J170" s="75">
        <f t="shared" si="99"/>
        <v>0</v>
      </c>
      <c r="K170" s="75">
        <f t="shared" si="100"/>
        <v>0</v>
      </c>
      <c r="L170" s="75">
        <f t="shared" si="101"/>
        <v>0</v>
      </c>
      <c r="M170" s="75">
        <f t="shared" si="102"/>
        <v>0</v>
      </c>
      <c r="N170" s="75">
        <f t="shared" si="103"/>
        <v>0</v>
      </c>
      <c r="O170" s="75">
        <f t="shared" si="104"/>
        <v>0</v>
      </c>
      <c r="P170" s="75">
        <f t="shared" si="105"/>
        <v>0</v>
      </c>
      <c r="Q170" s="75">
        <f t="shared" si="106"/>
        <v>0</v>
      </c>
      <c r="R170" s="75">
        <f t="shared" si="107"/>
        <v>0</v>
      </c>
      <c r="S170" s="75">
        <f t="shared" si="108"/>
        <v>0</v>
      </c>
      <c r="T170" s="75">
        <f t="shared" si="109"/>
        <v>0</v>
      </c>
      <c r="U170" s="75">
        <f t="shared" si="110"/>
        <v>0</v>
      </c>
      <c r="V170" s="75">
        <f t="shared" si="111"/>
        <v>0</v>
      </c>
      <c r="W170" s="75">
        <f t="shared" si="112"/>
        <v>0</v>
      </c>
      <c r="X170" s="75">
        <f t="shared" si="113"/>
        <v>0</v>
      </c>
      <c r="Y170" s="23">
        <f t="shared" si="114"/>
        <v>0</v>
      </c>
    </row>
    <row r="171" spans="1:25">
      <c r="A171" s="25">
        <f t="shared" si="115"/>
        <v>160</v>
      </c>
      <c r="C171" s="119">
        <v>39705</v>
      </c>
      <c r="E171" s="115" t="s">
        <v>309</v>
      </c>
      <c r="G171" s="24">
        <v>6.2</v>
      </c>
      <c r="H171" s="75" t="str">
        <f t="shared" si="98"/>
        <v>P, S, T &amp; D Plant - Customer</v>
      </c>
      <c r="I171" s="23">
        <f>'DepExp. Class.'!J$171</f>
        <v>0</v>
      </c>
      <c r="J171" s="75">
        <f t="shared" si="99"/>
        <v>0</v>
      </c>
      <c r="K171" s="75">
        <f t="shared" si="100"/>
        <v>0</v>
      </c>
      <c r="L171" s="75">
        <f t="shared" si="101"/>
        <v>0</v>
      </c>
      <c r="M171" s="75">
        <f t="shared" si="102"/>
        <v>0</v>
      </c>
      <c r="N171" s="75">
        <f t="shared" si="103"/>
        <v>0</v>
      </c>
      <c r="O171" s="75">
        <f t="shared" si="104"/>
        <v>0</v>
      </c>
      <c r="P171" s="75">
        <f t="shared" si="105"/>
        <v>0</v>
      </c>
      <c r="Q171" s="75">
        <f t="shared" si="106"/>
        <v>0</v>
      </c>
      <c r="R171" s="75">
        <f t="shared" si="107"/>
        <v>0</v>
      </c>
      <c r="S171" s="75">
        <f t="shared" si="108"/>
        <v>0</v>
      </c>
      <c r="T171" s="75">
        <f t="shared" si="109"/>
        <v>0</v>
      </c>
      <c r="U171" s="75">
        <f t="shared" si="110"/>
        <v>0</v>
      </c>
      <c r="V171" s="75">
        <f t="shared" si="111"/>
        <v>0</v>
      </c>
      <c r="W171" s="75">
        <f t="shared" si="112"/>
        <v>0</v>
      </c>
      <c r="X171" s="75">
        <f t="shared" si="113"/>
        <v>0</v>
      </c>
      <c r="Y171" s="23">
        <f t="shared" si="114"/>
        <v>0</v>
      </c>
    </row>
    <row r="172" spans="1:25">
      <c r="A172" s="25">
        <f t="shared" si="115"/>
        <v>161</v>
      </c>
      <c r="C172" s="119">
        <v>39800</v>
      </c>
      <c r="E172" s="115" t="s">
        <v>310</v>
      </c>
      <c r="G172" s="24">
        <v>6.2</v>
      </c>
      <c r="H172" s="75" t="str">
        <f t="shared" si="98"/>
        <v>P, S, T &amp; D Plant - Customer</v>
      </c>
      <c r="I172" s="23">
        <f>'DepExp. Class.'!J$172</f>
        <v>0</v>
      </c>
      <c r="J172" s="75">
        <f t="shared" si="99"/>
        <v>0</v>
      </c>
      <c r="K172" s="75">
        <f t="shared" si="100"/>
        <v>0</v>
      </c>
      <c r="L172" s="75">
        <f t="shared" si="101"/>
        <v>0</v>
      </c>
      <c r="M172" s="75">
        <f t="shared" si="102"/>
        <v>0</v>
      </c>
      <c r="N172" s="75">
        <f t="shared" si="103"/>
        <v>0</v>
      </c>
      <c r="O172" s="75">
        <f t="shared" si="104"/>
        <v>0</v>
      </c>
      <c r="P172" s="75">
        <f t="shared" si="105"/>
        <v>0</v>
      </c>
      <c r="Q172" s="75">
        <f t="shared" si="106"/>
        <v>0</v>
      </c>
      <c r="R172" s="75">
        <f t="shared" si="107"/>
        <v>0</v>
      </c>
      <c r="S172" s="75">
        <f t="shared" si="108"/>
        <v>0</v>
      </c>
      <c r="T172" s="75">
        <f t="shared" si="109"/>
        <v>0</v>
      </c>
      <c r="U172" s="75">
        <f t="shared" si="110"/>
        <v>0</v>
      </c>
      <c r="V172" s="75">
        <f t="shared" si="111"/>
        <v>0</v>
      </c>
      <c r="W172" s="75">
        <f t="shared" si="112"/>
        <v>0</v>
      </c>
      <c r="X172" s="75">
        <f t="shared" si="113"/>
        <v>0</v>
      </c>
      <c r="Y172" s="23">
        <f t="shared" si="114"/>
        <v>0</v>
      </c>
    </row>
    <row r="173" spans="1:25">
      <c r="A173" s="25">
        <f t="shared" si="115"/>
        <v>162</v>
      </c>
      <c r="C173" s="119">
        <v>39900</v>
      </c>
      <c r="E173" s="115" t="s">
        <v>311</v>
      </c>
      <c r="G173" s="24">
        <v>6.2</v>
      </c>
      <c r="H173" s="75" t="str">
        <f t="shared" si="98"/>
        <v>P, S, T &amp; D Plant - Customer</v>
      </c>
      <c r="I173" s="23">
        <f>'DepExp. Class.'!J$173</f>
        <v>0</v>
      </c>
      <c r="J173" s="75">
        <f t="shared" si="99"/>
        <v>0</v>
      </c>
      <c r="K173" s="75">
        <f t="shared" si="100"/>
        <v>0</v>
      </c>
      <c r="L173" s="75">
        <f t="shared" si="101"/>
        <v>0</v>
      </c>
      <c r="M173" s="75">
        <f t="shared" si="102"/>
        <v>0</v>
      </c>
      <c r="N173" s="75">
        <f t="shared" si="103"/>
        <v>0</v>
      </c>
      <c r="O173" s="75">
        <f t="shared" si="104"/>
        <v>0</v>
      </c>
      <c r="P173" s="75">
        <f t="shared" si="105"/>
        <v>0</v>
      </c>
      <c r="Q173" s="75">
        <f t="shared" si="106"/>
        <v>0</v>
      </c>
      <c r="R173" s="75">
        <f t="shared" si="107"/>
        <v>0</v>
      </c>
      <c r="S173" s="75">
        <f t="shared" si="108"/>
        <v>0</v>
      </c>
      <c r="T173" s="75">
        <f t="shared" si="109"/>
        <v>0</v>
      </c>
      <c r="U173" s="75">
        <f t="shared" si="110"/>
        <v>0</v>
      </c>
      <c r="V173" s="75">
        <f t="shared" si="111"/>
        <v>0</v>
      </c>
      <c r="W173" s="75">
        <f t="shared" si="112"/>
        <v>0</v>
      </c>
      <c r="X173" s="75">
        <f t="shared" si="113"/>
        <v>0</v>
      </c>
      <c r="Y173" s="23">
        <f t="shared" si="114"/>
        <v>0</v>
      </c>
    </row>
    <row r="174" spans="1:25">
      <c r="A174" s="25">
        <f t="shared" si="115"/>
        <v>163</v>
      </c>
      <c r="C174" s="119">
        <v>39901</v>
      </c>
      <c r="E174" s="115" t="s">
        <v>312</v>
      </c>
      <c r="G174" s="24">
        <v>6.2</v>
      </c>
      <c r="H174" s="75" t="str">
        <f t="shared" si="98"/>
        <v>P, S, T &amp; D Plant - Customer</v>
      </c>
      <c r="I174" s="23">
        <f>'DepExp. Class.'!J$174</f>
        <v>0</v>
      </c>
      <c r="J174" s="75">
        <f t="shared" si="99"/>
        <v>0</v>
      </c>
      <c r="K174" s="75">
        <f t="shared" si="100"/>
        <v>0</v>
      </c>
      <c r="L174" s="75">
        <f t="shared" si="101"/>
        <v>0</v>
      </c>
      <c r="M174" s="75">
        <f t="shared" si="102"/>
        <v>0</v>
      </c>
      <c r="N174" s="75">
        <f t="shared" si="103"/>
        <v>0</v>
      </c>
      <c r="O174" s="75">
        <f t="shared" si="104"/>
        <v>0</v>
      </c>
      <c r="P174" s="75">
        <f t="shared" si="105"/>
        <v>0</v>
      </c>
      <c r="Q174" s="75">
        <f t="shared" si="106"/>
        <v>0</v>
      </c>
      <c r="R174" s="75">
        <f t="shared" si="107"/>
        <v>0</v>
      </c>
      <c r="S174" s="75">
        <f t="shared" si="108"/>
        <v>0</v>
      </c>
      <c r="T174" s="75">
        <f t="shared" si="109"/>
        <v>0</v>
      </c>
      <c r="U174" s="75">
        <f t="shared" si="110"/>
        <v>0</v>
      </c>
      <c r="V174" s="75">
        <f t="shared" si="111"/>
        <v>0</v>
      </c>
      <c r="W174" s="75">
        <f t="shared" si="112"/>
        <v>0</v>
      </c>
      <c r="X174" s="75">
        <f t="shared" si="113"/>
        <v>0</v>
      </c>
      <c r="Y174" s="23">
        <f t="shared" si="114"/>
        <v>0</v>
      </c>
    </row>
    <row r="175" spans="1:25">
      <c r="A175" s="25">
        <f t="shared" si="115"/>
        <v>164</v>
      </c>
      <c r="C175" s="119">
        <v>39902</v>
      </c>
      <c r="E175" s="115" t="s">
        <v>313</v>
      </c>
      <c r="G175" s="24">
        <v>6.2</v>
      </c>
      <c r="H175" s="75" t="str">
        <f t="shared" si="98"/>
        <v>P, S, T &amp; D Plant - Customer</v>
      </c>
      <c r="I175" s="23">
        <f>'DepExp. Class.'!J$175</f>
        <v>0</v>
      </c>
      <c r="J175" s="75">
        <f t="shared" si="99"/>
        <v>0</v>
      </c>
      <c r="K175" s="75">
        <f t="shared" si="100"/>
        <v>0</v>
      </c>
      <c r="L175" s="75">
        <f t="shared" si="101"/>
        <v>0</v>
      </c>
      <c r="M175" s="75">
        <f t="shared" si="102"/>
        <v>0</v>
      </c>
      <c r="N175" s="75">
        <f t="shared" si="103"/>
        <v>0</v>
      </c>
      <c r="O175" s="75">
        <f t="shared" si="104"/>
        <v>0</v>
      </c>
      <c r="P175" s="75">
        <f t="shared" si="105"/>
        <v>0</v>
      </c>
      <c r="Q175" s="75">
        <f t="shared" si="106"/>
        <v>0</v>
      </c>
      <c r="R175" s="75">
        <f t="shared" si="107"/>
        <v>0</v>
      </c>
      <c r="S175" s="75">
        <f t="shared" si="108"/>
        <v>0</v>
      </c>
      <c r="T175" s="75">
        <f t="shared" si="109"/>
        <v>0</v>
      </c>
      <c r="U175" s="75">
        <f t="shared" si="110"/>
        <v>0</v>
      </c>
      <c r="V175" s="75">
        <f t="shared" si="111"/>
        <v>0</v>
      </c>
      <c r="W175" s="75">
        <f t="shared" si="112"/>
        <v>0</v>
      </c>
      <c r="X175" s="75">
        <f t="shared" si="113"/>
        <v>0</v>
      </c>
      <c r="Y175" s="23">
        <f t="shared" si="114"/>
        <v>0</v>
      </c>
    </row>
    <row r="176" spans="1:25">
      <c r="A176" s="25">
        <f t="shared" si="115"/>
        <v>165</v>
      </c>
      <c r="C176" s="119">
        <v>39903</v>
      </c>
      <c r="E176" s="115" t="s">
        <v>314</v>
      </c>
      <c r="G176" s="24">
        <v>6.2</v>
      </c>
      <c r="H176" s="75" t="str">
        <f t="shared" si="98"/>
        <v>P, S, T &amp; D Plant - Customer</v>
      </c>
      <c r="I176" s="23">
        <f>'DepExp. Class.'!J$176</f>
        <v>1072.4149927446592</v>
      </c>
      <c r="J176" s="75">
        <f t="shared" si="99"/>
        <v>902.96332604752888</v>
      </c>
      <c r="K176" s="75">
        <f t="shared" si="100"/>
        <v>164.27208250372226</v>
      </c>
      <c r="L176" s="75">
        <f t="shared" si="101"/>
        <v>0.2292668922758436</v>
      </c>
      <c r="M176" s="75">
        <f t="shared" si="102"/>
        <v>3.0899802323799954</v>
      </c>
      <c r="N176" s="75">
        <f t="shared" si="103"/>
        <v>1.8603370687525593</v>
      </c>
      <c r="O176" s="75">
        <f t="shared" si="104"/>
        <v>0</v>
      </c>
      <c r="P176" s="75">
        <f t="shared" si="105"/>
        <v>0</v>
      </c>
      <c r="Q176" s="75">
        <f t="shared" si="106"/>
        <v>0</v>
      </c>
      <c r="R176" s="75">
        <f t="shared" si="107"/>
        <v>0</v>
      </c>
      <c r="S176" s="75">
        <f t="shared" si="108"/>
        <v>0</v>
      </c>
      <c r="T176" s="75">
        <f t="shared" si="109"/>
        <v>0</v>
      </c>
      <c r="U176" s="75">
        <f t="shared" si="110"/>
        <v>0</v>
      </c>
      <c r="V176" s="75">
        <f t="shared" si="111"/>
        <v>0</v>
      </c>
      <c r="W176" s="75">
        <f t="shared" si="112"/>
        <v>0</v>
      </c>
      <c r="X176" s="75">
        <f t="shared" si="113"/>
        <v>0</v>
      </c>
      <c r="Y176" s="23">
        <f t="shared" si="114"/>
        <v>0</v>
      </c>
    </row>
    <row r="177" spans="1:25">
      <c r="A177" s="25">
        <f t="shared" si="115"/>
        <v>166</v>
      </c>
      <c r="C177" s="119">
        <v>39904</v>
      </c>
      <c r="E177" s="115" t="s">
        <v>315</v>
      </c>
      <c r="G177" s="24">
        <v>6.2</v>
      </c>
      <c r="H177" s="75" t="str">
        <f t="shared" si="98"/>
        <v>P, S, T &amp; D Plant - Customer</v>
      </c>
      <c r="I177" s="23">
        <f>'DepExp. Class.'!J$177</f>
        <v>0</v>
      </c>
      <c r="J177" s="75">
        <f t="shared" si="99"/>
        <v>0</v>
      </c>
      <c r="K177" s="75">
        <f t="shared" si="100"/>
        <v>0</v>
      </c>
      <c r="L177" s="75">
        <f t="shared" si="101"/>
        <v>0</v>
      </c>
      <c r="M177" s="75">
        <f t="shared" si="102"/>
        <v>0</v>
      </c>
      <c r="N177" s="75">
        <f t="shared" si="103"/>
        <v>0</v>
      </c>
      <c r="O177" s="75">
        <f t="shared" si="104"/>
        <v>0</v>
      </c>
      <c r="P177" s="75">
        <f t="shared" si="105"/>
        <v>0</v>
      </c>
      <c r="Q177" s="75">
        <f t="shared" si="106"/>
        <v>0</v>
      </c>
      <c r="R177" s="75">
        <f t="shared" si="107"/>
        <v>0</v>
      </c>
      <c r="S177" s="75">
        <f t="shared" si="108"/>
        <v>0</v>
      </c>
      <c r="T177" s="75">
        <f t="shared" si="109"/>
        <v>0</v>
      </c>
      <c r="U177" s="75">
        <f t="shared" si="110"/>
        <v>0</v>
      </c>
      <c r="V177" s="75">
        <f t="shared" si="111"/>
        <v>0</v>
      </c>
      <c r="W177" s="75">
        <f t="shared" si="112"/>
        <v>0</v>
      </c>
      <c r="X177" s="75">
        <f t="shared" si="113"/>
        <v>0</v>
      </c>
      <c r="Y177" s="23">
        <f t="shared" si="114"/>
        <v>0</v>
      </c>
    </row>
    <row r="178" spans="1:25">
      <c r="A178" s="25">
        <f t="shared" si="115"/>
        <v>167</v>
      </c>
      <c r="C178" s="119">
        <v>39905</v>
      </c>
      <c r="E178" s="115" t="s">
        <v>316</v>
      </c>
      <c r="G178" s="24">
        <v>6.2</v>
      </c>
      <c r="H178" s="75" t="str">
        <f t="shared" si="98"/>
        <v>P, S, T &amp; D Plant - Customer</v>
      </c>
      <c r="I178" s="23">
        <f>'DepExp. Class.'!J$178</f>
        <v>0</v>
      </c>
      <c r="J178" s="75">
        <f t="shared" si="99"/>
        <v>0</v>
      </c>
      <c r="K178" s="75">
        <f t="shared" si="100"/>
        <v>0</v>
      </c>
      <c r="L178" s="75">
        <f t="shared" si="101"/>
        <v>0</v>
      </c>
      <c r="M178" s="75">
        <f t="shared" si="102"/>
        <v>0</v>
      </c>
      <c r="N178" s="75">
        <f t="shared" si="103"/>
        <v>0</v>
      </c>
      <c r="O178" s="75">
        <f t="shared" si="104"/>
        <v>0</v>
      </c>
      <c r="P178" s="75">
        <f t="shared" si="105"/>
        <v>0</v>
      </c>
      <c r="Q178" s="75">
        <f t="shared" si="106"/>
        <v>0</v>
      </c>
      <c r="R178" s="75">
        <f t="shared" si="107"/>
        <v>0</v>
      </c>
      <c r="S178" s="75">
        <f t="shared" si="108"/>
        <v>0</v>
      </c>
      <c r="T178" s="75">
        <f t="shared" si="109"/>
        <v>0</v>
      </c>
      <c r="U178" s="75">
        <f t="shared" si="110"/>
        <v>0</v>
      </c>
      <c r="V178" s="75">
        <f t="shared" si="111"/>
        <v>0</v>
      </c>
      <c r="W178" s="75">
        <f t="shared" si="112"/>
        <v>0</v>
      </c>
      <c r="X178" s="75">
        <f t="shared" si="113"/>
        <v>0</v>
      </c>
      <c r="Y178" s="23">
        <f t="shared" si="114"/>
        <v>0</v>
      </c>
    </row>
    <row r="179" spans="1:25">
      <c r="A179" s="25">
        <f t="shared" si="115"/>
        <v>168</v>
      </c>
      <c r="C179" s="119">
        <v>39906</v>
      </c>
      <c r="E179" s="115" t="s">
        <v>317</v>
      </c>
      <c r="G179" s="24">
        <v>6.2</v>
      </c>
      <c r="H179" s="75" t="str">
        <f t="shared" si="98"/>
        <v>P, S, T &amp; D Plant - Customer</v>
      </c>
      <c r="I179" s="23">
        <f>'DepExp. Class.'!J$179</f>
        <v>0</v>
      </c>
      <c r="J179" s="75">
        <f t="shared" si="99"/>
        <v>0</v>
      </c>
      <c r="K179" s="75">
        <f t="shared" si="100"/>
        <v>0</v>
      </c>
      <c r="L179" s="75">
        <f t="shared" si="101"/>
        <v>0</v>
      </c>
      <c r="M179" s="75">
        <f t="shared" si="102"/>
        <v>0</v>
      </c>
      <c r="N179" s="75">
        <f t="shared" si="103"/>
        <v>0</v>
      </c>
      <c r="O179" s="75">
        <f t="shared" si="104"/>
        <v>0</v>
      </c>
      <c r="P179" s="75">
        <f t="shared" si="105"/>
        <v>0</v>
      </c>
      <c r="Q179" s="75">
        <f t="shared" si="106"/>
        <v>0</v>
      </c>
      <c r="R179" s="75">
        <f t="shared" si="107"/>
        <v>0</v>
      </c>
      <c r="S179" s="75">
        <f t="shared" si="108"/>
        <v>0</v>
      </c>
      <c r="T179" s="75">
        <f t="shared" si="109"/>
        <v>0</v>
      </c>
      <c r="U179" s="75">
        <f t="shared" si="110"/>
        <v>0</v>
      </c>
      <c r="V179" s="75">
        <f t="shared" si="111"/>
        <v>0</v>
      </c>
      <c r="W179" s="75">
        <f t="shared" si="112"/>
        <v>0</v>
      </c>
      <c r="X179" s="75">
        <f t="shared" si="113"/>
        <v>0</v>
      </c>
      <c r="Y179" s="23">
        <f t="shared" si="114"/>
        <v>0</v>
      </c>
    </row>
    <row r="180" spans="1:25">
      <c r="A180" s="25">
        <f t="shared" si="115"/>
        <v>169</v>
      </c>
      <c r="C180" s="119">
        <v>39907</v>
      </c>
      <c r="E180" s="115" t="s">
        <v>318</v>
      </c>
      <c r="G180" s="24">
        <v>6.2</v>
      </c>
      <c r="H180" s="75" t="str">
        <f t="shared" si="98"/>
        <v>P, S, T &amp; D Plant - Customer</v>
      </c>
      <c r="I180" s="23">
        <f>'DepExp. Class.'!J$180</f>
        <v>0</v>
      </c>
      <c r="J180" s="75">
        <f t="shared" si="99"/>
        <v>0</v>
      </c>
      <c r="K180" s="75">
        <f t="shared" si="100"/>
        <v>0</v>
      </c>
      <c r="L180" s="75">
        <f t="shared" si="101"/>
        <v>0</v>
      </c>
      <c r="M180" s="75">
        <f t="shared" si="102"/>
        <v>0</v>
      </c>
      <c r="N180" s="75">
        <f t="shared" si="103"/>
        <v>0</v>
      </c>
      <c r="O180" s="75">
        <f t="shared" si="104"/>
        <v>0</v>
      </c>
      <c r="P180" s="75">
        <f t="shared" si="105"/>
        <v>0</v>
      </c>
      <c r="Q180" s="75">
        <f t="shared" si="106"/>
        <v>0</v>
      </c>
      <c r="R180" s="75">
        <f t="shared" si="107"/>
        <v>0</v>
      </c>
      <c r="S180" s="75">
        <f t="shared" si="108"/>
        <v>0</v>
      </c>
      <c r="T180" s="75">
        <f t="shared" si="109"/>
        <v>0</v>
      </c>
      <c r="U180" s="75">
        <f t="shared" si="110"/>
        <v>0</v>
      </c>
      <c r="V180" s="75">
        <f t="shared" si="111"/>
        <v>0</v>
      </c>
      <c r="W180" s="75">
        <f t="shared" si="112"/>
        <v>0</v>
      </c>
      <c r="X180" s="75">
        <f t="shared" si="113"/>
        <v>0</v>
      </c>
      <c r="Y180" s="23">
        <f t="shared" si="114"/>
        <v>0</v>
      </c>
    </row>
    <row r="181" spans="1:25">
      <c r="A181" s="25">
        <f t="shared" si="115"/>
        <v>170</v>
      </c>
      <c r="C181" s="119">
        <v>39908</v>
      </c>
      <c r="E181" s="115" t="s">
        <v>319</v>
      </c>
      <c r="G181" s="24">
        <v>6.2</v>
      </c>
      <c r="H181" s="75" t="str">
        <f t="shared" si="98"/>
        <v>P, S, T &amp; D Plant - Customer</v>
      </c>
      <c r="I181" s="23">
        <f>'DepExp. Class.'!J$181</f>
        <v>0</v>
      </c>
      <c r="J181" s="75">
        <f t="shared" si="99"/>
        <v>0</v>
      </c>
      <c r="K181" s="75">
        <f t="shared" si="100"/>
        <v>0</v>
      </c>
      <c r="L181" s="75">
        <f t="shared" si="101"/>
        <v>0</v>
      </c>
      <c r="M181" s="75">
        <f t="shared" si="102"/>
        <v>0</v>
      </c>
      <c r="N181" s="75">
        <f t="shared" si="103"/>
        <v>0</v>
      </c>
      <c r="O181" s="75">
        <f t="shared" si="104"/>
        <v>0</v>
      </c>
      <c r="P181" s="75">
        <f t="shared" si="105"/>
        <v>0</v>
      </c>
      <c r="Q181" s="75">
        <f t="shared" si="106"/>
        <v>0</v>
      </c>
      <c r="R181" s="75">
        <f t="shared" si="107"/>
        <v>0</v>
      </c>
      <c r="S181" s="75">
        <f t="shared" si="108"/>
        <v>0</v>
      </c>
      <c r="T181" s="75">
        <f t="shared" si="109"/>
        <v>0</v>
      </c>
      <c r="U181" s="75">
        <f t="shared" si="110"/>
        <v>0</v>
      </c>
      <c r="V181" s="75">
        <f t="shared" si="111"/>
        <v>0</v>
      </c>
      <c r="W181" s="75">
        <f t="shared" si="112"/>
        <v>0</v>
      </c>
      <c r="X181" s="75">
        <f t="shared" si="113"/>
        <v>0</v>
      </c>
      <c r="Y181" s="23">
        <f t="shared" si="114"/>
        <v>0</v>
      </c>
    </row>
    <row r="182" spans="1:25">
      <c r="A182" s="25">
        <f t="shared" si="115"/>
        <v>171</v>
      </c>
      <c r="C182" s="119">
        <v>39909</v>
      </c>
      <c r="E182" s="115" t="s">
        <v>320</v>
      </c>
      <c r="G182" s="24">
        <v>6.2</v>
      </c>
      <c r="H182" s="75" t="str">
        <f t="shared" si="98"/>
        <v>P, S, T &amp; D Plant - Customer</v>
      </c>
      <c r="I182" s="23">
        <f>'DepExp. Class.'!J$182</f>
        <v>0</v>
      </c>
      <c r="J182" s="75">
        <f t="shared" si="99"/>
        <v>0</v>
      </c>
      <c r="K182" s="75">
        <f t="shared" si="100"/>
        <v>0</v>
      </c>
      <c r="L182" s="75">
        <f t="shared" si="101"/>
        <v>0</v>
      </c>
      <c r="M182" s="75">
        <f t="shared" si="102"/>
        <v>0</v>
      </c>
      <c r="N182" s="75">
        <f t="shared" si="103"/>
        <v>0</v>
      </c>
      <c r="O182" s="75">
        <f t="shared" si="104"/>
        <v>0</v>
      </c>
      <c r="P182" s="75">
        <f t="shared" si="105"/>
        <v>0</v>
      </c>
      <c r="Q182" s="75">
        <f t="shared" si="106"/>
        <v>0</v>
      </c>
      <c r="R182" s="75">
        <f t="shared" si="107"/>
        <v>0</v>
      </c>
      <c r="S182" s="75">
        <f t="shared" si="108"/>
        <v>0</v>
      </c>
      <c r="T182" s="75">
        <f t="shared" si="109"/>
        <v>0</v>
      </c>
      <c r="U182" s="75">
        <f t="shared" si="110"/>
        <v>0</v>
      </c>
      <c r="V182" s="75">
        <f t="shared" si="111"/>
        <v>0</v>
      </c>
      <c r="W182" s="75">
        <f t="shared" si="112"/>
        <v>0</v>
      </c>
      <c r="X182" s="75">
        <f t="shared" si="113"/>
        <v>0</v>
      </c>
      <c r="Y182" s="23">
        <f t="shared" si="114"/>
        <v>0</v>
      </c>
    </row>
    <row r="183" spans="1:25">
      <c r="A183" s="25">
        <f t="shared" si="115"/>
        <v>172</v>
      </c>
      <c r="C183" s="119">
        <v>39924</v>
      </c>
      <c r="E183" s="115" t="s">
        <v>321</v>
      </c>
      <c r="G183" s="24">
        <v>6.2</v>
      </c>
      <c r="H183" s="75" t="str">
        <f t="shared" si="98"/>
        <v>P, S, T &amp; D Plant - Customer</v>
      </c>
      <c r="I183" s="23">
        <f>'DepExp. Class.'!J$183</f>
        <v>0</v>
      </c>
      <c r="J183" s="75">
        <f t="shared" si="99"/>
        <v>0</v>
      </c>
      <c r="K183" s="75">
        <f t="shared" si="100"/>
        <v>0</v>
      </c>
      <c r="L183" s="75">
        <f t="shared" si="101"/>
        <v>0</v>
      </c>
      <c r="M183" s="75">
        <f t="shared" si="102"/>
        <v>0</v>
      </c>
      <c r="N183" s="75">
        <f t="shared" si="103"/>
        <v>0</v>
      </c>
      <c r="O183" s="75">
        <f t="shared" si="104"/>
        <v>0</v>
      </c>
      <c r="P183" s="75">
        <f t="shared" si="105"/>
        <v>0</v>
      </c>
      <c r="Q183" s="75">
        <f t="shared" si="106"/>
        <v>0</v>
      </c>
      <c r="R183" s="75">
        <f t="shared" si="107"/>
        <v>0</v>
      </c>
      <c r="S183" s="75">
        <f t="shared" si="108"/>
        <v>0</v>
      </c>
      <c r="T183" s="75">
        <f t="shared" si="109"/>
        <v>0</v>
      </c>
      <c r="U183" s="75">
        <f t="shared" si="110"/>
        <v>0</v>
      </c>
      <c r="V183" s="75">
        <f t="shared" si="111"/>
        <v>0</v>
      </c>
      <c r="W183" s="75">
        <f t="shared" si="112"/>
        <v>0</v>
      </c>
      <c r="X183" s="75">
        <f t="shared" si="113"/>
        <v>0</v>
      </c>
      <c r="Y183" s="23">
        <f t="shared" si="114"/>
        <v>0</v>
      </c>
    </row>
    <row r="184" spans="1:25">
      <c r="A184" s="25">
        <f t="shared" si="115"/>
        <v>173</v>
      </c>
      <c r="E184" s="115"/>
      <c r="G184" s="24"/>
      <c r="H184" s="75"/>
      <c r="I184" s="23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23"/>
    </row>
    <row r="185" spans="1:25">
      <c r="A185" s="25">
        <f t="shared" si="115"/>
        <v>174</v>
      </c>
      <c r="G185" s="24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</row>
    <row r="186" spans="1:25">
      <c r="A186" s="25">
        <f t="shared" si="115"/>
        <v>175</v>
      </c>
      <c r="D186" s="106" t="s">
        <v>149</v>
      </c>
      <c r="G186" s="24"/>
      <c r="H186" s="75"/>
      <c r="I186" s="23">
        <f>'DepExp. Class.'!J$186</f>
        <v>5518.902094210358</v>
      </c>
      <c r="J186" s="75">
        <f>SUM(J150:J183)</f>
        <v>4646.8635974258432</v>
      </c>
      <c r="K186" s="75">
        <f t="shared" ref="K186:X186" si="117">SUM(K150:K183)</f>
        <v>845.38312713234336</v>
      </c>
      <c r="L186" s="75">
        <f t="shared" si="117"/>
        <v>1.1798618449709797</v>
      </c>
      <c r="M186" s="75">
        <f t="shared" si="117"/>
        <v>15.901771693722427</v>
      </c>
      <c r="N186" s="75">
        <f t="shared" si="117"/>
        <v>9.573736113478807</v>
      </c>
      <c r="O186" s="75">
        <f t="shared" si="117"/>
        <v>0</v>
      </c>
      <c r="P186" s="75">
        <f t="shared" si="117"/>
        <v>0</v>
      </c>
      <c r="Q186" s="75">
        <f t="shared" si="117"/>
        <v>0</v>
      </c>
      <c r="R186" s="75">
        <f t="shared" si="117"/>
        <v>0</v>
      </c>
      <c r="S186" s="75">
        <f t="shared" si="117"/>
        <v>0</v>
      </c>
      <c r="T186" s="75">
        <f t="shared" si="117"/>
        <v>0</v>
      </c>
      <c r="U186" s="75">
        <f t="shared" si="117"/>
        <v>0</v>
      </c>
      <c r="V186" s="75">
        <f t="shared" si="117"/>
        <v>0</v>
      </c>
      <c r="W186" s="75">
        <f t="shared" si="117"/>
        <v>0</v>
      </c>
      <c r="X186" s="75">
        <f t="shared" si="117"/>
        <v>0</v>
      </c>
      <c r="Y186" s="23">
        <f>SUM(J186:X186)-I186</f>
        <v>0</v>
      </c>
    </row>
    <row r="187" spans="1:25">
      <c r="A187" s="25">
        <f t="shared" si="115"/>
        <v>176</v>
      </c>
      <c r="G187" s="24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</row>
    <row r="188" spans="1:25">
      <c r="A188" s="25">
        <f t="shared" si="115"/>
        <v>177</v>
      </c>
      <c r="D188" s="106" t="s">
        <v>350</v>
      </c>
      <c r="G188" s="24"/>
      <c r="H188" s="75"/>
      <c r="I188" s="23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23"/>
    </row>
    <row r="189" spans="1:25">
      <c r="A189" s="25">
        <f t="shared" si="115"/>
        <v>178</v>
      </c>
      <c r="G189" s="24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</row>
    <row r="190" spans="1:25">
      <c r="A190" s="25">
        <f t="shared" si="115"/>
        <v>179</v>
      </c>
      <c r="D190" s="106" t="s">
        <v>148</v>
      </c>
      <c r="G190" s="24"/>
      <c r="H190" s="75"/>
      <c r="I190" s="23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23"/>
    </row>
    <row r="191" spans="1:25">
      <c r="A191" s="25">
        <f t="shared" si="115"/>
        <v>180</v>
      </c>
      <c r="G191" s="24"/>
      <c r="H191" s="75"/>
      <c r="I191" s="23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23"/>
    </row>
    <row r="192" spans="1:25">
      <c r="A192" s="25">
        <f t="shared" si="115"/>
        <v>181</v>
      </c>
      <c r="C192" s="106">
        <v>37400</v>
      </c>
      <c r="E192" s="115" t="s">
        <v>115</v>
      </c>
      <c r="G192" s="24">
        <v>6.2</v>
      </c>
      <c r="H192" s="75" t="str">
        <f t="shared" ref="H192:H226" si="118">VLOOKUP($G192,alloc,3)</f>
        <v>P, S, T &amp; D Plant - Customer</v>
      </c>
      <c r="I192" s="23">
        <f>'DepExp. Class.'!J$192</f>
        <v>0</v>
      </c>
      <c r="J192" s="75">
        <f t="shared" ref="J192:J226" si="119">$I192*VLOOKUP($G192,alloc,6)</f>
        <v>0</v>
      </c>
      <c r="K192" s="75">
        <f t="shared" ref="K192:K226" si="120">$I192*VLOOKUP($G192,alloc,7)</f>
        <v>0</v>
      </c>
      <c r="L192" s="75">
        <f t="shared" ref="L192:L226" si="121">$I192*VLOOKUP($G192,alloc,8)</f>
        <v>0</v>
      </c>
      <c r="M192" s="75">
        <f t="shared" ref="M192:M226" si="122">$I192*VLOOKUP($G192,alloc,9)</f>
        <v>0</v>
      </c>
      <c r="N192" s="75">
        <f t="shared" ref="N192:N226" si="123">$I192*VLOOKUP($G192,alloc,10)</f>
        <v>0</v>
      </c>
      <c r="O192" s="75">
        <f t="shared" ref="O192:O226" si="124">$I192*VLOOKUP($G192,alloc,11)</f>
        <v>0</v>
      </c>
      <c r="P192" s="75">
        <f t="shared" ref="P192:P226" si="125">$I192*VLOOKUP($G192,alloc,12)</f>
        <v>0</v>
      </c>
      <c r="Q192" s="75">
        <f t="shared" ref="Q192:Q226" si="126">$I192*VLOOKUP($G192,alloc,13)</f>
        <v>0</v>
      </c>
      <c r="R192" s="75">
        <f t="shared" ref="R192:R226" si="127">$I192*VLOOKUP($G192,alloc,14)</f>
        <v>0</v>
      </c>
      <c r="S192" s="75">
        <f t="shared" ref="S192:S226" si="128">$I192*VLOOKUP($G192,alloc,15)</f>
        <v>0</v>
      </c>
      <c r="T192" s="75">
        <f t="shared" ref="T192:T226" si="129">$I192*VLOOKUP($G192,alloc,16)</f>
        <v>0</v>
      </c>
      <c r="U192" s="75">
        <f t="shared" ref="U192:U226" si="130">$I192*VLOOKUP($G192,alloc,17)</f>
        <v>0</v>
      </c>
      <c r="V192" s="75">
        <f t="shared" ref="V192:V226" si="131">$I192*VLOOKUP($G192,alloc,18)</f>
        <v>0</v>
      </c>
      <c r="W192" s="75">
        <f t="shared" ref="W192:W226" si="132">$I192*VLOOKUP($G192,alloc,19)</f>
        <v>0</v>
      </c>
      <c r="X192" s="75">
        <f t="shared" ref="X192:X226" si="133">$I192*VLOOKUP($G192,alloc,20)</f>
        <v>0</v>
      </c>
      <c r="Y192" s="23">
        <f t="shared" ref="Y192:Y225" si="134">SUM(J192:X192)-I192</f>
        <v>0</v>
      </c>
    </row>
    <row r="193" spans="1:25">
      <c r="A193" s="25">
        <f t="shared" si="115"/>
        <v>182</v>
      </c>
      <c r="C193" s="106">
        <v>39000</v>
      </c>
      <c r="E193" s="115" t="s">
        <v>139</v>
      </c>
      <c r="G193" s="24">
        <v>6.2</v>
      </c>
      <c r="H193" s="75" t="str">
        <f t="shared" si="118"/>
        <v>P, S, T &amp; D Plant - Customer</v>
      </c>
      <c r="I193" s="23">
        <f>'DepExp. Class.'!J$193</f>
        <v>7937.1797510639453</v>
      </c>
      <c r="J193" s="75">
        <f t="shared" si="119"/>
        <v>6683.0306140304465</v>
      </c>
      <c r="K193" s="75">
        <f t="shared" si="120"/>
        <v>1215.8138926952665</v>
      </c>
      <c r="L193" s="75">
        <f t="shared" si="121"/>
        <v>1.6968548064624651</v>
      </c>
      <c r="M193" s="75">
        <f t="shared" si="122"/>
        <v>22.869624816476161</v>
      </c>
      <c r="N193" s="75">
        <f t="shared" si="123"/>
        <v>13.768764715295429</v>
      </c>
      <c r="O193" s="75">
        <f t="shared" si="124"/>
        <v>0</v>
      </c>
      <c r="P193" s="75">
        <f t="shared" si="125"/>
        <v>0</v>
      </c>
      <c r="Q193" s="75">
        <f t="shared" si="126"/>
        <v>0</v>
      </c>
      <c r="R193" s="75">
        <f t="shared" si="127"/>
        <v>0</v>
      </c>
      <c r="S193" s="75">
        <f t="shared" si="128"/>
        <v>0</v>
      </c>
      <c r="T193" s="75">
        <f t="shared" si="129"/>
        <v>0</v>
      </c>
      <c r="U193" s="75">
        <f t="shared" si="130"/>
        <v>0</v>
      </c>
      <c r="V193" s="75">
        <f t="shared" si="131"/>
        <v>0</v>
      </c>
      <c r="W193" s="75">
        <f t="shared" si="132"/>
        <v>0</v>
      </c>
      <c r="X193" s="75">
        <f t="shared" si="133"/>
        <v>0</v>
      </c>
      <c r="Y193" s="23">
        <f t="shared" si="134"/>
        <v>0</v>
      </c>
    </row>
    <row r="194" spans="1:25">
      <c r="A194" s="25">
        <f t="shared" si="115"/>
        <v>183</v>
      </c>
      <c r="C194" s="106">
        <v>36602</v>
      </c>
      <c r="E194" s="115" t="s">
        <v>139</v>
      </c>
      <c r="G194" s="24">
        <v>6.2</v>
      </c>
      <c r="H194" s="75" t="str">
        <f t="shared" si="118"/>
        <v>P, S, T &amp; D Plant - Customer</v>
      </c>
      <c r="I194" s="23">
        <f>'DepExp. Class.'!J$194</f>
        <v>0</v>
      </c>
      <c r="J194" s="75">
        <f t="shared" si="119"/>
        <v>0</v>
      </c>
      <c r="K194" s="75">
        <f t="shared" si="120"/>
        <v>0</v>
      </c>
      <c r="L194" s="75">
        <f t="shared" si="121"/>
        <v>0</v>
      </c>
      <c r="M194" s="75">
        <f t="shared" si="122"/>
        <v>0</v>
      </c>
      <c r="N194" s="75">
        <f t="shared" si="123"/>
        <v>0</v>
      </c>
      <c r="O194" s="75">
        <f t="shared" si="124"/>
        <v>0</v>
      </c>
      <c r="P194" s="75">
        <f t="shared" si="125"/>
        <v>0</v>
      </c>
      <c r="Q194" s="75">
        <f t="shared" si="126"/>
        <v>0</v>
      </c>
      <c r="R194" s="75">
        <f t="shared" si="127"/>
        <v>0</v>
      </c>
      <c r="S194" s="75">
        <f t="shared" si="128"/>
        <v>0</v>
      </c>
      <c r="T194" s="75">
        <f t="shared" si="129"/>
        <v>0</v>
      </c>
      <c r="U194" s="75">
        <f t="shared" si="130"/>
        <v>0</v>
      </c>
      <c r="V194" s="75">
        <f t="shared" si="131"/>
        <v>0</v>
      </c>
      <c r="W194" s="75">
        <f t="shared" si="132"/>
        <v>0</v>
      </c>
      <c r="X194" s="75">
        <f t="shared" si="133"/>
        <v>0</v>
      </c>
      <c r="Y194" s="23">
        <f t="shared" si="134"/>
        <v>0</v>
      </c>
    </row>
    <row r="195" spans="1:25">
      <c r="A195" s="25">
        <f t="shared" si="115"/>
        <v>184</v>
      </c>
      <c r="C195" s="106">
        <v>37503</v>
      </c>
      <c r="E195" s="115" t="s">
        <v>278</v>
      </c>
      <c r="G195" s="24">
        <v>6.2</v>
      </c>
      <c r="H195" s="75" t="str">
        <f t="shared" si="118"/>
        <v>P, S, T &amp; D Plant - Customer</v>
      </c>
      <c r="I195" s="23">
        <f>'DepExp. Class.'!J$195</f>
        <v>0</v>
      </c>
      <c r="J195" s="75">
        <f t="shared" si="119"/>
        <v>0</v>
      </c>
      <c r="K195" s="75">
        <f t="shared" si="120"/>
        <v>0</v>
      </c>
      <c r="L195" s="75">
        <f t="shared" si="121"/>
        <v>0</v>
      </c>
      <c r="M195" s="75">
        <f t="shared" si="122"/>
        <v>0</v>
      </c>
      <c r="N195" s="75">
        <f t="shared" si="123"/>
        <v>0</v>
      </c>
      <c r="O195" s="75">
        <f t="shared" si="124"/>
        <v>0</v>
      </c>
      <c r="P195" s="75">
        <f t="shared" si="125"/>
        <v>0</v>
      </c>
      <c r="Q195" s="75">
        <f t="shared" si="126"/>
        <v>0</v>
      </c>
      <c r="R195" s="75">
        <f t="shared" si="127"/>
        <v>0</v>
      </c>
      <c r="S195" s="75">
        <f t="shared" si="128"/>
        <v>0</v>
      </c>
      <c r="T195" s="75">
        <f t="shared" si="129"/>
        <v>0</v>
      </c>
      <c r="U195" s="75">
        <f t="shared" si="130"/>
        <v>0</v>
      </c>
      <c r="V195" s="75">
        <f t="shared" si="131"/>
        <v>0</v>
      </c>
      <c r="W195" s="75">
        <f t="shared" si="132"/>
        <v>0</v>
      </c>
      <c r="X195" s="75">
        <f t="shared" si="133"/>
        <v>0</v>
      </c>
      <c r="Y195" s="23">
        <f t="shared" si="134"/>
        <v>0</v>
      </c>
    </row>
    <row r="196" spans="1:25">
      <c r="A196" s="25">
        <f t="shared" si="115"/>
        <v>185</v>
      </c>
      <c r="C196" s="106">
        <v>39004</v>
      </c>
      <c r="E196" s="115" t="s">
        <v>293</v>
      </c>
      <c r="G196" s="24">
        <v>6.2</v>
      </c>
      <c r="H196" s="75" t="str">
        <f t="shared" si="118"/>
        <v>P, S, T &amp; D Plant - Customer</v>
      </c>
      <c r="I196" s="23">
        <f>'DepExp. Class.'!J$196</f>
        <v>0</v>
      </c>
      <c r="J196" s="75">
        <f t="shared" si="119"/>
        <v>0</v>
      </c>
      <c r="K196" s="75">
        <f t="shared" si="120"/>
        <v>0</v>
      </c>
      <c r="L196" s="75">
        <f t="shared" si="121"/>
        <v>0</v>
      </c>
      <c r="M196" s="75">
        <f t="shared" si="122"/>
        <v>0</v>
      </c>
      <c r="N196" s="75">
        <f t="shared" si="123"/>
        <v>0</v>
      </c>
      <c r="O196" s="75">
        <f t="shared" si="124"/>
        <v>0</v>
      </c>
      <c r="P196" s="75">
        <f t="shared" si="125"/>
        <v>0</v>
      </c>
      <c r="Q196" s="75">
        <f t="shared" si="126"/>
        <v>0</v>
      </c>
      <c r="R196" s="75">
        <f t="shared" si="127"/>
        <v>0</v>
      </c>
      <c r="S196" s="75">
        <f t="shared" si="128"/>
        <v>0</v>
      </c>
      <c r="T196" s="75">
        <f t="shared" si="129"/>
        <v>0</v>
      </c>
      <c r="U196" s="75">
        <f t="shared" si="130"/>
        <v>0</v>
      </c>
      <c r="V196" s="75">
        <f t="shared" si="131"/>
        <v>0</v>
      </c>
      <c r="W196" s="75">
        <f t="shared" si="132"/>
        <v>0</v>
      </c>
      <c r="X196" s="75">
        <f t="shared" si="133"/>
        <v>0</v>
      </c>
      <c r="Y196" s="23">
        <f t="shared" si="134"/>
        <v>0</v>
      </c>
    </row>
    <row r="197" spans="1:25">
      <c r="A197" s="25">
        <f t="shared" si="115"/>
        <v>186</v>
      </c>
      <c r="C197" s="106">
        <v>39009</v>
      </c>
      <c r="E197" s="115" t="s">
        <v>294</v>
      </c>
      <c r="G197" s="24">
        <v>6.2</v>
      </c>
      <c r="H197" s="75" t="str">
        <f t="shared" si="118"/>
        <v>P, S, T &amp; D Plant - Customer</v>
      </c>
      <c r="I197" s="23">
        <f>'DepExp. Class.'!J$197</f>
        <v>19831.539006216921</v>
      </c>
      <c r="J197" s="75">
        <f t="shared" si="119"/>
        <v>16697.969109761045</v>
      </c>
      <c r="K197" s="75">
        <f t="shared" si="120"/>
        <v>3037.7868957868282</v>
      </c>
      <c r="L197" s="75">
        <f t="shared" si="121"/>
        <v>4.239697642948836</v>
      </c>
      <c r="M197" s="75">
        <f t="shared" si="122"/>
        <v>57.14118500903276</v>
      </c>
      <c r="N197" s="75">
        <f t="shared" si="123"/>
        <v>34.402118017070556</v>
      </c>
      <c r="O197" s="75">
        <f t="shared" si="124"/>
        <v>0</v>
      </c>
      <c r="P197" s="75">
        <f t="shared" si="125"/>
        <v>0</v>
      </c>
      <c r="Q197" s="75">
        <f t="shared" si="126"/>
        <v>0</v>
      </c>
      <c r="R197" s="75">
        <f t="shared" si="127"/>
        <v>0</v>
      </c>
      <c r="S197" s="75">
        <f t="shared" si="128"/>
        <v>0</v>
      </c>
      <c r="T197" s="75">
        <f t="shared" si="129"/>
        <v>0</v>
      </c>
      <c r="U197" s="75">
        <f t="shared" si="130"/>
        <v>0</v>
      </c>
      <c r="V197" s="75">
        <f t="shared" si="131"/>
        <v>0</v>
      </c>
      <c r="W197" s="75">
        <f t="shared" si="132"/>
        <v>0</v>
      </c>
      <c r="X197" s="75">
        <f t="shared" si="133"/>
        <v>0</v>
      </c>
      <c r="Y197" s="23">
        <f t="shared" si="134"/>
        <v>0</v>
      </c>
    </row>
    <row r="198" spans="1:25">
      <c r="A198" s="25">
        <f t="shared" si="115"/>
        <v>187</v>
      </c>
      <c r="C198" s="106">
        <v>39100</v>
      </c>
      <c r="E198" s="115" t="s">
        <v>295</v>
      </c>
      <c r="G198" s="24">
        <v>6.2</v>
      </c>
      <c r="H198" s="75" t="str">
        <f t="shared" si="118"/>
        <v>P, S, T &amp; D Plant - Customer</v>
      </c>
      <c r="I198" s="23">
        <f>'DepExp. Class.'!J$198</f>
        <v>16995.16482974176</v>
      </c>
      <c r="J198" s="75">
        <f t="shared" si="119"/>
        <v>14309.76876042563</v>
      </c>
      <c r="K198" s="75">
        <f t="shared" si="120"/>
        <v>2603.3122792609342</v>
      </c>
      <c r="L198" s="75">
        <f t="shared" si="121"/>
        <v>3.6333216624082998</v>
      </c>
      <c r="M198" s="75">
        <f t="shared" si="122"/>
        <v>48.968658332106571</v>
      </c>
      <c r="N198" s="75">
        <f t="shared" si="123"/>
        <v>29.481810060684484</v>
      </c>
      <c r="O198" s="75">
        <f t="shared" si="124"/>
        <v>0</v>
      </c>
      <c r="P198" s="75">
        <f t="shared" si="125"/>
        <v>0</v>
      </c>
      <c r="Q198" s="75">
        <f t="shared" si="126"/>
        <v>0</v>
      </c>
      <c r="R198" s="75">
        <f t="shared" si="127"/>
        <v>0</v>
      </c>
      <c r="S198" s="75">
        <f t="shared" si="128"/>
        <v>0</v>
      </c>
      <c r="T198" s="75">
        <f t="shared" si="129"/>
        <v>0</v>
      </c>
      <c r="U198" s="75">
        <f t="shared" si="130"/>
        <v>0</v>
      </c>
      <c r="V198" s="75">
        <f t="shared" si="131"/>
        <v>0</v>
      </c>
      <c r="W198" s="75">
        <f t="shared" si="132"/>
        <v>0</v>
      </c>
      <c r="X198" s="75">
        <f t="shared" si="133"/>
        <v>0</v>
      </c>
      <c r="Y198" s="23">
        <f t="shared" si="134"/>
        <v>0</v>
      </c>
    </row>
    <row r="199" spans="1:25">
      <c r="A199" s="25">
        <f t="shared" si="115"/>
        <v>188</v>
      </c>
      <c r="C199" s="106">
        <v>39102</v>
      </c>
      <c r="E199" s="115" t="s">
        <v>296</v>
      </c>
      <c r="G199" s="24">
        <v>6.2</v>
      </c>
      <c r="H199" s="75" t="str">
        <f t="shared" si="118"/>
        <v>P, S, T &amp; D Plant - Customer</v>
      </c>
      <c r="I199" s="23">
        <f>'DepExp. Class.'!J$199</f>
        <v>0</v>
      </c>
      <c r="J199" s="75">
        <f t="shared" si="119"/>
        <v>0</v>
      </c>
      <c r="K199" s="75">
        <f t="shared" si="120"/>
        <v>0</v>
      </c>
      <c r="L199" s="75">
        <f t="shared" si="121"/>
        <v>0</v>
      </c>
      <c r="M199" s="75">
        <f t="shared" si="122"/>
        <v>0</v>
      </c>
      <c r="N199" s="75">
        <f t="shared" si="123"/>
        <v>0</v>
      </c>
      <c r="O199" s="75">
        <f t="shared" si="124"/>
        <v>0</v>
      </c>
      <c r="P199" s="75">
        <f t="shared" si="125"/>
        <v>0</v>
      </c>
      <c r="Q199" s="75">
        <f t="shared" si="126"/>
        <v>0</v>
      </c>
      <c r="R199" s="75">
        <f t="shared" si="127"/>
        <v>0</v>
      </c>
      <c r="S199" s="75">
        <f t="shared" si="128"/>
        <v>0</v>
      </c>
      <c r="T199" s="75">
        <f t="shared" si="129"/>
        <v>0</v>
      </c>
      <c r="U199" s="75">
        <f t="shared" si="130"/>
        <v>0</v>
      </c>
      <c r="V199" s="75">
        <f t="shared" si="131"/>
        <v>0</v>
      </c>
      <c r="W199" s="75">
        <f t="shared" si="132"/>
        <v>0</v>
      </c>
      <c r="X199" s="75">
        <f t="shared" si="133"/>
        <v>0</v>
      </c>
      <c r="Y199" s="23">
        <f t="shared" si="134"/>
        <v>0</v>
      </c>
    </row>
    <row r="200" spans="1:25">
      <c r="A200" s="25">
        <f t="shared" si="115"/>
        <v>189</v>
      </c>
      <c r="C200" s="106">
        <v>39103</v>
      </c>
      <c r="E200" s="115" t="s">
        <v>297</v>
      </c>
      <c r="G200" s="24">
        <v>6.2</v>
      </c>
      <c r="H200" s="75" t="str">
        <f t="shared" si="118"/>
        <v>P, S, T &amp; D Plant - Customer</v>
      </c>
      <c r="I200" s="23">
        <f>'DepExp. Class.'!J$200</f>
        <v>0</v>
      </c>
      <c r="J200" s="75">
        <f t="shared" si="119"/>
        <v>0</v>
      </c>
      <c r="K200" s="75">
        <f t="shared" si="120"/>
        <v>0</v>
      </c>
      <c r="L200" s="75">
        <f t="shared" si="121"/>
        <v>0</v>
      </c>
      <c r="M200" s="75">
        <f t="shared" si="122"/>
        <v>0</v>
      </c>
      <c r="N200" s="75">
        <f t="shared" si="123"/>
        <v>0</v>
      </c>
      <c r="O200" s="75">
        <f t="shared" si="124"/>
        <v>0</v>
      </c>
      <c r="P200" s="75">
        <f t="shared" si="125"/>
        <v>0</v>
      </c>
      <c r="Q200" s="75">
        <f t="shared" si="126"/>
        <v>0</v>
      </c>
      <c r="R200" s="75">
        <f t="shared" si="127"/>
        <v>0</v>
      </c>
      <c r="S200" s="75">
        <f t="shared" si="128"/>
        <v>0</v>
      </c>
      <c r="T200" s="75">
        <f t="shared" si="129"/>
        <v>0</v>
      </c>
      <c r="U200" s="75">
        <f t="shared" si="130"/>
        <v>0</v>
      </c>
      <c r="V200" s="75">
        <f t="shared" si="131"/>
        <v>0</v>
      </c>
      <c r="W200" s="75">
        <f t="shared" si="132"/>
        <v>0</v>
      </c>
      <c r="X200" s="75">
        <f t="shared" si="133"/>
        <v>0</v>
      </c>
      <c r="Y200" s="23">
        <f t="shared" si="134"/>
        <v>0</v>
      </c>
    </row>
    <row r="201" spans="1:25">
      <c r="A201" s="25">
        <f t="shared" si="115"/>
        <v>190</v>
      </c>
      <c r="C201" s="106">
        <v>39200</v>
      </c>
      <c r="E201" s="115" t="s">
        <v>298</v>
      </c>
      <c r="G201" s="24">
        <v>6.2</v>
      </c>
      <c r="H201" s="75" t="str">
        <f t="shared" si="118"/>
        <v>P, S, T &amp; D Plant - Customer</v>
      </c>
      <c r="I201" s="23">
        <f>'DepExp. Class.'!J$201</f>
        <v>655.10105931810415</v>
      </c>
      <c r="J201" s="75">
        <f t="shared" si="119"/>
        <v>551.58892352410248</v>
      </c>
      <c r="K201" s="75">
        <f t="shared" si="120"/>
        <v>100.34810776857762</v>
      </c>
      <c r="L201" s="75">
        <f t="shared" si="121"/>
        <v>0.14005117889305338</v>
      </c>
      <c r="M201" s="75">
        <f t="shared" si="122"/>
        <v>1.8875615663703313</v>
      </c>
      <c r="N201" s="75">
        <f t="shared" si="123"/>
        <v>1.1364152801607759</v>
      </c>
      <c r="O201" s="75">
        <f t="shared" si="124"/>
        <v>0</v>
      </c>
      <c r="P201" s="75">
        <f t="shared" si="125"/>
        <v>0</v>
      </c>
      <c r="Q201" s="75">
        <f t="shared" si="126"/>
        <v>0</v>
      </c>
      <c r="R201" s="75">
        <f t="shared" si="127"/>
        <v>0</v>
      </c>
      <c r="S201" s="75">
        <f t="shared" si="128"/>
        <v>0</v>
      </c>
      <c r="T201" s="75">
        <f t="shared" si="129"/>
        <v>0</v>
      </c>
      <c r="U201" s="75">
        <f t="shared" si="130"/>
        <v>0</v>
      </c>
      <c r="V201" s="75">
        <f t="shared" si="131"/>
        <v>0</v>
      </c>
      <c r="W201" s="75">
        <f t="shared" si="132"/>
        <v>0</v>
      </c>
      <c r="X201" s="75">
        <f t="shared" si="133"/>
        <v>0</v>
      </c>
      <c r="Y201" s="23">
        <f t="shared" si="134"/>
        <v>0</v>
      </c>
    </row>
    <row r="202" spans="1:25">
      <c r="A202" s="25">
        <f t="shared" si="115"/>
        <v>191</v>
      </c>
      <c r="C202" s="106">
        <v>39201</v>
      </c>
      <c r="E202" s="115" t="s">
        <v>299</v>
      </c>
      <c r="G202" s="24">
        <v>6.2</v>
      </c>
      <c r="H202" s="75" t="str">
        <f t="shared" si="118"/>
        <v>P, S, T &amp; D Plant - Customer</v>
      </c>
      <c r="I202" s="23">
        <f>'DepExp. Class.'!J$202</f>
        <v>0</v>
      </c>
      <c r="J202" s="75">
        <f t="shared" si="119"/>
        <v>0</v>
      </c>
      <c r="K202" s="75">
        <f t="shared" si="120"/>
        <v>0</v>
      </c>
      <c r="L202" s="75">
        <f t="shared" si="121"/>
        <v>0</v>
      </c>
      <c r="M202" s="75">
        <f t="shared" si="122"/>
        <v>0</v>
      </c>
      <c r="N202" s="75">
        <f t="shared" si="123"/>
        <v>0</v>
      </c>
      <c r="O202" s="75">
        <f t="shared" si="124"/>
        <v>0</v>
      </c>
      <c r="P202" s="75">
        <f t="shared" si="125"/>
        <v>0</v>
      </c>
      <c r="Q202" s="75">
        <f t="shared" si="126"/>
        <v>0</v>
      </c>
      <c r="R202" s="75">
        <f t="shared" si="127"/>
        <v>0</v>
      </c>
      <c r="S202" s="75">
        <f t="shared" si="128"/>
        <v>0</v>
      </c>
      <c r="T202" s="75">
        <f t="shared" si="129"/>
        <v>0</v>
      </c>
      <c r="U202" s="75">
        <f t="shared" si="130"/>
        <v>0</v>
      </c>
      <c r="V202" s="75">
        <f t="shared" si="131"/>
        <v>0</v>
      </c>
      <c r="W202" s="75">
        <f t="shared" si="132"/>
        <v>0</v>
      </c>
      <c r="X202" s="75">
        <f t="shared" si="133"/>
        <v>0</v>
      </c>
      <c r="Y202" s="23">
        <f t="shared" si="134"/>
        <v>0</v>
      </c>
    </row>
    <row r="203" spans="1:25">
      <c r="A203" s="25">
        <f t="shared" si="115"/>
        <v>192</v>
      </c>
      <c r="C203" s="106">
        <v>39202</v>
      </c>
      <c r="E203" s="115" t="s">
        <v>300</v>
      </c>
      <c r="G203" s="24">
        <v>6.2</v>
      </c>
      <c r="H203" s="75" t="str">
        <f t="shared" si="118"/>
        <v>P, S, T &amp; D Plant - Customer</v>
      </c>
      <c r="I203" s="23">
        <f>'DepExp. Class.'!J$203</f>
        <v>0</v>
      </c>
      <c r="J203" s="75">
        <f t="shared" si="119"/>
        <v>0</v>
      </c>
      <c r="K203" s="75">
        <f t="shared" si="120"/>
        <v>0</v>
      </c>
      <c r="L203" s="75">
        <f t="shared" si="121"/>
        <v>0</v>
      </c>
      <c r="M203" s="75">
        <f t="shared" si="122"/>
        <v>0</v>
      </c>
      <c r="N203" s="75">
        <f t="shared" si="123"/>
        <v>0</v>
      </c>
      <c r="O203" s="75">
        <f t="shared" si="124"/>
        <v>0</v>
      </c>
      <c r="P203" s="75">
        <f t="shared" si="125"/>
        <v>0</v>
      </c>
      <c r="Q203" s="75">
        <f t="shared" si="126"/>
        <v>0</v>
      </c>
      <c r="R203" s="75">
        <f t="shared" si="127"/>
        <v>0</v>
      </c>
      <c r="S203" s="75">
        <f t="shared" si="128"/>
        <v>0</v>
      </c>
      <c r="T203" s="75">
        <f t="shared" si="129"/>
        <v>0</v>
      </c>
      <c r="U203" s="75">
        <f t="shared" si="130"/>
        <v>0</v>
      </c>
      <c r="V203" s="75">
        <f t="shared" si="131"/>
        <v>0</v>
      </c>
      <c r="W203" s="75">
        <f t="shared" si="132"/>
        <v>0</v>
      </c>
      <c r="X203" s="75">
        <f t="shared" si="133"/>
        <v>0</v>
      </c>
      <c r="Y203" s="23">
        <f t="shared" si="134"/>
        <v>0</v>
      </c>
    </row>
    <row r="204" spans="1:25">
      <c r="A204" s="25">
        <f t="shared" si="115"/>
        <v>193</v>
      </c>
      <c r="C204" s="106">
        <v>39300</v>
      </c>
      <c r="E204" s="115" t="s">
        <v>186</v>
      </c>
      <c r="G204" s="24">
        <v>6.2</v>
      </c>
      <c r="H204" s="75" t="str">
        <f t="shared" si="118"/>
        <v>P, S, T &amp; D Plant - Customer</v>
      </c>
      <c r="I204" s="23">
        <f>'DepExp. Class.'!J$204</f>
        <v>0</v>
      </c>
      <c r="J204" s="75">
        <f t="shared" si="119"/>
        <v>0</v>
      </c>
      <c r="K204" s="75">
        <f t="shared" si="120"/>
        <v>0</v>
      </c>
      <c r="L204" s="75">
        <f t="shared" si="121"/>
        <v>0</v>
      </c>
      <c r="M204" s="75">
        <f t="shared" si="122"/>
        <v>0</v>
      </c>
      <c r="N204" s="75">
        <f t="shared" si="123"/>
        <v>0</v>
      </c>
      <c r="O204" s="75">
        <f t="shared" si="124"/>
        <v>0</v>
      </c>
      <c r="P204" s="75">
        <f t="shared" si="125"/>
        <v>0</v>
      </c>
      <c r="Q204" s="75">
        <f t="shared" si="126"/>
        <v>0</v>
      </c>
      <c r="R204" s="75">
        <f t="shared" si="127"/>
        <v>0</v>
      </c>
      <c r="S204" s="75">
        <f t="shared" si="128"/>
        <v>0</v>
      </c>
      <c r="T204" s="75">
        <f t="shared" si="129"/>
        <v>0</v>
      </c>
      <c r="U204" s="75">
        <f t="shared" si="130"/>
        <v>0</v>
      </c>
      <c r="V204" s="75">
        <f t="shared" si="131"/>
        <v>0</v>
      </c>
      <c r="W204" s="75">
        <f t="shared" si="132"/>
        <v>0</v>
      </c>
      <c r="X204" s="75">
        <f t="shared" si="133"/>
        <v>0</v>
      </c>
      <c r="Y204" s="23">
        <f t="shared" si="134"/>
        <v>0</v>
      </c>
    </row>
    <row r="205" spans="1:25">
      <c r="A205" s="25">
        <f t="shared" si="115"/>
        <v>194</v>
      </c>
      <c r="C205" s="106">
        <v>39400</v>
      </c>
      <c r="E205" s="115" t="s">
        <v>301</v>
      </c>
      <c r="G205" s="24">
        <v>6.2</v>
      </c>
      <c r="H205" s="75" t="str">
        <f t="shared" si="118"/>
        <v>P, S, T &amp; D Plant - Customer</v>
      </c>
      <c r="I205" s="23">
        <f>'DepExp. Class.'!J$205</f>
        <v>118.15197960652645</v>
      </c>
      <c r="J205" s="75">
        <f t="shared" si="119"/>
        <v>99.48285431142881</v>
      </c>
      <c r="K205" s="75">
        <f t="shared" si="120"/>
        <v>18.098471089281666</v>
      </c>
      <c r="L205" s="75">
        <f t="shared" si="121"/>
        <v>2.5259192909359924E-2</v>
      </c>
      <c r="M205" s="75">
        <f t="shared" si="122"/>
        <v>0.34043470472783471</v>
      </c>
      <c r="N205" s="75">
        <f t="shared" si="123"/>
        <v>0.2049603081788062</v>
      </c>
      <c r="O205" s="75">
        <f t="shared" si="124"/>
        <v>0</v>
      </c>
      <c r="P205" s="75">
        <f t="shared" si="125"/>
        <v>0</v>
      </c>
      <c r="Q205" s="75">
        <f t="shared" si="126"/>
        <v>0</v>
      </c>
      <c r="R205" s="75">
        <f t="shared" si="127"/>
        <v>0</v>
      </c>
      <c r="S205" s="75">
        <f t="shared" si="128"/>
        <v>0</v>
      </c>
      <c r="T205" s="75">
        <f t="shared" si="129"/>
        <v>0</v>
      </c>
      <c r="U205" s="75">
        <f t="shared" si="130"/>
        <v>0</v>
      </c>
      <c r="V205" s="75">
        <f t="shared" si="131"/>
        <v>0</v>
      </c>
      <c r="W205" s="75">
        <f t="shared" si="132"/>
        <v>0</v>
      </c>
      <c r="X205" s="75">
        <f t="shared" si="133"/>
        <v>0</v>
      </c>
      <c r="Y205" s="23">
        <f t="shared" si="134"/>
        <v>0</v>
      </c>
    </row>
    <row r="206" spans="1:25">
      <c r="A206" s="25">
        <f t="shared" si="115"/>
        <v>195</v>
      </c>
      <c r="C206" s="106">
        <v>39600</v>
      </c>
      <c r="E206" s="115" t="s">
        <v>302</v>
      </c>
      <c r="G206" s="24">
        <v>6.2</v>
      </c>
      <c r="H206" s="75" t="str">
        <f t="shared" si="118"/>
        <v>P, S, T &amp; D Plant - Customer</v>
      </c>
      <c r="I206" s="23">
        <f>'DepExp. Class.'!J$206</f>
        <v>0</v>
      </c>
      <c r="J206" s="75">
        <f t="shared" si="119"/>
        <v>0</v>
      </c>
      <c r="K206" s="75">
        <f t="shared" si="120"/>
        <v>0</v>
      </c>
      <c r="L206" s="75">
        <f t="shared" si="121"/>
        <v>0</v>
      </c>
      <c r="M206" s="75">
        <f t="shared" si="122"/>
        <v>0</v>
      </c>
      <c r="N206" s="75">
        <f t="shared" si="123"/>
        <v>0</v>
      </c>
      <c r="O206" s="75">
        <f t="shared" si="124"/>
        <v>0</v>
      </c>
      <c r="P206" s="75">
        <f t="shared" si="125"/>
        <v>0</v>
      </c>
      <c r="Q206" s="75">
        <f t="shared" si="126"/>
        <v>0</v>
      </c>
      <c r="R206" s="75">
        <f t="shared" si="127"/>
        <v>0</v>
      </c>
      <c r="S206" s="75">
        <f t="shared" si="128"/>
        <v>0</v>
      </c>
      <c r="T206" s="75">
        <f t="shared" si="129"/>
        <v>0</v>
      </c>
      <c r="U206" s="75">
        <f t="shared" si="130"/>
        <v>0</v>
      </c>
      <c r="V206" s="75">
        <f t="shared" si="131"/>
        <v>0</v>
      </c>
      <c r="W206" s="75">
        <f t="shared" si="132"/>
        <v>0</v>
      </c>
      <c r="X206" s="75">
        <f t="shared" si="133"/>
        <v>0</v>
      </c>
      <c r="Y206" s="23">
        <f t="shared" si="134"/>
        <v>0</v>
      </c>
    </row>
    <row r="207" spans="1:25">
      <c r="A207" s="25">
        <f t="shared" si="115"/>
        <v>196</v>
      </c>
      <c r="C207" s="106">
        <v>39603</v>
      </c>
      <c r="E207" s="115" t="s">
        <v>303</v>
      </c>
      <c r="G207" s="24">
        <v>6.2</v>
      </c>
      <c r="H207" s="75" t="str">
        <f t="shared" si="118"/>
        <v>P, S, T &amp; D Plant - Customer</v>
      </c>
      <c r="I207" s="23">
        <f>'DepExp. Class.'!J$207</f>
        <v>0</v>
      </c>
      <c r="J207" s="75">
        <f t="shared" si="119"/>
        <v>0</v>
      </c>
      <c r="K207" s="75">
        <f t="shared" si="120"/>
        <v>0</v>
      </c>
      <c r="L207" s="75">
        <f t="shared" si="121"/>
        <v>0</v>
      </c>
      <c r="M207" s="75">
        <f t="shared" si="122"/>
        <v>0</v>
      </c>
      <c r="N207" s="75">
        <f t="shared" si="123"/>
        <v>0</v>
      </c>
      <c r="O207" s="75">
        <f t="shared" si="124"/>
        <v>0</v>
      </c>
      <c r="P207" s="75">
        <f t="shared" si="125"/>
        <v>0</v>
      </c>
      <c r="Q207" s="75">
        <f t="shared" si="126"/>
        <v>0</v>
      </c>
      <c r="R207" s="75">
        <f t="shared" si="127"/>
        <v>0</v>
      </c>
      <c r="S207" s="75">
        <f t="shared" si="128"/>
        <v>0</v>
      </c>
      <c r="T207" s="75">
        <f t="shared" si="129"/>
        <v>0</v>
      </c>
      <c r="U207" s="75">
        <f t="shared" si="130"/>
        <v>0</v>
      </c>
      <c r="V207" s="75">
        <f t="shared" si="131"/>
        <v>0</v>
      </c>
      <c r="W207" s="75">
        <f t="shared" si="132"/>
        <v>0</v>
      </c>
      <c r="X207" s="75">
        <f t="shared" si="133"/>
        <v>0</v>
      </c>
      <c r="Y207" s="23">
        <f t="shared" si="134"/>
        <v>0</v>
      </c>
    </row>
    <row r="208" spans="1:25">
      <c r="A208" s="25">
        <f t="shared" ref="A208:A271" si="135">A207+1</f>
        <v>197</v>
      </c>
      <c r="C208" s="106">
        <v>39604</v>
      </c>
      <c r="E208" s="115" t="s">
        <v>304</v>
      </c>
      <c r="G208" s="24">
        <v>6.2</v>
      </c>
      <c r="H208" s="75" t="str">
        <f t="shared" si="118"/>
        <v>P, S, T &amp; D Plant - Customer</v>
      </c>
      <c r="I208" s="23">
        <f>'DepExp. Class.'!J$208</f>
        <v>0</v>
      </c>
      <c r="J208" s="75">
        <f t="shared" si="119"/>
        <v>0</v>
      </c>
      <c r="K208" s="75">
        <f t="shared" si="120"/>
        <v>0</v>
      </c>
      <c r="L208" s="75">
        <f t="shared" si="121"/>
        <v>0</v>
      </c>
      <c r="M208" s="75">
        <f t="shared" si="122"/>
        <v>0</v>
      </c>
      <c r="N208" s="75">
        <f t="shared" si="123"/>
        <v>0</v>
      </c>
      <c r="O208" s="75">
        <f t="shared" si="124"/>
        <v>0</v>
      </c>
      <c r="P208" s="75">
        <f t="shared" si="125"/>
        <v>0</v>
      </c>
      <c r="Q208" s="75">
        <f t="shared" si="126"/>
        <v>0</v>
      </c>
      <c r="R208" s="75">
        <f t="shared" si="127"/>
        <v>0</v>
      </c>
      <c r="S208" s="75">
        <f t="shared" si="128"/>
        <v>0</v>
      </c>
      <c r="T208" s="75">
        <f t="shared" si="129"/>
        <v>0</v>
      </c>
      <c r="U208" s="75">
        <f t="shared" si="130"/>
        <v>0</v>
      </c>
      <c r="V208" s="75">
        <f t="shared" si="131"/>
        <v>0</v>
      </c>
      <c r="W208" s="75">
        <f t="shared" si="132"/>
        <v>0</v>
      </c>
      <c r="X208" s="75">
        <f t="shared" si="133"/>
        <v>0</v>
      </c>
      <c r="Y208" s="23">
        <f t="shared" si="134"/>
        <v>0</v>
      </c>
    </row>
    <row r="209" spans="1:25">
      <c r="A209" s="25">
        <f t="shared" si="135"/>
        <v>198</v>
      </c>
      <c r="C209" s="106">
        <v>39605</v>
      </c>
      <c r="E209" s="113" t="s">
        <v>305</v>
      </c>
      <c r="G209" s="24">
        <v>6.2</v>
      </c>
      <c r="H209" s="75" t="str">
        <f t="shared" si="118"/>
        <v>P, S, T &amp; D Plant - Customer</v>
      </c>
      <c r="I209" s="23">
        <f>'DepExp. Class.'!J$209</f>
        <v>0</v>
      </c>
      <c r="J209" s="75">
        <f t="shared" si="119"/>
        <v>0</v>
      </c>
      <c r="K209" s="75">
        <f t="shared" si="120"/>
        <v>0</v>
      </c>
      <c r="L209" s="75">
        <f t="shared" si="121"/>
        <v>0</v>
      </c>
      <c r="M209" s="75">
        <f t="shared" si="122"/>
        <v>0</v>
      </c>
      <c r="N209" s="75">
        <f t="shared" si="123"/>
        <v>0</v>
      </c>
      <c r="O209" s="75">
        <f t="shared" si="124"/>
        <v>0</v>
      </c>
      <c r="P209" s="75">
        <f t="shared" si="125"/>
        <v>0</v>
      </c>
      <c r="Q209" s="75">
        <f t="shared" si="126"/>
        <v>0</v>
      </c>
      <c r="R209" s="75">
        <f t="shared" si="127"/>
        <v>0</v>
      </c>
      <c r="S209" s="75">
        <f t="shared" si="128"/>
        <v>0</v>
      </c>
      <c r="T209" s="75">
        <f t="shared" si="129"/>
        <v>0</v>
      </c>
      <c r="U209" s="75">
        <f t="shared" si="130"/>
        <v>0</v>
      </c>
      <c r="V209" s="75">
        <f t="shared" si="131"/>
        <v>0</v>
      </c>
      <c r="W209" s="75">
        <f t="shared" si="132"/>
        <v>0</v>
      </c>
      <c r="X209" s="75">
        <f t="shared" si="133"/>
        <v>0</v>
      </c>
      <c r="Y209" s="23">
        <f t="shared" si="134"/>
        <v>0</v>
      </c>
    </row>
    <row r="210" spans="1:25">
      <c r="A210" s="25">
        <f t="shared" si="135"/>
        <v>199</v>
      </c>
      <c r="C210" s="106">
        <v>39700</v>
      </c>
      <c r="E210" s="115" t="s">
        <v>306</v>
      </c>
      <c r="G210" s="24">
        <v>6.2</v>
      </c>
      <c r="H210" s="75" t="str">
        <f t="shared" si="118"/>
        <v>P, S, T &amp; D Plant - Customer</v>
      </c>
      <c r="I210" s="23">
        <f>'DepExp. Class.'!J$210</f>
        <v>1548.7094569834503</v>
      </c>
      <c r="J210" s="75">
        <f t="shared" si="119"/>
        <v>1303.9987801550651</v>
      </c>
      <c r="K210" s="75">
        <f t="shared" si="120"/>
        <v>237.23067041496958</v>
      </c>
      <c r="L210" s="75">
        <f t="shared" si="121"/>
        <v>0.33109179435478686</v>
      </c>
      <c r="M210" s="75">
        <f t="shared" si="122"/>
        <v>4.4623412020109976</v>
      </c>
      <c r="N210" s="75">
        <f t="shared" si="123"/>
        <v>2.68657341705027</v>
      </c>
      <c r="O210" s="75">
        <f t="shared" si="124"/>
        <v>0</v>
      </c>
      <c r="P210" s="75">
        <f t="shared" si="125"/>
        <v>0</v>
      </c>
      <c r="Q210" s="75">
        <f t="shared" si="126"/>
        <v>0</v>
      </c>
      <c r="R210" s="75">
        <f t="shared" si="127"/>
        <v>0</v>
      </c>
      <c r="S210" s="75">
        <f t="shared" si="128"/>
        <v>0</v>
      </c>
      <c r="T210" s="75">
        <f t="shared" si="129"/>
        <v>0</v>
      </c>
      <c r="U210" s="75">
        <f t="shared" si="130"/>
        <v>0</v>
      </c>
      <c r="V210" s="75">
        <f t="shared" si="131"/>
        <v>0</v>
      </c>
      <c r="W210" s="75">
        <f t="shared" si="132"/>
        <v>0</v>
      </c>
      <c r="X210" s="75">
        <f t="shared" si="133"/>
        <v>0</v>
      </c>
      <c r="Y210" s="23">
        <f t="shared" si="134"/>
        <v>0</v>
      </c>
    </row>
    <row r="211" spans="1:25">
      <c r="A211" s="25">
        <f t="shared" si="135"/>
        <v>200</v>
      </c>
      <c r="C211" s="106">
        <v>39701</v>
      </c>
      <c r="E211" s="115" t="s">
        <v>307</v>
      </c>
      <c r="G211" s="24">
        <v>6.2</v>
      </c>
      <c r="H211" s="75" t="str">
        <f t="shared" si="118"/>
        <v>P, S, T &amp; D Plant - Customer</v>
      </c>
      <c r="I211" s="23">
        <f>'DepExp. Class.'!J$211</f>
        <v>0</v>
      </c>
      <c r="J211" s="75">
        <f t="shared" si="119"/>
        <v>0</v>
      </c>
      <c r="K211" s="75">
        <f t="shared" si="120"/>
        <v>0</v>
      </c>
      <c r="L211" s="75">
        <f t="shared" si="121"/>
        <v>0</v>
      </c>
      <c r="M211" s="75">
        <f t="shared" si="122"/>
        <v>0</v>
      </c>
      <c r="N211" s="75">
        <f t="shared" si="123"/>
        <v>0</v>
      </c>
      <c r="O211" s="75">
        <f t="shared" si="124"/>
        <v>0</v>
      </c>
      <c r="P211" s="75">
        <f t="shared" si="125"/>
        <v>0</v>
      </c>
      <c r="Q211" s="75">
        <f t="shared" si="126"/>
        <v>0</v>
      </c>
      <c r="R211" s="75">
        <f t="shared" si="127"/>
        <v>0</v>
      </c>
      <c r="S211" s="75">
        <f t="shared" si="128"/>
        <v>0</v>
      </c>
      <c r="T211" s="75">
        <f t="shared" si="129"/>
        <v>0</v>
      </c>
      <c r="U211" s="75">
        <f t="shared" si="130"/>
        <v>0</v>
      </c>
      <c r="V211" s="75">
        <f t="shared" si="131"/>
        <v>0</v>
      </c>
      <c r="W211" s="75">
        <f t="shared" si="132"/>
        <v>0</v>
      </c>
      <c r="X211" s="75">
        <f t="shared" si="133"/>
        <v>0</v>
      </c>
      <c r="Y211" s="23">
        <f t="shared" si="134"/>
        <v>0</v>
      </c>
    </row>
    <row r="212" spans="1:25">
      <c r="A212" s="25">
        <f t="shared" si="135"/>
        <v>201</v>
      </c>
      <c r="C212" s="106">
        <v>39702</v>
      </c>
      <c r="E212" s="115" t="s">
        <v>308</v>
      </c>
      <c r="G212" s="24">
        <v>6.2</v>
      </c>
      <c r="H212" s="75" t="str">
        <f t="shared" si="118"/>
        <v>P, S, T &amp; D Plant - Customer</v>
      </c>
      <c r="I212" s="23">
        <f>'DepExp. Class.'!J$212</f>
        <v>0</v>
      </c>
      <c r="J212" s="75">
        <f t="shared" si="119"/>
        <v>0</v>
      </c>
      <c r="K212" s="75">
        <f t="shared" si="120"/>
        <v>0</v>
      </c>
      <c r="L212" s="75">
        <f t="shared" si="121"/>
        <v>0</v>
      </c>
      <c r="M212" s="75">
        <f t="shared" si="122"/>
        <v>0</v>
      </c>
      <c r="N212" s="75">
        <f t="shared" si="123"/>
        <v>0</v>
      </c>
      <c r="O212" s="75">
        <f t="shared" si="124"/>
        <v>0</v>
      </c>
      <c r="P212" s="75">
        <f t="shared" si="125"/>
        <v>0</v>
      </c>
      <c r="Q212" s="75">
        <f t="shared" si="126"/>
        <v>0</v>
      </c>
      <c r="R212" s="75">
        <f t="shared" si="127"/>
        <v>0</v>
      </c>
      <c r="S212" s="75">
        <f t="shared" si="128"/>
        <v>0</v>
      </c>
      <c r="T212" s="75">
        <f t="shared" si="129"/>
        <v>0</v>
      </c>
      <c r="U212" s="75">
        <f t="shared" si="130"/>
        <v>0</v>
      </c>
      <c r="V212" s="75">
        <f t="shared" si="131"/>
        <v>0</v>
      </c>
      <c r="W212" s="75">
        <f t="shared" si="132"/>
        <v>0</v>
      </c>
      <c r="X212" s="75">
        <f t="shared" si="133"/>
        <v>0</v>
      </c>
      <c r="Y212" s="23">
        <f t="shared" si="134"/>
        <v>0</v>
      </c>
    </row>
    <row r="213" spans="1:25">
      <c r="A213" s="25">
        <f t="shared" si="135"/>
        <v>202</v>
      </c>
      <c r="C213" s="106">
        <v>39705</v>
      </c>
      <c r="E213" s="115" t="s">
        <v>309</v>
      </c>
      <c r="G213" s="24">
        <v>6.2</v>
      </c>
      <c r="H213" s="75" t="str">
        <f t="shared" si="118"/>
        <v>P, S, T &amp; D Plant - Customer</v>
      </c>
      <c r="I213" s="23">
        <f>'DepExp. Class.'!J$213</f>
        <v>0</v>
      </c>
      <c r="J213" s="75">
        <f t="shared" si="119"/>
        <v>0</v>
      </c>
      <c r="K213" s="75">
        <f t="shared" si="120"/>
        <v>0</v>
      </c>
      <c r="L213" s="75">
        <f t="shared" si="121"/>
        <v>0</v>
      </c>
      <c r="M213" s="75">
        <f t="shared" si="122"/>
        <v>0</v>
      </c>
      <c r="N213" s="75">
        <f t="shared" si="123"/>
        <v>0</v>
      </c>
      <c r="O213" s="75">
        <f t="shared" si="124"/>
        <v>0</v>
      </c>
      <c r="P213" s="75">
        <f t="shared" si="125"/>
        <v>0</v>
      </c>
      <c r="Q213" s="75">
        <f t="shared" si="126"/>
        <v>0</v>
      </c>
      <c r="R213" s="75">
        <f t="shared" si="127"/>
        <v>0</v>
      </c>
      <c r="S213" s="75">
        <f t="shared" si="128"/>
        <v>0</v>
      </c>
      <c r="T213" s="75">
        <f t="shared" si="129"/>
        <v>0</v>
      </c>
      <c r="U213" s="75">
        <f t="shared" si="130"/>
        <v>0</v>
      </c>
      <c r="V213" s="75">
        <f t="shared" si="131"/>
        <v>0</v>
      </c>
      <c r="W213" s="75">
        <f t="shared" si="132"/>
        <v>0</v>
      </c>
      <c r="X213" s="75">
        <f t="shared" si="133"/>
        <v>0</v>
      </c>
      <c r="Y213" s="23">
        <f t="shared" si="134"/>
        <v>0</v>
      </c>
    </row>
    <row r="214" spans="1:25">
      <c r="A214" s="25">
        <f t="shared" si="135"/>
        <v>203</v>
      </c>
      <c r="C214" s="106">
        <v>39800</v>
      </c>
      <c r="E214" s="115" t="s">
        <v>310</v>
      </c>
      <c r="G214" s="24">
        <v>6.2</v>
      </c>
      <c r="H214" s="75" t="str">
        <f t="shared" si="118"/>
        <v>P, S, T &amp; D Plant - Customer</v>
      </c>
      <c r="I214" s="23">
        <f>'DepExp. Class.'!J$214</f>
        <v>266.74545301858302</v>
      </c>
      <c r="J214" s="75">
        <f t="shared" si="119"/>
        <v>224.59715977046525</v>
      </c>
      <c r="K214" s="75">
        <f t="shared" si="120"/>
        <v>40.859957537160852</v>
      </c>
      <c r="L214" s="75">
        <f t="shared" si="121"/>
        <v>5.7026339109419483E-2</v>
      </c>
      <c r="M214" s="75">
        <f t="shared" si="122"/>
        <v>0.76858136307398528</v>
      </c>
      <c r="N214" s="75">
        <f t="shared" si="123"/>
        <v>0.46272800877357517</v>
      </c>
      <c r="O214" s="75">
        <f t="shared" si="124"/>
        <v>0</v>
      </c>
      <c r="P214" s="75">
        <f t="shared" si="125"/>
        <v>0</v>
      </c>
      <c r="Q214" s="75">
        <f t="shared" si="126"/>
        <v>0</v>
      </c>
      <c r="R214" s="75">
        <f t="shared" si="127"/>
        <v>0</v>
      </c>
      <c r="S214" s="75">
        <f t="shared" si="128"/>
        <v>0</v>
      </c>
      <c r="T214" s="75">
        <f t="shared" si="129"/>
        <v>0</v>
      </c>
      <c r="U214" s="75">
        <f t="shared" si="130"/>
        <v>0</v>
      </c>
      <c r="V214" s="75">
        <f t="shared" si="131"/>
        <v>0</v>
      </c>
      <c r="W214" s="75">
        <f t="shared" si="132"/>
        <v>0</v>
      </c>
      <c r="X214" s="75">
        <f t="shared" si="133"/>
        <v>0</v>
      </c>
      <c r="Y214" s="23">
        <f t="shared" si="134"/>
        <v>0</v>
      </c>
    </row>
    <row r="215" spans="1:25">
      <c r="A215" s="25">
        <f t="shared" si="135"/>
        <v>204</v>
      </c>
      <c r="C215" s="106">
        <v>39900</v>
      </c>
      <c r="E215" s="115" t="s">
        <v>311</v>
      </c>
      <c r="G215" s="24">
        <v>6.2</v>
      </c>
      <c r="H215" s="75" t="str">
        <f t="shared" si="118"/>
        <v>P, S, T &amp; D Plant - Customer</v>
      </c>
      <c r="I215" s="23">
        <f>'DepExp. Class.'!J$215</f>
        <v>0</v>
      </c>
      <c r="J215" s="75">
        <f t="shared" si="119"/>
        <v>0</v>
      </c>
      <c r="K215" s="75">
        <f t="shared" si="120"/>
        <v>0</v>
      </c>
      <c r="L215" s="75">
        <f t="shared" si="121"/>
        <v>0</v>
      </c>
      <c r="M215" s="75">
        <f t="shared" si="122"/>
        <v>0</v>
      </c>
      <c r="N215" s="75">
        <f t="shared" si="123"/>
        <v>0</v>
      </c>
      <c r="O215" s="75">
        <f t="shared" si="124"/>
        <v>0</v>
      </c>
      <c r="P215" s="75">
        <f t="shared" si="125"/>
        <v>0</v>
      </c>
      <c r="Q215" s="75">
        <f t="shared" si="126"/>
        <v>0</v>
      </c>
      <c r="R215" s="75">
        <f t="shared" si="127"/>
        <v>0</v>
      </c>
      <c r="S215" s="75">
        <f t="shared" si="128"/>
        <v>0</v>
      </c>
      <c r="T215" s="75">
        <f t="shared" si="129"/>
        <v>0</v>
      </c>
      <c r="U215" s="75">
        <f t="shared" si="130"/>
        <v>0</v>
      </c>
      <c r="V215" s="75">
        <f t="shared" si="131"/>
        <v>0</v>
      </c>
      <c r="W215" s="75">
        <f t="shared" si="132"/>
        <v>0</v>
      </c>
      <c r="X215" s="75">
        <f t="shared" si="133"/>
        <v>0</v>
      </c>
      <c r="Y215" s="23">
        <f t="shared" si="134"/>
        <v>0</v>
      </c>
    </row>
    <row r="216" spans="1:25">
      <c r="A216" s="25">
        <f t="shared" si="135"/>
        <v>205</v>
      </c>
      <c r="C216" s="106">
        <v>39901</v>
      </c>
      <c r="E216" s="115" t="s">
        <v>312</v>
      </c>
      <c r="G216" s="24">
        <v>6.2</v>
      </c>
      <c r="H216" s="75" t="str">
        <f t="shared" si="118"/>
        <v>P, S, T &amp; D Plant - Customer</v>
      </c>
      <c r="I216" s="23">
        <f>'DepExp. Class.'!J$216</f>
        <v>232795.82237153896</v>
      </c>
      <c r="J216" s="75">
        <f t="shared" si="119"/>
        <v>196011.89043486674</v>
      </c>
      <c r="K216" s="75">
        <f t="shared" si="120"/>
        <v>35659.567236435178</v>
      </c>
      <c r="L216" s="75">
        <f t="shared" si="121"/>
        <v>49.768396647761101</v>
      </c>
      <c r="M216" s="75">
        <f t="shared" si="122"/>
        <v>670.761313647517</v>
      </c>
      <c r="N216" s="75">
        <f t="shared" si="123"/>
        <v>403.83498994183287</v>
      </c>
      <c r="O216" s="75">
        <f t="shared" si="124"/>
        <v>0</v>
      </c>
      <c r="P216" s="75">
        <f t="shared" si="125"/>
        <v>0</v>
      </c>
      <c r="Q216" s="75">
        <f t="shared" si="126"/>
        <v>0</v>
      </c>
      <c r="R216" s="75">
        <f t="shared" si="127"/>
        <v>0</v>
      </c>
      <c r="S216" s="75">
        <f t="shared" si="128"/>
        <v>0</v>
      </c>
      <c r="T216" s="75">
        <f t="shared" si="129"/>
        <v>0</v>
      </c>
      <c r="U216" s="75">
        <f t="shared" si="130"/>
        <v>0</v>
      </c>
      <c r="V216" s="75">
        <f t="shared" si="131"/>
        <v>0</v>
      </c>
      <c r="W216" s="75">
        <f t="shared" si="132"/>
        <v>0</v>
      </c>
      <c r="X216" s="75">
        <f t="shared" si="133"/>
        <v>0</v>
      </c>
      <c r="Y216" s="23">
        <f t="shared" si="134"/>
        <v>0</v>
      </c>
    </row>
    <row r="217" spans="1:25">
      <c r="A217" s="25">
        <f t="shared" si="135"/>
        <v>206</v>
      </c>
      <c r="C217" s="106">
        <v>39902</v>
      </c>
      <c r="E217" s="115" t="s">
        <v>313</v>
      </c>
      <c r="G217" s="24">
        <v>6.2</v>
      </c>
      <c r="H217" s="75" t="str">
        <f t="shared" si="118"/>
        <v>P, S, T &amp; D Plant - Customer</v>
      </c>
      <c r="I217" s="23">
        <f>'DepExp. Class.'!J$217</f>
        <v>152792.78125636585</v>
      </c>
      <c r="J217" s="75">
        <f t="shared" si="119"/>
        <v>128650.08312332522</v>
      </c>
      <c r="K217" s="75">
        <f t="shared" si="120"/>
        <v>23404.734676714001</v>
      </c>
      <c r="L217" s="75">
        <f t="shared" si="121"/>
        <v>32.664897784742593</v>
      </c>
      <c r="M217" s="75">
        <f t="shared" si="122"/>
        <v>440.24624508857829</v>
      </c>
      <c r="N217" s="75">
        <f t="shared" si="123"/>
        <v>265.05231345333988</v>
      </c>
      <c r="O217" s="75">
        <f t="shared" si="124"/>
        <v>0</v>
      </c>
      <c r="P217" s="75">
        <f t="shared" si="125"/>
        <v>0</v>
      </c>
      <c r="Q217" s="75">
        <f t="shared" si="126"/>
        <v>0</v>
      </c>
      <c r="R217" s="75">
        <f t="shared" si="127"/>
        <v>0</v>
      </c>
      <c r="S217" s="75">
        <f t="shared" si="128"/>
        <v>0</v>
      </c>
      <c r="T217" s="75">
        <f t="shared" si="129"/>
        <v>0</v>
      </c>
      <c r="U217" s="75">
        <f t="shared" si="130"/>
        <v>0</v>
      </c>
      <c r="V217" s="75">
        <f t="shared" si="131"/>
        <v>0</v>
      </c>
      <c r="W217" s="75">
        <f t="shared" si="132"/>
        <v>0</v>
      </c>
      <c r="X217" s="75">
        <f t="shared" si="133"/>
        <v>0</v>
      </c>
      <c r="Y217" s="23">
        <f t="shared" si="134"/>
        <v>0</v>
      </c>
    </row>
    <row r="218" spans="1:25">
      <c r="A218" s="25">
        <f t="shared" si="135"/>
        <v>207</v>
      </c>
      <c r="C218" s="106">
        <v>39903</v>
      </c>
      <c r="E218" s="115" t="s">
        <v>314</v>
      </c>
      <c r="G218" s="24">
        <v>6.2</v>
      </c>
      <c r="H218" s="75" t="str">
        <f t="shared" si="118"/>
        <v>P, S, T &amp; D Plant - Customer</v>
      </c>
      <c r="I218" s="23">
        <f>'DepExp. Class.'!J$218</f>
        <v>22912.29688661754</v>
      </c>
      <c r="J218" s="75">
        <f t="shared" si="119"/>
        <v>19291.938236688409</v>
      </c>
      <c r="K218" s="75">
        <f t="shared" si="120"/>
        <v>3509.6961064254569</v>
      </c>
      <c r="L218" s="75">
        <f t="shared" si="121"/>
        <v>4.8983193424516314</v>
      </c>
      <c r="M218" s="75">
        <f t="shared" si="122"/>
        <v>66.017861496763842</v>
      </c>
      <c r="N218" s="75">
        <f t="shared" si="123"/>
        <v>39.746362664464662</v>
      </c>
      <c r="O218" s="75">
        <f t="shared" si="124"/>
        <v>0</v>
      </c>
      <c r="P218" s="75">
        <f t="shared" si="125"/>
        <v>0</v>
      </c>
      <c r="Q218" s="75">
        <f t="shared" si="126"/>
        <v>0</v>
      </c>
      <c r="R218" s="75">
        <f t="shared" si="127"/>
        <v>0</v>
      </c>
      <c r="S218" s="75">
        <f t="shared" si="128"/>
        <v>0</v>
      </c>
      <c r="T218" s="75">
        <f t="shared" si="129"/>
        <v>0</v>
      </c>
      <c r="U218" s="75">
        <f t="shared" si="130"/>
        <v>0</v>
      </c>
      <c r="V218" s="75">
        <f t="shared" si="131"/>
        <v>0</v>
      </c>
      <c r="W218" s="75">
        <f t="shared" si="132"/>
        <v>0</v>
      </c>
      <c r="X218" s="75">
        <f t="shared" si="133"/>
        <v>0</v>
      </c>
      <c r="Y218" s="23">
        <f t="shared" si="134"/>
        <v>0</v>
      </c>
    </row>
    <row r="219" spans="1:25">
      <c r="A219" s="25">
        <f t="shared" si="135"/>
        <v>208</v>
      </c>
      <c r="C219" s="106">
        <v>39904</v>
      </c>
      <c r="E219" s="115" t="s">
        <v>315</v>
      </c>
      <c r="G219" s="24">
        <v>6.2</v>
      </c>
      <c r="H219" s="75" t="str">
        <f t="shared" si="118"/>
        <v>P, S, T &amp; D Plant - Customer</v>
      </c>
      <c r="I219" s="23">
        <f>'DepExp. Class.'!J$219</f>
        <v>0</v>
      </c>
      <c r="J219" s="75">
        <f t="shared" si="119"/>
        <v>0</v>
      </c>
      <c r="K219" s="75">
        <f t="shared" si="120"/>
        <v>0</v>
      </c>
      <c r="L219" s="75">
        <f t="shared" si="121"/>
        <v>0</v>
      </c>
      <c r="M219" s="75">
        <f t="shared" si="122"/>
        <v>0</v>
      </c>
      <c r="N219" s="75">
        <f t="shared" si="123"/>
        <v>0</v>
      </c>
      <c r="O219" s="75">
        <f t="shared" si="124"/>
        <v>0</v>
      </c>
      <c r="P219" s="75">
        <f t="shared" si="125"/>
        <v>0</v>
      </c>
      <c r="Q219" s="75">
        <f t="shared" si="126"/>
        <v>0</v>
      </c>
      <c r="R219" s="75">
        <f t="shared" si="127"/>
        <v>0</v>
      </c>
      <c r="S219" s="75">
        <f t="shared" si="128"/>
        <v>0</v>
      </c>
      <c r="T219" s="75">
        <f t="shared" si="129"/>
        <v>0</v>
      </c>
      <c r="U219" s="75">
        <f t="shared" si="130"/>
        <v>0</v>
      </c>
      <c r="V219" s="75">
        <f t="shared" si="131"/>
        <v>0</v>
      </c>
      <c r="W219" s="75">
        <f t="shared" si="132"/>
        <v>0</v>
      </c>
      <c r="X219" s="75">
        <f t="shared" si="133"/>
        <v>0</v>
      </c>
      <c r="Y219" s="23">
        <f t="shared" si="134"/>
        <v>0</v>
      </c>
    </row>
    <row r="220" spans="1:25">
      <c r="A220" s="25">
        <f t="shared" si="135"/>
        <v>209</v>
      </c>
      <c r="C220" s="106">
        <v>39905</v>
      </c>
      <c r="E220" s="115" t="s">
        <v>316</v>
      </c>
      <c r="G220" s="24">
        <v>6.2</v>
      </c>
      <c r="H220" s="75" t="str">
        <f t="shared" si="118"/>
        <v>P, S, T &amp; D Plant - Customer</v>
      </c>
      <c r="I220" s="23">
        <f>'DepExp. Class.'!J$220</f>
        <v>0</v>
      </c>
      <c r="J220" s="75">
        <f t="shared" si="119"/>
        <v>0</v>
      </c>
      <c r="K220" s="75">
        <f t="shared" si="120"/>
        <v>0</v>
      </c>
      <c r="L220" s="75">
        <f t="shared" si="121"/>
        <v>0</v>
      </c>
      <c r="M220" s="75">
        <f t="shared" si="122"/>
        <v>0</v>
      </c>
      <c r="N220" s="75">
        <f t="shared" si="123"/>
        <v>0</v>
      </c>
      <c r="O220" s="75">
        <f t="shared" si="124"/>
        <v>0</v>
      </c>
      <c r="P220" s="75">
        <f t="shared" si="125"/>
        <v>0</v>
      </c>
      <c r="Q220" s="75">
        <f t="shared" si="126"/>
        <v>0</v>
      </c>
      <c r="R220" s="75">
        <f t="shared" si="127"/>
        <v>0</v>
      </c>
      <c r="S220" s="75">
        <f t="shared" si="128"/>
        <v>0</v>
      </c>
      <c r="T220" s="75">
        <f t="shared" si="129"/>
        <v>0</v>
      </c>
      <c r="U220" s="75">
        <f t="shared" si="130"/>
        <v>0</v>
      </c>
      <c r="V220" s="75">
        <f t="shared" si="131"/>
        <v>0</v>
      </c>
      <c r="W220" s="75">
        <f t="shared" si="132"/>
        <v>0</v>
      </c>
      <c r="X220" s="75">
        <f t="shared" si="133"/>
        <v>0</v>
      </c>
      <c r="Y220" s="23">
        <f t="shared" si="134"/>
        <v>0</v>
      </c>
    </row>
    <row r="221" spans="1:25">
      <c r="A221" s="25">
        <f t="shared" si="135"/>
        <v>210</v>
      </c>
      <c r="C221" s="106">
        <v>39906</v>
      </c>
      <c r="E221" s="115" t="s">
        <v>317</v>
      </c>
      <c r="G221" s="24">
        <v>6.2</v>
      </c>
      <c r="H221" s="75" t="str">
        <f t="shared" si="118"/>
        <v>P, S, T &amp; D Plant - Customer</v>
      </c>
      <c r="I221" s="23">
        <f>'DepExp. Class.'!J$221</f>
        <v>29578.982347752979</v>
      </c>
      <c r="J221" s="75">
        <f t="shared" si="119"/>
        <v>24905.224621554218</v>
      </c>
      <c r="K221" s="75">
        <f t="shared" si="120"/>
        <v>4530.8962122680277</v>
      </c>
      <c r="L221" s="75">
        <f t="shared" si="121"/>
        <v>6.3235607534685263</v>
      </c>
      <c r="M221" s="75">
        <f t="shared" si="122"/>
        <v>85.22677449198568</v>
      </c>
      <c r="N221" s="75">
        <f t="shared" si="123"/>
        <v>51.311178685287466</v>
      </c>
      <c r="O221" s="75">
        <f t="shared" si="124"/>
        <v>0</v>
      </c>
      <c r="P221" s="75">
        <f t="shared" si="125"/>
        <v>0</v>
      </c>
      <c r="Q221" s="75">
        <f t="shared" si="126"/>
        <v>0</v>
      </c>
      <c r="R221" s="75">
        <f t="shared" si="127"/>
        <v>0</v>
      </c>
      <c r="S221" s="75">
        <f t="shared" si="128"/>
        <v>0</v>
      </c>
      <c r="T221" s="75">
        <f t="shared" si="129"/>
        <v>0</v>
      </c>
      <c r="U221" s="75">
        <f t="shared" si="130"/>
        <v>0</v>
      </c>
      <c r="V221" s="75">
        <f t="shared" si="131"/>
        <v>0</v>
      </c>
      <c r="W221" s="75">
        <f t="shared" si="132"/>
        <v>0</v>
      </c>
      <c r="X221" s="75">
        <f t="shared" si="133"/>
        <v>0</v>
      </c>
      <c r="Y221" s="23">
        <f t="shared" si="134"/>
        <v>0</v>
      </c>
    </row>
    <row r="222" spans="1:25">
      <c r="A222" s="25">
        <f t="shared" si="135"/>
        <v>211</v>
      </c>
      <c r="C222" s="106">
        <v>39907</v>
      </c>
      <c r="E222" s="115" t="s">
        <v>318</v>
      </c>
      <c r="G222" s="24">
        <v>6.2</v>
      </c>
      <c r="H222" s="75" t="str">
        <f t="shared" si="118"/>
        <v>P, S, T &amp; D Plant - Customer</v>
      </c>
      <c r="I222" s="23">
        <f>'DepExp. Class.'!J$222</f>
        <v>304.02879289638224</v>
      </c>
      <c r="J222" s="75">
        <f t="shared" si="119"/>
        <v>255.98938088820356</v>
      </c>
      <c r="K222" s="75">
        <f t="shared" si="120"/>
        <v>46.571004031154068</v>
      </c>
      <c r="L222" s="75">
        <f t="shared" si="121"/>
        <v>6.499698062905207E-2</v>
      </c>
      <c r="M222" s="75">
        <f t="shared" si="122"/>
        <v>0.8760069250056195</v>
      </c>
      <c r="N222" s="75">
        <f t="shared" si="123"/>
        <v>0.52740407139002243</v>
      </c>
      <c r="O222" s="75">
        <f t="shared" si="124"/>
        <v>0</v>
      </c>
      <c r="P222" s="75">
        <f t="shared" si="125"/>
        <v>0</v>
      </c>
      <c r="Q222" s="75">
        <f t="shared" si="126"/>
        <v>0</v>
      </c>
      <c r="R222" s="75">
        <f t="shared" si="127"/>
        <v>0</v>
      </c>
      <c r="S222" s="75">
        <f t="shared" si="128"/>
        <v>0</v>
      </c>
      <c r="T222" s="75">
        <f t="shared" si="129"/>
        <v>0</v>
      </c>
      <c r="U222" s="75">
        <f t="shared" si="130"/>
        <v>0</v>
      </c>
      <c r="V222" s="75">
        <f t="shared" si="131"/>
        <v>0</v>
      </c>
      <c r="W222" s="75">
        <f t="shared" si="132"/>
        <v>0</v>
      </c>
      <c r="X222" s="75">
        <f t="shared" si="133"/>
        <v>0</v>
      </c>
      <c r="Y222" s="23">
        <f t="shared" si="134"/>
        <v>0</v>
      </c>
    </row>
    <row r="223" spans="1:25">
      <c r="A223" s="25">
        <f t="shared" si="135"/>
        <v>212</v>
      </c>
      <c r="C223" s="106">
        <v>39908</v>
      </c>
      <c r="E223" s="115" t="s">
        <v>319</v>
      </c>
      <c r="G223" s="24">
        <v>6.2</v>
      </c>
      <c r="H223" s="75" t="str">
        <f t="shared" si="118"/>
        <v>P, S, T &amp; D Plant - Customer</v>
      </c>
      <c r="I223" s="23">
        <f>'DepExp. Class.'!J$223</f>
        <v>0</v>
      </c>
      <c r="J223" s="75">
        <f t="shared" si="119"/>
        <v>0</v>
      </c>
      <c r="K223" s="75">
        <f t="shared" si="120"/>
        <v>0</v>
      </c>
      <c r="L223" s="75">
        <f t="shared" si="121"/>
        <v>0</v>
      </c>
      <c r="M223" s="75">
        <f t="shared" si="122"/>
        <v>0</v>
      </c>
      <c r="N223" s="75">
        <f t="shared" si="123"/>
        <v>0</v>
      </c>
      <c r="O223" s="75">
        <f t="shared" si="124"/>
        <v>0</v>
      </c>
      <c r="P223" s="75">
        <f t="shared" si="125"/>
        <v>0</v>
      </c>
      <c r="Q223" s="75">
        <f t="shared" si="126"/>
        <v>0</v>
      </c>
      <c r="R223" s="75">
        <f t="shared" si="127"/>
        <v>0</v>
      </c>
      <c r="S223" s="75">
        <f t="shared" si="128"/>
        <v>0</v>
      </c>
      <c r="T223" s="75">
        <f t="shared" si="129"/>
        <v>0</v>
      </c>
      <c r="U223" s="75">
        <f t="shared" si="130"/>
        <v>0</v>
      </c>
      <c r="V223" s="75">
        <f t="shared" si="131"/>
        <v>0</v>
      </c>
      <c r="W223" s="75">
        <f t="shared" si="132"/>
        <v>0</v>
      </c>
      <c r="X223" s="75">
        <f t="shared" si="133"/>
        <v>0</v>
      </c>
      <c r="Y223" s="23">
        <f t="shared" si="134"/>
        <v>0</v>
      </c>
    </row>
    <row r="224" spans="1:25">
      <c r="A224" s="25">
        <f t="shared" si="135"/>
        <v>213</v>
      </c>
      <c r="C224" s="106">
        <v>39909</v>
      </c>
      <c r="E224" s="115" t="s">
        <v>320</v>
      </c>
      <c r="G224" s="24">
        <v>6.2</v>
      </c>
      <c r="H224" s="75" t="str">
        <f t="shared" si="118"/>
        <v>P, S, T &amp; D Plant - Customer</v>
      </c>
      <c r="I224" s="23">
        <f>'DepExp. Class.'!J$224</f>
        <v>352897.74284148018</v>
      </c>
      <c r="J224" s="75">
        <f t="shared" si="119"/>
        <v>297136.57659267687</v>
      </c>
      <c r="K224" s="75">
        <f t="shared" si="120"/>
        <v>54056.72945607156</v>
      </c>
      <c r="L224" s="75">
        <f t="shared" si="121"/>
        <v>75.444458852031403</v>
      </c>
      <c r="M224" s="75">
        <f t="shared" si="122"/>
        <v>1016.8144391947409</v>
      </c>
      <c r="N224" s="75">
        <f t="shared" si="123"/>
        <v>612.17789468505475</v>
      </c>
      <c r="O224" s="75">
        <f t="shared" si="124"/>
        <v>0</v>
      </c>
      <c r="P224" s="75">
        <f t="shared" si="125"/>
        <v>0</v>
      </c>
      <c r="Q224" s="75">
        <f t="shared" si="126"/>
        <v>0</v>
      </c>
      <c r="R224" s="75">
        <f t="shared" si="127"/>
        <v>0</v>
      </c>
      <c r="S224" s="75">
        <f t="shared" si="128"/>
        <v>0</v>
      </c>
      <c r="T224" s="75">
        <f t="shared" si="129"/>
        <v>0</v>
      </c>
      <c r="U224" s="75">
        <f t="shared" si="130"/>
        <v>0</v>
      </c>
      <c r="V224" s="75">
        <f t="shared" si="131"/>
        <v>0</v>
      </c>
      <c r="W224" s="75">
        <f t="shared" si="132"/>
        <v>0</v>
      </c>
      <c r="X224" s="75">
        <f t="shared" si="133"/>
        <v>0</v>
      </c>
      <c r="Y224" s="23">
        <f t="shared" si="134"/>
        <v>0</v>
      </c>
    </row>
    <row r="225" spans="1:25">
      <c r="A225" s="25">
        <f t="shared" si="135"/>
        <v>214</v>
      </c>
      <c r="C225" s="106">
        <v>39924</v>
      </c>
      <c r="E225" s="115" t="s">
        <v>321</v>
      </c>
      <c r="G225" s="24">
        <v>6.2</v>
      </c>
      <c r="H225" s="75" t="str">
        <f t="shared" si="118"/>
        <v>P, S, T &amp; D Plant - Customer</v>
      </c>
      <c r="I225" s="23">
        <f>'DepExp. Class.'!J$225</f>
        <v>0</v>
      </c>
      <c r="J225" s="75">
        <f t="shared" si="119"/>
        <v>0</v>
      </c>
      <c r="K225" s="75">
        <f t="shared" si="120"/>
        <v>0</v>
      </c>
      <c r="L225" s="75">
        <f t="shared" si="121"/>
        <v>0</v>
      </c>
      <c r="M225" s="75">
        <f t="shared" si="122"/>
        <v>0</v>
      </c>
      <c r="N225" s="75">
        <f t="shared" si="123"/>
        <v>0</v>
      </c>
      <c r="O225" s="75">
        <f t="shared" si="124"/>
        <v>0</v>
      </c>
      <c r="P225" s="75">
        <f t="shared" si="125"/>
        <v>0</v>
      </c>
      <c r="Q225" s="75">
        <f t="shared" si="126"/>
        <v>0</v>
      </c>
      <c r="R225" s="75">
        <f t="shared" si="127"/>
        <v>0</v>
      </c>
      <c r="S225" s="75">
        <f t="shared" si="128"/>
        <v>0</v>
      </c>
      <c r="T225" s="75">
        <f t="shared" si="129"/>
        <v>0</v>
      </c>
      <c r="U225" s="75">
        <f t="shared" si="130"/>
        <v>0</v>
      </c>
      <c r="V225" s="75">
        <f t="shared" si="131"/>
        <v>0</v>
      </c>
      <c r="W225" s="75">
        <f t="shared" si="132"/>
        <v>0</v>
      </c>
      <c r="X225" s="75">
        <f t="shared" si="133"/>
        <v>0</v>
      </c>
      <c r="Y225" s="23">
        <f t="shared" si="134"/>
        <v>0</v>
      </c>
    </row>
    <row r="226" spans="1:25">
      <c r="A226" s="25">
        <f t="shared" si="135"/>
        <v>215</v>
      </c>
      <c r="C226" s="117" t="s">
        <v>640</v>
      </c>
      <c r="E226" s="115" t="s">
        <v>639</v>
      </c>
      <c r="G226" s="24">
        <v>6.2</v>
      </c>
      <c r="H226" s="75" t="str">
        <f t="shared" si="118"/>
        <v>P, S, T &amp; D Plant - Customer</v>
      </c>
      <c r="I226" s="23">
        <f>'DepExp. Class.'!J$226</f>
        <v>-5849.4460349858782</v>
      </c>
      <c r="J226" s="75">
        <f t="shared" si="119"/>
        <v>-4925.1784831620471</v>
      </c>
      <c r="K226" s="75">
        <f t="shared" si="120"/>
        <v>-896.01571048630478</v>
      </c>
      <c r="L226" s="75">
        <f t="shared" si="121"/>
        <v>-1.250527382635892</v>
      </c>
      <c r="M226" s="75">
        <f t="shared" si="122"/>
        <v>-16.85417747864652</v>
      </c>
      <c r="N226" s="75">
        <f t="shared" si="123"/>
        <v>-10.147136476245523</v>
      </c>
      <c r="O226" s="75">
        <f t="shared" si="124"/>
        <v>0</v>
      </c>
      <c r="P226" s="75">
        <f t="shared" si="125"/>
        <v>0</v>
      </c>
      <c r="Q226" s="75">
        <f t="shared" si="126"/>
        <v>0</v>
      </c>
      <c r="R226" s="75">
        <f t="shared" si="127"/>
        <v>0</v>
      </c>
      <c r="S226" s="75">
        <f t="shared" si="128"/>
        <v>0</v>
      </c>
      <c r="T226" s="75">
        <f t="shared" si="129"/>
        <v>0</v>
      </c>
      <c r="U226" s="75">
        <f t="shared" si="130"/>
        <v>0</v>
      </c>
      <c r="V226" s="75">
        <f t="shared" si="131"/>
        <v>0</v>
      </c>
      <c r="W226" s="75">
        <f t="shared" si="132"/>
        <v>0</v>
      </c>
      <c r="X226" s="75">
        <f t="shared" si="133"/>
        <v>0</v>
      </c>
      <c r="Y226" s="23">
        <f t="shared" ref="Y226" si="136">SUM(J226:X226)-I226</f>
        <v>0</v>
      </c>
    </row>
    <row r="227" spans="1:25">
      <c r="A227" s="25">
        <f t="shared" si="135"/>
        <v>216</v>
      </c>
      <c r="G227" s="24"/>
      <c r="H227" s="75"/>
      <c r="I227" s="23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23"/>
    </row>
    <row r="228" spans="1:25">
      <c r="A228" s="25">
        <f t="shared" si="135"/>
        <v>217</v>
      </c>
      <c r="D228" s="106" t="s">
        <v>149</v>
      </c>
      <c r="G228" s="24"/>
      <c r="H228" s="75"/>
      <c r="I228" s="23">
        <f>'DepExp. Class.'!J$228</f>
        <v>832784.79999761528</v>
      </c>
      <c r="J228" s="75">
        <f>SUM(J192:J226)</f>
        <v>701196.96010881569</v>
      </c>
      <c r="K228" s="75">
        <f t="shared" ref="K228:X228" si="137">SUM(K192:K226)</f>
        <v>127565.62925601209</v>
      </c>
      <c r="L228" s="75">
        <f t="shared" si="137"/>
        <v>178.03740559553464</v>
      </c>
      <c r="M228" s="75">
        <f t="shared" si="137"/>
        <v>2399.5268503597435</v>
      </c>
      <c r="N228" s="75">
        <f t="shared" si="137"/>
        <v>1444.6463768323379</v>
      </c>
      <c r="O228" s="75">
        <f t="shared" si="137"/>
        <v>0</v>
      </c>
      <c r="P228" s="75">
        <f t="shared" si="137"/>
        <v>0</v>
      </c>
      <c r="Q228" s="75">
        <f t="shared" si="137"/>
        <v>0</v>
      </c>
      <c r="R228" s="75">
        <f t="shared" si="137"/>
        <v>0</v>
      </c>
      <c r="S228" s="75">
        <f t="shared" si="137"/>
        <v>0</v>
      </c>
      <c r="T228" s="75">
        <f t="shared" si="137"/>
        <v>0</v>
      </c>
      <c r="U228" s="75">
        <f t="shared" si="137"/>
        <v>0</v>
      </c>
      <c r="V228" s="75">
        <f t="shared" si="137"/>
        <v>0</v>
      </c>
      <c r="W228" s="75">
        <f t="shared" si="137"/>
        <v>0</v>
      </c>
      <c r="X228" s="75">
        <f t="shared" si="137"/>
        <v>0</v>
      </c>
      <c r="Y228" s="23">
        <f>SUM(J228:X228)-I228</f>
        <v>0</v>
      </c>
    </row>
    <row r="229" spans="1:25">
      <c r="A229" s="25">
        <f t="shared" si="135"/>
        <v>218</v>
      </c>
      <c r="G229" s="24"/>
      <c r="H229" s="75"/>
      <c r="I229" s="23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23"/>
    </row>
    <row r="230" spans="1:25">
      <c r="A230" s="25">
        <f t="shared" si="135"/>
        <v>219</v>
      </c>
      <c r="D230" s="106" t="s">
        <v>352</v>
      </c>
      <c r="G230" s="24"/>
      <c r="H230" s="75"/>
      <c r="I230" s="23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23"/>
    </row>
    <row r="231" spans="1:25">
      <c r="A231" s="25">
        <f t="shared" si="135"/>
        <v>220</v>
      </c>
      <c r="G231" s="24"/>
      <c r="H231" s="75"/>
      <c r="I231" s="23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23"/>
    </row>
    <row r="232" spans="1:25">
      <c r="A232" s="25">
        <f t="shared" si="135"/>
        <v>221</v>
      </c>
      <c r="D232" s="106" t="s">
        <v>148</v>
      </c>
      <c r="G232" s="24"/>
      <c r="H232" s="75"/>
      <c r="I232" s="23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23"/>
    </row>
    <row r="233" spans="1:25">
      <c r="A233" s="25">
        <f t="shared" si="135"/>
        <v>222</v>
      </c>
      <c r="G233" s="24"/>
      <c r="H233" s="75"/>
      <c r="I233" s="23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23"/>
    </row>
    <row r="234" spans="1:25">
      <c r="A234" s="25">
        <f t="shared" si="135"/>
        <v>223</v>
      </c>
      <c r="C234" s="106">
        <v>37400</v>
      </c>
      <c r="E234" s="115" t="s">
        <v>115</v>
      </c>
      <c r="G234" s="24">
        <v>6.2</v>
      </c>
      <c r="H234" s="75" t="str">
        <f t="shared" ref="H234:H267" si="138">VLOOKUP($G234,alloc,3)</f>
        <v>P, S, T &amp; D Plant - Customer</v>
      </c>
      <c r="I234" s="23">
        <f>'DepExp. Class.'!J$234</f>
        <v>0</v>
      </c>
      <c r="J234" s="75">
        <f t="shared" ref="J234:J267" si="139">$I234*VLOOKUP($G234,alloc,6)</f>
        <v>0</v>
      </c>
      <c r="K234" s="75">
        <f t="shared" ref="K234:K267" si="140">$I234*VLOOKUP($G234,alloc,7)</f>
        <v>0</v>
      </c>
      <c r="L234" s="75">
        <f t="shared" ref="L234:L267" si="141">$I234*VLOOKUP($G234,alloc,8)</f>
        <v>0</v>
      </c>
      <c r="M234" s="75">
        <f t="shared" ref="M234:M267" si="142">$I234*VLOOKUP($G234,alloc,9)</f>
        <v>0</v>
      </c>
      <c r="N234" s="75">
        <f t="shared" ref="N234:N267" si="143">$I234*VLOOKUP($G234,alloc,10)</f>
        <v>0</v>
      </c>
      <c r="O234" s="75">
        <f t="shared" ref="O234:O267" si="144">$I234*VLOOKUP($G234,alloc,11)</f>
        <v>0</v>
      </c>
      <c r="P234" s="75">
        <f t="shared" ref="P234:P267" si="145">$I234*VLOOKUP($G234,alloc,12)</f>
        <v>0</v>
      </c>
      <c r="Q234" s="75">
        <f t="shared" ref="Q234:Q267" si="146">$I234*VLOOKUP($G234,alloc,13)</f>
        <v>0</v>
      </c>
      <c r="R234" s="75">
        <f t="shared" ref="R234:R267" si="147">$I234*VLOOKUP($G234,alloc,14)</f>
        <v>0</v>
      </c>
      <c r="S234" s="75">
        <f t="shared" ref="S234:S267" si="148">$I234*VLOOKUP($G234,alloc,15)</f>
        <v>0</v>
      </c>
      <c r="T234" s="75">
        <f t="shared" ref="T234:T267" si="149">$I234*VLOOKUP($G234,alloc,16)</f>
        <v>0</v>
      </c>
      <c r="U234" s="75">
        <f t="shared" ref="U234:U267" si="150">$I234*VLOOKUP($G234,alloc,17)</f>
        <v>0</v>
      </c>
      <c r="V234" s="75">
        <f t="shared" ref="V234:V267" si="151">$I234*VLOOKUP($G234,alloc,18)</f>
        <v>0</v>
      </c>
      <c r="W234" s="75">
        <f t="shared" ref="W234:W267" si="152">$I234*VLOOKUP($G234,alloc,19)</f>
        <v>0</v>
      </c>
      <c r="X234" s="75">
        <f t="shared" ref="X234:X267" si="153">$I234*VLOOKUP($G234,alloc,20)</f>
        <v>0</v>
      </c>
      <c r="Y234" s="23">
        <f t="shared" ref="Y234:Y267" si="154">SUM(J234:X234)-I234</f>
        <v>0</v>
      </c>
    </row>
    <row r="235" spans="1:25">
      <c r="A235" s="25">
        <f t="shared" si="135"/>
        <v>224</v>
      </c>
      <c r="C235" s="106">
        <v>39001</v>
      </c>
      <c r="E235" s="115" t="s">
        <v>291</v>
      </c>
      <c r="G235" s="24">
        <v>6.2</v>
      </c>
      <c r="H235" s="75" t="str">
        <f t="shared" si="138"/>
        <v>P, S, T &amp; D Plant - Customer</v>
      </c>
      <c r="I235" s="23">
        <f>'DepExp. Class.'!J$235</f>
        <v>0</v>
      </c>
      <c r="J235" s="75">
        <f t="shared" si="139"/>
        <v>0</v>
      </c>
      <c r="K235" s="75">
        <f t="shared" si="140"/>
        <v>0</v>
      </c>
      <c r="L235" s="75">
        <f t="shared" si="141"/>
        <v>0</v>
      </c>
      <c r="M235" s="75">
        <f t="shared" si="142"/>
        <v>0</v>
      </c>
      <c r="N235" s="75">
        <f t="shared" si="143"/>
        <v>0</v>
      </c>
      <c r="O235" s="75">
        <f t="shared" si="144"/>
        <v>0</v>
      </c>
      <c r="P235" s="75">
        <f t="shared" si="145"/>
        <v>0</v>
      </c>
      <c r="Q235" s="75">
        <f t="shared" si="146"/>
        <v>0</v>
      </c>
      <c r="R235" s="75">
        <f t="shared" si="147"/>
        <v>0</v>
      </c>
      <c r="S235" s="75">
        <f t="shared" si="148"/>
        <v>0</v>
      </c>
      <c r="T235" s="75">
        <f t="shared" si="149"/>
        <v>0</v>
      </c>
      <c r="U235" s="75">
        <f t="shared" si="150"/>
        <v>0</v>
      </c>
      <c r="V235" s="75">
        <f t="shared" si="151"/>
        <v>0</v>
      </c>
      <c r="W235" s="75">
        <f t="shared" si="152"/>
        <v>0</v>
      </c>
      <c r="X235" s="75">
        <f t="shared" si="153"/>
        <v>0</v>
      </c>
      <c r="Y235" s="23">
        <f t="shared" si="154"/>
        <v>0</v>
      </c>
    </row>
    <row r="236" spans="1:25">
      <c r="A236" s="25">
        <f t="shared" si="135"/>
        <v>225</v>
      </c>
      <c r="C236" s="106">
        <v>36602</v>
      </c>
      <c r="E236" s="115" t="s">
        <v>139</v>
      </c>
      <c r="G236" s="24">
        <v>6.2</v>
      </c>
      <c r="H236" s="75" t="str">
        <f t="shared" si="138"/>
        <v>P, S, T &amp; D Plant - Customer</v>
      </c>
      <c r="I236" s="23">
        <f>'DepExp. Class.'!J$236</f>
        <v>18218.687232693308</v>
      </c>
      <c r="J236" s="75">
        <f t="shared" si="139"/>
        <v>15339.963103042253</v>
      </c>
      <c r="K236" s="75">
        <f t="shared" si="140"/>
        <v>2790.7309320050636</v>
      </c>
      <c r="L236" s="75">
        <f t="shared" si="141"/>
        <v>3.8948931443927592</v>
      </c>
      <c r="M236" s="75">
        <f t="shared" si="142"/>
        <v>52.494028701387229</v>
      </c>
      <c r="N236" s="75">
        <f t="shared" si="143"/>
        <v>31.604275800215529</v>
      </c>
      <c r="O236" s="75">
        <f t="shared" si="144"/>
        <v>0</v>
      </c>
      <c r="P236" s="75">
        <f t="shared" si="145"/>
        <v>0</v>
      </c>
      <c r="Q236" s="75">
        <f t="shared" si="146"/>
        <v>0</v>
      </c>
      <c r="R236" s="75">
        <f t="shared" si="147"/>
        <v>0</v>
      </c>
      <c r="S236" s="75">
        <f t="shared" si="148"/>
        <v>0</v>
      </c>
      <c r="T236" s="75">
        <f t="shared" si="149"/>
        <v>0</v>
      </c>
      <c r="U236" s="75">
        <f t="shared" si="150"/>
        <v>0</v>
      </c>
      <c r="V236" s="75">
        <f t="shared" si="151"/>
        <v>0</v>
      </c>
      <c r="W236" s="75">
        <f t="shared" si="152"/>
        <v>0</v>
      </c>
      <c r="X236" s="75">
        <f t="shared" si="153"/>
        <v>0</v>
      </c>
      <c r="Y236" s="23">
        <f t="shared" si="154"/>
        <v>0</v>
      </c>
    </row>
    <row r="237" spans="1:25">
      <c r="A237" s="25">
        <f t="shared" si="135"/>
        <v>226</v>
      </c>
      <c r="C237" s="106">
        <v>37503</v>
      </c>
      <c r="E237" s="115" t="s">
        <v>278</v>
      </c>
      <c r="G237" s="24">
        <v>6.2</v>
      </c>
      <c r="H237" s="75" t="str">
        <f t="shared" si="138"/>
        <v>P, S, T &amp; D Plant - Customer</v>
      </c>
      <c r="I237" s="23">
        <f>'DepExp. Class.'!J$237</f>
        <v>0</v>
      </c>
      <c r="J237" s="75">
        <f t="shared" si="139"/>
        <v>0</v>
      </c>
      <c r="K237" s="75">
        <f t="shared" si="140"/>
        <v>0</v>
      </c>
      <c r="L237" s="75">
        <f t="shared" si="141"/>
        <v>0</v>
      </c>
      <c r="M237" s="75">
        <f t="shared" si="142"/>
        <v>0</v>
      </c>
      <c r="N237" s="75">
        <f t="shared" si="143"/>
        <v>0</v>
      </c>
      <c r="O237" s="75">
        <f t="shared" si="144"/>
        <v>0</v>
      </c>
      <c r="P237" s="75">
        <f t="shared" si="145"/>
        <v>0</v>
      </c>
      <c r="Q237" s="75">
        <f t="shared" si="146"/>
        <v>0</v>
      </c>
      <c r="R237" s="75">
        <f t="shared" si="147"/>
        <v>0</v>
      </c>
      <c r="S237" s="75">
        <f t="shared" si="148"/>
        <v>0</v>
      </c>
      <c r="T237" s="75">
        <f t="shared" si="149"/>
        <v>0</v>
      </c>
      <c r="U237" s="75">
        <f t="shared" si="150"/>
        <v>0</v>
      </c>
      <c r="V237" s="75">
        <f t="shared" si="151"/>
        <v>0</v>
      </c>
      <c r="W237" s="75">
        <f t="shared" si="152"/>
        <v>0</v>
      </c>
      <c r="X237" s="75">
        <f t="shared" si="153"/>
        <v>0</v>
      </c>
      <c r="Y237" s="23">
        <f t="shared" si="154"/>
        <v>0</v>
      </c>
    </row>
    <row r="238" spans="1:25">
      <c r="A238" s="25">
        <f t="shared" si="135"/>
        <v>227</v>
      </c>
      <c r="C238" s="106">
        <v>39004</v>
      </c>
      <c r="E238" s="115" t="s">
        <v>293</v>
      </c>
      <c r="G238" s="24">
        <v>6.2</v>
      </c>
      <c r="H238" s="75" t="str">
        <f t="shared" si="138"/>
        <v>P, S, T &amp; D Plant - Customer</v>
      </c>
      <c r="I238" s="23">
        <f>'DepExp. Class.'!J$238</f>
        <v>0</v>
      </c>
      <c r="J238" s="75">
        <f t="shared" si="139"/>
        <v>0</v>
      </c>
      <c r="K238" s="75">
        <f t="shared" si="140"/>
        <v>0</v>
      </c>
      <c r="L238" s="75">
        <f t="shared" si="141"/>
        <v>0</v>
      </c>
      <c r="M238" s="75">
        <f t="shared" si="142"/>
        <v>0</v>
      </c>
      <c r="N238" s="75">
        <f t="shared" si="143"/>
        <v>0</v>
      </c>
      <c r="O238" s="75">
        <f t="shared" si="144"/>
        <v>0</v>
      </c>
      <c r="P238" s="75">
        <f t="shared" si="145"/>
        <v>0</v>
      </c>
      <c r="Q238" s="75">
        <f t="shared" si="146"/>
        <v>0</v>
      </c>
      <c r="R238" s="75">
        <f t="shared" si="147"/>
        <v>0</v>
      </c>
      <c r="S238" s="75">
        <f t="shared" si="148"/>
        <v>0</v>
      </c>
      <c r="T238" s="75">
        <f t="shared" si="149"/>
        <v>0</v>
      </c>
      <c r="U238" s="75">
        <f t="shared" si="150"/>
        <v>0</v>
      </c>
      <c r="V238" s="75">
        <f t="shared" si="151"/>
        <v>0</v>
      </c>
      <c r="W238" s="75">
        <f t="shared" si="152"/>
        <v>0</v>
      </c>
      <c r="X238" s="75">
        <f t="shared" si="153"/>
        <v>0</v>
      </c>
      <c r="Y238" s="23">
        <f t="shared" si="154"/>
        <v>0</v>
      </c>
    </row>
    <row r="239" spans="1:25">
      <c r="A239" s="25">
        <f t="shared" si="135"/>
        <v>228</v>
      </c>
      <c r="C239" s="106">
        <v>39009</v>
      </c>
      <c r="E239" s="115" t="s">
        <v>294</v>
      </c>
      <c r="G239" s="24">
        <v>6.2</v>
      </c>
      <c r="H239" s="75" t="str">
        <f t="shared" si="138"/>
        <v>P, S, T &amp; D Plant - Customer</v>
      </c>
      <c r="I239" s="23">
        <f>'DepExp. Class.'!J$239</f>
        <v>5231.3068360671423</v>
      </c>
      <c r="J239" s="75">
        <f t="shared" si="139"/>
        <v>4404.71109806189</v>
      </c>
      <c r="K239" s="75">
        <f t="shared" si="140"/>
        <v>801.32940511893787</v>
      </c>
      <c r="L239" s="75">
        <f t="shared" si="141"/>
        <v>1.1183781175764085</v>
      </c>
      <c r="M239" s="75">
        <f t="shared" si="142"/>
        <v>15.073115186119546</v>
      </c>
      <c r="N239" s="75">
        <f t="shared" si="143"/>
        <v>9.0748395826199992</v>
      </c>
      <c r="O239" s="75">
        <f t="shared" si="144"/>
        <v>0</v>
      </c>
      <c r="P239" s="75">
        <f t="shared" si="145"/>
        <v>0</v>
      </c>
      <c r="Q239" s="75">
        <f t="shared" si="146"/>
        <v>0</v>
      </c>
      <c r="R239" s="75">
        <f t="shared" si="147"/>
        <v>0</v>
      </c>
      <c r="S239" s="75">
        <f t="shared" si="148"/>
        <v>0</v>
      </c>
      <c r="T239" s="75">
        <f t="shared" si="149"/>
        <v>0</v>
      </c>
      <c r="U239" s="75">
        <f t="shared" si="150"/>
        <v>0</v>
      </c>
      <c r="V239" s="75">
        <f t="shared" si="151"/>
        <v>0</v>
      </c>
      <c r="W239" s="75">
        <f t="shared" si="152"/>
        <v>0</v>
      </c>
      <c r="X239" s="75">
        <f t="shared" si="153"/>
        <v>0</v>
      </c>
      <c r="Y239" s="23">
        <f t="shared" si="154"/>
        <v>0</v>
      </c>
    </row>
    <row r="240" spans="1:25">
      <c r="A240" s="25">
        <f t="shared" si="135"/>
        <v>229</v>
      </c>
      <c r="C240" s="106">
        <v>39100</v>
      </c>
      <c r="E240" s="115" t="s">
        <v>295</v>
      </c>
      <c r="G240" s="24">
        <v>6.2</v>
      </c>
      <c r="H240" s="75" t="str">
        <f t="shared" si="138"/>
        <v>P, S, T &amp; D Plant - Customer</v>
      </c>
      <c r="I240" s="23">
        <f>'DepExp. Class.'!J$240</f>
        <v>7763.3721662461003</v>
      </c>
      <c r="J240" s="75">
        <f t="shared" si="139"/>
        <v>6536.6862641834314</v>
      </c>
      <c r="K240" s="75">
        <f t="shared" si="140"/>
        <v>1189.1901191503848</v>
      </c>
      <c r="L240" s="75">
        <f t="shared" si="141"/>
        <v>1.6596972461012727</v>
      </c>
      <c r="M240" s="75">
        <f t="shared" si="142"/>
        <v>22.368828012106306</v>
      </c>
      <c r="N240" s="75">
        <f t="shared" si="143"/>
        <v>13.467257654078896</v>
      </c>
      <c r="O240" s="75">
        <f t="shared" si="144"/>
        <v>0</v>
      </c>
      <c r="P240" s="75">
        <f t="shared" si="145"/>
        <v>0</v>
      </c>
      <c r="Q240" s="75">
        <f t="shared" si="146"/>
        <v>0</v>
      </c>
      <c r="R240" s="75">
        <f t="shared" si="147"/>
        <v>0</v>
      </c>
      <c r="S240" s="75">
        <f t="shared" si="148"/>
        <v>0</v>
      </c>
      <c r="T240" s="75">
        <f t="shared" si="149"/>
        <v>0</v>
      </c>
      <c r="U240" s="75">
        <f t="shared" si="150"/>
        <v>0</v>
      </c>
      <c r="V240" s="75">
        <f t="shared" si="151"/>
        <v>0</v>
      </c>
      <c r="W240" s="75">
        <f t="shared" si="152"/>
        <v>0</v>
      </c>
      <c r="X240" s="75">
        <f t="shared" si="153"/>
        <v>0</v>
      </c>
      <c r="Y240" s="23">
        <f t="shared" si="154"/>
        <v>0</v>
      </c>
    </row>
    <row r="241" spans="1:25">
      <c r="A241" s="25">
        <f t="shared" si="135"/>
        <v>230</v>
      </c>
      <c r="C241" s="106">
        <v>39102</v>
      </c>
      <c r="E241" s="115" t="s">
        <v>296</v>
      </c>
      <c r="G241" s="24">
        <v>6.2</v>
      </c>
      <c r="H241" s="75" t="str">
        <f t="shared" si="138"/>
        <v>P, S, T &amp; D Plant - Customer</v>
      </c>
      <c r="I241" s="23">
        <f>'DepExp. Class.'!J$241</f>
        <v>0</v>
      </c>
      <c r="J241" s="75">
        <f t="shared" si="139"/>
        <v>0</v>
      </c>
      <c r="K241" s="75">
        <f t="shared" si="140"/>
        <v>0</v>
      </c>
      <c r="L241" s="75">
        <f t="shared" si="141"/>
        <v>0</v>
      </c>
      <c r="M241" s="75">
        <f t="shared" si="142"/>
        <v>0</v>
      </c>
      <c r="N241" s="75">
        <f t="shared" si="143"/>
        <v>0</v>
      </c>
      <c r="O241" s="75">
        <f t="shared" si="144"/>
        <v>0</v>
      </c>
      <c r="P241" s="75">
        <f t="shared" si="145"/>
        <v>0</v>
      </c>
      <c r="Q241" s="75">
        <f t="shared" si="146"/>
        <v>0</v>
      </c>
      <c r="R241" s="75">
        <f t="shared" si="147"/>
        <v>0</v>
      </c>
      <c r="S241" s="75">
        <f t="shared" si="148"/>
        <v>0</v>
      </c>
      <c r="T241" s="75">
        <f t="shared" si="149"/>
        <v>0</v>
      </c>
      <c r="U241" s="75">
        <f t="shared" si="150"/>
        <v>0</v>
      </c>
      <c r="V241" s="75">
        <f t="shared" si="151"/>
        <v>0</v>
      </c>
      <c r="W241" s="75">
        <f t="shared" si="152"/>
        <v>0</v>
      </c>
      <c r="X241" s="75">
        <f t="shared" si="153"/>
        <v>0</v>
      </c>
      <c r="Y241" s="23">
        <f t="shared" si="154"/>
        <v>0</v>
      </c>
    </row>
    <row r="242" spans="1:25">
      <c r="A242" s="25">
        <f t="shared" si="135"/>
        <v>231</v>
      </c>
      <c r="C242" s="106">
        <v>39103</v>
      </c>
      <c r="E242" s="115" t="s">
        <v>297</v>
      </c>
      <c r="G242" s="24">
        <v>6.2</v>
      </c>
      <c r="H242" s="75" t="str">
        <f t="shared" si="138"/>
        <v>P, S, T &amp; D Plant - Customer</v>
      </c>
      <c r="I242" s="23">
        <f>'DepExp. Class.'!J$242</f>
        <v>0</v>
      </c>
      <c r="J242" s="75">
        <f t="shared" si="139"/>
        <v>0</v>
      </c>
      <c r="K242" s="75">
        <f t="shared" si="140"/>
        <v>0</v>
      </c>
      <c r="L242" s="75">
        <f t="shared" si="141"/>
        <v>0</v>
      </c>
      <c r="M242" s="75">
        <f t="shared" si="142"/>
        <v>0</v>
      </c>
      <c r="N242" s="75">
        <f t="shared" si="143"/>
        <v>0</v>
      </c>
      <c r="O242" s="75">
        <f t="shared" si="144"/>
        <v>0</v>
      </c>
      <c r="P242" s="75">
        <f t="shared" si="145"/>
        <v>0</v>
      </c>
      <c r="Q242" s="75">
        <f t="shared" si="146"/>
        <v>0</v>
      </c>
      <c r="R242" s="75">
        <f t="shared" si="147"/>
        <v>0</v>
      </c>
      <c r="S242" s="75">
        <f t="shared" si="148"/>
        <v>0</v>
      </c>
      <c r="T242" s="75">
        <f t="shared" si="149"/>
        <v>0</v>
      </c>
      <c r="U242" s="75">
        <f t="shared" si="150"/>
        <v>0</v>
      </c>
      <c r="V242" s="75">
        <f t="shared" si="151"/>
        <v>0</v>
      </c>
      <c r="W242" s="75">
        <f t="shared" si="152"/>
        <v>0</v>
      </c>
      <c r="X242" s="75">
        <f t="shared" si="153"/>
        <v>0</v>
      </c>
      <c r="Y242" s="23">
        <f t="shared" si="154"/>
        <v>0</v>
      </c>
    </row>
    <row r="243" spans="1:25">
      <c r="A243" s="25">
        <f t="shared" si="135"/>
        <v>232</v>
      </c>
      <c r="C243" s="106">
        <v>39200</v>
      </c>
      <c r="E243" s="115" t="s">
        <v>298</v>
      </c>
      <c r="G243" s="24">
        <v>6.2</v>
      </c>
      <c r="H243" s="75" t="str">
        <f t="shared" si="138"/>
        <v>P, S, T &amp; D Plant - Customer</v>
      </c>
      <c r="I243" s="23">
        <f>'DepExp. Class.'!J$243</f>
        <v>0</v>
      </c>
      <c r="J243" s="75">
        <f t="shared" si="139"/>
        <v>0</v>
      </c>
      <c r="K243" s="75">
        <f t="shared" si="140"/>
        <v>0</v>
      </c>
      <c r="L243" s="75">
        <f t="shared" si="141"/>
        <v>0</v>
      </c>
      <c r="M243" s="75">
        <f t="shared" si="142"/>
        <v>0</v>
      </c>
      <c r="N243" s="75">
        <f t="shared" si="143"/>
        <v>0</v>
      </c>
      <c r="O243" s="75">
        <f t="shared" si="144"/>
        <v>0</v>
      </c>
      <c r="P243" s="75">
        <f t="shared" si="145"/>
        <v>0</v>
      </c>
      <c r="Q243" s="75">
        <f t="shared" si="146"/>
        <v>0</v>
      </c>
      <c r="R243" s="75">
        <f t="shared" si="147"/>
        <v>0</v>
      </c>
      <c r="S243" s="75">
        <f t="shared" si="148"/>
        <v>0</v>
      </c>
      <c r="T243" s="75">
        <f t="shared" si="149"/>
        <v>0</v>
      </c>
      <c r="U243" s="75">
        <f t="shared" si="150"/>
        <v>0</v>
      </c>
      <c r="V243" s="75">
        <f t="shared" si="151"/>
        <v>0</v>
      </c>
      <c r="W243" s="75">
        <f t="shared" si="152"/>
        <v>0</v>
      </c>
      <c r="X243" s="75">
        <f t="shared" si="153"/>
        <v>0</v>
      </c>
      <c r="Y243" s="23">
        <f t="shared" si="154"/>
        <v>0</v>
      </c>
    </row>
    <row r="244" spans="1:25">
      <c r="A244" s="25">
        <f t="shared" si="135"/>
        <v>233</v>
      </c>
      <c r="C244" s="106">
        <v>39201</v>
      </c>
      <c r="E244" s="115" t="s">
        <v>299</v>
      </c>
      <c r="G244" s="24">
        <v>6.2</v>
      </c>
      <c r="H244" s="75" t="str">
        <f t="shared" si="138"/>
        <v>P, S, T &amp; D Plant - Customer</v>
      </c>
      <c r="I244" s="23">
        <f>'DepExp. Class.'!J$244</f>
        <v>0</v>
      </c>
      <c r="J244" s="75">
        <f t="shared" si="139"/>
        <v>0</v>
      </c>
      <c r="K244" s="75">
        <f t="shared" si="140"/>
        <v>0</v>
      </c>
      <c r="L244" s="75">
        <f t="shared" si="141"/>
        <v>0</v>
      </c>
      <c r="M244" s="75">
        <f t="shared" si="142"/>
        <v>0</v>
      </c>
      <c r="N244" s="75">
        <f t="shared" si="143"/>
        <v>0</v>
      </c>
      <c r="O244" s="75">
        <f t="shared" si="144"/>
        <v>0</v>
      </c>
      <c r="P244" s="75">
        <f t="shared" si="145"/>
        <v>0</v>
      </c>
      <c r="Q244" s="75">
        <f t="shared" si="146"/>
        <v>0</v>
      </c>
      <c r="R244" s="75">
        <f t="shared" si="147"/>
        <v>0</v>
      </c>
      <c r="S244" s="75">
        <f t="shared" si="148"/>
        <v>0</v>
      </c>
      <c r="T244" s="75">
        <f t="shared" si="149"/>
        <v>0</v>
      </c>
      <c r="U244" s="75">
        <f t="shared" si="150"/>
        <v>0</v>
      </c>
      <c r="V244" s="75">
        <f t="shared" si="151"/>
        <v>0</v>
      </c>
      <c r="W244" s="75">
        <f t="shared" si="152"/>
        <v>0</v>
      </c>
      <c r="X244" s="75">
        <f t="shared" si="153"/>
        <v>0</v>
      </c>
      <c r="Y244" s="23">
        <f t="shared" si="154"/>
        <v>0</v>
      </c>
    </row>
    <row r="245" spans="1:25">
      <c r="A245" s="25">
        <f t="shared" si="135"/>
        <v>234</v>
      </c>
      <c r="C245" s="106">
        <v>39202</v>
      </c>
      <c r="E245" s="115" t="s">
        <v>300</v>
      </c>
      <c r="G245" s="24">
        <v>6.2</v>
      </c>
      <c r="H245" s="75" t="str">
        <f t="shared" si="138"/>
        <v>P, S, T &amp; D Plant - Customer</v>
      </c>
      <c r="I245" s="23">
        <f>'DepExp. Class.'!J$245</f>
        <v>0</v>
      </c>
      <c r="J245" s="75">
        <f t="shared" si="139"/>
        <v>0</v>
      </c>
      <c r="K245" s="75">
        <f t="shared" si="140"/>
        <v>0</v>
      </c>
      <c r="L245" s="75">
        <f t="shared" si="141"/>
        <v>0</v>
      </c>
      <c r="M245" s="75">
        <f t="shared" si="142"/>
        <v>0</v>
      </c>
      <c r="N245" s="75">
        <f t="shared" si="143"/>
        <v>0</v>
      </c>
      <c r="O245" s="75">
        <f t="shared" si="144"/>
        <v>0</v>
      </c>
      <c r="P245" s="75">
        <f t="shared" si="145"/>
        <v>0</v>
      </c>
      <c r="Q245" s="75">
        <f t="shared" si="146"/>
        <v>0</v>
      </c>
      <c r="R245" s="75">
        <f t="shared" si="147"/>
        <v>0</v>
      </c>
      <c r="S245" s="75">
        <f t="shared" si="148"/>
        <v>0</v>
      </c>
      <c r="T245" s="75">
        <f t="shared" si="149"/>
        <v>0</v>
      </c>
      <c r="U245" s="75">
        <f t="shared" si="150"/>
        <v>0</v>
      </c>
      <c r="V245" s="75">
        <f t="shared" si="151"/>
        <v>0</v>
      </c>
      <c r="W245" s="75">
        <f t="shared" si="152"/>
        <v>0</v>
      </c>
      <c r="X245" s="75">
        <f t="shared" si="153"/>
        <v>0</v>
      </c>
      <c r="Y245" s="23">
        <f t="shared" si="154"/>
        <v>0</v>
      </c>
    </row>
    <row r="246" spans="1:25">
      <c r="A246" s="25">
        <f t="shared" si="135"/>
        <v>235</v>
      </c>
      <c r="C246" s="106">
        <v>39300</v>
      </c>
      <c r="E246" s="115" t="s">
        <v>186</v>
      </c>
      <c r="G246" s="24">
        <v>6.2</v>
      </c>
      <c r="H246" s="75" t="str">
        <f t="shared" si="138"/>
        <v>P, S, T &amp; D Plant - Customer</v>
      </c>
      <c r="I246" s="23">
        <f>'DepExp. Class.'!J$246</f>
        <v>0</v>
      </c>
      <c r="J246" s="75">
        <f t="shared" si="139"/>
        <v>0</v>
      </c>
      <c r="K246" s="75">
        <f t="shared" si="140"/>
        <v>0</v>
      </c>
      <c r="L246" s="75">
        <f t="shared" si="141"/>
        <v>0</v>
      </c>
      <c r="M246" s="75">
        <f t="shared" si="142"/>
        <v>0</v>
      </c>
      <c r="N246" s="75">
        <f t="shared" si="143"/>
        <v>0</v>
      </c>
      <c r="O246" s="75">
        <f t="shared" si="144"/>
        <v>0</v>
      </c>
      <c r="P246" s="75">
        <f t="shared" si="145"/>
        <v>0</v>
      </c>
      <c r="Q246" s="75">
        <f t="shared" si="146"/>
        <v>0</v>
      </c>
      <c r="R246" s="75">
        <f t="shared" si="147"/>
        <v>0</v>
      </c>
      <c r="S246" s="75">
        <f t="shared" si="148"/>
        <v>0</v>
      </c>
      <c r="T246" s="75">
        <f t="shared" si="149"/>
        <v>0</v>
      </c>
      <c r="U246" s="75">
        <f t="shared" si="150"/>
        <v>0</v>
      </c>
      <c r="V246" s="75">
        <f t="shared" si="151"/>
        <v>0</v>
      </c>
      <c r="W246" s="75">
        <f t="shared" si="152"/>
        <v>0</v>
      </c>
      <c r="X246" s="75">
        <f t="shared" si="153"/>
        <v>0</v>
      </c>
      <c r="Y246" s="23">
        <f t="shared" si="154"/>
        <v>0</v>
      </c>
    </row>
    <row r="247" spans="1:25">
      <c r="A247" s="25">
        <f t="shared" si="135"/>
        <v>236</v>
      </c>
      <c r="C247" s="106">
        <v>39400</v>
      </c>
      <c r="E247" s="115" t="s">
        <v>301</v>
      </c>
      <c r="G247" s="24">
        <v>6.2</v>
      </c>
      <c r="H247" s="75" t="str">
        <f t="shared" si="138"/>
        <v>P, S, T &amp; D Plant - Customer</v>
      </c>
      <c r="I247" s="23">
        <f>'DepExp. Class.'!J$247</f>
        <v>1830.1790008677474</v>
      </c>
      <c r="J247" s="75">
        <f t="shared" si="139"/>
        <v>1540.993485792643</v>
      </c>
      <c r="K247" s="75">
        <f t="shared" si="140"/>
        <v>280.34605806626422</v>
      </c>
      <c r="L247" s="75">
        <f t="shared" si="141"/>
        <v>0.39126593219623429</v>
      </c>
      <c r="M247" s="75">
        <f t="shared" si="142"/>
        <v>5.2733475125378169</v>
      </c>
      <c r="N247" s="75">
        <f t="shared" si="143"/>
        <v>3.1748435641065864</v>
      </c>
      <c r="O247" s="75">
        <f t="shared" si="144"/>
        <v>0</v>
      </c>
      <c r="P247" s="75">
        <f t="shared" si="145"/>
        <v>0</v>
      </c>
      <c r="Q247" s="75">
        <f t="shared" si="146"/>
        <v>0</v>
      </c>
      <c r="R247" s="75">
        <f t="shared" si="147"/>
        <v>0</v>
      </c>
      <c r="S247" s="75">
        <f t="shared" si="148"/>
        <v>0</v>
      </c>
      <c r="T247" s="75">
        <f t="shared" si="149"/>
        <v>0</v>
      </c>
      <c r="U247" s="75">
        <f t="shared" si="150"/>
        <v>0</v>
      </c>
      <c r="V247" s="75">
        <f t="shared" si="151"/>
        <v>0</v>
      </c>
      <c r="W247" s="75">
        <f t="shared" si="152"/>
        <v>0</v>
      </c>
      <c r="X247" s="75">
        <f t="shared" si="153"/>
        <v>0</v>
      </c>
      <c r="Y247" s="23">
        <f t="shared" si="154"/>
        <v>0</v>
      </c>
    </row>
    <row r="248" spans="1:25">
      <c r="A248" s="25">
        <f t="shared" si="135"/>
        <v>237</v>
      </c>
      <c r="C248" s="106">
        <v>39600</v>
      </c>
      <c r="E248" s="115" t="s">
        <v>302</v>
      </c>
      <c r="G248" s="24">
        <v>6.2</v>
      </c>
      <c r="H248" s="75" t="str">
        <f t="shared" si="138"/>
        <v>P, S, T &amp; D Plant - Customer</v>
      </c>
      <c r="I248" s="23">
        <f>'DepExp. Class.'!J$248</f>
        <v>0</v>
      </c>
      <c r="J248" s="75">
        <f t="shared" si="139"/>
        <v>0</v>
      </c>
      <c r="K248" s="75">
        <f t="shared" si="140"/>
        <v>0</v>
      </c>
      <c r="L248" s="75">
        <f t="shared" si="141"/>
        <v>0</v>
      </c>
      <c r="M248" s="75">
        <f t="shared" si="142"/>
        <v>0</v>
      </c>
      <c r="N248" s="75">
        <f t="shared" si="143"/>
        <v>0</v>
      </c>
      <c r="O248" s="75">
        <f t="shared" si="144"/>
        <v>0</v>
      </c>
      <c r="P248" s="75">
        <f t="shared" si="145"/>
        <v>0</v>
      </c>
      <c r="Q248" s="75">
        <f t="shared" si="146"/>
        <v>0</v>
      </c>
      <c r="R248" s="75">
        <f t="shared" si="147"/>
        <v>0</v>
      </c>
      <c r="S248" s="75">
        <f t="shared" si="148"/>
        <v>0</v>
      </c>
      <c r="T248" s="75">
        <f t="shared" si="149"/>
        <v>0</v>
      </c>
      <c r="U248" s="75">
        <f t="shared" si="150"/>
        <v>0</v>
      </c>
      <c r="V248" s="75">
        <f t="shared" si="151"/>
        <v>0</v>
      </c>
      <c r="W248" s="75">
        <f t="shared" si="152"/>
        <v>0</v>
      </c>
      <c r="X248" s="75">
        <f t="shared" si="153"/>
        <v>0</v>
      </c>
      <c r="Y248" s="23">
        <f t="shared" si="154"/>
        <v>0</v>
      </c>
    </row>
    <row r="249" spans="1:25">
      <c r="A249" s="25">
        <f t="shared" si="135"/>
        <v>238</v>
      </c>
      <c r="C249" s="106">
        <v>39603</v>
      </c>
      <c r="E249" s="115" t="s">
        <v>303</v>
      </c>
      <c r="G249" s="24">
        <v>6.2</v>
      </c>
      <c r="H249" s="75" t="str">
        <f t="shared" si="138"/>
        <v>P, S, T &amp; D Plant - Customer</v>
      </c>
      <c r="I249" s="23">
        <f>'DepExp. Class.'!J$249</f>
        <v>0</v>
      </c>
      <c r="J249" s="75">
        <f t="shared" si="139"/>
        <v>0</v>
      </c>
      <c r="K249" s="75">
        <f t="shared" si="140"/>
        <v>0</v>
      </c>
      <c r="L249" s="75">
        <f t="shared" si="141"/>
        <v>0</v>
      </c>
      <c r="M249" s="75">
        <f t="shared" si="142"/>
        <v>0</v>
      </c>
      <c r="N249" s="75">
        <f t="shared" si="143"/>
        <v>0</v>
      </c>
      <c r="O249" s="75">
        <f t="shared" si="144"/>
        <v>0</v>
      </c>
      <c r="P249" s="75">
        <f t="shared" si="145"/>
        <v>0</v>
      </c>
      <c r="Q249" s="75">
        <f t="shared" si="146"/>
        <v>0</v>
      </c>
      <c r="R249" s="75">
        <f t="shared" si="147"/>
        <v>0</v>
      </c>
      <c r="S249" s="75">
        <f t="shared" si="148"/>
        <v>0</v>
      </c>
      <c r="T249" s="75">
        <f t="shared" si="149"/>
        <v>0</v>
      </c>
      <c r="U249" s="75">
        <f t="shared" si="150"/>
        <v>0</v>
      </c>
      <c r="V249" s="75">
        <f t="shared" si="151"/>
        <v>0</v>
      </c>
      <c r="W249" s="75">
        <f t="shared" si="152"/>
        <v>0</v>
      </c>
      <c r="X249" s="75">
        <f t="shared" si="153"/>
        <v>0</v>
      </c>
      <c r="Y249" s="23">
        <f t="shared" si="154"/>
        <v>0</v>
      </c>
    </row>
    <row r="250" spans="1:25">
      <c r="A250" s="25">
        <f t="shared" si="135"/>
        <v>239</v>
      </c>
      <c r="C250" s="106">
        <v>39604</v>
      </c>
      <c r="E250" s="115" t="s">
        <v>304</v>
      </c>
      <c r="G250" s="24">
        <v>6.2</v>
      </c>
      <c r="H250" s="75" t="str">
        <f t="shared" si="138"/>
        <v>P, S, T &amp; D Plant - Customer</v>
      </c>
      <c r="I250" s="23">
        <f>'DepExp. Class.'!J$250</f>
        <v>0</v>
      </c>
      <c r="J250" s="75">
        <f t="shared" si="139"/>
        <v>0</v>
      </c>
      <c r="K250" s="75">
        <f t="shared" si="140"/>
        <v>0</v>
      </c>
      <c r="L250" s="75">
        <f t="shared" si="141"/>
        <v>0</v>
      </c>
      <c r="M250" s="75">
        <f t="shared" si="142"/>
        <v>0</v>
      </c>
      <c r="N250" s="75">
        <f t="shared" si="143"/>
        <v>0</v>
      </c>
      <c r="O250" s="75">
        <f t="shared" si="144"/>
        <v>0</v>
      </c>
      <c r="P250" s="75">
        <f t="shared" si="145"/>
        <v>0</v>
      </c>
      <c r="Q250" s="75">
        <f t="shared" si="146"/>
        <v>0</v>
      </c>
      <c r="R250" s="75">
        <f t="shared" si="147"/>
        <v>0</v>
      </c>
      <c r="S250" s="75">
        <f t="shared" si="148"/>
        <v>0</v>
      </c>
      <c r="T250" s="75">
        <f t="shared" si="149"/>
        <v>0</v>
      </c>
      <c r="U250" s="75">
        <f t="shared" si="150"/>
        <v>0</v>
      </c>
      <c r="V250" s="75">
        <f t="shared" si="151"/>
        <v>0</v>
      </c>
      <c r="W250" s="75">
        <f t="shared" si="152"/>
        <v>0</v>
      </c>
      <c r="X250" s="75">
        <f t="shared" si="153"/>
        <v>0</v>
      </c>
      <c r="Y250" s="23">
        <f t="shared" si="154"/>
        <v>0</v>
      </c>
    </row>
    <row r="251" spans="1:25">
      <c r="A251" s="25">
        <f t="shared" si="135"/>
        <v>240</v>
      </c>
      <c r="C251" s="106">
        <v>39605</v>
      </c>
      <c r="E251" s="113" t="s">
        <v>305</v>
      </c>
      <c r="G251" s="24">
        <v>6.2</v>
      </c>
      <c r="H251" s="75" t="str">
        <f t="shared" si="138"/>
        <v>P, S, T &amp; D Plant - Customer</v>
      </c>
      <c r="I251" s="23">
        <f>'DepExp. Class.'!J$251</f>
        <v>0</v>
      </c>
      <c r="J251" s="75">
        <f t="shared" si="139"/>
        <v>0</v>
      </c>
      <c r="K251" s="75">
        <f t="shared" si="140"/>
        <v>0</v>
      </c>
      <c r="L251" s="75">
        <f t="shared" si="141"/>
        <v>0</v>
      </c>
      <c r="M251" s="75">
        <f t="shared" si="142"/>
        <v>0</v>
      </c>
      <c r="N251" s="75">
        <f t="shared" si="143"/>
        <v>0</v>
      </c>
      <c r="O251" s="75">
        <f t="shared" si="144"/>
        <v>0</v>
      </c>
      <c r="P251" s="75">
        <f t="shared" si="145"/>
        <v>0</v>
      </c>
      <c r="Q251" s="75">
        <f t="shared" si="146"/>
        <v>0</v>
      </c>
      <c r="R251" s="75">
        <f t="shared" si="147"/>
        <v>0</v>
      </c>
      <c r="S251" s="75">
        <f t="shared" si="148"/>
        <v>0</v>
      </c>
      <c r="T251" s="75">
        <f t="shared" si="149"/>
        <v>0</v>
      </c>
      <c r="U251" s="75">
        <f t="shared" si="150"/>
        <v>0</v>
      </c>
      <c r="V251" s="75">
        <f t="shared" si="151"/>
        <v>0</v>
      </c>
      <c r="W251" s="75">
        <f t="shared" si="152"/>
        <v>0</v>
      </c>
      <c r="X251" s="75">
        <f t="shared" si="153"/>
        <v>0</v>
      </c>
      <c r="Y251" s="23">
        <f t="shared" si="154"/>
        <v>0</v>
      </c>
    </row>
    <row r="252" spans="1:25">
      <c r="A252" s="25">
        <f t="shared" si="135"/>
        <v>241</v>
      </c>
      <c r="C252" s="106">
        <v>39700</v>
      </c>
      <c r="E252" s="115" t="s">
        <v>306</v>
      </c>
      <c r="G252" s="24">
        <v>6.2</v>
      </c>
      <c r="H252" s="75" t="str">
        <f t="shared" si="138"/>
        <v>P, S, T &amp; D Plant - Customer</v>
      </c>
      <c r="I252" s="23">
        <f>'DepExp. Class.'!J$252</f>
        <v>4638.781136648724</v>
      </c>
      <c r="J252" s="75">
        <f t="shared" si="139"/>
        <v>3905.8100383646733</v>
      </c>
      <c r="K252" s="75">
        <f t="shared" si="140"/>
        <v>710.56656495076277</v>
      </c>
      <c r="L252" s="75">
        <f t="shared" si="141"/>
        <v>0.99170465010505593</v>
      </c>
      <c r="M252" s="75">
        <f t="shared" si="142"/>
        <v>13.365853808045941</v>
      </c>
      <c r="N252" s="75">
        <f t="shared" si="143"/>
        <v>8.0469748751381669</v>
      </c>
      <c r="O252" s="75">
        <f t="shared" si="144"/>
        <v>0</v>
      </c>
      <c r="P252" s="75">
        <f t="shared" si="145"/>
        <v>0</v>
      </c>
      <c r="Q252" s="75">
        <f t="shared" si="146"/>
        <v>0</v>
      </c>
      <c r="R252" s="75">
        <f t="shared" si="147"/>
        <v>0</v>
      </c>
      <c r="S252" s="75">
        <f t="shared" si="148"/>
        <v>0</v>
      </c>
      <c r="T252" s="75">
        <f t="shared" si="149"/>
        <v>0</v>
      </c>
      <c r="U252" s="75">
        <f t="shared" si="150"/>
        <v>0</v>
      </c>
      <c r="V252" s="75">
        <f t="shared" si="151"/>
        <v>0</v>
      </c>
      <c r="W252" s="75">
        <f t="shared" si="152"/>
        <v>0</v>
      </c>
      <c r="X252" s="75">
        <f t="shared" si="153"/>
        <v>0</v>
      </c>
      <c r="Y252" s="23">
        <f t="shared" si="154"/>
        <v>0</v>
      </c>
    </row>
    <row r="253" spans="1:25">
      <c r="A253" s="25">
        <f t="shared" si="135"/>
        <v>242</v>
      </c>
      <c r="C253" s="106">
        <v>39701</v>
      </c>
      <c r="E253" s="115" t="s">
        <v>307</v>
      </c>
      <c r="G253" s="24">
        <v>6.2</v>
      </c>
      <c r="H253" s="75" t="str">
        <f t="shared" si="138"/>
        <v>P, S, T &amp; D Plant - Customer</v>
      </c>
      <c r="I253" s="23">
        <f>'DepExp. Class.'!J$253</f>
        <v>0</v>
      </c>
      <c r="J253" s="75">
        <f t="shared" si="139"/>
        <v>0</v>
      </c>
      <c r="K253" s="75">
        <f t="shared" si="140"/>
        <v>0</v>
      </c>
      <c r="L253" s="75">
        <f t="shared" si="141"/>
        <v>0</v>
      </c>
      <c r="M253" s="75">
        <f t="shared" si="142"/>
        <v>0</v>
      </c>
      <c r="N253" s="75">
        <f t="shared" si="143"/>
        <v>0</v>
      </c>
      <c r="O253" s="75">
        <f t="shared" si="144"/>
        <v>0</v>
      </c>
      <c r="P253" s="75">
        <f t="shared" si="145"/>
        <v>0</v>
      </c>
      <c r="Q253" s="75">
        <f t="shared" si="146"/>
        <v>0</v>
      </c>
      <c r="R253" s="75">
        <f t="shared" si="147"/>
        <v>0</v>
      </c>
      <c r="S253" s="75">
        <f t="shared" si="148"/>
        <v>0</v>
      </c>
      <c r="T253" s="75">
        <f t="shared" si="149"/>
        <v>0</v>
      </c>
      <c r="U253" s="75">
        <f t="shared" si="150"/>
        <v>0</v>
      </c>
      <c r="V253" s="75">
        <f t="shared" si="151"/>
        <v>0</v>
      </c>
      <c r="W253" s="75">
        <f t="shared" si="152"/>
        <v>0</v>
      </c>
      <c r="X253" s="75">
        <f t="shared" si="153"/>
        <v>0</v>
      </c>
      <c r="Y253" s="23">
        <f t="shared" si="154"/>
        <v>0</v>
      </c>
    </row>
    <row r="254" spans="1:25">
      <c r="A254" s="25">
        <f t="shared" si="135"/>
        <v>243</v>
      </c>
      <c r="C254" s="106">
        <v>39702</v>
      </c>
      <c r="E254" s="115" t="s">
        <v>308</v>
      </c>
      <c r="G254" s="24">
        <v>6.2</v>
      </c>
      <c r="H254" s="75" t="str">
        <f t="shared" si="138"/>
        <v>P, S, T &amp; D Plant - Customer</v>
      </c>
      <c r="I254" s="23">
        <f>'DepExp. Class.'!J$254</f>
        <v>0</v>
      </c>
      <c r="J254" s="75">
        <f t="shared" si="139"/>
        <v>0</v>
      </c>
      <c r="K254" s="75">
        <f t="shared" si="140"/>
        <v>0</v>
      </c>
      <c r="L254" s="75">
        <f t="shared" si="141"/>
        <v>0</v>
      </c>
      <c r="M254" s="75">
        <f t="shared" si="142"/>
        <v>0</v>
      </c>
      <c r="N254" s="75">
        <f t="shared" si="143"/>
        <v>0</v>
      </c>
      <c r="O254" s="75">
        <f t="shared" si="144"/>
        <v>0</v>
      </c>
      <c r="P254" s="75">
        <f t="shared" si="145"/>
        <v>0</v>
      </c>
      <c r="Q254" s="75">
        <f t="shared" si="146"/>
        <v>0</v>
      </c>
      <c r="R254" s="75">
        <f t="shared" si="147"/>
        <v>0</v>
      </c>
      <c r="S254" s="75">
        <f t="shared" si="148"/>
        <v>0</v>
      </c>
      <c r="T254" s="75">
        <f t="shared" si="149"/>
        <v>0</v>
      </c>
      <c r="U254" s="75">
        <f t="shared" si="150"/>
        <v>0</v>
      </c>
      <c r="V254" s="75">
        <f t="shared" si="151"/>
        <v>0</v>
      </c>
      <c r="W254" s="75">
        <f t="shared" si="152"/>
        <v>0</v>
      </c>
      <c r="X254" s="75">
        <f t="shared" si="153"/>
        <v>0</v>
      </c>
      <c r="Y254" s="23">
        <f t="shared" si="154"/>
        <v>0</v>
      </c>
    </row>
    <row r="255" spans="1:25">
      <c r="A255" s="25">
        <f t="shared" si="135"/>
        <v>244</v>
      </c>
      <c r="C255" s="106">
        <v>39705</v>
      </c>
      <c r="E255" s="115" t="s">
        <v>309</v>
      </c>
      <c r="G255" s="24">
        <v>6.2</v>
      </c>
      <c r="H255" s="75" t="str">
        <f t="shared" si="138"/>
        <v>P, S, T &amp; D Plant - Customer</v>
      </c>
      <c r="I255" s="23">
        <f>'DepExp. Class.'!J$255</f>
        <v>0</v>
      </c>
      <c r="J255" s="75">
        <f t="shared" si="139"/>
        <v>0</v>
      </c>
      <c r="K255" s="75">
        <f t="shared" si="140"/>
        <v>0</v>
      </c>
      <c r="L255" s="75">
        <f t="shared" si="141"/>
        <v>0</v>
      </c>
      <c r="M255" s="75">
        <f t="shared" si="142"/>
        <v>0</v>
      </c>
      <c r="N255" s="75">
        <f t="shared" si="143"/>
        <v>0</v>
      </c>
      <c r="O255" s="75">
        <f t="shared" si="144"/>
        <v>0</v>
      </c>
      <c r="P255" s="75">
        <f t="shared" si="145"/>
        <v>0</v>
      </c>
      <c r="Q255" s="75">
        <f t="shared" si="146"/>
        <v>0</v>
      </c>
      <c r="R255" s="75">
        <f t="shared" si="147"/>
        <v>0</v>
      </c>
      <c r="S255" s="75">
        <f t="shared" si="148"/>
        <v>0</v>
      </c>
      <c r="T255" s="75">
        <f t="shared" si="149"/>
        <v>0</v>
      </c>
      <c r="U255" s="75">
        <f t="shared" si="150"/>
        <v>0</v>
      </c>
      <c r="V255" s="75">
        <f t="shared" si="151"/>
        <v>0</v>
      </c>
      <c r="W255" s="75">
        <f t="shared" si="152"/>
        <v>0</v>
      </c>
      <c r="X255" s="75">
        <f t="shared" si="153"/>
        <v>0</v>
      </c>
      <c r="Y255" s="23">
        <f t="shared" si="154"/>
        <v>0</v>
      </c>
    </row>
    <row r="256" spans="1:25">
      <c r="A256" s="25">
        <f t="shared" si="135"/>
        <v>245</v>
      </c>
      <c r="C256" s="106">
        <v>39800</v>
      </c>
      <c r="E256" s="115" t="s">
        <v>310</v>
      </c>
      <c r="G256" s="24">
        <v>6.2</v>
      </c>
      <c r="H256" s="75" t="str">
        <f t="shared" si="138"/>
        <v>P, S, T &amp; D Plant - Customer</v>
      </c>
      <c r="I256" s="23">
        <f>'DepExp. Class.'!J$256</f>
        <v>1451.3487510942794</v>
      </c>
      <c r="J256" s="75">
        <f t="shared" si="139"/>
        <v>1222.0219825433282</v>
      </c>
      <c r="K256" s="75">
        <f t="shared" si="140"/>
        <v>222.31699798531287</v>
      </c>
      <c r="L256" s="75">
        <f t="shared" si="141"/>
        <v>0.31027747655803128</v>
      </c>
      <c r="M256" s="75">
        <f t="shared" si="142"/>
        <v>4.1818129935810253</v>
      </c>
      <c r="N256" s="75">
        <f t="shared" si="143"/>
        <v>2.5176800954994536</v>
      </c>
      <c r="O256" s="75">
        <f t="shared" si="144"/>
        <v>0</v>
      </c>
      <c r="P256" s="75">
        <f t="shared" si="145"/>
        <v>0</v>
      </c>
      <c r="Q256" s="75">
        <f t="shared" si="146"/>
        <v>0</v>
      </c>
      <c r="R256" s="75">
        <f t="shared" si="147"/>
        <v>0</v>
      </c>
      <c r="S256" s="75">
        <f t="shared" si="148"/>
        <v>0</v>
      </c>
      <c r="T256" s="75">
        <f t="shared" si="149"/>
        <v>0</v>
      </c>
      <c r="U256" s="75">
        <f t="shared" si="150"/>
        <v>0</v>
      </c>
      <c r="V256" s="75">
        <f t="shared" si="151"/>
        <v>0</v>
      </c>
      <c r="W256" s="75">
        <f t="shared" si="152"/>
        <v>0</v>
      </c>
      <c r="X256" s="75">
        <f t="shared" si="153"/>
        <v>0</v>
      </c>
      <c r="Y256" s="23">
        <f t="shared" si="154"/>
        <v>0</v>
      </c>
    </row>
    <row r="257" spans="1:25">
      <c r="A257" s="25">
        <f t="shared" si="135"/>
        <v>246</v>
      </c>
      <c r="C257" s="106">
        <v>39900</v>
      </c>
      <c r="E257" s="115" t="s">
        <v>311</v>
      </c>
      <c r="G257" s="24">
        <v>6.2</v>
      </c>
      <c r="H257" s="75" t="str">
        <f t="shared" si="138"/>
        <v>P, S, T &amp; D Plant - Customer</v>
      </c>
      <c r="I257" s="23">
        <f>'DepExp. Class.'!J$257</f>
        <v>819.27246972109867</v>
      </c>
      <c r="J257" s="75">
        <f t="shared" si="139"/>
        <v>689.8197052478879</v>
      </c>
      <c r="K257" s="75">
        <f t="shared" si="140"/>
        <v>125.49581612488404</v>
      </c>
      <c r="L257" s="75">
        <f t="shared" si="141"/>
        <v>0.17514866383897532</v>
      </c>
      <c r="M257" s="75">
        <f t="shared" si="142"/>
        <v>2.3605933836231707</v>
      </c>
      <c r="N257" s="75">
        <f t="shared" si="143"/>
        <v>1.4212063008648281</v>
      </c>
      <c r="O257" s="75">
        <f t="shared" si="144"/>
        <v>0</v>
      </c>
      <c r="P257" s="75">
        <f t="shared" si="145"/>
        <v>0</v>
      </c>
      <c r="Q257" s="75">
        <f t="shared" si="146"/>
        <v>0</v>
      </c>
      <c r="R257" s="75">
        <f t="shared" si="147"/>
        <v>0</v>
      </c>
      <c r="S257" s="75">
        <f t="shared" si="148"/>
        <v>0</v>
      </c>
      <c r="T257" s="75">
        <f t="shared" si="149"/>
        <v>0</v>
      </c>
      <c r="U257" s="75">
        <f t="shared" si="150"/>
        <v>0</v>
      </c>
      <c r="V257" s="75">
        <f t="shared" si="151"/>
        <v>0</v>
      </c>
      <c r="W257" s="75">
        <f t="shared" si="152"/>
        <v>0</v>
      </c>
      <c r="X257" s="75">
        <f t="shared" si="153"/>
        <v>0</v>
      </c>
      <c r="Y257" s="23">
        <f t="shared" si="154"/>
        <v>0</v>
      </c>
    </row>
    <row r="258" spans="1:25">
      <c r="A258" s="25">
        <f t="shared" si="135"/>
        <v>247</v>
      </c>
      <c r="C258" s="106">
        <v>39901</v>
      </c>
      <c r="E258" s="115" t="s">
        <v>312</v>
      </c>
      <c r="G258" s="24">
        <v>6.2</v>
      </c>
      <c r="H258" s="75" t="str">
        <f t="shared" si="138"/>
        <v>P, S, T &amp; D Plant - Customer</v>
      </c>
      <c r="I258" s="23">
        <f>'DepExp. Class.'!J$258</f>
        <v>26643.940410849296</v>
      </c>
      <c r="J258" s="75">
        <f t="shared" si="139"/>
        <v>22433.946946992139</v>
      </c>
      <c r="K258" s="75">
        <f t="shared" si="140"/>
        <v>4081.3077092418262</v>
      </c>
      <c r="L258" s="75">
        <f t="shared" si="141"/>
        <v>5.6960910256806025</v>
      </c>
      <c r="M258" s="75">
        <f t="shared" si="142"/>
        <v>76.769953552707705</v>
      </c>
      <c r="N258" s="75">
        <f t="shared" si="143"/>
        <v>46.21971003695117</v>
      </c>
      <c r="O258" s="75">
        <f t="shared" si="144"/>
        <v>0</v>
      </c>
      <c r="P258" s="75">
        <f t="shared" si="145"/>
        <v>0</v>
      </c>
      <c r="Q258" s="75">
        <f t="shared" si="146"/>
        <v>0</v>
      </c>
      <c r="R258" s="75">
        <f t="shared" si="147"/>
        <v>0</v>
      </c>
      <c r="S258" s="75">
        <f t="shared" si="148"/>
        <v>0</v>
      </c>
      <c r="T258" s="75">
        <f t="shared" si="149"/>
        <v>0</v>
      </c>
      <c r="U258" s="75">
        <f t="shared" si="150"/>
        <v>0</v>
      </c>
      <c r="V258" s="75">
        <f t="shared" si="151"/>
        <v>0</v>
      </c>
      <c r="W258" s="75">
        <f t="shared" si="152"/>
        <v>0</v>
      </c>
      <c r="X258" s="75">
        <f t="shared" si="153"/>
        <v>0</v>
      </c>
      <c r="Y258" s="23">
        <f t="shared" si="154"/>
        <v>0</v>
      </c>
    </row>
    <row r="259" spans="1:25">
      <c r="A259" s="25">
        <f t="shared" si="135"/>
        <v>248</v>
      </c>
      <c r="C259" s="106">
        <v>39902</v>
      </c>
      <c r="E259" s="115" t="s">
        <v>313</v>
      </c>
      <c r="G259" s="24">
        <v>6.2</v>
      </c>
      <c r="H259" s="75" t="str">
        <f t="shared" si="138"/>
        <v>P, S, T &amp; D Plant - Customer</v>
      </c>
      <c r="I259" s="23">
        <f>'DepExp. Class.'!J$259</f>
        <v>0</v>
      </c>
      <c r="J259" s="75">
        <f t="shared" si="139"/>
        <v>0</v>
      </c>
      <c r="K259" s="75">
        <f t="shared" si="140"/>
        <v>0</v>
      </c>
      <c r="L259" s="75">
        <f t="shared" si="141"/>
        <v>0</v>
      </c>
      <c r="M259" s="75">
        <f t="shared" si="142"/>
        <v>0</v>
      </c>
      <c r="N259" s="75">
        <f t="shared" si="143"/>
        <v>0</v>
      </c>
      <c r="O259" s="75">
        <f t="shared" si="144"/>
        <v>0</v>
      </c>
      <c r="P259" s="75">
        <f t="shared" si="145"/>
        <v>0</v>
      </c>
      <c r="Q259" s="75">
        <f t="shared" si="146"/>
        <v>0</v>
      </c>
      <c r="R259" s="75">
        <f t="shared" si="147"/>
        <v>0</v>
      </c>
      <c r="S259" s="75">
        <f t="shared" si="148"/>
        <v>0</v>
      </c>
      <c r="T259" s="75">
        <f t="shared" si="149"/>
        <v>0</v>
      </c>
      <c r="U259" s="75">
        <f t="shared" si="150"/>
        <v>0</v>
      </c>
      <c r="V259" s="75">
        <f t="shared" si="151"/>
        <v>0</v>
      </c>
      <c r="W259" s="75">
        <f t="shared" si="152"/>
        <v>0</v>
      </c>
      <c r="X259" s="75">
        <f t="shared" si="153"/>
        <v>0</v>
      </c>
      <c r="Y259" s="23">
        <f t="shared" si="154"/>
        <v>0</v>
      </c>
    </row>
    <row r="260" spans="1:25">
      <c r="A260" s="25">
        <f t="shared" si="135"/>
        <v>249</v>
      </c>
      <c r="C260" s="106">
        <v>39903</v>
      </c>
      <c r="E260" s="115" t="s">
        <v>314</v>
      </c>
      <c r="G260" s="24">
        <v>6.2</v>
      </c>
      <c r="H260" s="75" t="str">
        <f t="shared" si="138"/>
        <v>P, S, T &amp; D Plant - Customer</v>
      </c>
      <c r="I260" s="23">
        <f>'DepExp. Class.'!J$260</f>
        <v>2769.7668785593814</v>
      </c>
      <c r="J260" s="75">
        <f t="shared" si="139"/>
        <v>2332.1176316636461</v>
      </c>
      <c r="K260" s="75">
        <f t="shared" si="140"/>
        <v>424.27173833732274</v>
      </c>
      <c r="L260" s="75">
        <f t="shared" si="141"/>
        <v>0.59213629879479857</v>
      </c>
      <c r="M260" s="75">
        <f t="shared" si="142"/>
        <v>7.9806091493977336</v>
      </c>
      <c r="N260" s="75">
        <f t="shared" si="143"/>
        <v>4.8047631102206507</v>
      </c>
      <c r="O260" s="75">
        <f t="shared" si="144"/>
        <v>0</v>
      </c>
      <c r="P260" s="75">
        <f t="shared" si="145"/>
        <v>0</v>
      </c>
      <c r="Q260" s="75">
        <f t="shared" si="146"/>
        <v>0</v>
      </c>
      <c r="R260" s="75">
        <f t="shared" si="147"/>
        <v>0</v>
      </c>
      <c r="S260" s="75">
        <f t="shared" si="148"/>
        <v>0</v>
      </c>
      <c r="T260" s="75">
        <f t="shared" si="149"/>
        <v>0</v>
      </c>
      <c r="U260" s="75">
        <f t="shared" si="150"/>
        <v>0</v>
      </c>
      <c r="V260" s="75">
        <f t="shared" si="151"/>
        <v>0</v>
      </c>
      <c r="W260" s="75">
        <f t="shared" si="152"/>
        <v>0</v>
      </c>
      <c r="X260" s="75">
        <f t="shared" si="153"/>
        <v>0</v>
      </c>
      <c r="Y260" s="23">
        <f t="shared" si="154"/>
        <v>0</v>
      </c>
    </row>
    <row r="261" spans="1:25">
      <c r="A261" s="25">
        <f t="shared" si="135"/>
        <v>250</v>
      </c>
      <c r="C261" s="106">
        <v>39904</v>
      </c>
      <c r="E261" s="115" t="s">
        <v>315</v>
      </c>
      <c r="G261" s="24">
        <v>6.2</v>
      </c>
      <c r="H261" s="75" t="str">
        <f t="shared" si="138"/>
        <v>P, S, T &amp; D Plant - Customer</v>
      </c>
      <c r="I261" s="23">
        <f>'DepExp. Class.'!J$261</f>
        <v>0</v>
      </c>
      <c r="J261" s="75">
        <f t="shared" si="139"/>
        <v>0</v>
      </c>
      <c r="K261" s="75">
        <f t="shared" si="140"/>
        <v>0</v>
      </c>
      <c r="L261" s="75">
        <f t="shared" si="141"/>
        <v>0</v>
      </c>
      <c r="M261" s="75">
        <f t="shared" si="142"/>
        <v>0</v>
      </c>
      <c r="N261" s="75">
        <f t="shared" si="143"/>
        <v>0</v>
      </c>
      <c r="O261" s="75">
        <f t="shared" si="144"/>
        <v>0</v>
      </c>
      <c r="P261" s="75">
        <f t="shared" si="145"/>
        <v>0</v>
      </c>
      <c r="Q261" s="75">
        <f t="shared" si="146"/>
        <v>0</v>
      </c>
      <c r="R261" s="75">
        <f t="shared" si="147"/>
        <v>0</v>
      </c>
      <c r="S261" s="75">
        <f t="shared" si="148"/>
        <v>0</v>
      </c>
      <c r="T261" s="75">
        <f t="shared" si="149"/>
        <v>0</v>
      </c>
      <c r="U261" s="75">
        <f t="shared" si="150"/>
        <v>0</v>
      </c>
      <c r="V261" s="75">
        <f t="shared" si="151"/>
        <v>0</v>
      </c>
      <c r="W261" s="75">
        <f t="shared" si="152"/>
        <v>0</v>
      </c>
      <c r="X261" s="75">
        <f t="shared" si="153"/>
        <v>0</v>
      </c>
      <c r="Y261" s="23">
        <f t="shared" si="154"/>
        <v>0</v>
      </c>
    </row>
    <row r="262" spans="1:25">
      <c r="A262" s="25">
        <f t="shared" si="135"/>
        <v>251</v>
      </c>
      <c r="C262" s="106">
        <v>39905</v>
      </c>
      <c r="E262" s="115" t="s">
        <v>316</v>
      </c>
      <c r="G262" s="24">
        <v>6.2</v>
      </c>
      <c r="H262" s="75" t="str">
        <f t="shared" si="138"/>
        <v>P, S, T &amp; D Plant - Customer</v>
      </c>
      <c r="I262" s="23">
        <f>'DepExp. Class.'!J$262</f>
        <v>0</v>
      </c>
      <c r="J262" s="75">
        <f t="shared" si="139"/>
        <v>0</v>
      </c>
      <c r="K262" s="75">
        <f t="shared" si="140"/>
        <v>0</v>
      </c>
      <c r="L262" s="75">
        <f t="shared" si="141"/>
        <v>0</v>
      </c>
      <c r="M262" s="75">
        <f t="shared" si="142"/>
        <v>0</v>
      </c>
      <c r="N262" s="75">
        <f t="shared" si="143"/>
        <v>0</v>
      </c>
      <c r="O262" s="75">
        <f t="shared" si="144"/>
        <v>0</v>
      </c>
      <c r="P262" s="75">
        <f t="shared" si="145"/>
        <v>0</v>
      </c>
      <c r="Q262" s="75">
        <f t="shared" si="146"/>
        <v>0</v>
      </c>
      <c r="R262" s="75">
        <f t="shared" si="147"/>
        <v>0</v>
      </c>
      <c r="S262" s="75">
        <f t="shared" si="148"/>
        <v>0</v>
      </c>
      <c r="T262" s="75">
        <f t="shared" si="149"/>
        <v>0</v>
      </c>
      <c r="U262" s="75">
        <f t="shared" si="150"/>
        <v>0</v>
      </c>
      <c r="V262" s="75">
        <f t="shared" si="151"/>
        <v>0</v>
      </c>
      <c r="W262" s="75">
        <f t="shared" si="152"/>
        <v>0</v>
      </c>
      <c r="X262" s="75">
        <f t="shared" si="153"/>
        <v>0</v>
      </c>
      <c r="Y262" s="23">
        <f t="shared" si="154"/>
        <v>0</v>
      </c>
    </row>
    <row r="263" spans="1:25">
      <c r="A263" s="25">
        <f t="shared" si="135"/>
        <v>252</v>
      </c>
      <c r="C263" s="106">
        <v>39906</v>
      </c>
      <c r="E263" s="115" t="s">
        <v>317</v>
      </c>
      <c r="G263" s="24">
        <v>6.2</v>
      </c>
      <c r="H263" s="75" t="str">
        <f t="shared" si="138"/>
        <v>P, S, T &amp; D Plant - Customer</v>
      </c>
      <c r="I263" s="23">
        <f>'DepExp. Class.'!J$263</f>
        <v>12902.127305866279</v>
      </c>
      <c r="J263" s="75">
        <f t="shared" si="139"/>
        <v>10863.469705302363</v>
      </c>
      <c r="K263" s="75">
        <f t="shared" si="140"/>
        <v>1976.3424939056536</v>
      </c>
      <c r="L263" s="75">
        <f t="shared" si="141"/>
        <v>2.7582891428929956</v>
      </c>
      <c r="M263" s="75">
        <f t="shared" si="142"/>
        <v>37.175271327327785</v>
      </c>
      <c r="N263" s="75">
        <f t="shared" si="143"/>
        <v>22.38154618804602</v>
      </c>
      <c r="O263" s="75">
        <f t="shared" si="144"/>
        <v>0</v>
      </c>
      <c r="P263" s="75">
        <f t="shared" si="145"/>
        <v>0</v>
      </c>
      <c r="Q263" s="75">
        <f t="shared" si="146"/>
        <v>0</v>
      </c>
      <c r="R263" s="75">
        <f t="shared" si="147"/>
        <v>0</v>
      </c>
      <c r="S263" s="75">
        <f t="shared" si="148"/>
        <v>0</v>
      </c>
      <c r="T263" s="75">
        <f t="shared" si="149"/>
        <v>0</v>
      </c>
      <c r="U263" s="75">
        <f t="shared" si="150"/>
        <v>0</v>
      </c>
      <c r="V263" s="75">
        <f t="shared" si="151"/>
        <v>0</v>
      </c>
      <c r="W263" s="75">
        <f t="shared" si="152"/>
        <v>0</v>
      </c>
      <c r="X263" s="75">
        <f t="shared" si="153"/>
        <v>0</v>
      </c>
      <c r="Y263" s="23">
        <f t="shared" si="154"/>
        <v>0</v>
      </c>
    </row>
    <row r="264" spans="1:25">
      <c r="A264" s="25">
        <f t="shared" si="135"/>
        <v>253</v>
      </c>
      <c r="C264" s="106">
        <v>39907</v>
      </c>
      <c r="E264" s="115" t="s">
        <v>318</v>
      </c>
      <c r="G264" s="24">
        <v>6.2</v>
      </c>
      <c r="H264" s="75" t="str">
        <f t="shared" si="138"/>
        <v>P, S, T &amp; D Plant - Customer</v>
      </c>
      <c r="I264" s="23">
        <f>'DepExp. Class.'!J$264</f>
        <v>7.9275387353844549</v>
      </c>
      <c r="J264" s="75">
        <f t="shared" si="139"/>
        <v>6.6749129696079752</v>
      </c>
      <c r="K264" s="75">
        <f t="shared" si="140"/>
        <v>1.2143370859237874</v>
      </c>
      <c r="L264" s="75">
        <f t="shared" si="141"/>
        <v>1.6947936960544855E-3</v>
      </c>
      <c r="M264" s="75">
        <f t="shared" si="142"/>
        <v>2.284184588008378E-2</v>
      </c>
      <c r="N264" s="75">
        <f t="shared" si="143"/>
        <v>1.3752040276556394E-2</v>
      </c>
      <c r="O264" s="75">
        <f t="shared" si="144"/>
        <v>0</v>
      </c>
      <c r="P264" s="75">
        <f t="shared" si="145"/>
        <v>0</v>
      </c>
      <c r="Q264" s="75">
        <f t="shared" si="146"/>
        <v>0</v>
      </c>
      <c r="R264" s="75">
        <f t="shared" si="147"/>
        <v>0</v>
      </c>
      <c r="S264" s="75">
        <f t="shared" si="148"/>
        <v>0</v>
      </c>
      <c r="T264" s="75">
        <f t="shared" si="149"/>
        <v>0</v>
      </c>
      <c r="U264" s="75">
        <f t="shared" si="150"/>
        <v>0</v>
      </c>
      <c r="V264" s="75">
        <f t="shared" si="151"/>
        <v>0</v>
      </c>
      <c r="W264" s="75">
        <f t="shared" si="152"/>
        <v>0</v>
      </c>
      <c r="X264" s="75">
        <f t="shared" si="153"/>
        <v>0</v>
      </c>
      <c r="Y264" s="23">
        <f t="shared" si="154"/>
        <v>0</v>
      </c>
    </row>
    <row r="265" spans="1:25">
      <c r="A265" s="25">
        <f t="shared" si="135"/>
        <v>254</v>
      </c>
      <c r="C265" s="106">
        <v>39908</v>
      </c>
      <c r="E265" s="115" t="s">
        <v>319</v>
      </c>
      <c r="G265" s="24">
        <v>6.2</v>
      </c>
      <c r="H265" s="75" t="str">
        <f t="shared" si="138"/>
        <v>P, S, T &amp; D Plant - Customer</v>
      </c>
      <c r="I265" s="23">
        <f>'DepExp. Class.'!J$265</f>
        <v>0</v>
      </c>
      <c r="J265" s="75">
        <f t="shared" si="139"/>
        <v>0</v>
      </c>
      <c r="K265" s="75">
        <f t="shared" si="140"/>
        <v>0</v>
      </c>
      <c r="L265" s="75">
        <f t="shared" si="141"/>
        <v>0</v>
      </c>
      <c r="M265" s="75">
        <f t="shared" si="142"/>
        <v>0</v>
      </c>
      <c r="N265" s="75">
        <f t="shared" si="143"/>
        <v>0</v>
      </c>
      <c r="O265" s="75">
        <f t="shared" si="144"/>
        <v>0</v>
      </c>
      <c r="P265" s="75">
        <f t="shared" si="145"/>
        <v>0</v>
      </c>
      <c r="Q265" s="75">
        <f t="shared" si="146"/>
        <v>0</v>
      </c>
      <c r="R265" s="75">
        <f t="shared" si="147"/>
        <v>0</v>
      </c>
      <c r="S265" s="75">
        <f t="shared" si="148"/>
        <v>0</v>
      </c>
      <c r="T265" s="75">
        <f t="shared" si="149"/>
        <v>0</v>
      </c>
      <c r="U265" s="75">
        <f t="shared" si="150"/>
        <v>0</v>
      </c>
      <c r="V265" s="75">
        <f t="shared" si="151"/>
        <v>0</v>
      </c>
      <c r="W265" s="75">
        <f t="shared" si="152"/>
        <v>0</v>
      </c>
      <c r="X265" s="75">
        <f t="shared" si="153"/>
        <v>0</v>
      </c>
      <c r="Y265" s="23">
        <f t="shared" si="154"/>
        <v>0</v>
      </c>
    </row>
    <row r="266" spans="1:25">
      <c r="A266" s="25">
        <f t="shared" si="135"/>
        <v>255</v>
      </c>
      <c r="C266" s="106">
        <v>39909</v>
      </c>
      <c r="E266" s="115" t="s">
        <v>320</v>
      </c>
      <c r="G266" s="24">
        <v>6.2</v>
      </c>
      <c r="H266" s="75" t="str">
        <f t="shared" si="138"/>
        <v>P, S, T &amp; D Plant - Customer</v>
      </c>
      <c r="I266" s="23">
        <f>'DepExp. Class.'!J$266</f>
        <v>277939.42968535156</v>
      </c>
      <c r="J266" s="75">
        <f t="shared" si="139"/>
        <v>234022.38272156811</v>
      </c>
      <c r="K266" s="75">
        <f t="shared" si="140"/>
        <v>42574.646226696888</v>
      </c>
      <c r="L266" s="75">
        <f t="shared" si="141"/>
        <v>59.419450227746964</v>
      </c>
      <c r="M266" s="75">
        <f t="shared" si="142"/>
        <v>800.83489072517261</v>
      </c>
      <c r="N266" s="75">
        <f t="shared" si="143"/>
        <v>482.14639613371816</v>
      </c>
      <c r="O266" s="75">
        <f t="shared" si="144"/>
        <v>0</v>
      </c>
      <c r="P266" s="75">
        <f t="shared" si="145"/>
        <v>0</v>
      </c>
      <c r="Q266" s="75">
        <f t="shared" si="146"/>
        <v>0</v>
      </c>
      <c r="R266" s="75">
        <f t="shared" si="147"/>
        <v>0</v>
      </c>
      <c r="S266" s="75">
        <f t="shared" si="148"/>
        <v>0</v>
      </c>
      <c r="T266" s="75">
        <f t="shared" si="149"/>
        <v>0</v>
      </c>
      <c r="U266" s="75">
        <f t="shared" si="150"/>
        <v>0</v>
      </c>
      <c r="V266" s="75">
        <f t="shared" si="151"/>
        <v>0</v>
      </c>
      <c r="W266" s="75">
        <f t="shared" si="152"/>
        <v>0</v>
      </c>
      <c r="X266" s="75">
        <f t="shared" si="153"/>
        <v>0</v>
      </c>
      <c r="Y266" s="23">
        <f t="shared" si="154"/>
        <v>0</v>
      </c>
    </row>
    <row r="267" spans="1:25">
      <c r="A267" s="25">
        <f t="shared" si="135"/>
        <v>256</v>
      </c>
      <c r="C267" s="106">
        <v>39924</v>
      </c>
      <c r="E267" s="115" t="s">
        <v>321</v>
      </c>
      <c r="G267" s="24">
        <v>6.2</v>
      </c>
      <c r="H267" s="75" t="str">
        <f t="shared" si="138"/>
        <v>P, S, T &amp; D Plant - Customer</v>
      </c>
      <c r="I267" s="23">
        <f>'DepExp. Class.'!J$267</f>
        <v>0</v>
      </c>
      <c r="J267" s="75">
        <f t="shared" si="139"/>
        <v>0</v>
      </c>
      <c r="K267" s="75">
        <f t="shared" si="140"/>
        <v>0</v>
      </c>
      <c r="L267" s="75">
        <f t="shared" si="141"/>
        <v>0</v>
      </c>
      <c r="M267" s="75">
        <f t="shared" si="142"/>
        <v>0</v>
      </c>
      <c r="N267" s="75">
        <f t="shared" si="143"/>
        <v>0</v>
      </c>
      <c r="O267" s="75">
        <f t="shared" si="144"/>
        <v>0</v>
      </c>
      <c r="P267" s="75">
        <f t="shared" si="145"/>
        <v>0</v>
      </c>
      <c r="Q267" s="75">
        <f t="shared" si="146"/>
        <v>0</v>
      </c>
      <c r="R267" s="75">
        <f t="shared" si="147"/>
        <v>0</v>
      </c>
      <c r="S267" s="75">
        <f t="shared" si="148"/>
        <v>0</v>
      </c>
      <c r="T267" s="75">
        <f t="shared" si="149"/>
        <v>0</v>
      </c>
      <c r="U267" s="75">
        <f t="shared" si="150"/>
        <v>0</v>
      </c>
      <c r="V267" s="75">
        <f t="shared" si="151"/>
        <v>0</v>
      </c>
      <c r="W267" s="75">
        <f t="shared" si="152"/>
        <v>0</v>
      </c>
      <c r="X267" s="75">
        <f t="shared" si="153"/>
        <v>0</v>
      </c>
      <c r="Y267" s="23">
        <f t="shared" si="154"/>
        <v>0</v>
      </c>
    </row>
    <row r="268" spans="1:25">
      <c r="A268" s="25">
        <f t="shared" si="135"/>
        <v>257</v>
      </c>
      <c r="C268" s="117"/>
      <c r="E268" s="115"/>
      <c r="G268" s="24"/>
      <c r="H268" s="75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</row>
    <row r="269" spans="1:25">
      <c r="A269" s="25">
        <f t="shared" si="135"/>
        <v>258</v>
      </c>
      <c r="E269" s="115"/>
      <c r="G269" s="24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</row>
    <row r="270" spans="1:25">
      <c r="A270" s="25">
        <f t="shared" si="135"/>
        <v>259</v>
      </c>
      <c r="D270" s="106" t="s">
        <v>149</v>
      </c>
      <c r="G270" s="24"/>
      <c r="H270" s="75"/>
      <c r="I270" s="23">
        <f>'DepExp. Class.'!J$270</f>
        <v>360216.13941270032</v>
      </c>
      <c r="J270" s="75">
        <f>SUM(J234:J267)</f>
        <v>303298.59759573196</v>
      </c>
      <c r="K270" s="75">
        <f t="shared" ref="K270:X270" si="155">SUM(K234:K267)</f>
        <v>55177.758398669219</v>
      </c>
      <c r="L270" s="75">
        <f t="shared" si="155"/>
        <v>77.009026719580149</v>
      </c>
      <c r="M270" s="75">
        <f t="shared" si="155"/>
        <v>1037.9011461978869</v>
      </c>
      <c r="N270" s="75">
        <f t="shared" si="155"/>
        <v>624.87324538173607</v>
      </c>
      <c r="O270" s="75">
        <f t="shared" si="155"/>
        <v>0</v>
      </c>
      <c r="P270" s="75">
        <f t="shared" si="155"/>
        <v>0</v>
      </c>
      <c r="Q270" s="75">
        <f t="shared" si="155"/>
        <v>0</v>
      </c>
      <c r="R270" s="75">
        <f t="shared" si="155"/>
        <v>0</v>
      </c>
      <c r="S270" s="75">
        <f t="shared" si="155"/>
        <v>0</v>
      </c>
      <c r="T270" s="75">
        <f t="shared" si="155"/>
        <v>0</v>
      </c>
      <c r="U270" s="75">
        <f t="shared" si="155"/>
        <v>0</v>
      </c>
      <c r="V270" s="75">
        <f t="shared" si="155"/>
        <v>0</v>
      </c>
      <c r="W270" s="75">
        <f t="shared" si="155"/>
        <v>0</v>
      </c>
      <c r="X270" s="75">
        <f t="shared" si="155"/>
        <v>0</v>
      </c>
      <c r="Y270" s="23">
        <f>SUM(J270:X270)-I270</f>
        <v>0</v>
      </c>
    </row>
    <row r="271" spans="1:25">
      <c r="A271" s="25">
        <f t="shared" si="135"/>
        <v>260</v>
      </c>
      <c r="G271" s="24"/>
      <c r="H271" s="75"/>
      <c r="I271" s="23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23"/>
    </row>
    <row r="272" spans="1:25">
      <c r="A272" s="25">
        <f t="shared" ref="A272:A274" si="156">A271+1</f>
        <v>261</v>
      </c>
      <c r="C272" s="117" t="s">
        <v>435</v>
      </c>
      <c r="E272" s="106" t="s">
        <v>651</v>
      </c>
      <c r="G272" s="24">
        <v>6.2</v>
      </c>
      <c r="H272" s="75" t="str">
        <f t="shared" ref="H272" si="157">VLOOKUP($G272,alloc,3)</f>
        <v>P, S, T &amp; D Plant - Customer</v>
      </c>
      <c r="I272" s="23">
        <f>'DepExp. Class.'!J$272</f>
        <v>132.66150265120194</v>
      </c>
      <c r="J272" s="75">
        <f t="shared" ref="J272" si="158">$I272*VLOOKUP($G272,alloc,6)</f>
        <v>111.69973609359438</v>
      </c>
      <c r="K272" s="75">
        <f t="shared" ref="K272" si="159">$I272*VLOOKUP($G272,alloc,7)</f>
        <v>20.321033793841039</v>
      </c>
      <c r="L272" s="75">
        <f t="shared" ref="L272" si="160">$I272*VLOOKUP($G272,alloc,8)</f>
        <v>2.8361120129105102E-2</v>
      </c>
      <c r="M272" s="75">
        <f t="shared" ref="M272" si="161">$I272*VLOOKUP($G272,alloc,9)</f>
        <v>0.38224141173270798</v>
      </c>
      <c r="N272" s="75">
        <f t="shared" ref="N272" si="162">$I272*VLOOKUP($G272,alloc,10)</f>
        <v>0.2301302319047385</v>
      </c>
      <c r="O272" s="75">
        <f t="shared" ref="O272" si="163">$I272*VLOOKUP($G272,alloc,11)</f>
        <v>0</v>
      </c>
      <c r="P272" s="75">
        <f t="shared" ref="P272" si="164">$I272*VLOOKUP($G272,alloc,12)</f>
        <v>0</v>
      </c>
      <c r="Q272" s="75">
        <f t="shared" ref="Q272" si="165">$I272*VLOOKUP($G272,alloc,13)</f>
        <v>0</v>
      </c>
      <c r="R272" s="75">
        <f t="shared" ref="R272" si="166">$I272*VLOOKUP($G272,alloc,14)</f>
        <v>0</v>
      </c>
      <c r="S272" s="75">
        <f t="shared" ref="S272" si="167">$I272*VLOOKUP($G272,alloc,15)</f>
        <v>0</v>
      </c>
      <c r="T272" s="75">
        <f t="shared" ref="T272" si="168">$I272*VLOOKUP($G272,alloc,16)</f>
        <v>0</v>
      </c>
      <c r="U272" s="75">
        <f t="shared" ref="U272" si="169">$I272*VLOOKUP($G272,alloc,17)</f>
        <v>0</v>
      </c>
      <c r="V272" s="75">
        <f t="shared" ref="V272" si="170">$I272*VLOOKUP($G272,alloc,18)</f>
        <v>0</v>
      </c>
      <c r="W272" s="75">
        <f t="shared" ref="W272" si="171">$I272*VLOOKUP($G272,alloc,19)</f>
        <v>0</v>
      </c>
      <c r="X272" s="75">
        <f t="shared" ref="X272" si="172">$I272*VLOOKUP($G272,alloc,20)</f>
        <v>0</v>
      </c>
      <c r="Y272" s="23">
        <f t="shared" ref="Y272" si="173">SUM(J272:X272)-I272</f>
        <v>0</v>
      </c>
    </row>
    <row r="273" spans="1:25">
      <c r="A273" s="25">
        <f t="shared" si="156"/>
        <v>262</v>
      </c>
      <c r="G273" s="24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</row>
    <row r="274" spans="1:25">
      <c r="A274" s="25">
        <f t="shared" si="156"/>
        <v>263</v>
      </c>
      <c r="D274" s="106" t="s">
        <v>141</v>
      </c>
      <c r="G274" s="24"/>
      <c r="H274" s="75"/>
      <c r="I274" s="23">
        <f>'DepExp. Class.'!J$274</f>
        <v>16616187.965820746</v>
      </c>
      <c r="J274" s="23">
        <f>J136+J146+J186+J228+J270+J272</f>
        <v>13647708.794552131</v>
      </c>
      <c r="K274" s="23">
        <f t="shared" ref="K274:X274" si="174">K136+K146+K186+K228+K270+K272</f>
        <v>2851724.1876396923</v>
      </c>
      <c r="L274" s="23">
        <f t="shared" si="174"/>
        <v>5167.992498005211</v>
      </c>
      <c r="M274" s="23">
        <f t="shared" si="174"/>
        <v>69652.423432821888</v>
      </c>
      <c r="N274" s="23">
        <f t="shared" si="174"/>
        <v>41934.567698099425</v>
      </c>
      <c r="O274" s="23">
        <f t="shared" si="174"/>
        <v>0</v>
      </c>
      <c r="P274" s="23">
        <f t="shared" si="174"/>
        <v>0</v>
      </c>
      <c r="Q274" s="23">
        <f t="shared" si="174"/>
        <v>0</v>
      </c>
      <c r="R274" s="23">
        <f t="shared" si="174"/>
        <v>0</v>
      </c>
      <c r="S274" s="23">
        <f t="shared" si="174"/>
        <v>0</v>
      </c>
      <c r="T274" s="23">
        <f t="shared" si="174"/>
        <v>0</v>
      </c>
      <c r="U274" s="23">
        <f t="shared" si="174"/>
        <v>0</v>
      </c>
      <c r="V274" s="23">
        <f t="shared" si="174"/>
        <v>0</v>
      </c>
      <c r="W274" s="23">
        <f t="shared" si="174"/>
        <v>0</v>
      </c>
      <c r="X274" s="23">
        <f t="shared" si="174"/>
        <v>0</v>
      </c>
      <c r="Y274" s="23">
        <f>SUM(J274:X274)-I274</f>
        <v>0</v>
      </c>
    </row>
    <row r="275" spans="1:25">
      <c r="G275" s="72"/>
    </row>
    <row r="276" spans="1:25">
      <c r="F276" s="117" t="s">
        <v>19</v>
      </c>
      <c r="G276" s="72"/>
    </row>
    <row r="277" spans="1:25">
      <c r="F277" s="117"/>
      <c r="G277" s="72"/>
    </row>
    <row r="278" spans="1:25">
      <c r="G278" s="72"/>
      <c r="J278" s="23"/>
      <c r="K278" s="74"/>
      <c r="L278" s="74"/>
      <c r="M278" s="74"/>
      <c r="N278" s="26"/>
      <c r="O278" s="26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>
      <c r="A279" s="74" t="s">
        <v>290</v>
      </c>
      <c r="C279" s="114" t="s">
        <v>288</v>
      </c>
      <c r="G279" s="73" t="s">
        <v>38</v>
      </c>
      <c r="H279" s="77" t="s">
        <v>38</v>
      </c>
      <c r="I279" s="26" t="s">
        <v>1</v>
      </c>
      <c r="J279" s="2" t="s">
        <v>56</v>
      </c>
      <c r="K279" s="2" t="s">
        <v>535</v>
      </c>
      <c r="L279" s="2" t="s">
        <v>535</v>
      </c>
      <c r="M279" s="40" t="s">
        <v>536</v>
      </c>
      <c r="N279" s="40" t="s">
        <v>536</v>
      </c>
      <c r="O279" s="26"/>
      <c r="P279" s="26"/>
      <c r="Q279" s="26"/>
      <c r="R279" s="26"/>
      <c r="S279" s="26"/>
      <c r="T279" s="74"/>
      <c r="U279" s="74"/>
      <c r="V279" s="74"/>
      <c r="W279" s="26"/>
      <c r="X279" s="26"/>
      <c r="Y279" s="26"/>
    </row>
    <row r="280" spans="1:25">
      <c r="A280" s="74" t="s">
        <v>289</v>
      </c>
      <c r="C280" s="114" t="s">
        <v>289</v>
      </c>
      <c r="G280" s="73" t="s">
        <v>39</v>
      </c>
      <c r="H280" s="77" t="s">
        <v>21</v>
      </c>
      <c r="I280" s="26" t="s">
        <v>2</v>
      </c>
      <c r="J280" s="2" t="s">
        <v>460</v>
      </c>
      <c r="K280" s="40" t="s">
        <v>537</v>
      </c>
      <c r="L280" s="40" t="s">
        <v>538</v>
      </c>
      <c r="M280" s="40" t="s">
        <v>537</v>
      </c>
      <c r="N280" s="40" t="s">
        <v>538</v>
      </c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</row>
    <row r="281" spans="1:25">
      <c r="A281" s="25">
        <f>+A274+1</f>
        <v>264</v>
      </c>
      <c r="D281" s="106" t="s">
        <v>322</v>
      </c>
      <c r="G281" s="72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</row>
    <row r="282" spans="1:25">
      <c r="A282" s="25">
        <f t="shared" ref="A282:A346" si="175">A281+1</f>
        <v>265</v>
      </c>
      <c r="G282" s="24"/>
      <c r="H282" s="75"/>
      <c r="I282" s="23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23"/>
    </row>
    <row r="283" spans="1:25">
      <c r="A283" s="25">
        <f t="shared" si="175"/>
        <v>266</v>
      </c>
      <c r="C283" s="106">
        <v>30100</v>
      </c>
      <c r="E283" s="115" t="s">
        <v>323</v>
      </c>
      <c r="G283" s="24">
        <v>99</v>
      </c>
      <c r="H283" s="75" t="str">
        <f>VLOOKUP($G283,alloc,3)</f>
        <v>-</v>
      </c>
      <c r="I283" s="23">
        <f>'DepExp. Class.'!K$14</f>
        <v>0</v>
      </c>
      <c r="J283" s="75">
        <f>$I283*VLOOKUP($G283,alloc,6)</f>
        <v>0</v>
      </c>
      <c r="K283" s="75">
        <f>$I283*VLOOKUP($G283,alloc,7)</f>
        <v>0</v>
      </c>
      <c r="L283" s="75">
        <f>$I283*VLOOKUP($G283,alloc,8)</f>
        <v>0</v>
      </c>
      <c r="M283" s="75">
        <f>$I283*VLOOKUP($G283,alloc,9)</f>
        <v>0</v>
      </c>
      <c r="N283" s="75">
        <f>$I283*VLOOKUP($G283,alloc,10)</f>
        <v>0</v>
      </c>
      <c r="O283" s="75">
        <f>$I283*VLOOKUP($G283,alloc,11)</f>
        <v>0</v>
      </c>
      <c r="P283" s="75">
        <f>$I283*VLOOKUP($G283,alloc,12)</f>
        <v>0</v>
      </c>
      <c r="Q283" s="75">
        <f>$I283*VLOOKUP($G283,alloc,13)</f>
        <v>0</v>
      </c>
      <c r="R283" s="75">
        <f>$I283*VLOOKUP($G283,alloc,14)</f>
        <v>0</v>
      </c>
      <c r="S283" s="75">
        <f>$I283*VLOOKUP($G283,alloc,15)</f>
        <v>0</v>
      </c>
      <c r="T283" s="75">
        <f>$I283*VLOOKUP($G283,alloc,16)</f>
        <v>0</v>
      </c>
      <c r="U283" s="75">
        <f>$I283*VLOOKUP($G283,alloc,17)</f>
        <v>0</v>
      </c>
      <c r="V283" s="75">
        <f>$I283*VLOOKUP($G283,alloc,18)</f>
        <v>0</v>
      </c>
      <c r="W283" s="75">
        <f>$I283*VLOOKUP($G283,alloc,19)</f>
        <v>0</v>
      </c>
      <c r="X283" s="75">
        <f>$I283*VLOOKUP($G283,alloc,20)</f>
        <v>0</v>
      </c>
      <c r="Y283" s="23">
        <f>SUM(J283:X283)-I283</f>
        <v>0</v>
      </c>
    </row>
    <row r="284" spans="1:25">
      <c r="A284" s="25">
        <f t="shared" si="175"/>
        <v>267</v>
      </c>
      <c r="C284" s="106">
        <v>30200</v>
      </c>
      <c r="E284" s="115" t="s">
        <v>185</v>
      </c>
      <c r="G284" s="24">
        <v>99</v>
      </c>
      <c r="H284" s="75" t="str">
        <f>VLOOKUP($G284,alloc,3)</f>
        <v>-</v>
      </c>
      <c r="I284" s="23">
        <f>'DepExp. Class.'!K$15</f>
        <v>0</v>
      </c>
      <c r="J284" s="75">
        <f>$I284*VLOOKUP($G284,alloc,6)</f>
        <v>0</v>
      </c>
      <c r="K284" s="75">
        <f>$I284*VLOOKUP($G284,alloc,7)</f>
        <v>0</v>
      </c>
      <c r="L284" s="75">
        <f>$I284*VLOOKUP($G284,alloc,8)</f>
        <v>0</v>
      </c>
      <c r="M284" s="75">
        <f>$I284*VLOOKUP($G284,alloc,9)</f>
        <v>0</v>
      </c>
      <c r="N284" s="75">
        <f>$I284*VLOOKUP($G284,alloc,10)</f>
        <v>0</v>
      </c>
      <c r="O284" s="75">
        <f>$I284*VLOOKUP($G284,alloc,11)</f>
        <v>0</v>
      </c>
      <c r="P284" s="75">
        <f>$I284*VLOOKUP($G284,alloc,12)</f>
        <v>0</v>
      </c>
      <c r="Q284" s="75">
        <f>$I284*VLOOKUP($G284,alloc,13)</f>
        <v>0</v>
      </c>
      <c r="R284" s="75">
        <f>$I284*VLOOKUP($G284,alloc,14)</f>
        <v>0</v>
      </c>
      <c r="S284" s="75">
        <f>$I284*VLOOKUP($G284,alloc,15)</f>
        <v>0</v>
      </c>
      <c r="T284" s="75">
        <f>$I284*VLOOKUP($G284,alloc,16)</f>
        <v>0</v>
      </c>
      <c r="U284" s="75">
        <f>$I284*VLOOKUP($G284,alloc,17)</f>
        <v>0</v>
      </c>
      <c r="V284" s="75">
        <f>$I284*VLOOKUP($G284,alloc,18)</f>
        <v>0</v>
      </c>
      <c r="W284" s="75">
        <f>$I284*VLOOKUP($G284,alloc,19)</f>
        <v>0</v>
      </c>
      <c r="X284" s="75">
        <f>$I284*VLOOKUP($G284,alloc,20)</f>
        <v>0</v>
      </c>
      <c r="Y284" s="23">
        <f>SUM(J284:X284)-I284</f>
        <v>0</v>
      </c>
    </row>
    <row r="285" spans="1:25">
      <c r="A285" s="25">
        <f t="shared" si="175"/>
        <v>268</v>
      </c>
      <c r="C285" s="106">
        <v>30300</v>
      </c>
      <c r="E285" s="115" t="s">
        <v>324</v>
      </c>
      <c r="G285" s="24">
        <v>99</v>
      </c>
      <c r="H285" s="75" t="str">
        <f>VLOOKUP($G285,alloc,3)</f>
        <v>-</v>
      </c>
      <c r="I285" s="23">
        <f>'DepExp. Class.'!K$16</f>
        <v>0</v>
      </c>
      <c r="J285" s="75">
        <f>$I285*VLOOKUP($G285,alloc,6)</f>
        <v>0</v>
      </c>
      <c r="K285" s="75">
        <f>$I285*VLOOKUP($G285,alloc,7)</f>
        <v>0</v>
      </c>
      <c r="L285" s="75">
        <f>$I285*VLOOKUP($G285,alloc,8)</f>
        <v>0</v>
      </c>
      <c r="M285" s="75">
        <f>$I285*VLOOKUP($G285,alloc,9)</f>
        <v>0</v>
      </c>
      <c r="N285" s="75">
        <f>$I285*VLOOKUP($G285,alloc,10)</f>
        <v>0</v>
      </c>
      <c r="O285" s="75">
        <f>$I285*VLOOKUP($G285,alloc,11)</f>
        <v>0</v>
      </c>
      <c r="P285" s="75">
        <f>$I285*VLOOKUP($G285,alloc,12)</f>
        <v>0</v>
      </c>
      <c r="Q285" s="75">
        <f>$I285*VLOOKUP($G285,alloc,13)</f>
        <v>0</v>
      </c>
      <c r="R285" s="75">
        <f>$I285*VLOOKUP($G285,alloc,14)</f>
        <v>0</v>
      </c>
      <c r="S285" s="75">
        <f>$I285*VLOOKUP($G285,alloc,15)</f>
        <v>0</v>
      </c>
      <c r="T285" s="75">
        <f>$I285*VLOOKUP($G285,alloc,16)</f>
        <v>0</v>
      </c>
      <c r="U285" s="75">
        <f>$I285*VLOOKUP($G285,alloc,17)</f>
        <v>0</v>
      </c>
      <c r="V285" s="75">
        <f>$I285*VLOOKUP($G285,alloc,18)</f>
        <v>0</v>
      </c>
      <c r="W285" s="75">
        <f>$I285*VLOOKUP($G285,alloc,19)</f>
        <v>0</v>
      </c>
      <c r="X285" s="75">
        <f>$I285*VLOOKUP($G285,alloc,20)</f>
        <v>0</v>
      </c>
      <c r="Y285" s="23">
        <f>SUM(J285:X285)-I285</f>
        <v>0</v>
      </c>
    </row>
    <row r="286" spans="1:25">
      <c r="A286" s="25">
        <f t="shared" si="175"/>
        <v>269</v>
      </c>
      <c r="G286" s="24"/>
      <c r="H286" s="75"/>
      <c r="I286" s="23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23"/>
    </row>
    <row r="287" spans="1:25">
      <c r="A287" s="25">
        <f t="shared" si="175"/>
        <v>270</v>
      </c>
      <c r="D287" s="106" t="s">
        <v>325</v>
      </c>
      <c r="G287" s="24"/>
      <c r="I287" s="23">
        <f>'DepExp. Class.'!K$18</f>
        <v>0</v>
      </c>
      <c r="J287" s="75">
        <f>SUM(J282:J285)</f>
        <v>0</v>
      </c>
      <c r="K287" s="75">
        <f t="shared" ref="K287:X287" si="176">SUM(K282:K285)</f>
        <v>0</v>
      </c>
      <c r="L287" s="75">
        <f t="shared" si="176"/>
        <v>0</v>
      </c>
      <c r="M287" s="75">
        <f t="shared" si="176"/>
        <v>0</v>
      </c>
      <c r="N287" s="75">
        <f t="shared" si="176"/>
        <v>0</v>
      </c>
      <c r="O287" s="75">
        <f t="shared" si="176"/>
        <v>0</v>
      </c>
      <c r="P287" s="75">
        <f t="shared" si="176"/>
        <v>0</v>
      </c>
      <c r="Q287" s="75">
        <f t="shared" si="176"/>
        <v>0</v>
      </c>
      <c r="R287" s="75">
        <f t="shared" si="176"/>
        <v>0</v>
      </c>
      <c r="S287" s="75">
        <f t="shared" si="176"/>
        <v>0</v>
      </c>
      <c r="T287" s="75">
        <f t="shared" si="176"/>
        <v>0</v>
      </c>
      <c r="U287" s="75">
        <f t="shared" si="176"/>
        <v>0</v>
      </c>
      <c r="V287" s="75">
        <f t="shared" si="176"/>
        <v>0</v>
      </c>
      <c r="W287" s="75">
        <f t="shared" si="176"/>
        <v>0</v>
      </c>
      <c r="X287" s="75">
        <f t="shared" si="176"/>
        <v>0</v>
      </c>
      <c r="Y287" s="23">
        <f>SUM(J287:X287)-I287</f>
        <v>0</v>
      </c>
    </row>
    <row r="288" spans="1:25">
      <c r="A288" s="25">
        <f t="shared" si="175"/>
        <v>271</v>
      </c>
      <c r="G288" s="24"/>
      <c r="H288" s="75"/>
      <c r="I288" s="23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23"/>
    </row>
    <row r="289" spans="1:25">
      <c r="A289" s="25">
        <f t="shared" si="175"/>
        <v>272</v>
      </c>
      <c r="D289" s="106" t="s">
        <v>334</v>
      </c>
      <c r="G289" s="24"/>
      <c r="H289" s="75"/>
      <c r="I289" s="23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23"/>
    </row>
    <row r="290" spans="1:25">
      <c r="A290" s="25">
        <f t="shared" si="175"/>
        <v>273</v>
      </c>
      <c r="G290" s="24">
        <v>3</v>
      </c>
      <c r="H290" s="75" t="str">
        <f t="shared" ref="H290:H297" si="177">VLOOKUP($G290,alloc,3)</f>
        <v>Peak Day</v>
      </c>
      <c r="I290" s="23">
        <f>'DepExp. Class.'!K$21</f>
        <v>0</v>
      </c>
      <c r="J290" s="75">
        <f t="shared" ref="J290:J297" si="178">$I290*VLOOKUP($G290,alloc,6)</f>
        <v>0</v>
      </c>
      <c r="K290" s="75">
        <f t="shared" ref="K290:K297" si="179">$I290*VLOOKUP($G290,alloc,7)</f>
        <v>0</v>
      </c>
      <c r="L290" s="75">
        <f t="shared" ref="L290:L297" si="180">$I290*VLOOKUP($G290,alloc,8)</f>
        <v>0</v>
      </c>
      <c r="M290" s="75">
        <f t="shared" ref="M290:M297" si="181">$I290*VLOOKUP($G290,alloc,9)</f>
        <v>0</v>
      </c>
      <c r="N290" s="75">
        <f t="shared" ref="N290:N297" si="182">$I290*VLOOKUP($G290,alloc,10)</f>
        <v>0</v>
      </c>
      <c r="O290" s="75">
        <f t="shared" ref="O290:O297" si="183">$I290*VLOOKUP($G290,alloc,11)</f>
        <v>0</v>
      </c>
      <c r="P290" s="75">
        <f t="shared" ref="P290:P297" si="184">$I290*VLOOKUP($G290,alloc,12)</f>
        <v>0</v>
      </c>
      <c r="Q290" s="75">
        <f t="shared" ref="Q290:Q297" si="185">$I290*VLOOKUP($G290,alloc,13)</f>
        <v>0</v>
      </c>
      <c r="R290" s="75">
        <f t="shared" ref="R290:R297" si="186">$I290*VLOOKUP($G290,alloc,14)</f>
        <v>0</v>
      </c>
      <c r="S290" s="75">
        <f t="shared" ref="S290:S297" si="187">$I290*VLOOKUP($G290,alloc,15)</f>
        <v>0</v>
      </c>
      <c r="T290" s="75">
        <f t="shared" ref="T290:T297" si="188">$I290*VLOOKUP($G290,alloc,16)</f>
        <v>0</v>
      </c>
      <c r="U290" s="75">
        <f t="shared" ref="U290:U297" si="189">$I290*VLOOKUP($G290,alloc,17)</f>
        <v>0</v>
      </c>
      <c r="V290" s="75">
        <f t="shared" ref="V290:V297" si="190">$I290*VLOOKUP($G290,alloc,18)</f>
        <v>0</v>
      </c>
      <c r="W290" s="75">
        <f t="shared" ref="W290:W297" si="191">$I290*VLOOKUP($G290,alloc,19)</f>
        <v>0</v>
      </c>
      <c r="X290" s="75">
        <f t="shared" ref="X290:X297" si="192">$I290*VLOOKUP($G290,alloc,20)</f>
        <v>0</v>
      </c>
      <c r="Y290" s="23">
        <f t="shared" ref="Y290:Y297" si="193">SUM(J290:X290)-I290</f>
        <v>0</v>
      </c>
    </row>
    <row r="291" spans="1:25">
      <c r="A291" s="25">
        <f t="shared" si="175"/>
        <v>274</v>
      </c>
      <c r="C291" s="106">
        <v>32520</v>
      </c>
      <c r="E291" s="115" t="s">
        <v>326</v>
      </c>
      <c r="G291" s="24">
        <v>3</v>
      </c>
      <c r="H291" s="75" t="str">
        <f t="shared" si="177"/>
        <v>Peak Day</v>
      </c>
      <c r="I291" s="23">
        <f>'DepExp. Class.'!K$22</f>
        <v>0</v>
      </c>
      <c r="J291" s="75">
        <f t="shared" si="178"/>
        <v>0</v>
      </c>
      <c r="K291" s="75">
        <f t="shared" si="179"/>
        <v>0</v>
      </c>
      <c r="L291" s="75">
        <f t="shared" si="180"/>
        <v>0</v>
      </c>
      <c r="M291" s="75">
        <f t="shared" si="181"/>
        <v>0</v>
      </c>
      <c r="N291" s="75">
        <f t="shared" si="182"/>
        <v>0</v>
      </c>
      <c r="O291" s="75">
        <f t="shared" si="183"/>
        <v>0</v>
      </c>
      <c r="P291" s="75">
        <f t="shared" si="184"/>
        <v>0</v>
      </c>
      <c r="Q291" s="75">
        <f t="shared" si="185"/>
        <v>0</v>
      </c>
      <c r="R291" s="75">
        <f t="shared" si="186"/>
        <v>0</v>
      </c>
      <c r="S291" s="75">
        <f t="shared" si="187"/>
        <v>0</v>
      </c>
      <c r="T291" s="75">
        <f t="shared" si="188"/>
        <v>0</v>
      </c>
      <c r="U291" s="75">
        <f t="shared" si="189"/>
        <v>0</v>
      </c>
      <c r="V291" s="75">
        <f t="shared" si="190"/>
        <v>0</v>
      </c>
      <c r="W291" s="75">
        <f t="shared" si="191"/>
        <v>0</v>
      </c>
      <c r="X291" s="75">
        <f t="shared" si="192"/>
        <v>0</v>
      </c>
      <c r="Y291" s="23">
        <f t="shared" si="193"/>
        <v>0</v>
      </c>
    </row>
    <row r="292" spans="1:25">
      <c r="A292" s="25">
        <f t="shared" si="175"/>
        <v>275</v>
      </c>
      <c r="C292" s="106">
        <v>32540</v>
      </c>
      <c r="E292" s="115" t="s">
        <v>327</v>
      </c>
      <c r="G292" s="24">
        <v>3</v>
      </c>
      <c r="H292" s="75" t="str">
        <f t="shared" si="177"/>
        <v>Peak Day</v>
      </c>
      <c r="I292" s="23">
        <f>'DepExp. Class.'!K$23</f>
        <v>0</v>
      </c>
      <c r="J292" s="75">
        <f t="shared" si="178"/>
        <v>0</v>
      </c>
      <c r="K292" s="75">
        <f t="shared" si="179"/>
        <v>0</v>
      </c>
      <c r="L292" s="75">
        <f t="shared" si="180"/>
        <v>0</v>
      </c>
      <c r="M292" s="75">
        <f t="shared" si="181"/>
        <v>0</v>
      </c>
      <c r="N292" s="75">
        <f t="shared" si="182"/>
        <v>0</v>
      </c>
      <c r="O292" s="75">
        <f t="shared" si="183"/>
        <v>0</v>
      </c>
      <c r="P292" s="75">
        <f t="shared" si="184"/>
        <v>0</v>
      </c>
      <c r="Q292" s="75">
        <f t="shared" si="185"/>
        <v>0</v>
      </c>
      <c r="R292" s="75">
        <f t="shared" si="186"/>
        <v>0</v>
      </c>
      <c r="S292" s="75">
        <f t="shared" si="187"/>
        <v>0</v>
      </c>
      <c r="T292" s="75">
        <f t="shared" si="188"/>
        <v>0</v>
      </c>
      <c r="U292" s="75">
        <f t="shared" si="189"/>
        <v>0</v>
      </c>
      <c r="V292" s="75">
        <f t="shared" si="190"/>
        <v>0</v>
      </c>
      <c r="W292" s="75">
        <f t="shared" si="191"/>
        <v>0</v>
      </c>
      <c r="X292" s="75">
        <f t="shared" si="192"/>
        <v>0</v>
      </c>
      <c r="Y292" s="23">
        <f t="shared" si="193"/>
        <v>0</v>
      </c>
    </row>
    <row r="293" spans="1:25">
      <c r="A293" s="25">
        <f t="shared" si="175"/>
        <v>276</v>
      </c>
      <c r="C293" s="106">
        <v>33100</v>
      </c>
      <c r="E293" s="115" t="s">
        <v>328</v>
      </c>
      <c r="G293" s="24">
        <v>3</v>
      </c>
      <c r="H293" s="75" t="str">
        <f t="shared" si="177"/>
        <v>Peak Day</v>
      </c>
      <c r="I293" s="23">
        <f>'DepExp. Class.'!K$24</f>
        <v>0</v>
      </c>
      <c r="J293" s="75">
        <f t="shared" si="178"/>
        <v>0</v>
      </c>
      <c r="K293" s="75">
        <f t="shared" si="179"/>
        <v>0</v>
      </c>
      <c r="L293" s="75">
        <f t="shared" si="180"/>
        <v>0</v>
      </c>
      <c r="M293" s="75">
        <f t="shared" si="181"/>
        <v>0</v>
      </c>
      <c r="N293" s="75">
        <f t="shared" si="182"/>
        <v>0</v>
      </c>
      <c r="O293" s="75">
        <f t="shared" si="183"/>
        <v>0</v>
      </c>
      <c r="P293" s="75">
        <f t="shared" si="184"/>
        <v>0</v>
      </c>
      <c r="Q293" s="75">
        <f t="shared" si="185"/>
        <v>0</v>
      </c>
      <c r="R293" s="75">
        <f t="shared" si="186"/>
        <v>0</v>
      </c>
      <c r="S293" s="75">
        <f t="shared" si="187"/>
        <v>0</v>
      </c>
      <c r="T293" s="75">
        <f t="shared" si="188"/>
        <v>0</v>
      </c>
      <c r="U293" s="75">
        <f t="shared" si="189"/>
        <v>0</v>
      </c>
      <c r="V293" s="75">
        <f t="shared" si="190"/>
        <v>0</v>
      </c>
      <c r="W293" s="75">
        <f t="shared" si="191"/>
        <v>0</v>
      </c>
      <c r="X293" s="75">
        <f t="shared" si="192"/>
        <v>0</v>
      </c>
      <c r="Y293" s="23">
        <f t="shared" si="193"/>
        <v>0</v>
      </c>
    </row>
    <row r="294" spans="1:25">
      <c r="A294" s="25">
        <f t="shared" si="175"/>
        <v>277</v>
      </c>
      <c r="C294" s="106">
        <v>33201</v>
      </c>
      <c r="E294" s="115" t="s">
        <v>329</v>
      </c>
      <c r="G294" s="24">
        <v>3</v>
      </c>
      <c r="H294" s="75" t="str">
        <f t="shared" si="177"/>
        <v>Peak Day</v>
      </c>
      <c r="I294" s="23">
        <f>'DepExp. Class.'!K$25</f>
        <v>0</v>
      </c>
      <c r="J294" s="75">
        <f t="shared" si="178"/>
        <v>0</v>
      </c>
      <c r="K294" s="75">
        <f t="shared" si="179"/>
        <v>0</v>
      </c>
      <c r="L294" s="75">
        <f t="shared" si="180"/>
        <v>0</v>
      </c>
      <c r="M294" s="75">
        <f t="shared" si="181"/>
        <v>0</v>
      </c>
      <c r="N294" s="75">
        <f t="shared" si="182"/>
        <v>0</v>
      </c>
      <c r="O294" s="75">
        <f t="shared" si="183"/>
        <v>0</v>
      </c>
      <c r="P294" s="75">
        <f t="shared" si="184"/>
        <v>0</v>
      </c>
      <c r="Q294" s="75">
        <f t="shared" si="185"/>
        <v>0</v>
      </c>
      <c r="R294" s="75">
        <f t="shared" si="186"/>
        <v>0</v>
      </c>
      <c r="S294" s="75">
        <f t="shared" si="187"/>
        <v>0</v>
      </c>
      <c r="T294" s="75">
        <f t="shared" si="188"/>
        <v>0</v>
      </c>
      <c r="U294" s="75">
        <f t="shared" si="189"/>
        <v>0</v>
      </c>
      <c r="V294" s="75">
        <f t="shared" si="190"/>
        <v>0</v>
      </c>
      <c r="W294" s="75">
        <f t="shared" si="191"/>
        <v>0</v>
      </c>
      <c r="X294" s="75">
        <f t="shared" si="192"/>
        <v>0</v>
      </c>
      <c r="Y294" s="23">
        <f t="shared" si="193"/>
        <v>0</v>
      </c>
    </row>
    <row r="295" spans="1:25">
      <c r="A295" s="25">
        <f t="shared" si="175"/>
        <v>278</v>
      </c>
      <c r="C295" s="106">
        <v>33202</v>
      </c>
      <c r="E295" s="115" t="s">
        <v>330</v>
      </c>
      <c r="G295" s="24">
        <v>3</v>
      </c>
      <c r="H295" s="75" t="str">
        <f t="shared" si="177"/>
        <v>Peak Day</v>
      </c>
      <c r="I295" s="23">
        <f>'DepExp. Class.'!K$26</f>
        <v>0</v>
      </c>
      <c r="J295" s="75">
        <f t="shared" si="178"/>
        <v>0</v>
      </c>
      <c r="K295" s="75">
        <f t="shared" si="179"/>
        <v>0</v>
      </c>
      <c r="L295" s="75">
        <f t="shared" si="180"/>
        <v>0</v>
      </c>
      <c r="M295" s="75">
        <f t="shared" si="181"/>
        <v>0</v>
      </c>
      <c r="N295" s="75">
        <f t="shared" si="182"/>
        <v>0</v>
      </c>
      <c r="O295" s="75">
        <f t="shared" si="183"/>
        <v>0</v>
      </c>
      <c r="P295" s="75">
        <f t="shared" si="184"/>
        <v>0</v>
      </c>
      <c r="Q295" s="75">
        <f t="shared" si="185"/>
        <v>0</v>
      </c>
      <c r="R295" s="75">
        <f t="shared" si="186"/>
        <v>0</v>
      </c>
      <c r="S295" s="75">
        <f t="shared" si="187"/>
        <v>0</v>
      </c>
      <c r="T295" s="75">
        <f t="shared" si="188"/>
        <v>0</v>
      </c>
      <c r="U295" s="75">
        <f t="shared" si="189"/>
        <v>0</v>
      </c>
      <c r="V295" s="75">
        <f t="shared" si="190"/>
        <v>0</v>
      </c>
      <c r="W295" s="75">
        <f t="shared" si="191"/>
        <v>0</v>
      </c>
      <c r="X295" s="75">
        <f t="shared" si="192"/>
        <v>0</v>
      </c>
      <c r="Y295" s="23">
        <f t="shared" si="193"/>
        <v>0</v>
      </c>
    </row>
    <row r="296" spans="1:25">
      <c r="A296" s="25">
        <f t="shared" si="175"/>
        <v>279</v>
      </c>
      <c r="C296" s="106">
        <v>33400</v>
      </c>
      <c r="E296" s="115" t="s">
        <v>331</v>
      </c>
      <c r="G296" s="24">
        <v>3</v>
      </c>
      <c r="H296" s="75" t="str">
        <f t="shared" si="177"/>
        <v>Peak Day</v>
      </c>
      <c r="I296" s="23">
        <f>'DepExp. Class.'!K$27</f>
        <v>0</v>
      </c>
      <c r="J296" s="75">
        <f t="shared" si="178"/>
        <v>0</v>
      </c>
      <c r="K296" s="75">
        <f t="shared" si="179"/>
        <v>0</v>
      </c>
      <c r="L296" s="75">
        <f t="shared" si="180"/>
        <v>0</v>
      </c>
      <c r="M296" s="75">
        <f t="shared" si="181"/>
        <v>0</v>
      </c>
      <c r="N296" s="75">
        <f t="shared" si="182"/>
        <v>0</v>
      </c>
      <c r="O296" s="75">
        <f t="shared" si="183"/>
        <v>0</v>
      </c>
      <c r="P296" s="75">
        <f t="shared" si="184"/>
        <v>0</v>
      </c>
      <c r="Q296" s="75">
        <f t="shared" si="185"/>
        <v>0</v>
      </c>
      <c r="R296" s="75">
        <f t="shared" si="186"/>
        <v>0</v>
      </c>
      <c r="S296" s="75">
        <f t="shared" si="187"/>
        <v>0</v>
      </c>
      <c r="T296" s="75">
        <f t="shared" si="188"/>
        <v>0</v>
      </c>
      <c r="U296" s="75">
        <f t="shared" si="189"/>
        <v>0</v>
      </c>
      <c r="V296" s="75">
        <f t="shared" si="190"/>
        <v>0</v>
      </c>
      <c r="W296" s="75">
        <f t="shared" si="191"/>
        <v>0</v>
      </c>
      <c r="X296" s="75">
        <f t="shared" si="192"/>
        <v>0</v>
      </c>
      <c r="Y296" s="23">
        <f t="shared" si="193"/>
        <v>0</v>
      </c>
    </row>
    <row r="297" spans="1:25">
      <c r="A297" s="25">
        <f t="shared" si="175"/>
        <v>280</v>
      </c>
      <c r="C297" s="106">
        <v>33600</v>
      </c>
      <c r="E297" s="115" t="s">
        <v>332</v>
      </c>
      <c r="G297" s="24">
        <v>3</v>
      </c>
      <c r="H297" s="75" t="str">
        <f t="shared" si="177"/>
        <v>Peak Day</v>
      </c>
      <c r="I297" s="23">
        <f>'DepExp. Class.'!K$28</f>
        <v>0</v>
      </c>
      <c r="J297" s="75">
        <f t="shared" si="178"/>
        <v>0</v>
      </c>
      <c r="K297" s="75">
        <f t="shared" si="179"/>
        <v>0</v>
      </c>
      <c r="L297" s="75">
        <f t="shared" si="180"/>
        <v>0</v>
      </c>
      <c r="M297" s="75">
        <f t="shared" si="181"/>
        <v>0</v>
      </c>
      <c r="N297" s="75">
        <f t="shared" si="182"/>
        <v>0</v>
      </c>
      <c r="O297" s="75">
        <f t="shared" si="183"/>
        <v>0</v>
      </c>
      <c r="P297" s="75">
        <f t="shared" si="184"/>
        <v>0</v>
      </c>
      <c r="Q297" s="75">
        <f t="shared" si="185"/>
        <v>0</v>
      </c>
      <c r="R297" s="75">
        <f t="shared" si="186"/>
        <v>0</v>
      </c>
      <c r="S297" s="75">
        <f t="shared" si="187"/>
        <v>0</v>
      </c>
      <c r="T297" s="75">
        <f t="shared" si="188"/>
        <v>0</v>
      </c>
      <c r="U297" s="75">
        <f t="shared" si="189"/>
        <v>0</v>
      </c>
      <c r="V297" s="75">
        <f t="shared" si="190"/>
        <v>0</v>
      </c>
      <c r="W297" s="75">
        <f t="shared" si="191"/>
        <v>0</v>
      </c>
      <c r="X297" s="75">
        <f t="shared" si="192"/>
        <v>0</v>
      </c>
      <c r="Y297" s="23">
        <f t="shared" si="193"/>
        <v>0</v>
      </c>
    </row>
    <row r="298" spans="1:25">
      <c r="A298" s="25">
        <f t="shared" si="175"/>
        <v>281</v>
      </c>
      <c r="G298" s="24"/>
      <c r="H298" s="75"/>
      <c r="I298" s="23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23"/>
    </row>
    <row r="299" spans="1:25">
      <c r="A299" s="25">
        <f t="shared" si="175"/>
        <v>282</v>
      </c>
      <c r="D299" s="106" t="s">
        <v>333</v>
      </c>
      <c r="G299" s="24"/>
      <c r="H299" s="75"/>
      <c r="I299" s="23">
        <f>'DepExp. Class.'!K$30</f>
        <v>0</v>
      </c>
      <c r="J299" s="75">
        <f>SUM(J290:J297)</f>
        <v>0</v>
      </c>
      <c r="K299" s="75">
        <f t="shared" ref="K299:X299" si="194">SUM(K290:K297)</f>
        <v>0</v>
      </c>
      <c r="L299" s="75">
        <f t="shared" si="194"/>
        <v>0</v>
      </c>
      <c r="M299" s="75">
        <f t="shared" si="194"/>
        <v>0</v>
      </c>
      <c r="N299" s="75">
        <f t="shared" si="194"/>
        <v>0</v>
      </c>
      <c r="O299" s="75">
        <f t="shared" si="194"/>
        <v>0</v>
      </c>
      <c r="P299" s="75">
        <f t="shared" si="194"/>
        <v>0</v>
      </c>
      <c r="Q299" s="75">
        <f t="shared" si="194"/>
        <v>0</v>
      </c>
      <c r="R299" s="75">
        <f t="shared" si="194"/>
        <v>0</v>
      </c>
      <c r="S299" s="75">
        <f t="shared" si="194"/>
        <v>0</v>
      </c>
      <c r="T299" s="75">
        <f t="shared" si="194"/>
        <v>0</v>
      </c>
      <c r="U299" s="75">
        <f t="shared" si="194"/>
        <v>0</v>
      </c>
      <c r="V299" s="75">
        <f t="shared" si="194"/>
        <v>0</v>
      </c>
      <c r="W299" s="75">
        <f t="shared" si="194"/>
        <v>0</v>
      </c>
      <c r="X299" s="75">
        <f t="shared" si="194"/>
        <v>0</v>
      </c>
      <c r="Y299" s="23">
        <f>SUM(J299:X299)-I299</f>
        <v>0</v>
      </c>
    </row>
    <row r="300" spans="1:25">
      <c r="A300" s="25">
        <f t="shared" si="175"/>
        <v>283</v>
      </c>
      <c r="G300" s="24"/>
      <c r="H300" s="75"/>
      <c r="I300" s="23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23"/>
    </row>
    <row r="301" spans="1:25">
      <c r="A301" s="25">
        <f t="shared" si="175"/>
        <v>284</v>
      </c>
      <c r="D301" s="106" t="s">
        <v>346</v>
      </c>
      <c r="G301" s="24"/>
      <c r="H301" s="75"/>
      <c r="I301" s="23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23"/>
    </row>
    <row r="302" spans="1:25">
      <c r="A302" s="25">
        <f t="shared" si="175"/>
        <v>285</v>
      </c>
      <c r="G302" s="24"/>
      <c r="H302" s="75"/>
      <c r="I302" s="23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23"/>
    </row>
    <row r="303" spans="1:25">
      <c r="A303" s="25">
        <f t="shared" si="175"/>
        <v>286</v>
      </c>
      <c r="C303" s="106">
        <v>35010</v>
      </c>
      <c r="E303" s="115" t="s">
        <v>274</v>
      </c>
      <c r="G303" s="24">
        <v>3</v>
      </c>
      <c r="H303" s="75" t="str">
        <f t="shared" ref="H303:H319" si="195">VLOOKUP($G303,alloc,3)</f>
        <v>Peak Day</v>
      </c>
      <c r="I303" s="23">
        <f>'DepExp. Class.'!K$34</f>
        <v>0</v>
      </c>
      <c r="J303" s="75">
        <f t="shared" ref="J303:J319" si="196">$I303*VLOOKUP($G303,alloc,6)</f>
        <v>0</v>
      </c>
      <c r="K303" s="75">
        <f t="shared" ref="K303:K319" si="197">$I303*VLOOKUP($G303,alloc,7)</f>
        <v>0</v>
      </c>
      <c r="L303" s="75">
        <f t="shared" ref="L303:L319" si="198">$I303*VLOOKUP($G303,alloc,8)</f>
        <v>0</v>
      </c>
      <c r="M303" s="75">
        <f t="shared" ref="M303:M319" si="199">$I303*VLOOKUP($G303,alloc,9)</f>
        <v>0</v>
      </c>
      <c r="N303" s="75">
        <f t="shared" ref="N303:N319" si="200">$I303*VLOOKUP($G303,alloc,10)</f>
        <v>0</v>
      </c>
      <c r="O303" s="75">
        <f t="shared" ref="O303:O319" si="201">$I303*VLOOKUP($G303,alloc,11)</f>
        <v>0</v>
      </c>
      <c r="P303" s="75">
        <f t="shared" ref="P303:P319" si="202">$I303*VLOOKUP($G303,alloc,12)</f>
        <v>0</v>
      </c>
      <c r="Q303" s="75">
        <f t="shared" ref="Q303:Q319" si="203">$I303*VLOOKUP($G303,alloc,13)</f>
        <v>0</v>
      </c>
      <c r="R303" s="75">
        <f t="shared" ref="R303:R319" si="204">$I303*VLOOKUP($G303,alloc,14)</f>
        <v>0</v>
      </c>
      <c r="S303" s="75">
        <f t="shared" ref="S303:S319" si="205">$I303*VLOOKUP($G303,alloc,15)</f>
        <v>0</v>
      </c>
      <c r="T303" s="75">
        <f t="shared" ref="T303:T319" si="206">$I303*VLOOKUP($G303,alloc,16)</f>
        <v>0</v>
      </c>
      <c r="U303" s="75">
        <f t="shared" ref="U303:U319" si="207">$I303*VLOOKUP($G303,alloc,17)</f>
        <v>0</v>
      </c>
      <c r="V303" s="75">
        <f t="shared" ref="V303:V319" si="208">$I303*VLOOKUP($G303,alloc,18)</f>
        <v>0</v>
      </c>
      <c r="W303" s="75">
        <f t="shared" ref="W303:W319" si="209">$I303*VLOOKUP($G303,alloc,19)</f>
        <v>0</v>
      </c>
      <c r="X303" s="75">
        <f t="shared" ref="X303:X319" si="210">$I303*VLOOKUP($G303,alloc,20)</f>
        <v>0</v>
      </c>
      <c r="Y303" s="23">
        <f t="shared" ref="Y303:Y319" si="211">SUM(J303:X303)-I303</f>
        <v>0</v>
      </c>
    </row>
    <row r="304" spans="1:25">
      <c r="A304" s="25">
        <f t="shared" si="175"/>
        <v>287</v>
      </c>
      <c r="C304" s="106">
        <v>35020</v>
      </c>
      <c r="E304" s="115" t="s">
        <v>137</v>
      </c>
      <c r="G304" s="24">
        <v>3</v>
      </c>
      <c r="H304" s="75" t="str">
        <f t="shared" si="195"/>
        <v>Peak Day</v>
      </c>
      <c r="I304" s="23">
        <f>'DepExp. Class.'!K$35</f>
        <v>15.917371999999999</v>
      </c>
      <c r="J304" s="75">
        <f t="shared" si="196"/>
        <v>8.5946372570101008</v>
      </c>
      <c r="K304" s="75">
        <f t="shared" si="197"/>
        <v>5.3041227334608045</v>
      </c>
      <c r="L304" s="75">
        <f t="shared" si="198"/>
        <v>0</v>
      </c>
      <c r="M304" s="75">
        <f t="shared" si="199"/>
        <v>2.0186120095290927</v>
      </c>
      <c r="N304" s="75">
        <f t="shared" si="200"/>
        <v>0</v>
      </c>
      <c r="O304" s="75">
        <f t="shared" si="201"/>
        <v>0</v>
      </c>
      <c r="P304" s="75">
        <f t="shared" si="202"/>
        <v>0</v>
      </c>
      <c r="Q304" s="75">
        <f t="shared" si="203"/>
        <v>0</v>
      </c>
      <c r="R304" s="75">
        <f t="shared" si="204"/>
        <v>0</v>
      </c>
      <c r="S304" s="75">
        <f t="shared" si="205"/>
        <v>0</v>
      </c>
      <c r="T304" s="75">
        <f t="shared" si="206"/>
        <v>0</v>
      </c>
      <c r="U304" s="75">
        <f t="shared" si="207"/>
        <v>0</v>
      </c>
      <c r="V304" s="75">
        <f t="shared" si="208"/>
        <v>0</v>
      </c>
      <c r="W304" s="75">
        <f t="shared" si="209"/>
        <v>0</v>
      </c>
      <c r="X304" s="75">
        <f t="shared" si="210"/>
        <v>0</v>
      </c>
      <c r="Y304" s="23">
        <f t="shared" si="211"/>
        <v>0</v>
      </c>
    </row>
    <row r="305" spans="1:25">
      <c r="A305" s="25">
        <f t="shared" si="175"/>
        <v>288</v>
      </c>
      <c r="C305" s="106">
        <v>35100</v>
      </c>
      <c r="E305" s="115" t="s">
        <v>80</v>
      </c>
      <c r="G305" s="24">
        <v>3</v>
      </c>
      <c r="H305" s="75" t="str">
        <f t="shared" si="195"/>
        <v>Peak Day</v>
      </c>
      <c r="I305" s="23">
        <f>'DepExp. Class.'!K$36</f>
        <v>146.91275799999997</v>
      </c>
      <c r="J305" s="75">
        <f t="shared" si="196"/>
        <v>79.326025894030025</v>
      </c>
      <c r="K305" s="75">
        <f t="shared" si="197"/>
        <v>48.955524790350168</v>
      </c>
      <c r="L305" s="75">
        <f t="shared" si="198"/>
        <v>0</v>
      </c>
      <c r="M305" s="75">
        <f t="shared" si="199"/>
        <v>18.631207315619765</v>
      </c>
      <c r="N305" s="75">
        <f t="shared" si="200"/>
        <v>0</v>
      </c>
      <c r="O305" s="75">
        <f t="shared" si="201"/>
        <v>0</v>
      </c>
      <c r="P305" s="75">
        <f t="shared" si="202"/>
        <v>0</v>
      </c>
      <c r="Q305" s="75">
        <f t="shared" si="203"/>
        <v>0</v>
      </c>
      <c r="R305" s="75">
        <f t="shared" si="204"/>
        <v>0</v>
      </c>
      <c r="S305" s="75">
        <f t="shared" si="205"/>
        <v>0</v>
      </c>
      <c r="T305" s="75">
        <f t="shared" si="206"/>
        <v>0</v>
      </c>
      <c r="U305" s="75">
        <f t="shared" si="207"/>
        <v>0</v>
      </c>
      <c r="V305" s="75">
        <f t="shared" si="208"/>
        <v>0</v>
      </c>
      <c r="W305" s="75">
        <f t="shared" si="209"/>
        <v>0</v>
      </c>
      <c r="X305" s="75">
        <f t="shared" si="210"/>
        <v>0</v>
      </c>
      <c r="Y305" s="23">
        <f t="shared" si="211"/>
        <v>0</v>
      </c>
    </row>
    <row r="306" spans="1:25">
      <c r="A306" s="25">
        <f t="shared" si="175"/>
        <v>289</v>
      </c>
      <c r="C306" s="106">
        <v>35102</v>
      </c>
      <c r="E306" s="115" t="s">
        <v>335</v>
      </c>
      <c r="G306" s="24">
        <v>3</v>
      </c>
      <c r="H306" s="75" t="str">
        <f t="shared" si="195"/>
        <v>Peak Day</v>
      </c>
      <c r="I306" s="23">
        <f>'DepExp. Class.'!K$37</f>
        <v>1531.0306220000002</v>
      </c>
      <c r="J306" s="75">
        <f t="shared" si="196"/>
        <v>826.68500965263308</v>
      </c>
      <c r="K306" s="75">
        <f t="shared" si="197"/>
        <v>510.18310860453835</v>
      </c>
      <c r="L306" s="75">
        <f t="shared" si="198"/>
        <v>0</v>
      </c>
      <c r="M306" s="75">
        <f t="shared" si="199"/>
        <v>194.16250374282873</v>
      </c>
      <c r="N306" s="75">
        <f t="shared" si="200"/>
        <v>0</v>
      </c>
      <c r="O306" s="75">
        <f t="shared" si="201"/>
        <v>0</v>
      </c>
      <c r="P306" s="75">
        <f t="shared" si="202"/>
        <v>0</v>
      </c>
      <c r="Q306" s="75">
        <f t="shared" si="203"/>
        <v>0</v>
      </c>
      <c r="R306" s="75">
        <f t="shared" si="204"/>
        <v>0</v>
      </c>
      <c r="S306" s="75">
        <f t="shared" si="205"/>
        <v>0</v>
      </c>
      <c r="T306" s="75">
        <f t="shared" si="206"/>
        <v>0</v>
      </c>
      <c r="U306" s="75">
        <f t="shared" si="207"/>
        <v>0</v>
      </c>
      <c r="V306" s="75">
        <f t="shared" si="208"/>
        <v>0</v>
      </c>
      <c r="W306" s="75">
        <f t="shared" si="209"/>
        <v>0</v>
      </c>
      <c r="X306" s="75">
        <f t="shared" si="210"/>
        <v>0</v>
      </c>
      <c r="Y306" s="23">
        <f t="shared" si="211"/>
        <v>0</v>
      </c>
    </row>
    <row r="307" spans="1:25">
      <c r="A307" s="25">
        <f t="shared" si="175"/>
        <v>290</v>
      </c>
      <c r="C307" s="106">
        <v>35103</v>
      </c>
      <c r="E307" s="115" t="s">
        <v>336</v>
      </c>
      <c r="G307" s="24">
        <v>3</v>
      </c>
      <c r="H307" s="75" t="str">
        <f t="shared" si="195"/>
        <v>Peak Day</v>
      </c>
      <c r="I307" s="23">
        <f>'DepExp. Class.'!K$38</f>
        <v>127.26109000000002</v>
      </c>
      <c r="J307" s="75">
        <f t="shared" si="196"/>
        <v>68.715043254735505</v>
      </c>
      <c r="K307" s="75">
        <f t="shared" si="197"/>
        <v>42.407028029124511</v>
      </c>
      <c r="L307" s="75">
        <f t="shared" si="198"/>
        <v>0</v>
      </c>
      <c r="M307" s="75">
        <f t="shared" si="199"/>
        <v>16.139018716140001</v>
      </c>
      <c r="N307" s="75">
        <f t="shared" si="200"/>
        <v>0</v>
      </c>
      <c r="O307" s="75">
        <f t="shared" si="201"/>
        <v>0</v>
      </c>
      <c r="P307" s="75">
        <f t="shared" si="202"/>
        <v>0</v>
      </c>
      <c r="Q307" s="75">
        <f t="shared" si="203"/>
        <v>0</v>
      </c>
      <c r="R307" s="75">
        <f t="shared" si="204"/>
        <v>0</v>
      </c>
      <c r="S307" s="75">
        <f t="shared" si="205"/>
        <v>0</v>
      </c>
      <c r="T307" s="75">
        <f t="shared" si="206"/>
        <v>0</v>
      </c>
      <c r="U307" s="75">
        <f t="shared" si="207"/>
        <v>0</v>
      </c>
      <c r="V307" s="75">
        <f t="shared" si="208"/>
        <v>0</v>
      </c>
      <c r="W307" s="75">
        <f t="shared" si="209"/>
        <v>0</v>
      </c>
      <c r="X307" s="75">
        <f t="shared" si="210"/>
        <v>0</v>
      </c>
      <c r="Y307" s="23">
        <f t="shared" si="211"/>
        <v>0</v>
      </c>
    </row>
    <row r="308" spans="1:25">
      <c r="A308" s="25">
        <f t="shared" si="175"/>
        <v>291</v>
      </c>
      <c r="C308" s="106">
        <v>35104</v>
      </c>
      <c r="E308" s="115" t="s">
        <v>337</v>
      </c>
      <c r="G308" s="24">
        <v>3</v>
      </c>
      <c r="H308" s="75" t="str">
        <f t="shared" si="195"/>
        <v>Peak Day</v>
      </c>
      <c r="I308" s="23">
        <f>'DepExp. Class.'!K$39</f>
        <v>948.35345700000005</v>
      </c>
      <c r="J308" s="75">
        <f t="shared" si="196"/>
        <v>512.06656188889269</v>
      </c>
      <c r="K308" s="75">
        <f t="shared" si="197"/>
        <v>316.01844391334475</v>
      </c>
      <c r="L308" s="75">
        <f t="shared" si="198"/>
        <v>0</v>
      </c>
      <c r="M308" s="75">
        <f t="shared" si="199"/>
        <v>120.26845119776254</v>
      </c>
      <c r="N308" s="75">
        <f t="shared" si="200"/>
        <v>0</v>
      </c>
      <c r="O308" s="75">
        <f t="shared" si="201"/>
        <v>0</v>
      </c>
      <c r="P308" s="75">
        <f t="shared" si="202"/>
        <v>0</v>
      </c>
      <c r="Q308" s="75">
        <f t="shared" si="203"/>
        <v>0</v>
      </c>
      <c r="R308" s="75">
        <f t="shared" si="204"/>
        <v>0</v>
      </c>
      <c r="S308" s="75">
        <f t="shared" si="205"/>
        <v>0</v>
      </c>
      <c r="T308" s="75">
        <f t="shared" si="206"/>
        <v>0</v>
      </c>
      <c r="U308" s="75">
        <f t="shared" si="207"/>
        <v>0</v>
      </c>
      <c r="V308" s="75">
        <f t="shared" si="208"/>
        <v>0</v>
      </c>
      <c r="W308" s="75">
        <f t="shared" si="209"/>
        <v>0</v>
      </c>
      <c r="X308" s="75">
        <f t="shared" si="210"/>
        <v>0</v>
      </c>
      <c r="Y308" s="23">
        <f t="shared" si="211"/>
        <v>0</v>
      </c>
    </row>
    <row r="309" spans="1:25">
      <c r="A309" s="25">
        <f t="shared" si="175"/>
        <v>292</v>
      </c>
      <c r="C309" s="106">
        <v>35200</v>
      </c>
      <c r="E309" s="115" t="s">
        <v>338</v>
      </c>
      <c r="G309" s="24">
        <v>3</v>
      </c>
      <c r="H309" s="75" t="str">
        <f t="shared" si="195"/>
        <v>Peak Day</v>
      </c>
      <c r="I309" s="23">
        <f>'DepExp. Class.'!K$40</f>
        <v>120988.36627216668</v>
      </c>
      <c r="J309" s="75">
        <f t="shared" si="196"/>
        <v>65328.065488922926</v>
      </c>
      <c r="K309" s="75">
        <f t="shared" si="197"/>
        <v>40316.777419569124</v>
      </c>
      <c r="L309" s="75">
        <f t="shared" si="198"/>
        <v>0</v>
      </c>
      <c r="M309" s="75">
        <f t="shared" si="199"/>
        <v>15343.523363674623</v>
      </c>
      <c r="N309" s="75">
        <f t="shared" si="200"/>
        <v>0</v>
      </c>
      <c r="O309" s="75">
        <f t="shared" si="201"/>
        <v>0</v>
      </c>
      <c r="P309" s="75">
        <f t="shared" si="202"/>
        <v>0</v>
      </c>
      <c r="Q309" s="75">
        <f t="shared" si="203"/>
        <v>0</v>
      </c>
      <c r="R309" s="75">
        <f t="shared" si="204"/>
        <v>0</v>
      </c>
      <c r="S309" s="75">
        <f t="shared" si="205"/>
        <v>0</v>
      </c>
      <c r="T309" s="75">
        <f t="shared" si="206"/>
        <v>0</v>
      </c>
      <c r="U309" s="75">
        <f t="shared" si="207"/>
        <v>0</v>
      </c>
      <c r="V309" s="75">
        <f t="shared" si="208"/>
        <v>0</v>
      </c>
      <c r="W309" s="75">
        <f t="shared" si="209"/>
        <v>0</v>
      </c>
      <c r="X309" s="75">
        <f t="shared" si="210"/>
        <v>0</v>
      </c>
      <c r="Y309" s="23">
        <f t="shared" si="211"/>
        <v>0</v>
      </c>
    </row>
    <row r="310" spans="1:25">
      <c r="A310" s="25">
        <f t="shared" si="175"/>
        <v>293</v>
      </c>
      <c r="C310" s="106">
        <v>35201</v>
      </c>
      <c r="E310" s="115" t="s">
        <v>339</v>
      </c>
      <c r="G310" s="24">
        <v>3</v>
      </c>
      <c r="H310" s="75" t="str">
        <f t="shared" si="195"/>
        <v>Peak Day</v>
      </c>
      <c r="I310" s="23">
        <f>'DepExp. Class.'!K$41</f>
        <v>13599.988320000002</v>
      </c>
      <c r="J310" s="75">
        <f t="shared" si="196"/>
        <v>7343.3583326427406</v>
      </c>
      <c r="K310" s="75">
        <f t="shared" si="197"/>
        <v>4531.9043384117322</v>
      </c>
      <c r="L310" s="75">
        <f t="shared" si="198"/>
        <v>0</v>
      </c>
      <c r="M310" s="75">
        <f t="shared" si="199"/>
        <v>1724.725648945529</v>
      </c>
      <c r="N310" s="75">
        <f t="shared" si="200"/>
        <v>0</v>
      </c>
      <c r="O310" s="75">
        <f t="shared" si="201"/>
        <v>0</v>
      </c>
      <c r="P310" s="75">
        <f t="shared" si="202"/>
        <v>0</v>
      </c>
      <c r="Q310" s="75">
        <f t="shared" si="203"/>
        <v>0</v>
      </c>
      <c r="R310" s="75">
        <f t="shared" si="204"/>
        <v>0</v>
      </c>
      <c r="S310" s="75">
        <f t="shared" si="205"/>
        <v>0</v>
      </c>
      <c r="T310" s="75">
        <f t="shared" si="206"/>
        <v>0</v>
      </c>
      <c r="U310" s="75">
        <f t="shared" si="207"/>
        <v>0</v>
      </c>
      <c r="V310" s="75">
        <f t="shared" si="208"/>
        <v>0</v>
      </c>
      <c r="W310" s="75">
        <f t="shared" si="209"/>
        <v>0</v>
      </c>
      <c r="X310" s="75">
        <f t="shared" si="210"/>
        <v>0</v>
      </c>
      <c r="Y310" s="23">
        <f t="shared" si="211"/>
        <v>0</v>
      </c>
    </row>
    <row r="311" spans="1:25">
      <c r="A311" s="25">
        <f t="shared" si="175"/>
        <v>294</v>
      </c>
      <c r="C311" s="106">
        <v>35202</v>
      </c>
      <c r="E311" s="115" t="s">
        <v>340</v>
      </c>
      <c r="G311" s="24">
        <v>3</v>
      </c>
      <c r="H311" s="75" t="str">
        <f t="shared" si="195"/>
        <v>Peak Day</v>
      </c>
      <c r="I311" s="23">
        <f>'DepExp. Class.'!K$42</f>
        <v>4604.7776519999998</v>
      </c>
      <c r="J311" s="75">
        <f t="shared" si="196"/>
        <v>2486.364807464869</v>
      </c>
      <c r="K311" s="75">
        <f t="shared" si="197"/>
        <v>1534.4433632954904</v>
      </c>
      <c r="L311" s="75">
        <f t="shared" si="198"/>
        <v>0</v>
      </c>
      <c r="M311" s="75">
        <f t="shared" si="199"/>
        <v>583.96948123964034</v>
      </c>
      <c r="N311" s="75">
        <f t="shared" si="200"/>
        <v>0</v>
      </c>
      <c r="O311" s="75">
        <f t="shared" si="201"/>
        <v>0</v>
      </c>
      <c r="P311" s="75">
        <f t="shared" si="202"/>
        <v>0</v>
      </c>
      <c r="Q311" s="75">
        <f t="shared" si="203"/>
        <v>0</v>
      </c>
      <c r="R311" s="75">
        <f t="shared" si="204"/>
        <v>0</v>
      </c>
      <c r="S311" s="75">
        <f t="shared" si="205"/>
        <v>0</v>
      </c>
      <c r="T311" s="75">
        <f t="shared" si="206"/>
        <v>0</v>
      </c>
      <c r="U311" s="75">
        <f t="shared" si="207"/>
        <v>0</v>
      </c>
      <c r="V311" s="75">
        <f t="shared" si="208"/>
        <v>0</v>
      </c>
      <c r="W311" s="75">
        <f t="shared" si="209"/>
        <v>0</v>
      </c>
      <c r="X311" s="75">
        <f t="shared" si="210"/>
        <v>0</v>
      </c>
      <c r="Y311" s="23">
        <f t="shared" si="211"/>
        <v>0</v>
      </c>
    </row>
    <row r="312" spans="1:25">
      <c r="A312" s="25">
        <f t="shared" si="175"/>
        <v>295</v>
      </c>
      <c r="C312" s="106">
        <v>35203</v>
      </c>
      <c r="E312" s="115" t="s">
        <v>341</v>
      </c>
      <c r="G312" s="24">
        <v>3</v>
      </c>
      <c r="H312" s="75" t="str">
        <f t="shared" si="195"/>
        <v>Peak Day</v>
      </c>
      <c r="I312" s="23">
        <f>'DepExp. Class.'!K$43</f>
        <v>11863.830720000004</v>
      </c>
      <c r="J312" s="75">
        <f t="shared" si="196"/>
        <v>6405.9143379304705</v>
      </c>
      <c r="K312" s="75">
        <f t="shared" si="197"/>
        <v>3953.3670651086554</v>
      </c>
      <c r="L312" s="75">
        <f t="shared" si="198"/>
        <v>0</v>
      </c>
      <c r="M312" s="75">
        <f t="shared" si="199"/>
        <v>1504.5493169608771</v>
      </c>
      <c r="N312" s="75">
        <f t="shared" si="200"/>
        <v>0</v>
      </c>
      <c r="O312" s="75">
        <f t="shared" si="201"/>
        <v>0</v>
      </c>
      <c r="P312" s="75">
        <f t="shared" si="202"/>
        <v>0</v>
      </c>
      <c r="Q312" s="75">
        <f t="shared" si="203"/>
        <v>0</v>
      </c>
      <c r="R312" s="75">
        <f t="shared" si="204"/>
        <v>0</v>
      </c>
      <c r="S312" s="75">
        <f t="shared" si="205"/>
        <v>0</v>
      </c>
      <c r="T312" s="75">
        <f t="shared" si="206"/>
        <v>0</v>
      </c>
      <c r="U312" s="75">
        <f t="shared" si="207"/>
        <v>0</v>
      </c>
      <c r="V312" s="75">
        <f t="shared" si="208"/>
        <v>0</v>
      </c>
      <c r="W312" s="75">
        <f t="shared" si="209"/>
        <v>0</v>
      </c>
      <c r="X312" s="75">
        <f t="shared" si="210"/>
        <v>0</v>
      </c>
      <c r="Y312" s="23">
        <f t="shared" si="211"/>
        <v>0</v>
      </c>
    </row>
    <row r="313" spans="1:25">
      <c r="A313" s="25">
        <f t="shared" si="175"/>
        <v>296</v>
      </c>
      <c r="C313" s="106">
        <v>35210</v>
      </c>
      <c r="E313" s="115" t="s">
        <v>342</v>
      </c>
      <c r="G313" s="24">
        <v>3</v>
      </c>
      <c r="H313" s="75" t="str">
        <f t="shared" si="195"/>
        <v>Peak Day</v>
      </c>
      <c r="I313" s="23">
        <f>'DepExp. Class.'!K$44</f>
        <v>499.88425199999989</v>
      </c>
      <c r="J313" s="75">
        <f t="shared" si="196"/>
        <v>269.91414263810793</v>
      </c>
      <c r="K313" s="75">
        <f t="shared" si="197"/>
        <v>166.57570264314043</v>
      </c>
      <c r="L313" s="75">
        <f t="shared" si="198"/>
        <v>0</v>
      </c>
      <c r="M313" s="75">
        <f t="shared" si="199"/>
        <v>63.394406718751512</v>
      </c>
      <c r="N313" s="75">
        <f t="shared" si="200"/>
        <v>0</v>
      </c>
      <c r="O313" s="75">
        <f t="shared" si="201"/>
        <v>0</v>
      </c>
      <c r="P313" s="75">
        <f t="shared" si="202"/>
        <v>0</v>
      </c>
      <c r="Q313" s="75">
        <f t="shared" si="203"/>
        <v>0</v>
      </c>
      <c r="R313" s="75">
        <f t="shared" si="204"/>
        <v>0</v>
      </c>
      <c r="S313" s="75">
        <f t="shared" si="205"/>
        <v>0</v>
      </c>
      <c r="T313" s="75">
        <f t="shared" si="206"/>
        <v>0</v>
      </c>
      <c r="U313" s="75">
        <f t="shared" si="207"/>
        <v>0</v>
      </c>
      <c r="V313" s="75">
        <f t="shared" si="208"/>
        <v>0</v>
      </c>
      <c r="W313" s="75">
        <f t="shared" si="209"/>
        <v>0</v>
      </c>
      <c r="X313" s="75">
        <f t="shared" si="210"/>
        <v>0</v>
      </c>
      <c r="Y313" s="23">
        <f t="shared" si="211"/>
        <v>0</v>
      </c>
    </row>
    <row r="314" spans="1:25">
      <c r="A314" s="25">
        <f t="shared" si="175"/>
        <v>297</v>
      </c>
      <c r="C314" s="106">
        <v>35211</v>
      </c>
      <c r="E314" s="115" t="s">
        <v>343</v>
      </c>
      <c r="G314" s="24">
        <v>3</v>
      </c>
      <c r="H314" s="75" t="str">
        <f t="shared" si="195"/>
        <v>Peak Day</v>
      </c>
      <c r="I314" s="23">
        <f>'DepExp. Class.'!K$45</f>
        <v>278.53277700000001</v>
      </c>
      <c r="J314" s="75">
        <f t="shared" si="196"/>
        <v>150.39468716963367</v>
      </c>
      <c r="K314" s="75">
        <f t="shared" si="197"/>
        <v>92.815072393839188</v>
      </c>
      <c r="L314" s="75">
        <f t="shared" si="198"/>
        <v>0</v>
      </c>
      <c r="M314" s="75">
        <f t="shared" si="199"/>
        <v>35.323017436527124</v>
      </c>
      <c r="N314" s="75">
        <f t="shared" si="200"/>
        <v>0</v>
      </c>
      <c r="O314" s="75">
        <f t="shared" si="201"/>
        <v>0</v>
      </c>
      <c r="P314" s="75">
        <f t="shared" si="202"/>
        <v>0</v>
      </c>
      <c r="Q314" s="75">
        <f t="shared" si="203"/>
        <v>0</v>
      </c>
      <c r="R314" s="75">
        <f t="shared" si="204"/>
        <v>0</v>
      </c>
      <c r="S314" s="75">
        <f t="shared" si="205"/>
        <v>0</v>
      </c>
      <c r="T314" s="75">
        <f t="shared" si="206"/>
        <v>0</v>
      </c>
      <c r="U314" s="75">
        <f t="shared" si="207"/>
        <v>0</v>
      </c>
      <c r="V314" s="75">
        <f t="shared" si="208"/>
        <v>0</v>
      </c>
      <c r="W314" s="75">
        <f t="shared" si="209"/>
        <v>0</v>
      </c>
      <c r="X314" s="75">
        <f t="shared" si="210"/>
        <v>0</v>
      </c>
      <c r="Y314" s="23">
        <f t="shared" si="211"/>
        <v>0</v>
      </c>
    </row>
    <row r="315" spans="1:25">
      <c r="A315" s="25">
        <f t="shared" si="175"/>
        <v>298</v>
      </c>
      <c r="C315" s="106">
        <v>35301</v>
      </c>
      <c r="E315" s="113" t="s">
        <v>329</v>
      </c>
      <c r="G315" s="24">
        <v>3</v>
      </c>
      <c r="H315" s="75" t="str">
        <f t="shared" si="195"/>
        <v>Peak Day</v>
      </c>
      <c r="I315" s="23">
        <f>'DepExp. Class.'!K$46</f>
        <v>1104.7073309999998</v>
      </c>
      <c r="J315" s="75">
        <f t="shared" si="196"/>
        <v>596.49034935570955</v>
      </c>
      <c r="K315" s="75">
        <f t="shared" si="197"/>
        <v>368.1200180644085</v>
      </c>
      <c r="L315" s="75">
        <f t="shared" si="198"/>
        <v>0</v>
      </c>
      <c r="M315" s="75">
        <f t="shared" si="199"/>
        <v>140.09696357988179</v>
      </c>
      <c r="N315" s="75">
        <f t="shared" si="200"/>
        <v>0</v>
      </c>
      <c r="O315" s="75">
        <f t="shared" si="201"/>
        <v>0</v>
      </c>
      <c r="P315" s="75">
        <f t="shared" si="202"/>
        <v>0</v>
      </c>
      <c r="Q315" s="75">
        <f t="shared" si="203"/>
        <v>0</v>
      </c>
      <c r="R315" s="75">
        <f t="shared" si="204"/>
        <v>0</v>
      </c>
      <c r="S315" s="75">
        <f t="shared" si="205"/>
        <v>0</v>
      </c>
      <c r="T315" s="75">
        <f t="shared" si="206"/>
        <v>0</v>
      </c>
      <c r="U315" s="75">
        <f t="shared" si="207"/>
        <v>0</v>
      </c>
      <c r="V315" s="75">
        <f t="shared" si="208"/>
        <v>0</v>
      </c>
      <c r="W315" s="75">
        <f t="shared" si="209"/>
        <v>0</v>
      </c>
      <c r="X315" s="75">
        <f t="shared" si="210"/>
        <v>0</v>
      </c>
      <c r="Y315" s="23">
        <f t="shared" si="211"/>
        <v>0</v>
      </c>
    </row>
    <row r="316" spans="1:25">
      <c r="A316" s="25">
        <f t="shared" si="175"/>
        <v>299</v>
      </c>
      <c r="C316" s="106">
        <v>35302</v>
      </c>
      <c r="E316" s="115" t="s">
        <v>330</v>
      </c>
      <c r="G316" s="24">
        <v>3</v>
      </c>
      <c r="H316" s="75" t="str">
        <f t="shared" si="195"/>
        <v>Peak Day</v>
      </c>
      <c r="I316" s="23">
        <f>'DepExp. Class.'!K$47</f>
        <v>1318.7090699999999</v>
      </c>
      <c r="J316" s="75">
        <f t="shared" si="196"/>
        <v>712.04129074693617</v>
      </c>
      <c r="K316" s="75">
        <f t="shared" si="197"/>
        <v>439.43150647028642</v>
      </c>
      <c r="L316" s="75">
        <f t="shared" si="198"/>
        <v>0</v>
      </c>
      <c r="M316" s="75">
        <f t="shared" si="199"/>
        <v>167.23627278277726</v>
      </c>
      <c r="N316" s="75">
        <f t="shared" si="200"/>
        <v>0</v>
      </c>
      <c r="O316" s="75">
        <f t="shared" si="201"/>
        <v>0</v>
      </c>
      <c r="P316" s="75">
        <f t="shared" si="202"/>
        <v>0</v>
      </c>
      <c r="Q316" s="75">
        <f t="shared" si="203"/>
        <v>0</v>
      </c>
      <c r="R316" s="75">
        <f t="shared" si="204"/>
        <v>0</v>
      </c>
      <c r="S316" s="75">
        <f t="shared" si="205"/>
        <v>0</v>
      </c>
      <c r="T316" s="75">
        <f t="shared" si="206"/>
        <v>0</v>
      </c>
      <c r="U316" s="75">
        <f t="shared" si="207"/>
        <v>0</v>
      </c>
      <c r="V316" s="75">
        <f t="shared" si="208"/>
        <v>0</v>
      </c>
      <c r="W316" s="75">
        <f t="shared" si="209"/>
        <v>0</v>
      </c>
      <c r="X316" s="75">
        <f t="shared" si="210"/>
        <v>0</v>
      </c>
      <c r="Y316" s="23">
        <f t="shared" si="211"/>
        <v>0</v>
      </c>
    </row>
    <row r="317" spans="1:25">
      <c r="A317" s="25">
        <f t="shared" si="175"/>
        <v>300</v>
      </c>
      <c r="C317" s="106">
        <v>35400</v>
      </c>
      <c r="E317" s="115" t="s">
        <v>116</v>
      </c>
      <c r="G317" s="24">
        <v>3</v>
      </c>
      <c r="H317" s="75" t="str">
        <f t="shared" si="195"/>
        <v>Peak Day</v>
      </c>
      <c r="I317" s="23">
        <f>'DepExp. Class.'!K$48</f>
        <v>154463.48860500005</v>
      </c>
      <c r="J317" s="75">
        <f t="shared" si="196"/>
        <v>83403.067667972369</v>
      </c>
      <c r="K317" s="75">
        <f t="shared" si="197"/>
        <v>51471.643773824275</v>
      </c>
      <c r="L317" s="75">
        <f t="shared" si="198"/>
        <v>0</v>
      </c>
      <c r="M317" s="75">
        <f t="shared" si="199"/>
        <v>19588.777163203402</v>
      </c>
      <c r="N317" s="75">
        <f t="shared" si="200"/>
        <v>0</v>
      </c>
      <c r="O317" s="75">
        <f t="shared" si="201"/>
        <v>0</v>
      </c>
      <c r="P317" s="75">
        <f t="shared" si="202"/>
        <v>0</v>
      </c>
      <c r="Q317" s="75">
        <f t="shared" si="203"/>
        <v>0</v>
      </c>
      <c r="R317" s="75">
        <f t="shared" si="204"/>
        <v>0</v>
      </c>
      <c r="S317" s="75">
        <f t="shared" si="205"/>
        <v>0</v>
      </c>
      <c r="T317" s="75">
        <f t="shared" si="206"/>
        <v>0</v>
      </c>
      <c r="U317" s="75">
        <f t="shared" si="207"/>
        <v>0</v>
      </c>
      <c r="V317" s="75">
        <f t="shared" si="208"/>
        <v>0</v>
      </c>
      <c r="W317" s="75">
        <f t="shared" si="209"/>
        <v>0</v>
      </c>
      <c r="X317" s="75">
        <f t="shared" si="210"/>
        <v>0</v>
      </c>
      <c r="Y317" s="23">
        <f t="shared" si="211"/>
        <v>0</v>
      </c>
    </row>
    <row r="318" spans="1:25">
      <c r="A318" s="25">
        <f t="shared" si="175"/>
        <v>301</v>
      </c>
      <c r="C318" s="106">
        <v>35500</v>
      </c>
      <c r="E318" s="115" t="s">
        <v>344</v>
      </c>
      <c r="G318" s="24">
        <v>3</v>
      </c>
      <c r="H318" s="75" t="str">
        <f t="shared" si="195"/>
        <v>Peak Day</v>
      </c>
      <c r="I318" s="23">
        <f>'DepExp. Class.'!K$49</f>
        <v>2553.338952999999</v>
      </c>
      <c r="J318" s="75">
        <f t="shared" si="196"/>
        <v>1378.683748500001</v>
      </c>
      <c r="K318" s="75">
        <f t="shared" si="197"/>
        <v>850.84542767727646</v>
      </c>
      <c r="L318" s="75">
        <f t="shared" si="198"/>
        <v>0</v>
      </c>
      <c r="M318" s="75">
        <f t="shared" si="199"/>
        <v>323.80977682272157</v>
      </c>
      <c r="N318" s="75">
        <f t="shared" si="200"/>
        <v>0</v>
      </c>
      <c r="O318" s="75">
        <f t="shared" si="201"/>
        <v>0</v>
      </c>
      <c r="P318" s="75">
        <f t="shared" si="202"/>
        <v>0</v>
      </c>
      <c r="Q318" s="75">
        <f t="shared" si="203"/>
        <v>0</v>
      </c>
      <c r="R318" s="75">
        <f t="shared" si="204"/>
        <v>0</v>
      </c>
      <c r="S318" s="75">
        <f t="shared" si="205"/>
        <v>0</v>
      </c>
      <c r="T318" s="75">
        <f t="shared" si="206"/>
        <v>0</v>
      </c>
      <c r="U318" s="75">
        <f t="shared" si="207"/>
        <v>0</v>
      </c>
      <c r="V318" s="75">
        <f t="shared" si="208"/>
        <v>0</v>
      </c>
      <c r="W318" s="75">
        <f t="shared" si="209"/>
        <v>0</v>
      </c>
      <c r="X318" s="75">
        <f t="shared" si="210"/>
        <v>0</v>
      </c>
      <c r="Y318" s="23">
        <f t="shared" si="211"/>
        <v>0</v>
      </c>
    </row>
    <row r="319" spans="1:25">
      <c r="A319" s="25">
        <f t="shared" si="175"/>
        <v>302</v>
      </c>
      <c r="C319" s="106">
        <v>35600</v>
      </c>
      <c r="E319" s="115" t="s">
        <v>332</v>
      </c>
      <c r="G319" s="24">
        <v>3</v>
      </c>
      <c r="H319" s="75" t="str">
        <f t="shared" si="195"/>
        <v>Peak Day</v>
      </c>
      <c r="I319" s="23">
        <f>'DepExp. Class.'!K$50</f>
        <v>16593.723249999999</v>
      </c>
      <c r="J319" s="75">
        <f t="shared" si="196"/>
        <v>8959.8353344361585</v>
      </c>
      <c r="K319" s="75">
        <f t="shared" si="197"/>
        <v>5529.5022773283245</v>
      </c>
      <c r="L319" s="75">
        <f t="shared" si="198"/>
        <v>0</v>
      </c>
      <c r="M319" s="75">
        <f t="shared" si="199"/>
        <v>2104.3856382355157</v>
      </c>
      <c r="N319" s="75">
        <f t="shared" si="200"/>
        <v>0</v>
      </c>
      <c r="O319" s="75">
        <f t="shared" si="201"/>
        <v>0</v>
      </c>
      <c r="P319" s="75">
        <f t="shared" si="202"/>
        <v>0</v>
      </c>
      <c r="Q319" s="75">
        <f t="shared" si="203"/>
        <v>0</v>
      </c>
      <c r="R319" s="75">
        <f t="shared" si="204"/>
        <v>0</v>
      </c>
      <c r="S319" s="75">
        <f t="shared" si="205"/>
        <v>0</v>
      </c>
      <c r="T319" s="75">
        <f t="shared" si="206"/>
        <v>0</v>
      </c>
      <c r="U319" s="75">
        <f t="shared" si="207"/>
        <v>0</v>
      </c>
      <c r="V319" s="75">
        <f t="shared" si="208"/>
        <v>0</v>
      </c>
      <c r="W319" s="75">
        <f t="shared" si="209"/>
        <v>0</v>
      </c>
      <c r="X319" s="75">
        <f t="shared" si="210"/>
        <v>0</v>
      </c>
      <c r="Y319" s="23">
        <f t="shared" si="211"/>
        <v>0</v>
      </c>
    </row>
    <row r="320" spans="1:25">
      <c r="A320" s="25">
        <f t="shared" si="175"/>
        <v>303</v>
      </c>
      <c r="G320" s="24"/>
      <c r="H320" s="75"/>
      <c r="I320" s="23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23"/>
    </row>
    <row r="321" spans="1:25">
      <c r="A321" s="25">
        <f t="shared" si="175"/>
        <v>304</v>
      </c>
      <c r="D321" s="106" t="s">
        <v>345</v>
      </c>
      <c r="G321" s="24"/>
      <c r="H321" s="75"/>
      <c r="I321" s="23">
        <f>'DepExp. Class.'!K$52</f>
        <v>330638.82250116672</v>
      </c>
      <c r="J321" s="75">
        <f>SUM(J303:J319)</f>
        <v>178529.51746572723</v>
      </c>
      <c r="K321" s="75">
        <f t="shared" ref="K321:X321" si="212">SUM(K303:K319)</f>
        <v>110178.29419285737</v>
      </c>
      <c r="L321" s="75">
        <f t="shared" si="212"/>
        <v>0</v>
      </c>
      <c r="M321" s="75">
        <f t="shared" si="212"/>
        <v>41931.010842582131</v>
      </c>
      <c r="N321" s="75">
        <f t="shared" si="212"/>
        <v>0</v>
      </c>
      <c r="O321" s="75">
        <f t="shared" si="212"/>
        <v>0</v>
      </c>
      <c r="P321" s="75">
        <f t="shared" si="212"/>
        <v>0</v>
      </c>
      <c r="Q321" s="75">
        <f t="shared" si="212"/>
        <v>0</v>
      </c>
      <c r="R321" s="75">
        <f t="shared" si="212"/>
        <v>0</v>
      </c>
      <c r="S321" s="75">
        <f t="shared" si="212"/>
        <v>0</v>
      </c>
      <c r="T321" s="75">
        <f t="shared" si="212"/>
        <v>0</v>
      </c>
      <c r="U321" s="75">
        <f t="shared" si="212"/>
        <v>0</v>
      </c>
      <c r="V321" s="75">
        <f t="shared" si="212"/>
        <v>0</v>
      </c>
      <c r="W321" s="75">
        <f t="shared" si="212"/>
        <v>0</v>
      </c>
      <c r="X321" s="75">
        <f t="shared" si="212"/>
        <v>0</v>
      </c>
      <c r="Y321" s="23">
        <f>SUM(J321:X321)-I321</f>
        <v>0</v>
      </c>
    </row>
    <row r="322" spans="1:25">
      <c r="A322" s="25">
        <f t="shared" si="175"/>
        <v>305</v>
      </c>
      <c r="G322" s="24"/>
      <c r="H322" s="75"/>
      <c r="I322" s="23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23"/>
    </row>
    <row r="323" spans="1:25">
      <c r="A323" s="25">
        <f t="shared" si="175"/>
        <v>306</v>
      </c>
      <c r="D323" s="106" t="s">
        <v>64</v>
      </c>
      <c r="G323" s="24"/>
      <c r="H323" s="75"/>
      <c r="I323" s="23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23"/>
    </row>
    <row r="324" spans="1:25">
      <c r="A324" s="25">
        <f t="shared" si="175"/>
        <v>307</v>
      </c>
      <c r="G324" s="24"/>
      <c r="H324" s="75"/>
      <c r="I324" s="23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23"/>
    </row>
    <row r="325" spans="1:25">
      <c r="A325" s="25">
        <f t="shared" si="175"/>
        <v>308</v>
      </c>
      <c r="C325" s="106">
        <v>36510</v>
      </c>
      <c r="E325" s="106" t="s">
        <v>115</v>
      </c>
      <c r="G325" s="24">
        <v>3</v>
      </c>
      <c r="H325" s="75" t="str">
        <f t="shared" ref="H325:H333" si="213">VLOOKUP($G325,alloc,3)</f>
        <v>Peak Day</v>
      </c>
      <c r="I325" s="23">
        <f>'DepExp. Class.'!K$56</f>
        <v>0</v>
      </c>
      <c r="J325" s="75">
        <f t="shared" ref="J325:J333" si="214">$I325*VLOOKUP($G325,alloc,6)</f>
        <v>0</v>
      </c>
      <c r="K325" s="75">
        <f t="shared" ref="K325:K333" si="215">$I325*VLOOKUP($G325,alloc,7)</f>
        <v>0</v>
      </c>
      <c r="L325" s="75">
        <f t="shared" ref="L325:L333" si="216">$I325*VLOOKUP($G325,alloc,8)</f>
        <v>0</v>
      </c>
      <c r="M325" s="75">
        <f t="shared" ref="M325:M333" si="217">$I325*VLOOKUP($G325,alloc,9)</f>
        <v>0</v>
      </c>
      <c r="N325" s="75">
        <f t="shared" ref="N325:N333" si="218">$I325*VLOOKUP($G325,alloc,10)</f>
        <v>0</v>
      </c>
      <c r="O325" s="75">
        <f t="shared" ref="O325:O333" si="219">$I325*VLOOKUP($G325,alloc,11)</f>
        <v>0</v>
      </c>
      <c r="P325" s="75">
        <f t="shared" ref="P325:P333" si="220">$I325*VLOOKUP($G325,alloc,12)</f>
        <v>0</v>
      </c>
      <c r="Q325" s="75">
        <f t="shared" ref="Q325:Q333" si="221">$I325*VLOOKUP($G325,alloc,13)</f>
        <v>0</v>
      </c>
      <c r="R325" s="75">
        <f t="shared" ref="R325:R333" si="222">$I325*VLOOKUP($G325,alloc,14)</f>
        <v>0</v>
      </c>
      <c r="S325" s="75">
        <f t="shared" ref="S325:S333" si="223">$I325*VLOOKUP($G325,alloc,15)</f>
        <v>0</v>
      </c>
      <c r="T325" s="75">
        <f t="shared" ref="T325:T333" si="224">$I325*VLOOKUP($G325,alloc,16)</f>
        <v>0</v>
      </c>
      <c r="U325" s="75">
        <f t="shared" ref="U325:U333" si="225">$I325*VLOOKUP($G325,alloc,17)</f>
        <v>0</v>
      </c>
      <c r="V325" s="75">
        <f t="shared" ref="V325:V333" si="226">$I325*VLOOKUP($G325,alloc,18)</f>
        <v>0</v>
      </c>
      <c r="W325" s="75">
        <f t="shared" ref="W325:W333" si="227">$I325*VLOOKUP($G325,alloc,19)</f>
        <v>0</v>
      </c>
      <c r="X325" s="75">
        <f t="shared" ref="X325:X333" si="228">$I325*VLOOKUP($G325,alloc,20)</f>
        <v>0</v>
      </c>
      <c r="Y325" s="23">
        <f t="shared" ref="Y325:Y333" si="229">SUM(J325:X325)-I325</f>
        <v>0</v>
      </c>
    </row>
    <row r="326" spans="1:25">
      <c r="A326" s="25">
        <f t="shared" si="175"/>
        <v>309</v>
      </c>
      <c r="C326" s="106">
        <v>36520</v>
      </c>
      <c r="E326" s="106" t="s">
        <v>137</v>
      </c>
      <c r="G326" s="24">
        <v>3</v>
      </c>
      <c r="H326" s="75" t="str">
        <f t="shared" si="213"/>
        <v>Peak Day</v>
      </c>
      <c r="I326" s="23">
        <f>'DepExp. Class.'!K$57</f>
        <v>7376.0620000000026</v>
      </c>
      <c r="J326" s="75">
        <f t="shared" si="214"/>
        <v>3982.7288873575653</v>
      </c>
      <c r="K326" s="75">
        <f t="shared" si="215"/>
        <v>2457.9144181348775</v>
      </c>
      <c r="L326" s="75">
        <f t="shared" si="216"/>
        <v>0</v>
      </c>
      <c r="M326" s="75">
        <f t="shared" si="217"/>
        <v>935.41869450755962</v>
      </c>
      <c r="N326" s="75">
        <f t="shared" si="218"/>
        <v>0</v>
      </c>
      <c r="O326" s="75">
        <f t="shared" si="219"/>
        <v>0</v>
      </c>
      <c r="P326" s="75">
        <f t="shared" si="220"/>
        <v>0</v>
      </c>
      <c r="Q326" s="75">
        <f t="shared" si="221"/>
        <v>0</v>
      </c>
      <c r="R326" s="75">
        <f t="shared" si="222"/>
        <v>0</v>
      </c>
      <c r="S326" s="75">
        <f t="shared" si="223"/>
        <v>0</v>
      </c>
      <c r="T326" s="75">
        <f t="shared" si="224"/>
        <v>0</v>
      </c>
      <c r="U326" s="75">
        <f t="shared" si="225"/>
        <v>0</v>
      </c>
      <c r="V326" s="75">
        <f t="shared" si="226"/>
        <v>0</v>
      </c>
      <c r="W326" s="75">
        <f t="shared" si="227"/>
        <v>0</v>
      </c>
      <c r="X326" s="75">
        <f t="shared" si="228"/>
        <v>0</v>
      </c>
      <c r="Y326" s="23">
        <f t="shared" si="229"/>
        <v>0</v>
      </c>
    </row>
    <row r="327" spans="1:25">
      <c r="A327" s="25">
        <f t="shared" si="175"/>
        <v>310</v>
      </c>
      <c r="C327" s="106">
        <v>36602</v>
      </c>
      <c r="E327" s="115" t="s">
        <v>139</v>
      </c>
      <c r="G327" s="24">
        <v>3</v>
      </c>
      <c r="H327" s="75" t="str">
        <f t="shared" si="213"/>
        <v>Peak Day</v>
      </c>
      <c r="I327" s="23">
        <f>'DepExp. Class.'!K$58</f>
        <v>4495.5153860000009</v>
      </c>
      <c r="J327" s="75">
        <f t="shared" si="214"/>
        <v>2427.3682883064967</v>
      </c>
      <c r="K327" s="75">
        <f t="shared" si="215"/>
        <v>1498.0340572241091</v>
      </c>
      <c r="L327" s="75">
        <f t="shared" si="216"/>
        <v>0</v>
      </c>
      <c r="M327" s="75">
        <f t="shared" si="217"/>
        <v>570.11304046939517</v>
      </c>
      <c r="N327" s="75">
        <f t="shared" si="218"/>
        <v>0</v>
      </c>
      <c r="O327" s="75">
        <f t="shared" si="219"/>
        <v>0</v>
      </c>
      <c r="P327" s="75">
        <f t="shared" si="220"/>
        <v>0</v>
      </c>
      <c r="Q327" s="75">
        <f t="shared" si="221"/>
        <v>0</v>
      </c>
      <c r="R327" s="75">
        <f t="shared" si="222"/>
        <v>0</v>
      </c>
      <c r="S327" s="75">
        <f t="shared" si="223"/>
        <v>0</v>
      </c>
      <c r="T327" s="75">
        <f t="shared" si="224"/>
        <v>0</v>
      </c>
      <c r="U327" s="75">
        <f t="shared" si="225"/>
        <v>0</v>
      </c>
      <c r="V327" s="75">
        <f t="shared" si="226"/>
        <v>0</v>
      </c>
      <c r="W327" s="75">
        <f t="shared" si="227"/>
        <v>0</v>
      </c>
      <c r="X327" s="75">
        <f t="shared" si="228"/>
        <v>0</v>
      </c>
      <c r="Y327" s="23">
        <f t="shared" si="229"/>
        <v>0</v>
      </c>
    </row>
    <row r="328" spans="1:25">
      <c r="A328" s="25">
        <f t="shared" si="175"/>
        <v>311</v>
      </c>
      <c r="C328" s="106">
        <v>36603</v>
      </c>
      <c r="E328" s="115" t="s">
        <v>270</v>
      </c>
      <c r="G328" s="24">
        <v>3</v>
      </c>
      <c r="H328" s="75" t="str">
        <f t="shared" si="213"/>
        <v>Peak Day</v>
      </c>
      <c r="I328" s="23">
        <f>'DepExp. Class.'!K$59</f>
        <v>0</v>
      </c>
      <c r="J328" s="75">
        <f t="shared" si="214"/>
        <v>0</v>
      </c>
      <c r="K328" s="75">
        <f t="shared" si="215"/>
        <v>0</v>
      </c>
      <c r="L328" s="75">
        <f t="shared" si="216"/>
        <v>0</v>
      </c>
      <c r="M328" s="75">
        <f t="shared" si="217"/>
        <v>0</v>
      </c>
      <c r="N328" s="75">
        <f t="shared" si="218"/>
        <v>0</v>
      </c>
      <c r="O328" s="75">
        <f t="shared" si="219"/>
        <v>0</v>
      </c>
      <c r="P328" s="75">
        <f t="shared" si="220"/>
        <v>0</v>
      </c>
      <c r="Q328" s="75">
        <f t="shared" si="221"/>
        <v>0</v>
      </c>
      <c r="R328" s="75">
        <f t="shared" si="222"/>
        <v>0</v>
      </c>
      <c r="S328" s="75">
        <f t="shared" si="223"/>
        <v>0</v>
      </c>
      <c r="T328" s="75">
        <f t="shared" si="224"/>
        <v>0</v>
      </c>
      <c r="U328" s="75">
        <f t="shared" si="225"/>
        <v>0</v>
      </c>
      <c r="V328" s="75">
        <f t="shared" si="226"/>
        <v>0</v>
      </c>
      <c r="W328" s="75">
        <f t="shared" si="227"/>
        <v>0</v>
      </c>
      <c r="X328" s="75">
        <f t="shared" si="228"/>
        <v>0</v>
      </c>
      <c r="Y328" s="23">
        <f t="shared" si="229"/>
        <v>0</v>
      </c>
    </row>
    <row r="329" spans="1:25">
      <c r="A329" s="25">
        <f t="shared" si="175"/>
        <v>312</v>
      </c>
      <c r="C329" s="106">
        <v>36700</v>
      </c>
      <c r="E329" s="115" t="s">
        <v>271</v>
      </c>
      <c r="G329" s="24">
        <v>3</v>
      </c>
      <c r="H329" s="75" t="str">
        <f t="shared" si="213"/>
        <v>Peak Day</v>
      </c>
      <c r="I329" s="23">
        <f>'DepExp. Class.'!K$60</f>
        <v>1478.3907090000002</v>
      </c>
      <c r="J329" s="75">
        <f t="shared" si="214"/>
        <v>798.26191584823061</v>
      </c>
      <c r="K329" s="75">
        <f t="shared" si="215"/>
        <v>492.64198691493414</v>
      </c>
      <c r="L329" s="75">
        <f t="shared" si="216"/>
        <v>0</v>
      </c>
      <c r="M329" s="75">
        <f t="shared" si="217"/>
        <v>187.48680623683549</v>
      </c>
      <c r="N329" s="75">
        <f t="shared" si="218"/>
        <v>0</v>
      </c>
      <c r="O329" s="75">
        <f t="shared" si="219"/>
        <v>0</v>
      </c>
      <c r="P329" s="75">
        <f t="shared" si="220"/>
        <v>0</v>
      </c>
      <c r="Q329" s="75">
        <f t="shared" si="221"/>
        <v>0</v>
      </c>
      <c r="R329" s="75">
        <f t="shared" si="222"/>
        <v>0</v>
      </c>
      <c r="S329" s="75">
        <f t="shared" si="223"/>
        <v>0</v>
      </c>
      <c r="T329" s="75">
        <f t="shared" si="224"/>
        <v>0</v>
      </c>
      <c r="U329" s="75">
        <f t="shared" si="225"/>
        <v>0</v>
      </c>
      <c r="V329" s="75">
        <f t="shared" si="226"/>
        <v>0</v>
      </c>
      <c r="W329" s="75">
        <f t="shared" si="227"/>
        <v>0</v>
      </c>
      <c r="X329" s="75">
        <f t="shared" si="228"/>
        <v>0</v>
      </c>
      <c r="Y329" s="23">
        <f t="shared" si="229"/>
        <v>0</v>
      </c>
    </row>
    <row r="330" spans="1:25">
      <c r="A330" s="25">
        <f t="shared" si="175"/>
        <v>313</v>
      </c>
      <c r="C330" s="106">
        <v>36701</v>
      </c>
      <c r="E330" s="115" t="s">
        <v>272</v>
      </c>
      <c r="G330" s="24">
        <v>3</v>
      </c>
      <c r="H330" s="75" t="str">
        <f t="shared" si="213"/>
        <v>Peak Day</v>
      </c>
      <c r="I330" s="23">
        <f>'DepExp. Class.'!K$61</f>
        <v>384011.50869600003</v>
      </c>
      <c r="J330" s="75">
        <f t="shared" si="214"/>
        <v>207348.27456186237</v>
      </c>
      <c r="K330" s="75">
        <f t="shared" si="215"/>
        <v>127963.59682898883</v>
      </c>
      <c r="L330" s="75">
        <f t="shared" si="216"/>
        <v>0</v>
      </c>
      <c r="M330" s="75">
        <f t="shared" si="217"/>
        <v>48699.637305148819</v>
      </c>
      <c r="N330" s="75">
        <f t="shared" si="218"/>
        <v>0</v>
      </c>
      <c r="O330" s="75">
        <f t="shared" si="219"/>
        <v>0</v>
      </c>
      <c r="P330" s="75">
        <f t="shared" si="220"/>
        <v>0</v>
      </c>
      <c r="Q330" s="75">
        <f t="shared" si="221"/>
        <v>0</v>
      </c>
      <c r="R330" s="75">
        <f t="shared" si="222"/>
        <v>0</v>
      </c>
      <c r="S330" s="75">
        <f t="shared" si="223"/>
        <v>0</v>
      </c>
      <c r="T330" s="75">
        <f t="shared" si="224"/>
        <v>0</v>
      </c>
      <c r="U330" s="75">
        <f t="shared" si="225"/>
        <v>0</v>
      </c>
      <c r="V330" s="75">
        <f t="shared" si="226"/>
        <v>0</v>
      </c>
      <c r="W330" s="75">
        <f t="shared" si="227"/>
        <v>0</v>
      </c>
      <c r="X330" s="75">
        <f t="shared" si="228"/>
        <v>0</v>
      </c>
      <c r="Y330" s="23">
        <f t="shared" si="229"/>
        <v>0</v>
      </c>
    </row>
    <row r="331" spans="1:25">
      <c r="A331" s="25">
        <f t="shared" si="175"/>
        <v>314</v>
      </c>
      <c r="C331" s="106">
        <v>36703</v>
      </c>
      <c r="E331" s="115" t="s">
        <v>627</v>
      </c>
      <c r="G331" s="24">
        <v>3</v>
      </c>
      <c r="H331" s="75" t="str">
        <f t="shared" si="213"/>
        <v>Peak Day</v>
      </c>
      <c r="I331" s="23">
        <f>'DepExp. Class.'!K$62</f>
        <v>0</v>
      </c>
      <c r="J331" s="75">
        <f t="shared" si="214"/>
        <v>0</v>
      </c>
      <c r="K331" s="75">
        <f t="shared" si="215"/>
        <v>0</v>
      </c>
      <c r="L331" s="75">
        <f t="shared" si="216"/>
        <v>0</v>
      </c>
      <c r="M331" s="75">
        <f t="shared" si="217"/>
        <v>0</v>
      </c>
      <c r="N331" s="75">
        <f t="shared" si="218"/>
        <v>0</v>
      </c>
      <c r="O331" s="75">
        <f t="shared" si="219"/>
        <v>0</v>
      </c>
      <c r="P331" s="75">
        <f t="shared" si="220"/>
        <v>0</v>
      </c>
      <c r="Q331" s="75">
        <f t="shared" si="221"/>
        <v>0</v>
      </c>
      <c r="R331" s="75">
        <f t="shared" si="222"/>
        <v>0</v>
      </c>
      <c r="S331" s="75">
        <f t="shared" si="223"/>
        <v>0</v>
      </c>
      <c r="T331" s="75">
        <f t="shared" si="224"/>
        <v>0</v>
      </c>
      <c r="U331" s="75">
        <f t="shared" si="225"/>
        <v>0</v>
      </c>
      <c r="V331" s="75">
        <f t="shared" si="226"/>
        <v>0</v>
      </c>
      <c r="W331" s="75">
        <f t="shared" si="227"/>
        <v>0</v>
      </c>
      <c r="X331" s="75">
        <f t="shared" si="228"/>
        <v>0</v>
      </c>
      <c r="Y331" s="23">
        <f t="shared" si="229"/>
        <v>0</v>
      </c>
    </row>
    <row r="332" spans="1:25">
      <c r="A332" s="25">
        <f t="shared" si="175"/>
        <v>315</v>
      </c>
      <c r="C332" s="106">
        <v>36900</v>
      </c>
      <c r="E332" s="115" t="s">
        <v>273</v>
      </c>
      <c r="G332" s="24">
        <v>3</v>
      </c>
      <c r="H332" s="75" t="str">
        <f t="shared" si="213"/>
        <v>Peak Day</v>
      </c>
      <c r="I332" s="23">
        <f>'DepExp. Class.'!K$63</f>
        <v>35792.614281000009</v>
      </c>
      <c r="J332" s="75">
        <f t="shared" si="214"/>
        <v>19326.339563168753</v>
      </c>
      <c r="K332" s="75">
        <f t="shared" si="215"/>
        <v>11927.120827348008</v>
      </c>
      <c r="L332" s="75">
        <f t="shared" si="216"/>
        <v>0</v>
      </c>
      <c r="M332" s="75">
        <f t="shared" si="217"/>
        <v>4539.1538904832487</v>
      </c>
      <c r="N332" s="75">
        <f t="shared" si="218"/>
        <v>0</v>
      </c>
      <c r="O332" s="75">
        <f t="shared" si="219"/>
        <v>0</v>
      </c>
      <c r="P332" s="75">
        <f t="shared" si="220"/>
        <v>0</v>
      </c>
      <c r="Q332" s="75">
        <f t="shared" si="221"/>
        <v>0</v>
      </c>
      <c r="R332" s="75">
        <f t="shared" si="222"/>
        <v>0</v>
      </c>
      <c r="S332" s="75">
        <f t="shared" si="223"/>
        <v>0</v>
      </c>
      <c r="T332" s="75">
        <f t="shared" si="224"/>
        <v>0</v>
      </c>
      <c r="U332" s="75">
        <f t="shared" si="225"/>
        <v>0</v>
      </c>
      <c r="V332" s="75">
        <f t="shared" si="226"/>
        <v>0</v>
      </c>
      <c r="W332" s="75">
        <f t="shared" si="227"/>
        <v>0</v>
      </c>
      <c r="X332" s="75">
        <f t="shared" si="228"/>
        <v>0</v>
      </c>
      <c r="Y332" s="23">
        <f t="shared" si="229"/>
        <v>0</v>
      </c>
    </row>
    <row r="333" spans="1:25">
      <c r="A333" s="25">
        <f t="shared" si="175"/>
        <v>316</v>
      </c>
      <c r="C333" s="106">
        <v>36901</v>
      </c>
      <c r="E333" s="115" t="s">
        <v>273</v>
      </c>
      <c r="G333" s="24">
        <v>3</v>
      </c>
      <c r="H333" s="75" t="str">
        <f t="shared" si="213"/>
        <v>Peak Day</v>
      </c>
      <c r="I333" s="23">
        <f>'DepExp. Class.'!K$64</f>
        <v>40624.037291000008</v>
      </c>
      <c r="J333" s="75">
        <f t="shared" si="214"/>
        <v>21935.082275604062</v>
      </c>
      <c r="K333" s="75">
        <f t="shared" si="215"/>
        <v>13537.088893829499</v>
      </c>
      <c r="L333" s="75">
        <f t="shared" si="216"/>
        <v>0</v>
      </c>
      <c r="M333" s="75">
        <f t="shared" si="217"/>
        <v>5151.8661215664451</v>
      </c>
      <c r="N333" s="75">
        <f t="shared" si="218"/>
        <v>0</v>
      </c>
      <c r="O333" s="75">
        <f t="shared" si="219"/>
        <v>0</v>
      </c>
      <c r="P333" s="75">
        <f t="shared" si="220"/>
        <v>0</v>
      </c>
      <c r="Q333" s="75">
        <f t="shared" si="221"/>
        <v>0</v>
      </c>
      <c r="R333" s="75">
        <f t="shared" si="222"/>
        <v>0</v>
      </c>
      <c r="S333" s="75">
        <f t="shared" si="223"/>
        <v>0</v>
      </c>
      <c r="T333" s="75">
        <f t="shared" si="224"/>
        <v>0</v>
      </c>
      <c r="U333" s="75">
        <f t="shared" si="225"/>
        <v>0</v>
      </c>
      <c r="V333" s="75">
        <f t="shared" si="226"/>
        <v>0</v>
      </c>
      <c r="W333" s="75">
        <f t="shared" si="227"/>
        <v>0</v>
      </c>
      <c r="X333" s="75">
        <f t="shared" si="228"/>
        <v>0</v>
      </c>
      <c r="Y333" s="23">
        <f t="shared" si="229"/>
        <v>0</v>
      </c>
    </row>
    <row r="334" spans="1:25">
      <c r="A334" s="25">
        <f t="shared" si="175"/>
        <v>317</v>
      </c>
      <c r="G334" s="24"/>
      <c r="I334" s="23"/>
      <c r="J334" s="95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</row>
    <row r="335" spans="1:25">
      <c r="A335" s="25">
        <f t="shared" si="175"/>
        <v>318</v>
      </c>
      <c r="D335" s="106" t="s">
        <v>65</v>
      </c>
      <c r="G335" s="24"/>
      <c r="H335" s="75"/>
      <c r="I335" s="23">
        <f>'DepExp. Class.'!K$66</f>
        <v>473778.12836300005</v>
      </c>
      <c r="J335" s="75">
        <f>SUM(J325:J333)</f>
        <v>255818.05549214751</v>
      </c>
      <c r="K335" s="75">
        <f t="shared" ref="K335:X335" si="230">SUM(K325:K333)</f>
        <v>157876.39701244025</v>
      </c>
      <c r="L335" s="75">
        <f t="shared" si="230"/>
        <v>0</v>
      </c>
      <c r="M335" s="75">
        <f t="shared" si="230"/>
        <v>60083.675858412302</v>
      </c>
      <c r="N335" s="75">
        <f t="shared" si="230"/>
        <v>0</v>
      </c>
      <c r="O335" s="75">
        <f t="shared" si="230"/>
        <v>0</v>
      </c>
      <c r="P335" s="75">
        <f t="shared" si="230"/>
        <v>0</v>
      </c>
      <c r="Q335" s="75">
        <f t="shared" si="230"/>
        <v>0</v>
      </c>
      <c r="R335" s="75">
        <f t="shared" si="230"/>
        <v>0</v>
      </c>
      <c r="S335" s="75">
        <f t="shared" si="230"/>
        <v>0</v>
      </c>
      <c r="T335" s="75">
        <f t="shared" si="230"/>
        <v>0</v>
      </c>
      <c r="U335" s="75">
        <f t="shared" si="230"/>
        <v>0</v>
      </c>
      <c r="V335" s="75">
        <f t="shared" si="230"/>
        <v>0</v>
      </c>
      <c r="W335" s="75">
        <f t="shared" si="230"/>
        <v>0</v>
      </c>
      <c r="X335" s="75">
        <f t="shared" si="230"/>
        <v>0</v>
      </c>
      <c r="Y335" s="23">
        <f>SUM(J335:X335)-I335</f>
        <v>0</v>
      </c>
    </row>
    <row r="336" spans="1:25">
      <c r="A336" s="25">
        <f t="shared" si="175"/>
        <v>319</v>
      </c>
      <c r="G336" s="24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>
      <c r="A337" s="25">
        <f t="shared" si="175"/>
        <v>320</v>
      </c>
      <c r="D337" s="106" t="s">
        <v>24</v>
      </c>
      <c r="G337" s="24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>
      <c r="A338" s="25">
        <f t="shared" si="175"/>
        <v>321</v>
      </c>
      <c r="G338" s="24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</row>
    <row r="339" spans="1:25">
      <c r="A339" s="25">
        <f t="shared" si="175"/>
        <v>322</v>
      </c>
      <c r="C339" s="106">
        <v>37400</v>
      </c>
      <c r="E339" s="115" t="s">
        <v>115</v>
      </c>
      <c r="G339" s="24">
        <v>3</v>
      </c>
      <c r="H339" s="75" t="str">
        <f t="shared" ref="H339:H361" si="231">VLOOKUP($G339,alloc,3)</f>
        <v>Peak Day</v>
      </c>
      <c r="I339" s="23">
        <f>'DepExp. Class.'!K$70</f>
        <v>0</v>
      </c>
      <c r="J339" s="75">
        <f t="shared" ref="J339:J361" si="232">$I339*VLOOKUP($G339,alloc,6)</f>
        <v>0</v>
      </c>
      <c r="K339" s="75">
        <f t="shared" ref="K339:K361" si="233">$I339*VLOOKUP($G339,alloc,7)</f>
        <v>0</v>
      </c>
      <c r="L339" s="75">
        <f t="shared" ref="L339:L361" si="234">$I339*VLOOKUP($G339,alloc,8)</f>
        <v>0</v>
      </c>
      <c r="M339" s="75">
        <f t="shared" ref="M339:M361" si="235">$I339*VLOOKUP($G339,alloc,9)</f>
        <v>0</v>
      </c>
      <c r="N339" s="75">
        <f t="shared" ref="N339:N361" si="236">$I339*VLOOKUP($G339,alloc,10)</f>
        <v>0</v>
      </c>
      <c r="O339" s="75">
        <f t="shared" ref="O339:O361" si="237">$I339*VLOOKUP($G339,alloc,11)</f>
        <v>0</v>
      </c>
      <c r="P339" s="75">
        <f t="shared" ref="P339:P361" si="238">$I339*VLOOKUP($G339,alloc,12)</f>
        <v>0</v>
      </c>
      <c r="Q339" s="75">
        <f t="shared" ref="Q339:Q361" si="239">$I339*VLOOKUP($G339,alloc,13)</f>
        <v>0</v>
      </c>
      <c r="R339" s="75">
        <f t="shared" ref="R339:R361" si="240">$I339*VLOOKUP($G339,alloc,14)</f>
        <v>0</v>
      </c>
      <c r="S339" s="75">
        <f t="shared" ref="S339:S361" si="241">$I339*VLOOKUP($G339,alloc,15)</f>
        <v>0</v>
      </c>
      <c r="T339" s="75">
        <f t="shared" ref="T339:T361" si="242">$I339*VLOOKUP($G339,alloc,16)</f>
        <v>0</v>
      </c>
      <c r="U339" s="75">
        <f t="shared" ref="U339:U361" si="243">$I339*VLOOKUP($G339,alloc,17)</f>
        <v>0</v>
      </c>
      <c r="V339" s="75">
        <f t="shared" ref="V339:V361" si="244">$I339*VLOOKUP($G339,alloc,18)</f>
        <v>0</v>
      </c>
      <c r="W339" s="75">
        <f t="shared" ref="W339:W361" si="245">$I339*VLOOKUP($G339,alloc,19)</f>
        <v>0</v>
      </c>
      <c r="X339" s="75">
        <f t="shared" ref="X339:X361" si="246">$I339*VLOOKUP($G339,alloc,20)</f>
        <v>0</v>
      </c>
      <c r="Y339" s="23">
        <f t="shared" ref="Y339:Y361" si="247">SUM(J339:X339)-I339</f>
        <v>0</v>
      </c>
    </row>
    <row r="340" spans="1:25">
      <c r="A340" s="25">
        <f t="shared" si="175"/>
        <v>323</v>
      </c>
      <c r="C340" s="106">
        <v>37401</v>
      </c>
      <c r="E340" s="115" t="s">
        <v>274</v>
      </c>
      <c r="G340" s="24">
        <v>3</v>
      </c>
      <c r="H340" s="75" t="str">
        <f t="shared" si="231"/>
        <v>Peak Day</v>
      </c>
      <c r="I340" s="23">
        <f>'DepExp. Class.'!K$71</f>
        <v>0</v>
      </c>
      <c r="J340" s="75">
        <f t="shared" si="232"/>
        <v>0</v>
      </c>
      <c r="K340" s="75">
        <f t="shared" si="233"/>
        <v>0</v>
      </c>
      <c r="L340" s="75">
        <f t="shared" si="234"/>
        <v>0</v>
      </c>
      <c r="M340" s="75">
        <f t="shared" si="235"/>
        <v>0</v>
      </c>
      <c r="N340" s="75">
        <f t="shared" si="236"/>
        <v>0</v>
      </c>
      <c r="O340" s="75">
        <f t="shared" si="237"/>
        <v>0</v>
      </c>
      <c r="P340" s="75">
        <f t="shared" si="238"/>
        <v>0</v>
      </c>
      <c r="Q340" s="75">
        <f t="shared" si="239"/>
        <v>0</v>
      </c>
      <c r="R340" s="75">
        <f t="shared" si="240"/>
        <v>0</v>
      </c>
      <c r="S340" s="75">
        <f t="shared" si="241"/>
        <v>0</v>
      </c>
      <c r="T340" s="75">
        <f t="shared" si="242"/>
        <v>0</v>
      </c>
      <c r="U340" s="75">
        <f t="shared" si="243"/>
        <v>0</v>
      </c>
      <c r="V340" s="75">
        <f t="shared" si="244"/>
        <v>0</v>
      </c>
      <c r="W340" s="75">
        <f t="shared" si="245"/>
        <v>0</v>
      </c>
      <c r="X340" s="75">
        <f t="shared" si="246"/>
        <v>0</v>
      </c>
      <c r="Y340" s="23">
        <f t="shared" si="247"/>
        <v>0</v>
      </c>
    </row>
    <row r="341" spans="1:25">
      <c r="A341" s="25">
        <f t="shared" si="175"/>
        <v>324</v>
      </c>
      <c r="C341" s="106">
        <v>37402</v>
      </c>
      <c r="E341" s="115" t="s">
        <v>275</v>
      </c>
      <c r="G341" s="24">
        <v>3</v>
      </c>
      <c r="H341" s="75" t="str">
        <f t="shared" si="231"/>
        <v>Peak Day</v>
      </c>
      <c r="I341" s="23">
        <f>'DepExp. Class.'!K$72</f>
        <v>22228.379073497908</v>
      </c>
      <c r="J341" s="75">
        <f t="shared" si="232"/>
        <v>12002.286240971738</v>
      </c>
      <c r="K341" s="75">
        <f t="shared" si="233"/>
        <v>7407.1304466418633</v>
      </c>
      <c r="L341" s="75">
        <f t="shared" si="234"/>
        <v>0</v>
      </c>
      <c r="M341" s="75">
        <f t="shared" si="235"/>
        <v>2818.9623858843056</v>
      </c>
      <c r="N341" s="75">
        <f t="shared" si="236"/>
        <v>0</v>
      </c>
      <c r="O341" s="75">
        <f t="shared" si="237"/>
        <v>0</v>
      </c>
      <c r="P341" s="75">
        <f t="shared" si="238"/>
        <v>0</v>
      </c>
      <c r="Q341" s="75">
        <f t="shared" si="239"/>
        <v>0</v>
      </c>
      <c r="R341" s="75">
        <f t="shared" si="240"/>
        <v>0</v>
      </c>
      <c r="S341" s="75">
        <f t="shared" si="241"/>
        <v>0</v>
      </c>
      <c r="T341" s="75">
        <f t="shared" si="242"/>
        <v>0</v>
      </c>
      <c r="U341" s="75">
        <f t="shared" si="243"/>
        <v>0</v>
      </c>
      <c r="V341" s="75">
        <f t="shared" si="244"/>
        <v>0</v>
      </c>
      <c r="W341" s="75">
        <f t="shared" si="245"/>
        <v>0</v>
      </c>
      <c r="X341" s="75">
        <f t="shared" si="246"/>
        <v>0</v>
      </c>
      <c r="Y341" s="23">
        <f t="shared" si="247"/>
        <v>0</v>
      </c>
    </row>
    <row r="342" spans="1:25">
      <c r="A342" s="25">
        <f t="shared" si="175"/>
        <v>325</v>
      </c>
      <c r="C342" s="106">
        <v>37403</v>
      </c>
      <c r="E342" s="115" t="s">
        <v>276</v>
      </c>
      <c r="G342" s="24">
        <v>3</v>
      </c>
      <c r="H342" s="75" t="str">
        <f t="shared" si="231"/>
        <v>Peak Day</v>
      </c>
      <c r="I342" s="23">
        <f>'DepExp. Class.'!K$73</f>
        <v>0</v>
      </c>
      <c r="J342" s="75">
        <f t="shared" si="232"/>
        <v>0</v>
      </c>
      <c r="K342" s="75">
        <f t="shared" si="233"/>
        <v>0</v>
      </c>
      <c r="L342" s="75">
        <f t="shared" si="234"/>
        <v>0</v>
      </c>
      <c r="M342" s="75">
        <f t="shared" si="235"/>
        <v>0</v>
      </c>
      <c r="N342" s="75">
        <f t="shared" si="236"/>
        <v>0</v>
      </c>
      <c r="O342" s="75">
        <f t="shared" si="237"/>
        <v>0</v>
      </c>
      <c r="P342" s="75">
        <f t="shared" si="238"/>
        <v>0</v>
      </c>
      <c r="Q342" s="75">
        <f t="shared" si="239"/>
        <v>0</v>
      </c>
      <c r="R342" s="75">
        <f t="shared" si="240"/>
        <v>0</v>
      </c>
      <c r="S342" s="75">
        <f t="shared" si="241"/>
        <v>0</v>
      </c>
      <c r="T342" s="75">
        <f t="shared" si="242"/>
        <v>0</v>
      </c>
      <c r="U342" s="75">
        <f t="shared" si="243"/>
        <v>0</v>
      </c>
      <c r="V342" s="75">
        <f t="shared" si="244"/>
        <v>0</v>
      </c>
      <c r="W342" s="75">
        <f t="shared" si="245"/>
        <v>0</v>
      </c>
      <c r="X342" s="75">
        <f t="shared" si="246"/>
        <v>0</v>
      </c>
      <c r="Y342" s="23">
        <f t="shared" si="247"/>
        <v>0</v>
      </c>
    </row>
    <row r="343" spans="1:25">
      <c r="A343" s="25">
        <f t="shared" si="175"/>
        <v>326</v>
      </c>
      <c r="C343" s="106">
        <v>37500</v>
      </c>
      <c r="E343" s="115" t="s">
        <v>139</v>
      </c>
      <c r="G343" s="24">
        <v>3</v>
      </c>
      <c r="H343" s="75" t="str">
        <f t="shared" si="231"/>
        <v>Peak Day</v>
      </c>
      <c r="I343" s="23">
        <f>'DepExp. Class.'!K$74</f>
        <v>1975.6896774975976</v>
      </c>
      <c r="J343" s="75">
        <f t="shared" si="232"/>
        <v>1066.7801261735369</v>
      </c>
      <c r="K343" s="75">
        <f t="shared" si="233"/>
        <v>658.35619929463576</v>
      </c>
      <c r="L343" s="75">
        <f t="shared" si="234"/>
        <v>0</v>
      </c>
      <c r="M343" s="75">
        <f t="shared" si="235"/>
        <v>250.55335202942487</v>
      </c>
      <c r="N343" s="75">
        <f t="shared" si="236"/>
        <v>0</v>
      </c>
      <c r="O343" s="75">
        <f t="shared" si="237"/>
        <v>0</v>
      </c>
      <c r="P343" s="75">
        <f t="shared" si="238"/>
        <v>0</v>
      </c>
      <c r="Q343" s="75">
        <f t="shared" si="239"/>
        <v>0</v>
      </c>
      <c r="R343" s="75">
        <f t="shared" si="240"/>
        <v>0</v>
      </c>
      <c r="S343" s="75">
        <f t="shared" si="241"/>
        <v>0</v>
      </c>
      <c r="T343" s="75">
        <f t="shared" si="242"/>
        <v>0</v>
      </c>
      <c r="U343" s="75">
        <f t="shared" si="243"/>
        <v>0</v>
      </c>
      <c r="V343" s="75">
        <f t="shared" si="244"/>
        <v>0</v>
      </c>
      <c r="W343" s="75">
        <f t="shared" si="245"/>
        <v>0</v>
      </c>
      <c r="X343" s="75">
        <f t="shared" si="246"/>
        <v>0</v>
      </c>
      <c r="Y343" s="23">
        <f t="shared" si="247"/>
        <v>0</v>
      </c>
    </row>
    <row r="344" spans="1:25">
      <c r="A344" s="25">
        <f t="shared" si="175"/>
        <v>327</v>
      </c>
      <c r="C344" s="106">
        <v>37501</v>
      </c>
      <c r="E344" s="115" t="s">
        <v>277</v>
      </c>
      <c r="G344" s="24">
        <v>3</v>
      </c>
      <c r="H344" s="75" t="str">
        <f t="shared" si="231"/>
        <v>Peak Day</v>
      </c>
      <c r="I344" s="23">
        <f>'DepExp. Class.'!K$75</f>
        <v>586.64096202778353</v>
      </c>
      <c r="J344" s="75">
        <f t="shared" si="232"/>
        <v>316.75871297926795</v>
      </c>
      <c r="K344" s="75">
        <f t="shared" si="233"/>
        <v>195.48551501283526</v>
      </c>
      <c r="L344" s="75">
        <f t="shared" si="234"/>
        <v>0</v>
      </c>
      <c r="M344" s="75">
        <f t="shared" si="235"/>
        <v>74.396734035680282</v>
      </c>
      <c r="N344" s="75">
        <f t="shared" si="236"/>
        <v>0</v>
      </c>
      <c r="O344" s="75">
        <f t="shared" si="237"/>
        <v>0</v>
      </c>
      <c r="P344" s="75">
        <f t="shared" si="238"/>
        <v>0</v>
      </c>
      <c r="Q344" s="75">
        <f t="shared" si="239"/>
        <v>0</v>
      </c>
      <c r="R344" s="75">
        <f t="shared" si="240"/>
        <v>0</v>
      </c>
      <c r="S344" s="75">
        <f t="shared" si="241"/>
        <v>0</v>
      </c>
      <c r="T344" s="75">
        <f t="shared" si="242"/>
        <v>0</v>
      </c>
      <c r="U344" s="75">
        <f t="shared" si="243"/>
        <v>0</v>
      </c>
      <c r="V344" s="75">
        <f t="shared" si="244"/>
        <v>0</v>
      </c>
      <c r="W344" s="75">
        <f t="shared" si="245"/>
        <v>0</v>
      </c>
      <c r="X344" s="75">
        <f t="shared" si="246"/>
        <v>0</v>
      </c>
      <c r="Y344" s="23">
        <f t="shared" si="247"/>
        <v>0</v>
      </c>
    </row>
    <row r="345" spans="1:25">
      <c r="A345" s="25">
        <f t="shared" si="175"/>
        <v>328</v>
      </c>
      <c r="C345" s="106">
        <v>37502</v>
      </c>
      <c r="E345" s="115" t="s">
        <v>275</v>
      </c>
      <c r="G345" s="24">
        <v>3</v>
      </c>
      <c r="H345" s="75" t="str">
        <f t="shared" si="231"/>
        <v>Peak Day</v>
      </c>
      <c r="I345" s="23">
        <f>'DepExp. Class.'!K$76</f>
        <v>271.89919235149114</v>
      </c>
      <c r="J345" s="75">
        <f t="shared" si="232"/>
        <v>146.8128613652481</v>
      </c>
      <c r="K345" s="75">
        <f t="shared" si="233"/>
        <v>90.604572624248306</v>
      </c>
      <c r="L345" s="75">
        <f t="shared" si="234"/>
        <v>0</v>
      </c>
      <c r="M345" s="75">
        <f t="shared" si="235"/>
        <v>34.481758361994736</v>
      </c>
      <c r="N345" s="75">
        <f t="shared" si="236"/>
        <v>0</v>
      </c>
      <c r="O345" s="75">
        <f t="shared" si="237"/>
        <v>0</v>
      </c>
      <c r="P345" s="75">
        <f t="shared" si="238"/>
        <v>0</v>
      </c>
      <c r="Q345" s="75">
        <f t="shared" si="239"/>
        <v>0</v>
      </c>
      <c r="R345" s="75">
        <f t="shared" si="240"/>
        <v>0</v>
      </c>
      <c r="S345" s="75">
        <f t="shared" si="241"/>
        <v>0</v>
      </c>
      <c r="T345" s="75">
        <f t="shared" si="242"/>
        <v>0</v>
      </c>
      <c r="U345" s="75">
        <f t="shared" si="243"/>
        <v>0</v>
      </c>
      <c r="V345" s="75">
        <f t="shared" si="244"/>
        <v>0</v>
      </c>
      <c r="W345" s="75">
        <f t="shared" si="245"/>
        <v>0</v>
      </c>
      <c r="X345" s="75">
        <f t="shared" si="246"/>
        <v>0</v>
      </c>
      <c r="Y345" s="23">
        <f t="shared" si="247"/>
        <v>0</v>
      </c>
    </row>
    <row r="346" spans="1:25">
      <c r="A346" s="25">
        <f t="shared" si="175"/>
        <v>329</v>
      </c>
      <c r="C346" s="106">
        <v>37503</v>
      </c>
      <c r="E346" s="115" t="s">
        <v>278</v>
      </c>
      <c r="G346" s="24">
        <v>3</v>
      </c>
      <c r="H346" s="75" t="str">
        <f t="shared" si="231"/>
        <v>Peak Day</v>
      </c>
      <c r="I346" s="23">
        <f>'DepExp. Class.'!K$77</f>
        <v>23.538248855175244</v>
      </c>
      <c r="J346" s="75">
        <f t="shared" si="232"/>
        <v>12.709554728975645</v>
      </c>
      <c r="K346" s="75">
        <f t="shared" si="233"/>
        <v>7.8436164499135153</v>
      </c>
      <c r="L346" s="75">
        <f t="shared" si="234"/>
        <v>0</v>
      </c>
      <c r="M346" s="75">
        <f t="shared" si="235"/>
        <v>2.9850776762860831</v>
      </c>
      <c r="N346" s="75">
        <f t="shared" si="236"/>
        <v>0</v>
      </c>
      <c r="O346" s="75">
        <f t="shared" si="237"/>
        <v>0</v>
      </c>
      <c r="P346" s="75">
        <f t="shared" si="238"/>
        <v>0</v>
      </c>
      <c r="Q346" s="75">
        <f t="shared" si="239"/>
        <v>0</v>
      </c>
      <c r="R346" s="75">
        <f t="shared" si="240"/>
        <v>0</v>
      </c>
      <c r="S346" s="75">
        <f t="shared" si="241"/>
        <v>0</v>
      </c>
      <c r="T346" s="75">
        <f t="shared" si="242"/>
        <v>0</v>
      </c>
      <c r="U346" s="75">
        <f t="shared" si="243"/>
        <v>0</v>
      </c>
      <c r="V346" s="75">
        <f t="shared" si="244"/>
        <v>0</v>
      </c>
      <c r="W346" s="75">
        <f t="shared" si="245"/>
        <v>0</v>
      </c>
      <c r="X346" s="75">
        <f t="shared" si="246"/>
        <v>0</v>
      </c>
      <c r="Y346" s="23">
        <f t="shared" si="247"/>
        <v>0</v>
      </c>
    </row>
    <row r="347" spans="1:25">
      <c r="A347" s="25">
        <f t="shared" ref="A347:A353" si="248">A346+1</f>
        <v>330</v>
      </c>
      <c r="C347" s="106">
        <v>37600</v>
      </c>
      <c r="E347" s="115" t="s">
        <v>271</v>
      </c>
      <c r="G347" s="24">
        <v>3</v>
      </c>
      <c r="H347" s="75" t="str">
        <f t="shared" si="231"/>
        <v>Peak Day</v>
      </c>
      <c r="I347" s="23">
        <f>'DepExp. Class.'!K$78</f>
        <v>65012.126855330462</v>
      </c>
      <c r="J347" s="75">
        <f t="shared" si="232"/>
        <v>35103.511284921289</v>
      </c>
      <c r="K347" s="75">
        <f t="shared" si="233"/>
        <v>21663.896527893929</v>
      </c>
      <c r="L347" s="75">
        <f t="shared" si="234"/>
        <v>0</v>
      </c>
      <c r="M347" s="75">
        <f t="shared" si="235"/>
        <v>8244.7190425152421</v>
      </c>
      <c r="N347" s="75">
        <f t="shared" si="236"/>
        <v>0</v>
      </c>
      <c r="O347" s="75">
        <f t="shared" si="237"/>
        <v>0</v>
      </c>
      <c r="P347" s="75">
        <f t="shared" si="238"/>
        <v>0</v>
      </c>
      <c r="Q347" s="75">
        <f t="shared" si="239"/>
        <v>0</v>
      </c>
      <c r="R347" s="75">
        <f t="shared" si="240"/>
        <v>0</v>
      </c>
      <c r="S347" s="75">
        <f t="shared" si="241"/>
        <v>0</v>
      </c>
      <c r="T347" s="75">
        <f t="shared" si="242"/>
        <v>0</v>
      </c>
      <c r="U347" s="75">
        <f t="shared" si="243"/>
        <v>0</v>
      </c>
      <c r="V347" s="75">
        <f t="shared" si="244"/>
        <v>0</v>
      </c>
      <c r="W347" s="75">
        <f t="shared" si="245"/>
        <v>0</v>
      </c>
      <c r="X347" s="75">
        <f t="shared" si="246"/>
        <v>0</v>
      </c>
      <c r="Y347" s="23">
        <f t="shared" si="247"/>
        <v>0</v>
      </c>
    </row>
    <row r="348" spans="1:25">
      <c r="A348" s="25">
        <f t="shared" si="248"/>
        <v>331</v>
      </c>
      <c r="C348" s="106">
        <v>37601</v>
      </c>
      <c r="E348" s="115" t="s">
        <v>272</v>
      </c>
      <c r="G348" s="24">
        <v>3</v>
      </c>
      <c r="H348" s="75" t="str">
        <f t="shared" si="231"/>
        <v>Peak Day</v>
      </c>
      <c r="I348" s="23">
        <f>'DepExp. Class.'!K$79</f>
        <v>1450584.9754742314</v>
      </c>
      <c r="J348" s="75">
        <f t="shared" si="232"/>
        <v>783248.11876419757</v>
      </c>
      <c r="K348" s="75">
        <f t="shared" si="233"/>
        <v>483376.32275161723</v>
      </c>
      <c r="L348" s="75">
        <f t="shared" si="234"/>
        <v>0</v>
      </c>
      <c r="M348" s="75">
        <f t="shared" si="235"/>
        <v>183960.53395841649</v>
      </c>
      <c r="N348" s="75">
        <f t="shared" si="236"/>
        <v>0</v>
      </c>
      <c r="O348" s="75">
        <f t="shared" si="237"/>
        <v>0</v>
      </c>
      <c r="P348" s="75">
        <f t="shared" si="238"/>
        <v>0</v>
      </c>
      <c r="Q348" s="75">
        <f t="shared" si="239"/>
        <v>0</v>
      </c>
      <c r="R348" s="75">
        <f t="shared" si="240"/>
        <v>0</v>
      </c>
      <c r="S348" s="75">
        <f t="shared" si="241"/>
        <v>0</v>
      </c>
      <c r="T348" s="75">
        <f t="shared" si="242"/>
        <v>0</v>
      </c>
      <c r="U348" s="75">
        <f t="shared" si="243"/>
        <v>0</v>
      </c>
      <c r="V348" s="75">
        <f t="shared" si="244"/>
        <v>0</v>
      </c>
      <c r="W348" s="75">
        <f t="shared" si="245"/>
        <v>0</v>
      </c>
      <c r="X348" s="75">
        <f t="shared" si="246"/>
        <v>0</v>
      </c>
      <c r="Y348" s="23">
        <f t="shared" si="247"/>
        <v>0</v>
      </c>
    </row>
    <row r="349" spans="1:25">
      <c r="A349" s="25">
        <f t="shared" si="248"/>
        <v>332</v>
      </c>
      <c r="C349" s="106">
        <v>37602</v>
      </c>
      <c r="E349" s="115" t="s">
        <v>279</v>
      </c>
      <c r="G349" s="24">
        <v>3</v>
      </c>
      <c r="H349" s="75" t="str">
        <f t="shared" si="231"/>
        <v>Peak Day</v>
      </c>
      <c r="I349" s="23">
        <f>'DepExp. Class.'!K$80</f>
        <v>1394324.1032644864</v>
      </c>
      <c r="J349" s="75">
        <f t="shared" si="232"/>
        <v>752869.87614941434</v>
      </c>
      <c r="K349" s="75">
        <f t="shared" si="233"/>
        <v>464628.59408811416</v>
      </c>
      <c r="L349" s="75">
        <f t="shared" si="234"/>
        <v>0</v>
      </c>
      <c r="M349" s="75">
        <f t="shared" si="235"/>
        <v>176825.63302695792</v>
      </c>
      <c r="N349" s="75">
        <f t="shared" si="236"/>
        <v>0</v>
      </c>
      <c r="O349" s="75">
        <f t="shared" si="237"/>
        <v>0</v>
      </c>
      <c r="P349" s="75">
        <f t="shared" si="238"/>
        <v>0</v>
      </c>
      <c r="Q349" s="75">
        <f t="shared" si="239"/>
        <v>0</v>
      </c>
      <c r="R349" s="75">
        <f t="shared" si="240"/>
        <v>0</v>
      </c>
      <c r="S349" s="75">
        <f t="shared" si="241"/>
        <v>0</v>
      </c>
      <c r="T349" s="75">
        <f t="shared" si="242"/>
        <v>0</v>
      </c>
      <c r="U349" s="75">
        <f t="shared" si="243"/>
        <v>0</v>
      </c>
      <c r="V349" s="75">
        <f t="shared" si="244"/>
        <v>0</v>
      </c>
      <c r="W349" s="75">
        <f t="shared" si="245"/>
        <v>0</v>
      </c>
      <c r="X349" s="75">
        <f t="shared" si="246"/>
        <v>0</v>
      </c>
      <c r="Y349" s="23">
        <f t="shared" si="247"/>
        <v>0</v>
      </c>
    </row>
    <row r="350" spans="1:25">
      <c r="A350" s="25">
        <f t="shared" si="248"/>
        <v>333</v>
      </c>
      <c r="C350" s="106">
        <v>37603</v>
      </c>
      <c r="E350" s="115" t="s">
        <v>627</v>
      </c>
      <c r="G350" s="24">
        <v>3</v>
      </c>
      <c r="H350" s="75" t="str">
        <f t="shared" si="231"/>
        <v>Peak Day</v>
      </c>
      <c r="I350" s="23">
        <f>'DepExp. Class.'!K$81</f>
        <v>81920.129668758353</v>
      </c>
      <c r="J350" s="75">
        <f t="shared" si="232"/>
        <v>44233.042901190543</v>
      </c>
      <c r="K350" s="75">
        <f t="shared" si="233"/>
        <v>27298.125727294566</v>
      </c>
      <c r="L350" s="75">
        <f t="shared" si="234"/>
        <v>0</v>
      </c>
      <c r="M350" s="75">
        <f t="shared" si="235"/>
        <v>10388.96104027324</v>
      </c>
      <c r="N350" s="75">
        <f t="shared" si="236"/>
        <v>0</v>
      </c>
      <c r="O350" s="75">
        <f t="shared" si="237"/>
        <v>0</v>
      </c>
      <c r="P350" s="75">
        <f t="shared" si="238"/>
        <v>0</v>
      </c>
      <c r="Q350" s="75">
        <f t="shared" si="239"/>
        <v>0</v>
      </c>
      <c r="R350" s="75">
        <f t="shared" si="240"/>
        <v>0</v>
      </c>
      <c r="S350" s="75">
        <f t="shared" si="241"/>
        <v>0</v>
      </c>
      <c r="T350" s="75">
        <f t="shared" si="242"/>
        <v>0</v>
      </c>
      <c r="U350" s="75">
        <f t="shared" si="243"/>
        <v>0</v>
      </c>
      <c r="V350" s="75">
        <f t="shared" si="244"/>
        <v>0</v>
      </c>
      <c r="W350" s="75">
        <f t="shared" si="245"/>
        <v>0</v>
      </c>
      <c r="X350" s="75">
        <f t="shared" si="246"/>
        <v>0</v>
      </c>
      <c r="Y350" s="23">
        <f t="shared" si="247"/>
        <v>0</v>
      </c>
    </row>
    <row r="351" spans="1:25">
      <c r="A351" s="25">
        <f t="shared" si="248"/>
        <v>334</v>
      </c>
      <c r="C351" s="106">
        <v>37604</v>
      </c>
      <c r="E351" s="115" t="s">
        <v>628</v>
      </c>
      <c r="G351" s="24">
        <v>3</v>
      </c>
      <c r="H351" s="75" t="str">
        <f t="shared" si="231"/>
        <v>Peak Day</v>
      </c>
      <c r="I351" s="23">
        <f>'DepExp. Class.'!K$82</f>
        <v>138558.29012220519</v>
      </c>
      <c r="J351" s="75">
        <f t="shared" si="232"/>
        <v>74815.00354153433</v>
      </c>
      <c r="K351" s="75">
        <f t="shared" si="233"/>
        <v>46171.577603805847</v>
      </c>
      <c r="L351" s="75">
        <f t="shared" si="234"/>
        <v>0</v>
      </c>
      <c r="M351" s="75">
        <f t="shared" si="235"/>
        <v>17571.708976865004</v>
      </c>
      <c r="N351" s="75">
        <f t="shared" si="236"/>
        <v>0</v>
      </c>
      <c r="O351" s="75">
        <f t="shared" si="237"/>
        <v>0</v>
      </c>
      <c r="P351" s="75">
        <f t="shared" si="238"/>
        <v>0</v>
      </c>
      <c r="Q351" s="75">
        <f t="shared" si="239"/>
        <v>0</v>
      </c>
      <c r="R351" s="75">
        <f t="shared" si="240"/>
        <v>0</v>
      </c>
      <c r="S351" s="75">
        <f t="shared" si="241"/>
        <v>0</v>
      </c>
      <c r="T351" s="75">
        <f t="shared" si="242"/>
        <v>0</v>
      </c>
      <c r="U351" s="75">
        <f t="shared" si="243"/>
        <v>0</v>
      </c>
      <c r="V351" s="75">
        <f t="shared" si="244"/>
        <v>0</v>
      </c>
      <c r="W351" s="75">
        <f t="shared" si="245"/>
        <v>0</v>
      </c>
      <c r="X351" s="75">
        <f t="shared" si="246"/>
        <v>0</v>
      </c>
      <c r="Y351" s="23">
        <f t="shared" si="247"/>
        <v>0</v>
      </c>
    </row>
    <row r="352" spans="1:25">
      <c r="A352" s="25">
        <f t="shared" si="248"/>
        <v>335</v>
      </c>
      <c r="C352" s="106">
        <v>37800</v>
      </c>
      <c r="E352" s="115" t="s">
        <v>280</v>
      </c>
      <c r="G352" s="24">
        <v>3</v>
      </c>
      <c r="H352" s="75" t="str">
        <f t="shared" si="231"/>
        <v>Peak Day</v>
      </c>
      <c r="I352" s="23">
        <f>'DepExp. Class.'!K$83</f>
        <v>234107.44141565831</v>
      </c>
      <c r="J352" s="75">
        <f t="shared" si="232"/>
        <v>126407.08140353361</v>
      </c>
      <c r="K352" s="75">
        <f t="shared" si="233"/>
        <v>78011.282395431655</v>
      </c>
      <c r="L352" s="75">
        <f t="shared" si="234"/>
        <v>0</v>
      </c>
      <c r="M352" s="75">
        <f t="shared" si="235"/>
        <v>29689.07761669303</v>
      </c>
      <c r="N352" s="75">
        <f t="shared" si="236"/>
        <v>0</v>
      </c>
      <c r="O352" s="75">
        <f t="shared" si="237"/>
        <v>0</v>
      </c>
      <c r="P352" s="75">
        <f t="shared" si="238"/>
        <v>0</v>
      </c>
      <c r="Q352" s="75">
        <f t="shared" si="239"/>
        <v>0</v>
      </c>
      <c r="R352" s="75">
        <f t="shared" si="240"/>
        <v>0</v>
      </c>
      <c r="S352" s="75">
        <f t="shared" si="241"/>
        <v>0</v>
      </c>
      <c r="T352" s="75">
        <f t="shared" si="242"/>
        <v>0</v>
      </c>
      <c r="U352" s="75">
        <f t="shared" si="243"/>
        <v>0</v>
      </c>
      <c r="V352" s="75">
        <f t="shared" si="244"/>
        <v>0</v>
      </c>
      <c r="W352" s="75">
        <f t="shared" si="245"/>
        <v>0</v>
      </c>
      <c r="X352" s="75">
        <f t="shared" si="246"/>
        <v>0</v>
      </c>
      <c r="Y352" s="23">
        <f t="shared" si="247"/>
        <v>0</v>
      </c>
    </row>
    <row r="353" spans="1:25">
      <c r="A353" s="25">
        <f t="shared" si="248"/>
        <v>336</v>
      </c>
      <c r="C353" s="106">
        <v>37900</v>
      </c>
      <c r="E353" s="115" t="s">
        <v>281</v>
      </c>
      <c r="G353" s="24">
        <v>3</v>
      </c>
      <c r="H353" s="75" t="str">
        <f t="shared" si="231"/>
        <v>Peak Day</v>
      </c>
      <c r="I353" s="23">
        <f>'DepExp. Class.'!K$84</f>
        <v>87640.100873297328</v>
      </c>
      <c r="J353" s="75">
        <f t="shared" si="232"/>
        <v>47321.560127750032</v>
      </c>
      <c r="K353" s="75">
        <f t="shared" si="233"/>
        <v>29204.183417014727</v>
      </c>
      <c r="L353" s="75">
        <f t="shared" si="234"/>
        <v>0</v>
      </c>
      <c r="M353" s="75">
        <f t="shared" si="235"/>
        <v>11114.357328532569</v>
      </c>
      <c r="N353" s="75">
        <f t="shared" si="236"/>
        <v>0</v>
      </c>
      <c r="O353" s="75">
        <f t="shared" si="237"/>
        <v>0</v>
      </c>
      <c r="P353" s="75">
        <f t="shared" si="238"/>
        <v>0</v>
      </c>
      <c r="Q353" s="75">
        <f t="shared" si="239"/>
        <v>0</v>
      </c>
      <c r="R353" s="75">
        <f t="shared" si="240"/>
        <v>0</v>
      </c>
      <c r="S353" s="75">
        <f t="shared" si="241"/>
        <v>0</v>
      </c>
      <c r="T353" s="75">
        <f t="shared" si="242"/>
        <v>0</v>
      </c>
      <c r="U353" s="75">
        <f t="shared" si="243"/>
        <v>0</v>
      </c>
      <c r="V353" s="75">
        <f t="shared" si="244"/>
        <v>0</v>
      </c>
      <c r="W353" s="75">
        <f t="shared" si="245"/>
        <v>0</v>
      </c>
      <c r="X353" s="75">
        <f t="shared" si="246"/>
        <v>0</v>
      </c>
      <c r="Y353" s="23">
        <f t="shared" si="247"/>
        <v>0</v>
      </c>
    </row>
    <row r="354" spans="1:25">
      <c r="A354" s="25">
        <f t="shared" ref="A354:A412" si="249">A353+1</f>
        <v>337</v>
      </c>
      <c r="C354" s="106">
        <v>37905</v>
      </c>
      <c r="E354" s="115" t="s">
        <v>282</v>
      </c>
      <c r="G354" s="24">
        <v>3</v>
      </c>
      <c r="H354" s="75" t="str">
        <f t="shared" si="231"/>
        <v>Peak Day</v>
      </c>
      <c r="I354" s="23">
        <f>'DepExp. Class.'!K$85</f>
        <v>15217.997406892084</v>
      </c>
      <c r="J354" s="75">
        <f t="shared" si="232"/>
        <v>8217.0076499033767</v>
      </c>
      <c r="K354" s="75">
        <f t="shared" si="233"/>
        <v>5071.0711544370442</v>
      </c>
      <c r="L354" s="75">
        <f t="shared" si="234"/>
        <v>0</v>
      </c>
      <c r="M354" s="75">
        <f t="shared" si="235"/>
        <v>1929.9186025516619</v>
      </c>
      <c r="N354" s="75">
        <f t="shared" si="236"/>
        <v>0</v>
      </c>
      <c r="O354" s="75">
        <f t="shared" si="237"/>
        <v>0</v>
      </c>
      <c r="P354" s="75">
        <f t="shared" si="238"/>
        <v>0</v>
      </c>
      <c r="Q354" s="75">
        <f t="shared" si="239"/>
        <v>0</v>
      </c>
      <c r="R354" s="75">
        <f t="shared" si="240"/>
        <v>0</v>
      </c>
      <c r="S354" s="75">
        <f t="shared" si="241"/>
        <v>0</v>
      </c>
      <c r="T354" s="75">
        <f t="shared" si="242"/>
        <v>0</v>
      </c>
      <c r="U354" s="75">
        <f t="shared" si="243"/>
        <v>0</v>
      </c>
      <c r="V354" s="75">
        <f t="shared" si="244"/>
        <v>0</v>
      </c>
      <c r="W354" s="75">
        <f t="shared" si="245"/>
        <v>0</v>
      </c>
      <c r="X354" s="75">
        <f t="shared" si="246"/>
        <v>0</v>
      </c>
      <c r="Y354" s="23">
        <f t="shared" si="247"/>
        <v>0</v>
      </c>
    </row>
    <row r="355" spans="1:25">
      <c r="A355" s="25">
        <f t="shared" si="249"/>
        <v>338</v>
      </c>
      <c r="C355" s="106">
        <v>38000</v>
      </c>
      <c r="E355" s="115" t="s">
        <v>52</v>
      </c>
      <c r="G355" s="24">
        <v>99</v>
      </c>
      <c r="H355" s="75" t="str">
        <f t="shared" si="231"/>
        <v>-</v>
      </c>
      <c r="I355" s="23">
        <f>'DepExp. Class.'!K$86</f>
        <v>0</v>
      </c>
      <c r="J355" s="75">
        <f t="shared" si="232"/>
        <v>0</v>
      </c>
      <c r="K355" s="75">
        <f t="shared" si="233"/>
        <v>0</v>
      </c>
      <c r="L355" s="75">
        <f t="shared" si="234"/>
        <v>0</v>
      </c>
      <c r="M355" s="75">
        <f t="shared" si="235"/>
        <v>0</v>
      </c>
      <c r="N355" s="75">
        <f t="shared" si="236"/>
        <v>0</v>
      </c>
      <c r="O355" s="75">
        <f t="shared" si="237"/>
        <v>0</v>
      </c>
      <c r="P355" s="75">
        <f t="shared" si="238"/>
        <v>0</v>
      </c>
      <c r="Q355" s="75">
        <f t="shared" si="239"/>
        <v>0</v>
      </c>
      <c r="R355" s="75">
        <f t="shared" si="240"/>
        <v>0</v>
      </c>
      <c r="S355" s="75">
        <f t="shared" si="241"/>
        <v>0</v>
      </c>
      <c r="T355" s="75">
        <f t="shared" si="242"/>
        <v>0</v>
      </c>
      <c r="U355" s="75">
        <f t="shared" si="243"/>
        <v>0</v>
      </c>
      <c r="V355" s="75">
        <f t="shared" si="244"/>
        <v>0</v>
      </c>
      <c r="W355" s="75">
        <f t="shared" si="245"/>
        <v>0</v>
      </c>
      <c r="X355" s="75">
        <f t="shared" si="246"/>
        <v>0</v>
      </c>
      <c r="Y355" s="23">
        <f t="shared" si="247"/>
        <v>0</v>
      </c>
    </row>
    <row r="356" spans="1:25">
      <c r="A356" s="25">
        <f t="shared" si="249"/>
        <v>339</v>
      </c>
      <c r="C356" s="106">
        <v>38100</v>
      </c>
      <c r="E356" s="115" t="s">
        <v>51</v>
      </c>
      <c r="G356" s="24">
        <v>99</v>
      </c>
      <c r="H356" s="75" t="str">
        <f t="shared" si="231"/>
        <v>-</v>
      </c>
      <c r="I356" s="23">
        <f>'DepExp. Class.'!K$87</f>
        <v>0</v>
      </c>
      <c r="J356" s="75">
        <f t="shared" si="232"/>
        <v>0</v>
      </c>
      <c r="K356" s="75">
        <f t="shared" si="233"/>
        <v>0</v>
      </c>
      <c r="L356" s="75">
        <f t="shared" si="234"/>
        <v>0</v>
      </c>
      <c r="M356" s="75">
        <f t="shared" si="235"/>
        <v>0</v>
      </c>
      <c r="N356" s="75">
        <f t="shared" si="236"/>
        <v>0</v>
      </c>
      <c r="O356" s="75">
        <f t="shared" si="237"/>
        <v>0</v>
      </c>
      <c r="P356" s="75">
        <f t="shared" si="238"/>
        <v>0</v>
      </c>
      <c r="Q356" s="75">
        <f t="shared" si="239"/>
        <v>0</v>
      </c>
      <c r="R356" s="75">
        <f t="shared" si="240"/>
        <v>0</v>
      </c>
      <c r="S356" s="75">
        <f t="shared" si="241"/>
        <v>0</v>
      </c>
      <c r="T356" s="75">
        <f t="shared" si="242"/>
        <v>0</v>
      </c>
      <c r="U356" s="75">
        <f t="shared" si="243"/>
        <v>0</v>
      </c>
      <c r="V356" s="75">
        <f t="shared" si="244"/>
        <v>0</v>
      </c>
      <c r="W356" s="75">
        <f t="shared" si="245"/>
        <v>0</v>
      </c>
      <c r="X356" s="75">
        <f t="shared" si="246"/>
        <v>0</v>
      </c>
      <c r="Y356" s="23">
        <f t="shared" si="247"/>
        <v>0</v>
      </c>
    </row>
    <row r="357" spans="1:25">
      <c r="A357" s="25">
        <f t="shared" si="249"/>
        <v>340</v>
      </c>
      <c r="C357" s="106">
        <v>38200</v>
      </c>
      <c r="E357" s="115" t="s">
        <v>283</v>
      </c>
      <c r="G357" s="24">
        <v>99</v>
      </c>
      <c r="H357" s="75" t="str">
        <f t="shared" si="231"/>
        <v>-</v>
      </c>
      <c r="I357" s="23">
        <f>'DepExp. Class.'!K$88</f>
        <v>0</v>
      </c>
      <c r="J357" s="75">
        <f t="shared" si="232"/>
        <v>0</v>
      </c>
      <c r="K357" s="75">
        <f t="shared" si="233"/>
        <v>0</v>
      </c>
      <c r="L357" s="75">
        <f t="shared" si="234"/>
        <v>0</v>
      </c>
      <c r="M357" s="75">
        <f t="shared" si="235"/>
        <v>0</v>
      </c>
      <c r="N357" s="75">
        <f t="shared" si="236"/>
        <v>0</v>
      </c>
      <c r="O357" s="75">
        <f t="shared" si="237"/>
        <v>0</v>
      </c>
      <c r="P357" s="75">
        <f t="shared" si="238"/>
        <v>0</v>
      </c>
      <c r="Q357" s="75">
        <f t="shared" si="239"/>
        <v>0</v>
      </c>
      <c r="R357" s="75">
        <f t="shared" si="240"/>
        <v>0</v>
      </c>
      <c r="S357" s="75">
        <f t="shared" si="241"/>
        <v>0</v>
      </c>
      <c r="T357" s="75">
        <f t="shared" si="242"/>
        <v>0</v>
      </c>
      <c r="U357" s="75">
        <f t="shared" si="243"/>
        <v>0</v>
      </c>
      <c r="V357" s="75">
        <f t="shared" si="244"/>
        <v>0</v>
      </c>
      <c r="W357" s="75">
        <f t="shared" si="245"/>
        <v>0</v>
      </c>
      <c r="X357" s="75">
        <f t="shared" si="246"/>
        <v>0</v>
      </c>
      <c r="Y357" s="23">
        <f t="shared" si="247"/>
        <v>0</v>
      </c>
    </row>
    <row r="358" spans="1:25">
      <c r="A358" s="25">
        <f t="shared" si="249"/>
        <v>341</v>
      </c>
      <c r="C358" s="106">
        <v>38300</v>
      </c>
      <c r="E358" s="115" t="s">
        <v>284</v>
      </c>
      <c r="G358" s="24">
        <v>99</v>
      </c>
      <c r="H358" s="75" t="str">
        <f t="shared" si="231"/>
        <v>-</v>
      </c>
      <c r="I358" s="23">
        <f>'DepExp. Class.'!K$89</f>
        <v>0</v>
      </c>
      <c r="J358" s="75">
        <f t="shared" si="232"/>
        <v>0</v>
      </c>
      <c r="K358" s="75">
        <f t="shared" si="233"/>
        <v>0</v>
      </c>
      <c r="L358" s="75">
        <f t="shared" si="234"/>
        <v>0</v>
      </c>
      <c r="M358" s="75">
        <f t="shared" si="235"/>
        <v>0</v>
      </c>
      <c r="N358" s="75">
        <f t="shared" si="236"/>
        <v>0</v>
      </c>
      <c r="O358" s="75">
        <f t="shared" si="237"/>
        <v>0</v>
      </c>
      <c r="P358" s="75">
        <f t="shared" si="238"/>
        <v>0</v>
      </c>
      <c r="Q358" s="75">
        <f t="shared" si="239"/>
        <v>0</v>
      </c>
      <c r="R358" s="75">
        <f t="shared" si="240"/>
        <v>0</v>
      </c>
      <c r="S358" s="75">
        <f t="shared" si="241"/>
        <v>0</v>
      </c>
      <c r="T358" s="75">
        <f t="shared" si="242"/>
        <v>0</v>
      </c>
      <c r="U358" s="75">
        <f t="shared" si="243"/>
        <v>0</v>
      </c>
      <c r="V358" s="75">
        <f t="shared" si="244"/>
        <v>0</v>
      </c>
      <c r="W358" s="75">
        <f t="shared" si="245"/>
        <v>0</v>
      </c>
      <c r="X358" s="75">
        <f t="shared" si="246"/>
        <v>0</v>
      </c>
      <c r="Y358" s="23">
        <f t="shared" si="247"/>
        <v>0</v>
      </c>
    </row>
    <row r="359" spans="1:25">
      <c r="A359" s="25">
        <f t="shared" si="249"/>
        <v>342</v>
      </c>
      <c r="C359" s="106">
        <v>38400</v>
      </c>
      <c r="E359" s="115" t="s">
        <v>285</v>
      </c>
      <c r="G359" s="24">
        <v>99</v>
      </c>
      <c r="H359" s="75" t="str">
        <f t="shared" si="231"/>
        <v>-</v>
      </c>
      <c r="I359" s="23">
        <f>'DepExp. Class.'!K$90</f>
        <v>0</v>
      </c>
      <c r="J359" s="75">
        <f t="shared" si="232"/>
        <v>0</v>
      </c>
      <c r="K359" s="75">
        <f t="shared" si="233"/>
        <v>0</v>
      </c>
      <c r="L359" s="75">
        <f t="shared" si="234"/>
        <v>0</v>
      </c>
      <c r="M359" s="75">
        <f t="shared" si="235"/>
        <v>0</v>
      </c>
      <c r="N359" s="75">
        <f t="shared" si="236"/>
        <v>0</v>
      </c>
      <c r="O359" s="75">
        <f t="shared" si="237"/>
        <v>0</v>
      </c>
      <c r="P359" s="75">
        <f t="shared" si="238"/>
        <v>0</v>
      </c>
      <c r="Q359" s="75">
        <f t="shared" si="239"/>
        <v>0</v>
      </c>
      <c r="R359" s="75">
        <f t="shared" si="240"/>
        <v>0</v>
      </c>
      <c r="S359" s="75">
        <f t="shared" si="241"/>
        <v>0</v>
      </c>
      <c r="T359" s="75">
        <f t="shared" si="242"/>
        <v>0</v>
      </c>
      <c r="U359" s="75">
        <f t="shared" si="243"/>
        <v>0</v>
      </c>
      <c r="V359" s="75">
        <f t="shared" si="244"/>
        <v>0</v>
      </c>
      <c r="W359" s="75">
        <f t="shared" si="245"/>
        <v>0</v>
      </c>
      <c r="X359" s="75">
        <f t="shared" si="246"/>
        <v>0</v>
      </c>
      <c r="Y359" s="23">
        <f t="shared" si="247"/>
        <v>0</v>
      </c>
    </row>
    <row r="360" spans="1:25">
      <c r="A360" s="25">
        <f t="shared" si="249"/>
        <v>343</v>
      </c>
      <c r="C360" s="106">
        <v>38500</v>
      </c>
      <c r="E360" s="115" t="s">
        <v>286</v>
      </c>
      <c r="G360" s="24">
        <v>99</v>
      </c>
      <c r="H360" s="75" t="str">
        <f t="shared" si="231"/>
        <v>-</v>
      </c>
      <c r="I360" s="23">
        <f>'DepExp. Class.'!K$91</f>
        <v>0</v>
      </c>
      <c r="J360" s="75">
        <f t="shared" si="232"/>
        <v>0</v>
      </c>
      <c r="K360" s="75">
        <f t="shared" si="233"/>
        <v>0</v>
      </c>
      <c r="L360" s="75">
        <f t="shared" si="234"/>
        <v>0</v>
      </c>
      <c r="M360" s="75">
        <f t="shared" si="235"/>
        <v>0</v>
      </c>
      <c r="N360" s="75">
        <f t="shared" si="236"/>
        <v>0</v>
      </c>
      <c r="O360" s="75">
        <f t="shared" si="237"/>
        <v>0</v>
      </c>
      <c r="P360" s="75">
        <f t="shared" si="238"/>
        <v>0</v>
      </c>
      <c r="Q360" s="75">
        <f t="shared" si="239"/>
        <v>0</v>
      </c>
      <c r="R360" s="75">
        <f t="shared" si="240"/>
        <v>0</v>
      </c>
      <c r="S360" s="75">
        <f t="shared" si="241"/>
        <v>0</v>
      </c>
      <c r="T360" s="75">
        <f t="shared" si="242"/>
        <v>0</v>
      </c>
      <c r="U360" s="75">
        <f t="shared" si="243"/>
        <v>0</v>
      </c>
      <c r="V360" s="75">
        <f t="shared" si="244"/>
        <v>0</v>
      </c>
      <c r="W360" s="75">
        <f t="shared" si="245"/>
        <v>0</v>
      </c>
      <c r="X360" s="75">
        <f t="shared" si="246"/>
        <v>0</v>
      </c>
      <c r="Y360" s="23">
        <f t="shared" si="247"/>
        <v>0</v>
      </c>
    </row>
    <row r="361" spans="1:25">
      <c r="A361" s="25">
        <f t="shared" si="249"/>
        <v>344</v>
      </c>
      <c r="C361" s="106">
        <v>38600</v>
      </c>
      <c r="E361" s="115" t="s">
        <v>287</v>
      </c>
      <c r="G361" s="24">
        <v>99</v>
      </c>
      <c r="H361" s="75" t="str">
        <f t="shared" si="231"/>
        <v>-</v>
      </c>
      <c r="I361" s="23">
        <f>'DepExp. Class.'!K$92</f>
        <v>0</v>
      </c>
      <c r="J361" s="75">
        <f t="shared" si="232"/>
        <v>0</v>
      </c>
      <c r="K361" s="75">
        <f t="shared" si="233"/>
        <v>0</v>
      </c>
      <c r="L361" s="75">
        <f t="shared" si="234"/>
        <v>0</v>
      </c>
      <c r="M361" s="75">
        <f t="shared" si="235"/>
        <v>0</v>
      </c>
      <c r="N361" s="75">
        <f t="shared" si="236"/>
        <v>0</v>
      </c>
      <c r="O361" s="75">
        <f t="shared" si="237"/>
        <v>0</v>
      </c>
      <c r="P361" s="75">
        <f t="shared" si="238"/>
        <v>0</v>
      </c>
      <c r="Q361" s="75">
        <f t="shared" si="239"/>
        <v>0</v>
      </c>
      <c r="R361" s="75">
        <f t="shared" si="240"/>
        <v>0</v>
      </c>
      <c r="S361" s="75">
        <f t="shared" si="241"/>
        <v>0</v>
      </c>
      <c r="T361" s="75">
        <f t="shared" si="242"/>
        <v>0</v>
      </c>
      <c r="U361" s="75">
        <f t="shared" si="243"/>
        <v>0</v>
      </c>
      <c r="V361" s="75">
        <f t="shared" si="244"/>
        <v>0</v>
      </c>
      <c r="W361" s="75">
        <f t="shared" si="245"/>
        <v>0</v>
      </c>
      <c r="X361" s="75">
        <f t="shared" si="246"/>
        <v>0</v>
      </c>
      <c r="Y361" s="23">
        <f t="shared" si="247"/>
        <v>0</v>
      </c>
    </row>
    <row r="362" spans="1:25">
      <c r="A362" s="25">
        <f t="shared" si="249"/>
        <v>345</v>
      </c>
      <c r="G362" s="24"/>
      <c r="H362" s="75"/>
      <c r="I362" s="23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23"/>
    </row>
    <row r="363" spans="1:25">
      <c r="A363" s="25">
        <f t="shared" si="249"/>
        <v>346</v>
      </c>
      <c r="D363" s="106" t="s">
        <v>66</v>
      </c>
      <c r="G363" s="72"/>
      <c r="I363" s="23">
        <f>'DepExp. Class.'!K$94</f>
        <v>3492451.31223509</v>
      </c>
      <c r="J363" s="75">
        <f>SUM(J339:J361)</f>
        <v>1885760.5493186638</v>
      </c>
      <c r="K363" s="75">
        <f t="shared" ref="K363:X363" si="250">SUM(K339:K361)</f>
        <v>1163784.4740156326</v>
      </c>
      <c r="L363" s="75">
        <f t="shared" si="250"/>
        <v>0</v>
      </c>
      <c r="M363" s="75">
        <f t="shared" si="250"/>
        <v>442906.28890079283</v>
      </c>
      <c r="N363" s="75">
        <f t="shared" si="250"/>
        <v>0</v>
      </c>
      <c r="O363" s="75">
        <f t="shared" si="250"/>
        <v>0</v>
      </c>
      <c r="P363" s="75">
        <f t="shared" si="250"/>
        <v>0</v>
      </c>
      <c r="Q363" s="75">
        <f t="shared" si="250"/>
        <v>0</v>
      </c>
      <c r="R363" s="75">
        <f t="shared" si="250"/>
        <v>0</v>
      </c>
      <c r="S363" s="75">
        <f t="shared" si="250"/>
        <v>0</v>
      </c>
      <c r="T363" s="75">
        <f t="shared" si="250"/>
        <v>0</v>
      </c>
      <c r="U363" s="75">
        <f t="shared" si="250"/>
        <v>0</v>
      </c>
      <c r="V363" s="75">
        <f t="shared" si="250"/>
        <v>0</v>
      </c>
      <c r="W363" s="75">
        <f t="shared" si="250"/>
        <v>0</v>
      </c>
      <c r="X363" s="75">
        <f t="shared" si="250"/>
        <v>0</v>
      </c>
      <c r="Y363" s="23">
        <f>SUM(J363:X363)-I363</f>
        <v>0</v>
      </c>
    </row>
    <row r="364" spans="1:25">
      <c r="A364" s="25">
        <f t="shared" si="249"/>
        <v>347</v>
      </c>
      <c r="G364" s="72"/>
      <c r="N364" s="74"/>
      <c r="O364" s="74"/>
      <c r="Q364" s="26"/>
      <c r="R364" s="26"/>
      <c r="S364" s="26"/>
      <c r="T364" s="26"/>
      <c r="U364" s="26"/>
      <c r="V364" s="26"/>
    </row>
    <row r="365" spans="1:25">
      <c r="A365" s="25">
        <f t="shared" si="249"/>
        <v>348</v>
      </c>
      <c r="D365" s="106" t="s">
        <v>148</v>
      </c>
      <c r="G365" s="72"/>
      <c r="J365" s="23"/>
      <c r="K365" s="74"/>
      <c r="L365" s="74"/>
      <c r="M365" s="74"/>
      <c r="N365" s="26"/>
      <c r="O365" s="26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>
      <c r="A366" s="25">
        <f t="shared" si="249"/>
        <v>349</v>
      </c>
      <c r="G366" s="73"/>
      <c r="H366" s="77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74"/>
      <c r="U366" s="74"/>
      <c r="V366" s="74"/>
      <c r="W366" s="26"/>
      <c r="X366" s="26"/>
      <c r="Y366" s="26"/>
    </row>
    <row r="367" spans="1:25">
      <c r="A367" s="25">
        <f t="shared" si="249"/>
        <v>350</v>
      </c>
      <c r="C367" s="106">
        <v>38900</v>
      </c>
      <c r="E367" s="115" t="s">
        <v>115</v>
      </c>
      <c r="G367" s="24">
        <v>6.4</v>
      </c>
      <c r="H367" s="75" t="str">
        <f t="shared" ref="H367:H400" si="251">VLOOKUP($G367,alloc,3)</f>
        <v>P, S, T &amp; D Plant - Demand</v>
      </c>
      <c r="I367" s="23">
        <f>'DepExp. Class.'!K$98</f>
        <v>0</v>
      </c>
      <c r="J367" s="75">
        <f t="shared" ref="J367:J400" si="252">$I367*VLOOKUP($G367,alloc,6)</f>
        <v>0</v>
      </c>
      <c r="K367" s="75">
        <f t="shared" ref="K367:K400" si="253">$I367*VLOOKUP($G367,alloc,7)</f>
        <v>0</v>
      </c>
      <c r="L367" s="75">
        <f t="shared" ref="L367:L400" si="254">$I367*VLOOKUP($G367,alloc,8)</f>
        <v>0</v>
      </c>
      <c r="M367" s="75">
        <f t="shared" ref="M367:M400" si="255">$I367*VLOOKUP($G367,alloc,9)</f>
        <v>0</v>
      </c>
      <c r="N367" s="75">
        <f t="shared" ref="N367:N400" si="256">$I367*VLOOKUP($G367,alloc,10)</f>
        <v>0</v>
      </c>
      <c r="O367" s="75">
        <f t="shared" ref="O367:O400" si="257">$I367*VLOOKUP($G367,alloc,11)</f>
        <v>0</v>
      </c>
      <c r="P367" s="75">
        <f t="shared" ref="P367:P400" si="258">$I367*VLOOKUP($G367,alloc,12)</f>
        <v>0</v>
      </c>
      <c r="Q367" s="75">
        <f t="shared" ref="Q367:Q400" si="259">$I367*VLOOKUP($G367,alloc,13)</f>
        <v>0</v>
      </c>
      <c r="R367" s="75">
        <f t="shared" ref="R367:R400" si="260">$I367*VLOOKUP($G367,alloc,14)</f>
        <v>0</v>
      </c>
      <c r="S367" s="75">
        <f t="shared" ref="S367:S400" si="261">$I367*VLOOKUP($G367,alloc,15)</f>
        <v>0</v>
      </c>
      <c r="T367" s="75">
        <f t="shared" ref="T367:T400" si="262">$I367*VLOOKUP($G367,alloc,16)</f>
        <v>0</v>
      </c>
      <c r="U367" s="75">
        <f t="shared" ref="U367:U400" si="263">$I367*VLOOKUP($G367,alloc,17)</f>
        <v>0</v>
      </c>
      <c r="V367" s="75">
        <f t="shared" ref="V367:V400" si="264">$I367*VLOOKUP($G367,alloc,18)</f>
        <v>0</v>
      </c>
      <c r="W367" s="75">
        <f t="shared" ref="W367:W400" si="265">$I367*VLOOKUP($G367,alloc,19)</f>
        <v>0</v>
      </c>
      <c r="X367" s="75">
        <f t="shared" ref="X367:X400" si="266">$I367*VLOOKUP($G367,alloc,20)</f>
        <v>0</v>
      </c>
      <c r="Y367" s="23">
        <f t="shared" ref="Y367:Y400" si="267">SUM(J367:X367)-I367</f>
        <v>0</v>
      </c>
    </row>
    <row r="368" spans="1:25">
      <c r="A368" s="25">
        <f t="shared" si="249"/>
        <v>351</v>
      </c>
      <c r="C368" s="106">
        <v>39000</v>
      </c>
      <c r="E368" s="115" t="s">
        <v>291</v>
      </c>
      <c r="G368" s="24">
        <v>6.4</v>
      </c>
      <c r="H368" s="75" t="str">
        <f t="shared" si="251"/>
        <v>P, S, T &amp; D Plant - Demand</v>
      </c>
      <c r="I368" s="23">
        <f>'DepExp. Class.'!K$99</f>
        <v>64926.098327029453</v>
      </c>
      <c r="J368" s="75">
        <f t="shared" si="252"/>
        <v>35057.059898693617</v>
      </c>
      <c r="K368" s="75">
        <f t="shared" si="253"/>
        <v>21635.229366462536</v>
      </c>
      <c r="L368" s="75">
        <f t="shared" si="254"/>
        <v>0</v>
      </c>
      <c r="M368" s="75">
        <f t="shared" si="255"/>
        <v>8233.809061873304</v>
      </c>
      <c r="N368" s="75">
        <f t="shared" si="256"/>
        <v>0</v>
      </c>
      <c r="O368" s="75">
        <f t="shared" si="257"/>
        <v>0</v>
      </c>
      <c r="P368" s="75">
        <f t="shared" si="258"/>
        <v>0</v>
      </c>
      <c r="Q368" s="75">
        <f t="shared" si="259"/>
        <v>0</v>
      </c>
      <c r="R368" s="75">
        <f t="shared" si="260"/>
        <v>0</v>
      </c>
      <c r="S368" s="75">
        <f t="shared" si="261"/>
        <v>0</v>
      </c>
      <c r="T368" s="75">
        <f t="shared" si="262"/>
        <v>0</v>
      </c>
      <c r="U368" s="75">
        <f t="shared" si="263"/>
        <v>0</v>
      </c>
      <c r="V368" s="75">
        <f t="shared" si="264"/>
        <v>0</v>
      </c>
      <c r="W368" s="75">
        <f t="shared" si="265"/>
        <v>0</v>
      </c>
      <c r="X368" s="75">
        <f t="shared" si="266"/>
        <v>0</v>
      </c>
      <c r="Y368" s="23">
        <f t="shared" si="267"/>
        <v>0</v>
      </c>
    </row>
    <row r="369" spans="1:25">
      <c r="A369" s="25">
        <f t="shared" si="249"/>
        <v>352</v>
      </c>
      <c r="C369" s="106">
        <v>39001</v>
      </c>
      <c r="E369" s="115" t="s">
        <v>139</v>
      </c>
      <c r="G369" s="24">
        <v>6.4</v>
      </c>
      <c r="H369" s="75" t="str">
        <f t="shared" si="251"/>
        <v>P, S, T &amp; D Plant - Demand</v>
      </c>
      <c r="I369" s="23">
        <f>'DepExp. Class.'!K$100</f>
        <v>1212.8813854857897</v>
      </c>
      <c r="J369" s="75">
        <f t="shared" si="252"/>
        <v>654.89928513514667</v>
      </c>
      <c r="K369" s="75">
        <f t="shared" si="253"/>
        <v>404.16670099477579</v>
      </c>
      <c r="L369" s="75">
        <f t="shared" si="254"/>
        <v>0</v>
      </c>
      <c r="M369" s="75">
        <f t="shared" si="255"/>
        <v>153.8153993558673</v>
      </c>
      <c r="N369" s="75">
        <f t="shared" si="256"/>
        <v>0</v>
      </c>
      <c r="O369" s="75">
        <f t="shared" si="257"/>
        <v>0</v>
      </c>
      <c r="P369" s="75">
        <f t="shared" si="258"/>
        <v>0</v>
      </c>
      <c r="Q369" s="75">
        <f t="shared" si="259"/>
        <v>0</v>
      </c>
      <c r="R369" s="75">
        <f t="shared" si="260"/>
        <v>0</v>
      </c>
      <c r="S369" s="75">
        <f t="shared" si="261"/>
        <v>0</v>
      </c>
      <c r="T369" s="75">
        <f t="shared" si="262"/>
        <v>0</v>
      </c>
      <c r="U369" s="75">
        <f t="shared" si="263"/>
        <v>0</v>
      </c>
      <c r="V369" s="75">
        <f t="shared" si="264"/>
        <v>0</v>
      </c>
      <c r="W369" s="75">
        <f t="shared" si="265"/>
        <v>0</v>
      </c>
      <c r="X369" s="75">
        <f t="shared" si="266"/>
        <v>0</v>
      </c>
      <c r="Y369" s="23">
        <f t="shared" si="267"/>
        <v>0</v>
      </c>
    </row>
    <row r="370" spans="1:25">
      <c r="A370" s="25">
        <f t="shared" si="249"/>
        <v>353</v>
      </c>
      <c r="C370" s="106">
        <v>39002</v>
      </c>
      <c r="E370" s="115" t="s">
        <v>278</v>
      </c>
      <c r="G370" s="24">
        <v>6.4</v>
      </c>
      <c r="H370" s="75" t="str">
        <f t="shared" si="251"/>
        <v>P, S, T &amp; D Plant - Demand</v>
      </c>
      <c r="I370" s="23">
        <f>'DepExp. Class.'!K$101</f>
        <v>6141.8968138002256</v>
      </c>
      <c r="J370" s="75">
        <f t="shared" si="252"/>
        <v>3316.3373441670556</v>
      </c>
      <c r="K370" s="75">
        <f t="shared" si="253"/>
        <v>2046.6553471671245</v>
      </c>
      <c r="L370" s="75">
        <f t="shared" si="254"/>
        <v>0</v>
      </c>
      <c r="M370" s="75">
        <f t="shared" si="255"/>
        <v>778.90412246604558</v>
      </c>
      <c r="N370" s="75">
        <f t="shared" si="256"/>
        <v>0</v>
      </c>
      <c r="O370" s="75">
        <f t="shared" si="257"/>
        <v>0</v>
      </c>
      <c r="P370" s="75">
        <f t="shared" si="258"/>
        <v>0</v>
      </c>
      <c r="Q370" s="75">
        <f t="shared" si="259"/>
        <v>0</v>
      </c>
      <c r="R370" s="75">
        <f t="shared" si="260"/>
        <v>0</v>
      </c>
      <c r="S370" s="75">
        <f t="shared" si="261"/>
        <v>0</v>
      </c>
      <c r="T370" s="75">
        <f t="shared" si="262"/>
        <v>0</v>
      </c>
      <c r="U370" s="75">
        <f t="shared" si="263"/>
        <v>0</v>
      </c>
      <c r="V370" s="75">
        <f t="shared" si="264"/>
        <v>0</v>
      </c>
      <c r="W370" s="75">
        <f t="shared" si="265"/>
        <v>0</v>
      </c>
      <c r="X370" s="75">
        <f t="shared" si="266"/>
        <v>0</v>
      </c>
      <c r="Y370" s="23">
        <f t="shared" si="267"/>
        <v>0</v>
      </c>
    </row>
    <row r="371" spans="1:25">
      <c r="A371" s="25">
        <f t="shared" si="249"/>
        <v>354</v>
      </c>
      <c r="C371" s="106">
        <v>39003</v>
      </c>
      <c r="E371" s="115" t="s">
        <v>293</v>
      </c>
      <c r="G371" s="24">
        <v>6.4</v>
      </c>
      <c r="H371" s="75" t="str">
        <f t="shared" si="251"/>
        <v>P, S, T &amp; D Plant - Demand</v>
      </c>
      <c r="I371" s="23">
        <f>'DepExp. Class.'!K$102</f>
        <v>159.49031274650423</v>
      </c>
      <c r="J371" s="75">
        <f t="shared" si="252"/>
        <v>86.11731786272874</v>
      </c>
      <c r="K371" s="75">
        <f t="shared" si="253"/>
        <v>53.146725075314372</v>
      </c>
      <c r="L371" s="75">
        <f t="shared" si="254"/>
        <v>0</v>
      </c>
      <c r="M371" s="75">
        <f t="shared" si="255"/>
        <v>20.226269808461119</v>
      </c>
      <c r="N371" s="75">
        <f t="shared" si="256"/>
        <v>0</v>
      </c>
      <c r="O371" s="75">
        <f t="shared" si="257"/>
        <v>0</v>
      </c>
      <c r="P371" s="75">
        <f t="shared" si="258"/>
        <v>0</v>
      </c>
      <c r="Q371" s="75">
        <f t="shared" si="259"/>
        <v>0</v>
      </c>
      <c r="R371" s="75">
        <f t="shared" si="260"/>
        <v>0</v>
      </c>
      <c r="S371" s="75">
        <f t="shared" si="261"/>
        <v>0</v>
      </c>
      <c r="T371" s="75">
        <f t="shared" si="262"/>
        <v>0</v>
      </c>
      <c r="U371" s="75">
        <f t="shared" si="263"/>
        <v>0</v>
      </c>
      <c r="V371" s="75">
        <f t="shared" si="264"/>
        <v>0</v>
      </c>
      <c r="W371" s="75">
        <f t="shared" si="265"/>
        <v>0</v>
      </c>
      <c r="X371" s="75">
        <f t="shared" si="266"/>
        <v>0</v>
      </c>
      <c r="Y371" s="23">
        <f t="shared" si="267"/>
        <v>0</v>
      </c>
    </row>
    <row r="372" spans="1:25">
      <c r="A372" s="25">
        <f t="shared" si="249"/>
        <v>355</v>
      </c>
      <c r="C372" s="106">
        <v>39004</v>
      </c>
      <c r="E372" s="115" t="s">
        <v>294</v>
      </c>
      <c r="G372" s="24">
        <v>6.4</v>
      </c>
      <c r="H372" s="75" t="str">
        <f t="shared" si="251"/>
        <v>P, S, T &amp; D Plant - Demand</v>
      </c>
      <c r="I372" s="23">
        <f>'DepExp. Class.'!K$103</f>
        <v>0</v>
      </c>
      <c r="J372" s="75">
        <f t="shared" si="252"/>
        <v>0</v>
      </c>
      <c r="K372" s="75">
        <f t="shared" si="253"/>
        <v>0</v>
      </c>
      <c r="L372" s="75">
        <f t="shared" si="254"/>
        <v>0</v>
      </c>
      <c r="M372" s="75">
        <f t="shared" si="255"/>
        <v>0</v>
      </c>
      <c r="N372" s="75">
        <f t="shared" si="256"/>
        <v>0</v>
      </c>
      <c r="O372" s="75">
        <f t="shared" si="257"/>
        <v>0</v>
      </c>
      <c r="P372" s="75">
        <f t="shared" si="258"/>
        <v>0</v>
      </c>
      <c r="Q372" s="75">
        <f t="shared" si="259"/>
        <v>0</v>
      </c>
      <c r="R372" s="75">
        <f t="shared" si="260"/>
        <v>0</v>
      </c>
      <c r="S372" s="75">
        <f t="shared" si="261"/>
        <v>0</v>
      </c>
      <c r="T372" s="75">
        <f t="shared" si="262"/>
        <v>0</v>
      </c>
      <c r="U372" s="75">
        <f t="shared" si="263"/>
        <v>0</v>
      </c>
      <c r="V372" s="75">
        <f t="shared" si="264"/>
        <v>0</v>
      </c>
      <c r="W372" s="75">
        <f t="shared" si="265"/>
        <v>0</v>
      </c>
      <c r="X372" s="75">
        <f t="shared" si="266"/>
        <v>0</v>
      </c>
      <c r="Y372" s="23">
        <f t="shared" si="267"/>
        <v>0</v>
      </c>
    </row>
    <row r="373" spans="1:25">
      <c r="A373" s="25">
        <f t="shared" si="249"/>
        <v>356</v>
      </c>
      <c r="C373" s="106">
        <v>39009</v>
      </c>
      <c r="E373" s="115" t="s">
        <v>295</v>
      </c>
      <c r="G373" s="24">
        <v>6.4</v>
      </c>
      <c r="H373" s="75" t="str">
        <f t="shared" si="251"/>
        <v>P, S, T &amp; D Plant - Demand</v>
      </c>
      <c r="I373" s="23">
        <f>'DepExp. Class.'!K$104</f>
        <v>26193.165919821775</v>
      </c>
      <c r="J373" s="75">
        <f t="shared" si="252"/>
        <v>14143.085912269155</v>
      </c>
      <c r="K373" s="75">
        <f t="shared" si="253"/>
        <v>8728.3106040769489</v>
      </c>
      <c r="L373" s="75">
        <f t="shared" si="254"/>
        <v>0</v>
      </c>
      <c r="M373" s="75">
        <f t="shared" si="255"/>
        <v>3321.7694034756728</v>
      </c>
      <c r="N373" s="75">
        <f t="shared" si="256"/>
        <v>0</v>
      </c>
      <c r="O373" s="75">
        <f t="shared" si="257"/>
        <v>0</v>
      </c>
      <c r="P373" s="75">
        <f t="shared" si="258"/>
        <v>0</v>
      </c>
      <c r="Q373" s="75">
        <f t="shared" si="259"/>
        <v>0</v>
      </c>
      <c r="R373" s="75">
        <f t="shared" si="260"/>
        <v>0</v>
      </c>
      <c r="S373" s="75">
        <f t="shared" si="261"/>
        <v>0</v>
      </c>
      <c r="T373" s="75">
        <f t="shared" si="262"/>
        <v>0</v>
      </c>
      <c r="U373" s="75">
        <f t="shared" si="263"/>
        <v>0</v>
      </c>
      <c r="V373" s="75">
        <f t="shared" si="264"/>
        <v>0</v>
      </c>
      <c r="W373" s="75">
        <f t="shared" si="265"/>
        <v>0</v>
      </c>
      <c r="X373" s="75">
        <f t="shared" si="266"/>
        <v>0</v>
      </c>
      <c r="Y373" s="23">
        <f t="shared" si="267"/>
        <v>0</v>
      </c>
    </row>
    <row r="374" spans="1:25">
      <c r="A374" s="25">
        <f t="shared" si="249"/>
        <v>357</v>
      </c>
      <c r="C374" s="106">
        <v>39100</v>
      </c>
      <c r="E374" s="115" t="s">
        <v>296</v>
      </c>
      <c r="G374" s="24">
        <v>6.4</v>
      </c>
      <c r="H374" s="75" t="str">
        <f t="shared" si="251"/>
        <v>P, S, T &amp; D Plant - Demand</v>
      </c>
      <c r="I374" s="23">
        <f>'DepExp. Class.'!K$105</f>
        <v>0</v>
      </c>
      <c r="J374" s="75">
        <f t="shared" si="252"/>
        <v>0</v>
      </c>
      <c r="K374" s="75">
        <f t="shared" si="253"/>
        <v>0</v>
      </c>
      <c r="L374" s="75">
        <f t="shared" si="254"/>
        <v>0</v>
      </c>
      <c r="M374" s="75">
        <f t="shared" si="255"/>
        <v>0</v>
      </c>
      <c r="N374" s="75">
        <f t="shared" si="256"/>
        <v>0</v>
      </c>
      <c r="O374" s="75">
        <f t="shared" si="257"/>
        <v>0</v>
      </c>
      <c r="P374" s="75">
        <f t="shared" si="258"/>
        <v>0</v>
      </c>
      <c r="Q374" s="75">
        <f t="shared" si="259"/>
        <v>0</v>
      </c>
      <c r="R374" s="75">
        <f t="shared" si="260"/>
        <v>0</v>
      </c>
      <c r="S374" s="75">
        <f t="shared" si="261"/>
        <v>0</v>
      </c>
      <c r="T374" s="75">
        <f t="shared" si="262"/>
        <v>0</v>
      </c>
      <c r="U374" s="75">
        <f t="shared" si="263"/>
        <v>0</v>
      </c>
      <c r="V374" s="75">
        <f t="shared" si="264"/>
        <v>0</v>
      </c>
      <c r="W374" s="75">
        <f t="shared" si="265"/>
        <v>0</v>
      </c>
      <c r="X374" s="75">
        <f t="shared" si="266"/>
        <v>0</v>
      </c>
      <c r="Y374" s="23">
        <f t="shared" si="267"/>
        <v>0</v>
      </c>
    </row>
    <row r="375" spans="1:25">
      <c r="A375" s="25">
        <f t="shared" si="249"/>
        <v>358</v>
      </c>
      <c r="C375" s="106">
        <v>39102</v>
      </c>
      <c r="E375" s="115" t="s">
        <v>297</v>
      </c>
      <c r="G375" s="24">
        <v>6.4</v>
      </c>
      <c r="H375" s="75" t="str">
        <f t="shared" si="251"/>
        <v>P, S, T &amp; D Plant - Demand</v>
      </c>
      <c r="I375" s="23">
        <f>'DepExp. Class.'!K$106</f>
        <v>0</v>
      </c>
      <c r="J375" s="75">
        <f t="shared" si="252"/>
        <v>0</v>
      </c>
      <c r="K375" s="75">
        <f t="shared" si="253"/>
        <v>0</v>
      </c>
      <c r="L375" s="75">
        <f t="shared" si="254"/>
        <v>0</v>
      </c>
      <c r="M375" s="75">
        <f t="shared" si="255"/>
        <v>0</v>
      </c>
      <c r="N375" s="75">
        <f t="shared" si="256"/>
        <v>0</v>
      </c>
      <c r="O375" s="75">
        <f t="shared" si="257"/>
        <v>0</v>
      </c>
      <c r="P375" s="75">
        <f t="shared" si="258"/>
        <v>0</v>
      </c>
      <c r="Q375" s="75">
        <f t="shared" si="259"/>
        <v>0</v>
      </c>
      <c r="R375" s="75">
        <f t="shared" si="260"/>
        <v>0</v>
      </c>
      <c r="S375" s="75">
        <f t="shared" si="261"/>
        <v>0</v>
      </c>
      <c r="T375" s="75">
        <f t="shared" si="262"/>
        <v>0</v>
      </c>
      <c r="U375" s="75">
        <f t="shared" si="263"/>
        <v>0</v>
      </c>
      <c r="V375" s="75">
        <f t="shared" si="264"/>
        <v>0</v>
      </c>
      <c r="W375" s="75">
        <f t="shared" si="265"/>
        <v>0</v>
      </c>
      <c r="X375" s="75">
        <f t="shared" si="266"/>
        <v>0</v>
      </c>
      <c r="Y375" s="23">
        <f t="shared" si="267"/>
        <v>0</v>
      </c>
    </row>
    <row r="376" spans="1:25">
      <c r="A376" s="25">
        <f t="shared" si="249"/>
        <v>359</v>
      </c>
      <c r="C376" s="106">
        <v>39103</v>
      </c>
      <c r="E376" s="115" t="s">
        <v>298</v>
      </c>
      <c r="G376" s="24">
        <v>6.4</v>
      </c>
      <c r="H376" s="75" t="str">
        <f t="shared" si="251"/>
        <v>P, S, T &amp; D Plant - Demand</v>
      </c>
      <c r="I376" s="23">
        <f>'DepExp. Class.'!K$107</f>
        <v>724.06418187729923</v>
      </c>
      <c r="J376" s="75">
        <f t="shared" si="252"/>
        <v>390.96083160142103</v>
      </c>
      <c r="K376" s="75">
        <f t="shared" si="253"/>
        <v>241.27885479965428</v>
      </c>
      <c r="L376" s="75">
        <f t="shared" si="254"/>
        <v>0</v>
      </c>
      <c r="M376" s="75">
        <f t="shared" si="255"/>
        <v>91.82449547622393</v>
      </c>
      <c r="N376" s="75">
        <f t="shared" si="256"/>
        <v>0</v>
      </c>
      <c r="O376" s="75">
        <f t="shared" si="257"/>
        <v>0</v>
      </c>
      <c r="P376" s="75">
        <f t="shared" si="258"/>
        <v>0</v>
      </c>
      <c r="Q376" s="75">
        <f t="shared" si="259"/>
        <v>0</v>
      </c>
      <c r="R376" s="75">
        <f t="shared" si="260"/>
        <v>0</v>
      </c>
      <c r="S376" s="75">
        <f t="shared" si="261"/>
        <v>0</v>
      </c>
      <c r="T376" s="75">
        <f t="shared" si="262"/>
        <v>0</v>
      </c>
      <c r="U376" s="75">
        <f t="shared" si="263"/>
        <v>0</v>
      </c>
      <c r="V376" s="75">
        <f t="shared" si="264"/>
        <v>0</v>
      </c>
      <c r="W376" s="75">
        <f t="shared" si="265"/>
        <v>0</v>
      </c>
      <c r="X376" s="75">
        <f t="shared" si="266"/>
        <v>0</v>
      </c>
      <c r="Y376" s="23">
        <f t="shared" si="267"/>
        <v>0</v>
      </c>
    </row>
    <row r="377" spans="1:25">
      <c r="A377" s="25">
        <f t="shared" si="249"/>
        <v>360</v>
      </c>
      <c r="C377" s="106">
        <v>39200</v>
      </c>
      <c r="E377" s="115" t="s">
        <v>299</v>
      </c>
      <c r="G377" s="24">
        <v>6.4</v>
      </c>
      <c r="H377" s="75" t="str">
        <f t="shared" si="251"/>
        <v>P, S, T &amp; D Plant - Demand</v>
      </c>
      <c r="I377" s="23">
        <f>'DepExp. Class.'!K$108</f>
        <v>0</v>
      </c>
      <c r="J377" s="75">
        <f t="shared" si="252"/>
        <v>0</v>
      </c>
      <c r="K377" s="75">
        <f t="shared" si="253"/>
        <v>0</v>
      </c>
      <c r="L377" s="75">
        <f t="shared" si="254"/>
        <v>0</v>
      </c>
      <c r="M377" s="75">
        <f t="shared" si="255"/>
        <v>0</v>
      </c>
      <c r="N377" s="75">
        <f t="shared" si="256"/>
        <v>0</v>
      </c>
      <c r="O377" s="75">
        <f t="shared" si="257"/>
        <v>0</v>
      </c>
      <c r="P377" s="75">
        <f t="shared" si="258"/>
        <v>0</v>
      </c>
      <c r="Q377" s="75">
        <f t="shared" si="259"/>
        <v>0</v>
      </c>
      <c r="R377" s="75">
        <f t="shared" si="260"/>
        <v>0</v>
      </c>
      <c r="S377" s="75">
        <f t="shared" si="261"/>
        <v>0</v>
      </c>
      <c r="T377" s="75">
        <f t="shared" si="262"/>
        <v>0</v>
      </c>
      <c r="U377" s="75">
        <f t="shared" si="263"/>
        <v>0</v>
      </c>
      <c r="V377" s="75">
        <f t="shared" si="264"/>
        <v>0</v>
      </c>
      <c r="W377" s="75">
        <f t="shared" si="265"/>
        <v>0</v>
      </c>
      <c r="X377" s="75">
        <f t="shared" si="266"/>
        <v>0</v>
      </c>
      <c r="Y377" s="23">
        <f t="shared" si="267"/>
        <v>0</v>
      </c>
    </row>
    <row r="378" spans="1:25">
      <c r="A378" s="25">
        <f t="shared" si="249"/>
        <v>361</v>
      </c>
      <c r="C378" s="106">
        <v>39201</v>
      </c>
      <c r="E378" s="115" t="s">
        <v>300</v>
      </c>
      <c r="G378" s="24">
        <v>6.4</v>
      </c>
      <c r="H378" s="75" t="str">
        <f t="shared" si="251"/>
        <v>P, S, T &amp; D Plant - Demand</v>
      </c>
      <c r="I378" s="23">
        <f>'DepExp. Class.'!K$109</f>
        <v>146.56997241128417</v>
      </c>
      <c r="J378" s="75">
        <f t="shared" si="252"/>
        <v>79.140937690277369</v>
      </c>
      <c r="K378" s="75">
        <f t="shared" si="253"/>
        <v>48.841298846908622</v>
      </c>
      <c r="L378" s="75">
        <f t="shared" si="254"/>
        <v>0</v>
      </c>
      <c r="M378" s="75">
        <f t="shared" si="255"/>
        <v>18.587735874098186</v>
      </c>
      <c r="N378" s="75">
        <f t="shared" si="256"/>
        <v>0</v>
      </c>
      <c r="O378" s="75">
        <f t="shared" si="257"/>
        <v>0</v>
      </c>
      <c r="P378" s="75">
        <f t="shared" si="258"/>
        <v>0</v>
      </c>
      <c r="Q378" s="75">
        <f t="shared" si="259"/>
        <v>0</v>
      </c>
      <c r="R378" s="75">
        <f t="shared" si="260"/>
        <v>0</v>
      </c>
      <c r="S378" s="75">
        <f t="shared" si="261"/>
        <v>0</v>
      </c>
      <c r="T378" s="75">
        <f t="shared" si="262"/>
        <v>0</v>
      </c>
      <c r="U378" s="75">
        <f t="shared" si="263"/>
        <v>0</v>
      </c>
      <c r="V378" s="75">
        <f t="shared" si="264"/>
        <v>0</v>
      </c>
      <c r="W378" s="75">
        <f t="shared" si="265"/>
        <v>0</v>
      </c>
      <c r="X378" s="75">
        <f t="shared" si="266"/>
        <v>0</v>
      </c>
      <c r="Y378" s="23">
        <f t="shared" si="267"/>
        <v>0</v>
      </c>
    </row>
    <row r="379" spans="1:25">
      <c r="A379" s="25">
        <f t="shared" si="249"/>
        <v>362</v>
      </c>
      <c r="C379" s="106">
        <v>39202</v>
      </c>
      <c r="E379" s="115" t="s">
        <v>186</v>
      </c>
      <c r="G379" s="24">
        <v>6.4</v>
      </c>
      <c r="H379" s="75" t="str">
        <f t="shared" si="251"/>
        <v>P, S, T &amp; D Plant - Demand</v>
      </c>
      <c r="I379" s="23">
        <f>'DepExp. Class.'!K$110</f>
        <v>0</v>
      </c>
      <c r="J379" s="75">
        <f t="shared" si="252"/>
        <v>0</v>
      </c>
      <c r="K379" s="75">
        <f t="shared" si="253"/>
        <v>0</v>
      </c>
      <c r="L379" s="75">
        <f t="shared" si="254"/>
        <v>0</v>
      </c>
      <c r="M379" s="75">
        <f t="shared" si="255"/>
        <v>0</v>
      </c>
      <c r="N379" s="75">
        <f t="shared" si="256"/>
        <v>0</v>
      </c>
      <c r="O379" s="75">
        <f t="shared" si="257"/>
        <v>0</v>
      </c>
      <c r="P379" s="75">
        <f t="shared" si="258"/>
        <v>0</v>
      </c>
      <c r="Q379" s="75">
        <f t="shared" si="259"/>
        <v>0</v>
      </c>
      <c r="R379" s="75">
        <f t="shared" si="260"/>
        <v>0</v>
      </c>
      <c r="S379" s="75">
        <f t="shared" si="261"/>
        <v>0</v>
      </c>
      <c r="T379" s="75">
        <f t="shared" si="262"/>
        <v>0</v>
      </c>
      <c r="U379" s="75">
        <f t="shared" si="263"/>
        <v>0</v>
      </c>
      <c r="V379" s="75">
        <f t="shared" si="264"/>
        <v>0</v>
      </c>
      <c r="W379" s="75">
        <f t="shared" si="265"/>
        <v>0</v>
      </c>
      <c r="X379" s="75">
        <f t="shared" si="266"/>
        <v>0</v>
      </c>
      <c r="Y379" s="23">
        <f t="shared" si="267"/>
        <v>0</v>
      </c>
    </row>
    <row r="380" spans="1:25">
      <c r="A380" s="25">
        <f t="shared" si="249"/>
        <v>363</v>
      </c>
      <c r="C380" s="106">
        <v>39300</v>
      </c>
      <c r="E380" s="115" t="s">
        <v>301</v>
      </c>
      <c r="G380" s="24">
        <v>6.4</v>
      </c>
      <c r="H380" s="75" t="str">
        <f t="shared" si="251"/>
        <v>P, S, T &amp; D Plant - Demand</v>
      </c>
      <c r="I380" s="23">
        <f>'DepExp. Class.'!K$111</f>
        <v>48830.82818793055</v>
      </c>
      <c r="J380" s="75">
        <f t="shared" si="252"/>
        <v>26366.365957561775</v>
      </c>
      <c r="K380" s="75">
        <f t="shared" si="253"/>
        <v>16271.825894709325</v>
      </c>
      <c r="L380" s="75">
        <f t="shared" si="254"/>
        <v>0</v>
      </c>
      <c r="M380" s="75">
        <f t="shared" si="255"/>
        <v>6192.6363356594511</v>
      </c>
      <c r="N380" s="75">
        <f t="shared" si="256"/>
        <v>0</v>
      </c>
      <c r="O380" s="75">
        <f t="shared" si="257"/>
        <v>0</v>
      </c>
      <c r="P380" s="75">
        <f t="shared" si="258"/>
        <v>0</v>
      </c>
      <c r="Q380" s="75">
        <f t="shared" si="259"/>
        <v>0</v>
      </c>
      <c r="R380" s="75">
        <f t="shared" si="260"/>
        <v>0</v>
      </c>
      <c r="S380" s="75">
        <f t="shared" si="261"/>
        <v>0</v>
      </c>
      <c r="T380" s="75">
        <f t="shared" si="262"/>
        <v>0</v>
      </c>
      <c r="U380" s="75">
        <f t="shared" si="263"/>
        <v>0</v>
      </c>
      <c r="V380" s="75">
        <f t="shared" si="264"/>
        <v>0</v>
      </c>
      <c r="W380" s="75">
        <f t="shared" si="265"/>
        <v>0</v>
      </c>
      <c r="X380" s="75">
        <f t="shared" si="266"/>
        <v>0</v>
      </c>
      <c r="Y380" s="23">
        <f t="shared" si="267"/>
        <v>0</v>
      </c>
    </row>
    <row r="381" spans="1:25">
      <c r="A381" s="25">
        <f t="shared" si="249"/>
        <v>364</v>
      </c>
      <c r="C381" s="106">
        <v>39400</v>
      </c>
      <c r="E381" s="115" t="s">
        <v>302</v>
      </c>
      <c r="G381" s="24">
        <v>6.4</v>
      </c>
      <c r="H381" s="75" t="str">
        <f t="shared" si="251"/>
        <v>P, S, T &amp; D Plant - Demand</v>
      </c>
      <c r="I381" s="23">
        <f>'DepExp. Class.'!K$112</f>
        <v>0</v>
      </c>
      <c r="J381" s="75">
        <f t="shared" si="252"/>
        <v>0</v>
      </c>
      <c r="K381" s="75">
        <f t="shared" si="253"/>
        <v>0</v>
      </c>
      <c r="L381" s="75">
        <f t="shared" si="254"/>
        <v>0</v>
      </c>
      <c r="M381" s="75">
        <f t="shared" si="255"/>
        <v>0</v>
      </c>
      <c r="N381" s="75">
        <f t="shared" si="256"/>
        <v>0</v>
      </c>
      <c r="O381" s="75">
        <f t="shared" si="257"/>
        <v>0</v>
      </c>
      <c r="P381" s="75">
        <f t="shared" si="258"/>
        <v>0</v>
      </c>
      <c r="Q381" s="75">
        <f t="shared" si="259"/>
        <v>0</v>
      </c>
      <c r="R381" s="75">
        <f t="shared" si="260"/>
        <v>0</v>
      </c>
      <c r="S381" s="75">
        <f t="shared" si="261"/>
        <v>0</v>
      </c>
      <c r="T381" s="75">
        <f t="shared" si="262"/>
        <v>0</v>
      </c>
      <c r="U381" s="75">
        <f t="shared" si="263"/>
        <v>0</v>
      </c>
      <c r="V381" s="75">
        <f t="shared" si="264"/>
        <v>0</v>
      </c>
      <c r="W381" s="75">
        <f t="shared" si="265"/>
        <v>0</v>
      </c>
      <c r="X381" s="75">
        <f t="shared" si="266"/>
        <v>0</v>
      </c>
      <c r="Y381" s="23">
        <f t="shared" si="267"/>
        <v>0</v>
      </c>
    </row>
    <row r="382" spans="1:25">
      <c r="A382" s="25">
        <f t="shared" si="249"/>
        <v>365</v>
      </c>
      <c r="C382" s="106">
        <v>39600</v>
      </c>
      <c r="E382" s="115" t="s">
        <v>303</v>
      </c>
      <c r="G382" s="24">
        <v>6.4</v>
      </c>
      <c r="H382" s="75" t="str">
        <f t="shared" si="251"/>
        <v>P, S, T &amp; D Plant - Demand</v>
      </c>
      <c r="I382" s="23">
        <f>'DepExp. Class.'!K$113</f>
        <v>0</v>
      </c>
      <c r="J382" s="75">
        <f t="shared" si="252"/>
        <v>0</v>
      </c>
      <c r="K382" s="75">
        <f t="shared" si="253"/>
        <v>0</v>
      </c>
      <c r="L382" s="75">
        <f t="shared" si="254"/>
        <v>0</v>
      </c>
      <c r="M382" s="75">
        <f t="shared" si="255"/>
        <v>0</v>
      </c>
      <c r="N382" s="75">
        <f t="shared" si="256"/>
        <v>0</v>
      </c>
      <c r="O382" s="75">
        <f t="shared" si="257"/>
        <v>0</v>
      </c>
      <c r="P382" s="75">
        <f t="shared" si="258"/>
        <v>0</v>
      </c>
      <c r="Q382" s="75">
        <f t="shared" si="259"/>
        <v>0</v>
      </c>
      <c r="R382" s="75">
        <f t="shared" si="260"/>
        <v>0</v>
      </c>
      <c r="S382" s="75">
        <f t="shared" si="261"/>
        <v>0</v>
      </c>
      <c r="T382" s="75">
        <f t="shared" si="262"/>
        <v>0</v>
      </c>
      <c r="U382" s="75">
        <f t="shared" si="263"/>
        <v>0</v>
      </c>
      <c r="V382" s="75">
        <f t="shared" si="264"/>
        <v>0</v>
      </c>
      <c r="W382" s="75">
        <f t="shared" si="265"/>
        <v>0</v>
      </c>
      <c r="X382" s="75">
        <f t="shared" si="266"/>
        <v>0</v>
      </c>
      <c r="Y382" s="23">
        <f t="shared" si="267"/>
        <v>0</v>
      </c>
    </row>
    <row r="383" spans="1:25">
      <c r="A383" s="25">
        <f t="shared" si="249"/>
        <v>366</v>
      </c>
      <c r="C383" s="106">
        <v>39603</v>
      </c>
      <c r="E383" s="115" t="s">
        <v>304</v>
      </c>
      <c r="G383" s="24">
        <v>6.4</v>
      </c>
      <c r="H383" s="75" t="str">
        <f t="shared" si="251"/>
        <v>P, S, T &amp; D Plant - Demand</v>
      </c>
      <c r="I383" s="23">
        <f>'DepExp. Class.'!K$114</f>
        <v>0</v>
      </c>
      <c r="J383" s="75">
        <f t="shared" si="252"/>
        <v>0</v>
      </c>
      <c r="K383" s="75">
        <f t="shared" si="253"/>
        <v>0</v>
      </c>
      <c r="L383" s="75">
        <f t="shared" si="254"/>
        <v>0</v>
      </c>
      <c r="M383" s="75">
        <f t="shared" si="255"/>
        <v>0</v>
      </c>
      <c r="N383" s="75">
        <f t="shared" si="256"/>
        <v>0</v>
      </c>
      <c r="O383" s="75">
        <f t="shared" si="257"/>
        <v>0</v>
      </c>
      <c r="P383" s="75">
        <f t="shared" si="258"/>
        <v>0</v>
      </c>
      <c r="Q383" s="75">
        <f t="shared" si="259"/>
        <v>0</v>
      </c>
      <c r="R383" s="75">
        <f t="shared" si="260"/>
        <v>0</v>
      </c>
      <c r="S383" s="75">
        <f t="shared" si="261"/>
        <v>0</v>
      </c>
      <c r="T383" s="75">
        <f t="shared" si="262"/>
        <v>0</v>
      </c>
      <c r="U383" s="75">
        <f t="shared" si="263"/>
        <v>0</v>
      </c>
      <c r="V383" s="75">
        <f t="shared" si="264"/>
        <v>0</v>
      </c>
      <c r="W383" s="75">
        <f t="shared" si="265"/>
        <v>0</v>
      </c>
      <c r="X383" s="75">
        <f t="shared" si="266"/>
        <v>0</v>
      </c>
      <c r="Y383" s="23">
        <f t="shared" si="267"/>
        <v>0</v>
      </c>
    </row>
    <row r="384" spans="1:25">
      <c r="A384" s="25">
        <f t="shared" si="249"/>
        <v>367</v>
      </c>
      <c r="C384" s="106">
        <v>39604</v>
      </c>
      <c r="E384" s="113" t="s">
        <v>305</v>
      </c>
      <c r="G384" s="24">
        <v>6.4</v>
      </c>
      <c r="H384" s="75" t="str">
        <f t="shared" si="251"/>
        <v>P, S, T &amp; D Plant - Demand</v>
      </c>
      <c r="I384" s="23">
        <f>'DepExp. Class.'!K$115</f>
        <v>0</v>
      </c>
      <c r="J384" s="75">
        <f t="shared" si="252"/>
        <v>0</v>
      </c>
      <c r="K384" s="75">
        <f t="shared" si="253"/>
        <v>0</v>
      </c>
      <c r="L384" s="75">
        <f t="shared" si="254"/>
        <v>0</v>
      </c>
      <c r="M384" s="75">
        <f t="shared" si="255"/>
        <v>0</v>
      </c>
      <c r="N384" s="75">
        <f t="shared" si="256"/>
        <v>0</v>
      </c>
      <c r="O384" s="75">
        <f t="shared" si="257"/>
        <v>0</v>
      </c>
      <c r="P384" s="75">
        <f t="shared" si="258"/>
        <v>0</v>
      </c>
      <c r="Q384" s="75">
        <f t="shared" si="259"/>
        <v>0</v>
      </c>
      <c r="R384" s="75">
        <f t="shared" si="260"/>
        <v>0</v>
      </c>
      <c r="S384" s="75">
        <f t="shared" si="261"/>
        <v>0</v>
      </c>
      <c r="T384" s="75">
        <f t="shared" si="262"/>
        <v>0</v>
      </c>
      <c r="U384" s="75">
        <f t="shared" si="263"/>
        <v>0</v>
      </c>
      <c r="V384" s="75">
        <f t="shared" si="264"/>
        <v>0</v>
      </c>
      <c r="W384" s="75">
        <f t="shared" si="265"/>
        <v>0</v>
      </c>
      <c r="X384" s="75">
        <f t="shared" si="266"/>
        <v>0</v>
      </c>
      <c r="Y384" s="23">
        <f t="shared" si="267"/>
        <v>0</v>
      </c>
    </row>
    <row r="385" spans="1:25">
      <c r="A385" s="25">
        <f t="shared" si="249"/>
        <v>368</v>
      </c>
      <c r="C385" s="106">
        <v>39605</v>
      </c>
      <c r="E385" s="115" t="s">
        <v>306</v>
      </c>
      <c r="G385" s="24">
        <v>6.4</v>
      </c>
      <c r="H385" s="75" t="str">
        <f t="shared" si="251"/>
        <v>P, S, T &amp; D Plant - Demand</v>
      </c>
      <c r="I385" s="23">
        <f>'DepExp. Class.'!K$116</f>
        <v>8345.088757495434</v>
      </c>
      <c r="J385" s="75">
        <f t="shared" si="252"/>
        <v>4505.9580657049664</v>
      </c>
      <c r="K385" s="75">
        <f t="shared" si="253"/>
        <v>2780.8217959208168</v>
      </c>
      <c r="L385" s="75">
        <f t="shared" si="254"/>
        <v>0</v>
      </c>
      <c r="M385" s="75">
        <f t="shared" si="255"/>
        <v>1058.308895869651</v>
      </c>
      <c r="N385" s="75">
        <f t="shared" si="256"/>
        <v>0</v>
      </c>
      <c r="O385" s="75">
        <f t="shared" si="257"/>
        <v>0</v>
      </c>
      <c r="P385" s="75">
        <f t="shared" si="258"/>
        <v>0</v>
      </c>
      <c r="Q385" s="75">
        <f t="shared" si="259"/>
        <v>0</v>
      </c>
      <c r="R385" s="75">
        <f t="shared" si="260"/>
        <v>0</v>
      </c>
      <c r="S385" s="75">
        <f t="shared" si="261"/>
        <v>0</v>
      </c>
      <c r="T385" s="75">
        <f t="shared" si="262"/>
        <v>0</v>
      </c>
      <c r="U385" s="75">
        <f t="shared" si="263"/>
        <v>0</v>
      </c>
      <c r="V385" s="75">
        <f t="shared" si="264"/>
        <v>0</v>
      </c>
      <c r="W385" s="75">
        <f t="shared" si="265"/>
        <v>0</v>
      </c>
      <c r="X385" s="75">
        <f t="shared" si="266"/>
        <v>0</v>
      </c>
      <c r="Y385" s="23">
        <f t="shared" si="267"/>
        <v>0</v>
      </c>
    </row>
    <row r="386" spans="1:25">
      <c r="A386" s="25">
        <f t="shared" si="249"/>
        <v>369</v>
      </c>
      <c r="C386" s="106">
        <v>39700</v>
      </c>
      <c r="E386" s="115" t="s">
        <v>307</v>
      </c>
      <c r="G386" s="24">
        <v>6.4</v>
      </c>
      <c r="H386" s="75" t="str">
        <f t="shared" si="251"/>
        <v>P, S, T &amp; D Plant - Demand</v>
      </c>
      <c r="I386" s="23">
        <f>'DepExp. Class.'!K$117</f>
        <v>0</v>
      </c>
      <c r="J386" s="75">
        <f t="shared" si="252"/>
        <v>0</v>
      </c>
      <c r="K386" s="75">
        <f t="shared" si="253"/>
        <v>0</v>
      </c>
      <c r="L386" s="75">
        <f t="shared" si="254"/>
        <v>0</v>
      </c>
      <c r="M386" s="75">
        <f t="shared" si="255"/>
        <v>0</v>
      </c>
      <c r="N386" s="75">
        <f t="shared" si="256"/>
        <v>0</v>
      </c>
      <c r="O386" s="75">
        <f t="shared" si="257"/>
        <v>0</v>
      </c>
      <c r="P386" s="75">
        <f t="shared" si="258"/>
        <v>0</v>
      </c>
      <c r="Q386" s="75">
        <f t="shared" si="259"/>
        <v>0</v>
      </c>
      <c r="R386" s="75">
        <f t="shared" si="260"/>
        <v>0</v>
      </c>
      <c r="S386" s="75">
        <f t="shared" si="261"/>
        <v>0</v>
      </c>
      <c r="T386" s="75">
        <f t="shared" si="262"/>
        <v>0</v>
      </c>
      <c r="U386" s="75">
        <f t="shared" si="263"/>
        <v>0</v>
      </c>
      <c r="V386" s="75">
        <f t="shared" si="264"/>
        <v>0</v>
      </c>
      <c r="W386" s="75">
        <f t="shared" si="265"/>
        <v>0</v>
      </c>
      <c r="X386" s="75">
        <f t="shared" si="266"/>
        <v>0</v>
      </c>
      <c r="Y386" s="23">
        <f t="shared" si="267"/>
        <v>0</v>
      </c>
    </row>
    <row r="387" spans="1:25">
      <c r="A387" s="25">
        <f t="shared" si="249"/>
        <v>370</v>
      </c>
      <c r="C387" s="106">
        <v>39701</v>
      </c>
      <c r="E387" s="115" t="s">
        <v>308</v>
      </c>
      <c r="G387" s="24">
        <v>6.4</v>
      </c>
      <c r="H387" s="75" t="str">
        <f t="shared" si="251"/>
        <v>P, S, T &amp; D Plant - Demand</v>
      </c>
      <c r="I387" s="23">
        <f>'DepExp. Class.'!K$118</f>
        <v>0</v>
      </c>
      <c r="J387" s="75">
        <f t="shared" si="252"/>
        <v>0</v>
      </c>
      <c r="K387" s="75">
        <f t="shared" si="253"/>
        <v>0</v>
      </c>
      <c r="L387" s="75">
        <f t="shared" si="254"/>
        <v>0</v>
      </c>
      <c r="M387" s="75">
        <f t="shared" si="255"/>
        <v>0</v>
      </c>
      <c r="N387" s="75">
        <f t="shared" si="256"/>
        <v>0</v>
      </c>
      <c r="O387" s="75">
        <f t="shared" si="257"/>
        <v>0</v>
      </c>
      <c r="P387" s="75">
        <f t="shared" si="258"/>
        <v>0</v>
      </c>
      <c r="Q387" s="75">
        <f t="shared" si="259"/>
        <v>0</v>
      </c>
      <c r="R387" s="75">
        <f t="shared" si="260"/>
        <v>0</v>
      </c>
      <c r="S387" s="75">
        <f t="shared" si="261"/>
        <v>0</v>
      </c>
      <c r="T387" s="75">
        <f t="shared" si="262"/>
        <v>0</v>
      </c>
      <c r="U387" s="75">
        <f t="shared" si="263"/>
        <v>0</v>
      </c>
      <c r="V387" s="75">
        <f t="shared" si="264"/>
        <v>0</v>
      </c>
      <c r="W387" s="75">
        <f t="shared" si="265"/>
        <v>0</v>
      </c>
      <c r="X387" s="75">
        <f t="shared" si="266"/>
        <v>0</v>
      </c>
      <c r="Y387" s="23">
        <f t="shared" si="267"/>
        <v>0</v>
      </c>
    </row>
    <row r="388" spans="1:25">
      <c r="A388" s="25">
        <f t="shared" si="249"/>
        <v>371</v>
      </c>
      <c r="C388" s="106">
        <v>39702</v>
      </c>
      <c r="E388" s="115" t="s">
        <v>309</v>
      </c>
      <c r="G388" s="24">
        <v>6.4</v>
      </c>
      <c r="H388" s="75" t="str">
        <f t="shared" si="251"/>
        <v>P, S, T &amp; D Plant - Demand</v>
      </c>
      <c r="I388" s="23">
        <f>'DepExp. Class.'!K$119</f>
        <v>0</v>
      </c>
      <c r="J388" s="75">
        <f t="shared" si="252"/>
        <v>0</v>
      </c>
      <c r="K388" s="75">
        <f t="shared" si="253"/>
        <v>0</v>
      </c>
      <c r="L388" s="75">
        <f t="shared" si="254"/>
        <v>0</v>
      </c>
      <c r="M388" s="75">
        <f t="shared" si="255"/>
        <v>0</v>
      </c>
      <c r="N388" s="75">
        <f t="shared" si="256"/>
        <v>0</v>
      </c>
      <c r="O388" s="75">
        <f t="shared" si="257"/>
        <v>0</v>
      </c>
      <c r="P388" s="75">
        <f t="shared" si="258"/>
        <v>0</v>
      </c>
      <c r="Q388" s="75">
        <f t="shared" si="259"/>
        <v>0</v>
      </c>
      <c r="R388" s="75">
        <f t="shared" si="260"/>
        <v>0</v>
      </c>
      <c r="S388" s="75">
        <f t="shared" si="261"/>
        <v>0</v>
      </c>
      <c r="T388" s="75">
        <f t="shared" si="262"/>
        <v>0</v>
      </c>
      <c r="U388" s="75">
        <f t="shared" si="263"/>
        <v>0</v>
      </c>
      <c r="V388" s="75">
        <f t="shared" si="264"/>
        <v>0</v>
      </c>
      <c r="W388" s="75">
        <f t="shared" si="265"/>
        <v>0</v>
      </c>
      <c r="X388" s="75">
        <f t="shared" si="266"/>
        <v>0</v>
      </c>
      <c r="Y388" s="23">
        <f t="shared" si="267"/>
        <v>0</v>
      </c>
    </row>
    <row r="389" spans="1:25">
      <c r="A389" s="25">
        <f t="shared" si="249"/>
        <v>372</v>
      </c>
      <c r="C389" s="106">
        <v>39705</v>
      </c>
      <c r="E389" s="115" t="s">
        <v>310</v>
      </c>
      <c r="G389" s="24">
        <v>6.4</v>
      </c>
      <c r="H389" s="75" t="str">
        <f t="shared" si="251"/>
        <v>P, S, T &amp; D Plant - Demand</v>
      </c>
      <c r="I389" s="23">
        <f>'DepExp. Class.'!K$120</f>
        <v>57485.70480760486</v>
      </c>
      <c r="J389" s="75">
        <f t="shared" si="252"/>
        <v>31039.594996267315</v>
      </c>
      <c r="K389" s="75">
        <f t="shared" si="253"/>
        <v>19155.877849624554</v>
      </c>
      <c r="L389" s="75">
        <f t="shared" si="254"/>
        <v>0</v>
      </c>
      <c r="M389" s="75">
        <f t="shared" si="255"/>
        <v>7290.2319617129933</v>
      </c>
      <c r="N389" s="75">
        <f t="shared" si="256"/>
        <v>0</v>
      </c>
      <c r="O389" s="75">
        <f t="shared" si="257"/>
        <v>0</v>
      </c>
      <c r="P389" s="75">
        <f t="shared" si="258"/>
        <v>0</v>
      </c>
      <c r="Q389" s="75">
        <f t="shared" si="259"/>
        <v>0</v>
      </c>
      <c r="R389" s="75">
        <f t="shared" si="260"/>
        <v>0</v>
      </c>
      <c r="S389" s="75">
        <f t="shared" si="261"/>
        <v>0</v>
      </c>
      <c r="T389" s="75">
        <f t="shared" si="262"/>
        <v>0</v>
      </c>
      <c r="U389" s="75">
        <f t="shared" si="263"/>
        <v>0</v>
      </c>
      <c r="V389" s="75">
        <f t="shared" si="264"/>
        <v>0</v>
      </c>
      <c r="W389" s="75">
        <f t="shared" si="265"/>
        <v>0</v>
      </c>
      <c r="X389" s="75">
        <f t="shared" si="266"/>
        <v>0</v>
      </c>
      <c r="Y389" s="23">
        <f t="shared" si="267"/>
        <v>0</v>
      </c>
    </row>
    <row r="390" spans="1:25">
      <c r="A390" s="25">
        <f t="shared" si="249"/>
        <v>373</v>
      </c>
      <c r="C390" s="106">
        <v>39800</v>
      </c>
      <c r="E390" s="115" t="s">
        <v>311</v>
      </c>
      <c r="G390" s="24">
        <v>6.4</v>
      </c>
      <c r="H390" s="75" t="str">
        <f t="shared" si="251"/>
        <v>P, S, T &amp; D Plant - Demand</v>
      </c>
      <c r="I390" s="23">
        <f>'DepExp. Class.'!K$121</f>
        <v>0</v>
      </c>
      <c r="J390" s="75">
        <f t="shared" si="252"/>
        <v>0</v>
      </c>
      <c r="K390" s="75">
        <f t="shared" si="253"/>
        <v>0</v>
      </c>
      <c r="L390" s="75">
        <f t="shared" si="254"/>
        <v>0</v>
      </c>
      <c r="M390" s="75">
        <f t="shared" si="255"/>
        <v>0</v>
      </c>
      <c r="N390" s="75">
        <f t="shared" si="256"/>
        <v>0</v>
      </c>
      <c r="O390" s="75">
        <f t="shared" si="257"/>
        <v>0</v>
      </c>
      <c r="P390" s="75">
        <f t="shared" si="258"/>
        <v>0</v>
      </c>
      <c r="Q390" s="75">
        <f t="shared" si="259"/>
        <v>0</v>
      </c>
      <c r="R390" s="75">
        <f t="shared" si="260"/>
        <v>0</v>
      </c>
      <c r="S390" s="75">
        <f t="shared" si="261"/>
        <v>0</v>
      </c>
      <c r="T390" s="75">
        <f t="shared" si="262"/>
        <v>0</v>
      </c>
      <c r="U390" s="75">
        <f t="shared" si="263"/>
        <v>0</v>
      </c>
      <c r="V390" s="75">
        <f t="shared" si="264"/>
        <v>0</v>
      </c>
      <c r="W390" s="75">
        <f t="shared" si="265"/>
        <v>0</v>
      </c>
      <c r="X390" s="75">
        <f t="shared" si="266"/>
        <v>0</v>
      </c>
      <c r="Y390" s="23">
        <f t="shared" si="267"/>
        <v>0</v>
      </c>
    </row>
    <row r="391" spans="1:25">
      <c r="A391" s="25">
        <f t="shared" si="249"/>
        <v>374</v>
      </c>
      <c r="C391" s="106">
        <v>39900</v>
      </c>
      <c r="E391" s="115" t="s">
        <v>312</v>
      </c>
      <c r="G391" s="24">
        <v>6.4</v>
      </c>
      <c r="H391" s="75" t="str">
        <f t="shared" si="251"/>
        <v>P, S, T &amp; D Plant - Demand</v>
      </c>
      <c r="I391" s="23">
        <f>'DepExp. Class.'!K$122</f>
        <v>0</v>
      </c>
      <c r="J391" s="75">
        <f t="shared" si="252"/>
        <v>0</v>
      </c>
      <c r="K391" s="75">
        <f t="shared" si="253"/>
        <v>0</v>
      </c>
      <c r="L391" s="75">
        <f t="shared" si="254"/>
        <v>0</v>
      </c>
      <c r="M391" s="75">
        <f t="shared" si="255"/>
        <v>0</v>
      </c>
      <c r="N391" s="75">
        <f t="shared" si="256"/>
        <v>0</v>
      </c>
      <c r="O391" s="75">
        <f t="shared" si="257"/>
        <v>0</v>
      </c>
      <c r="P391" s="75">
        <f t="shared" si="258"/>
        <v>0</v>
      </c>
      <c r="Q391" s="75">
        <f t="shared" si="259"/>
        <v>0</v>
      </c>
      <c r="R391" s="75">
        <f t="shared" si="260"/>
        <v>0</v>
      </c>
      <c r="S391" s="75">
        <f t="shared" si="261"/>
        <v>0</v>
      </c>
      <c r="T391" s="75">
        <f t="shared" si="262"/>
        <v>0</v>
      </c>
      <c r="U391" s="75">
        <f t="shared" si="263"/>
        <v>0</v>
      </c>
      <c r="V391" s="75">
        <f t="shared" si="264"/>
        <v>0</v>
      </c>
      <c r="W391" s="75">
        <f t="shared" si="265"/>
        <v>0</v>
      </c>
      <c r="X391" s="75">
        <f t="shared" si="266"/>
        <v>0</v>
      </c>
      <c r="Y391" s="23">
        <f t="shared" si="267"/>
        <v>0</v>
      </c>
    </row>
    <row r="392" spans="1:25">
      <c r="A392" s="25">
        <f t="shared" si="249"/>
        <v>375</v>
      </c>
      <c r="C392" s="106">
        <v>39901</v>
      </c>
      <c r="E392" s="115" t="s">
        <v>313</v>
      </c>
      <c r="G392" s="24">
        <v>6.4</v>
      </c>
      <c r="H392" s="75" t="str">
        <f t="shared" si="251"/>
        <v>P, S, T &amp; D Plant - Demand</v>
      </c>
      <c r="I392" s="23">
        <f>'DepExp. Class.'!K$123</f>
        <v>0</v>
      </c>
      <c r="J392" s="75">
        <f t="shared" si="252"/>
        <v>0</v>
      </c>
      <c r="K392" s="75">
        <f t="shared" si="253"/>
        <v>0</v>
      </c>
      <c r="L392" s="75">
        <f t="shared" si="254"/>
        <v>0</v>
      </c>
      <c r="M392" s="75">
        <f t="shared" si="255"/>
        <v>0</v>
      </c>
      <c r="N392" s="75">
        <f t="shared" si="256"/>
        <v>0</v>
      </c>
      <c r="O392" s="75">
        <f t="shared" si="257"/>
        <v>0</v>
      </c>
      <c r="P392" s="75">
        <f t="shared" si="258"/>
        <v>0</v>
      </c>
      <c r="Q392" s="75">
        <f t="shared" si="259"/>
        <v>0</v>
      </c>
      <c r="R392" s="75">
        <f t="shared" si="260"/>
        <v>0</v>
      </c>
      <c r="S392" s="75">
        <f t="shared" si="261"/>
        <v>0</v>
      </c>
      <c r="T392" s="75">
        <f t="shared" si="262"/>
        <v>0</v>
      </c>
      <c r="U392" s="75">
        <f t="shared" si="263"/>
        <v>0</v>
      </c>
      <c r="V392" s="75">
        <f t="shared" si="264"/>
        <v>0</v>
      </c>
      <c r="W392" s="75">
        <f t="shared" si="265"/>
        <v>0</v>
      </c>
      <c r="X392" s="75">
        <f t="shared" si="266"/>
        <v>0</v>
      </c>
      <c r="Y392" s="23">
        <f t="shared" si="267"/>
        <v>0</v>
      </c>
    </row>
    <row r="393" spans="1:25">
      <c r="A393" s="25">
        <f t="shared" si="249"/>
        <v>376</v>
      </c>
      <c r="C393" s="106">
        <v>39902</v>
      </c>
      <c r="E393" s="115" t="s">
        <v>314</v>
      </c>
      <c r="G393" s="24">
        <v>6.4</v>
      </c>
      <c r="H393" s="75" t="str">
        <f t="shared" si="251"/>
        <v>P, S, T &amp; D Plant - Demand</v>
      </c>
      <c r="I393" s="23">
        <f>'DepExp. Class.'!K$124</f>
        <v>0</v>
      </c>
      <c r="J393" s="75">
        <f t="shared" si="252"/>
        <v>0</v>
      </c>
      <c r="K393" s="75">
        <f t="shared" si="253"/>
        <v>0</v>
      </c>
      <c r="L393" s="75">
        <f t="shared" si="254"/>
        <v>0</v>
      </c>
      <c r="M393" s="75">
        <f t="shared" si="255"/>
        <v>0</v>
      </c>
      <c r="N393" s="75">
        <f t="shared" si="256"/>
        <v>0</v>
      </c>
      <c r="O393" s="75">
        <f t="shared" si="257"/>
        <v>0</v>
      </c>
      <c r="P393" s="75">
        <f t="shared" si="258"/>
        <v>0</v>
      </c>
      <c r="Q393" s="75">
        <f t="shared" si="259"/>
        <v>0</v>
      </c>
      <c r="R393" s="75">
        <f t="shared" si="260"/>
        <v>0</v>
      </c>
      <c r="S393" s="75">
        <f t="shared" si="261"/>
        <v>0</v>
      </c>
      <c r="T393" s="75">
        <f t="shared" si="262"/>
        <v>0</v>
      </c>
      <c r="U393" s="75">
        <f t="shared" si="263"/>
        <v>0</v>
      </c>
      <c r="V393" s="75">
        <f t="shared" si="264"/>
        <v>0</v>
      </c>
      <c r="W393" s="75">
        <f t="shared" si="265"/>
        <v>0</v>
      </c>
      <c r="X393" s="75">
        <f t="shared" si="266"/>
        <v>0</v>
      </c>
      <c r="Y393" s="23">
        <f t="shared" si="267"/>
        <v>0</v>
      </c>
    </row>
    <row r="394" spans="1:25">
      <c r="A394" s="25">
        <f t="shared" si="249"/>
        <v>377</v>
      </c>
      <c r="C394" s="106">
        <v>39903</v>
      </c>
      <c r="E394" s="115" t="s">
        <v>315</v>
      </c>
      <c r="G394" s="24">
        <v>6.4</v>
      </c>
      <c r="H394" s="75" t="str">
        <f t="shared" si="251"/>
        <v>P, S, T &amp; D Plant - Demand</v>
      </c>
      <c r="I394" s="23">
        <f>'DepExp. Class.'!K$125</f>
        <v>0</v>
      </c>
      <c r="J394" s="75">
        <f t="shared" si="252"/>
        <v>0</v>
      </c>
      <c r="K394" s="75">
        <f t="shared" si="253"/>
        <v>0</v>
      </c>
      <c r="L394" s="75">
        <f t="shared" si="254"/>
        <v>0</v>
      </c>
      <c r="M394" s="75">
        <f t="shared" si="255"/>
        <v>0</v>
      </c>
      <c r="N394" s="75">
        <f t="shared" si="256"/>
        <v>0</v>
      </c>
      <c r="O394" s="75">
        <f t="shared" si="257"/>
        <v>0</v>
      </c>
      <c r="P394" s="75">
        <f t="shared" si="258"/>
        <v>0</v>
      </c>
      <c r="Q394" s="75">
        <f t="shared" si="259"/>
        <v>0</v>
      </c>
      <c r="R394" s="75">
        <f t="shared" si="260"/>
        <v>0</v>
      </c>
      <c r="S394" s="75">
        <f t="shared" si="261"/>
        <v>0</v>
      </c>
      <c r="T394" s="75">
        <f t="shared" si="262"/>
        <v>0</v>
      </c>
      <c r="U394" s="75">
        <f t="shared" si="263"/>
        <v>0</v>
      </c>
      <c r="V394" s="75">
        <f t="shared" si="264"/>
        <v>0</v>
      </c>
      <c r="W394" s="75">
        <f t="shared" si="265"/>
        <v>0</v>
      </c>
      <c r="X394" s="75">
        <f t="shared" si="266"/>
        <v>0</v>
      </c>
      <c r="Y394" s="23">
        <f t="shared" si="267"/>
        <v>0</v>
      </c>
    </row>
    <row r="395" spans="1:25">
      <c r="A395" s="25">
        <f t="shared" si="249"/>
        <v>378</v>
      </c>
      <c r="C395" s="106">
        <v>39904</v>
      </c>
      <c r="E395" s="115" t="s">
        <v>316</v>
      </c>
      <c r="G395" s="24">
        <v>6.4</v>
      </c>
      <c r="H395" s="75" t="str">
        <f t="shared" si="251"/>
        <v>P, S, T &amp; D Plant - Demand</v>
      </c>
      <c r="I395" s="23">
        <f>'DepExp. Class.'!K$126</f>
        <v>0</v>
      </c>
      <c r="J395" s="75">
        <f t="shared" si="252"/>
        <v>0</v>
      </c>
      <c r="K395" s="75">
        <f t="shared" si="253"/>
        <v>0</v>
      </c>
      <c r="L395" s="75">
        <f t="shared" si="254"/>
        <v>0</v>
      </c>
      <c r="M395" s="75">
        <f t="shared" si="255"/>
        <v>0</v>
      </c>
      <c r="N395" s="75">
        <f t="shared" si="256"/>
        <v>0</v>
      </c>
      <c r="O395" s="75">
        <f t="shared" si="257"/>
        <v>0</v>
      </c>
      <c r="P395" s="75">
        <f t="shared" si="258"/>
        <v>0</v>
      </c>
      <c r="Q395" s="75">
        <f t="shared" si="259"/>
        <v>0</v>
      </c>
      <c r="R395" s="75">
        <f t="shared" si="260"/>
        <v>0</v>
      </c>
      <c r="S395" s="75">
        <f t="shared" si="261"/>
        <v>0</v>
      </c>
      <c r="T395" s="75">
        <f t="shared" si="262"/>
        <v>0</v>
      </c>
      <c r="U395" s="75">
        <f t="shared" si="263"/>
        <v>0</v>
      </c>
      <c r="V395" s="75">
        <f t="shared" si="264"/>
        <v>0</v>
      </c>
      <c r="W395" s="75">
        <f t="shared" si="265"/>
        <v>0</v>
      </c>
      <c r="X395" s="75">
        <f t="shared" si="266"/>
        <v>0</v>
      </c>
      <c r="Y395" s="23">
        <f t="shared" si="267"/>
        <v>0</v>
      </c>
    </row>
    <row r="396" spans="1:25">
      <c r="A396" s="25">
        <f t="shared" si="249"/>
        <v>379</v>
      </c>
      <c r="C396" s="106">
        <v>39905</v>
      </c>
      <c r="E396" s="115" t="s">
        <v>317</v>
      </c>
      <c r="G396" s="24">
        <v>6.4</v>
      </c>
      <c r="H396" s="75" t="str">
        <f t="shared" si="251"/>
        <v>P, S, T &amp; D Plant - Demand</v>
      </c>
      <c r="I396" s="23">
        <f>'DepExp. Class.'!K$127</f>
        <v>3187.5293998962006</v>
      </c>
      <c r="J396" s="75">
        <f t="shared" si="252"/>
        <v>1721.116961905705</v>
      </c>
      <c r="K396" s="75">
        <f t="shared" si="253"/>
        <v>1062.1757884130695</v>
      </c>
      <c r="L396" s="75">
        <f t="shared" si="254"/>
        <v>0</v>
      </c>
      <c r="M396" s="75">
        <f t="shared" si="255"/>
        <v>404.23664957742602</v>
      </c>
      <c r="N396" s="75">
        <f t="shared" si="256"/>
        <v>0</v>
      </c>
      <c r="O396" s="75">
        <f t="shared" si="257"/>
        <v>0</v>
      </c>
      <c r="P396" s="75">
        <f t="shared" si="258"/>
        <v>0</v>
      </c>
      <c r="Q396" s="75">
        <f t="shared" si="259"/>
        <v>0</v>
      </c>
      <c r="R396" s="75">
        <f t="shared" si="260"/>
        <v>0</v>
      </c>
      <c r="S396" s="75">
        <f t="shared" si="261"/>
        <v>0</v>
      </c>
      <c r="T396" s="75">
        <f t="shared" si="262"/>
        <v>0</v>
      </c>
      <c r="U396" s="75">
        <f t="shared" si="263"/>
        <v>0</v>
      </c>
      <c r="V396" s="75">
        <f t="shared" si="264"/>
        <v>0</v>
      </c>
      <c r="W396" s="75">
        <f t="shared" si="265"/>
        <v>0</v>
      </c>
      <c r="X396" s="75">
        <f t="shared" si="266"/>
        <v>0</v>
      </c>
      <c r="Y396" s="23">
        <f t="shared" si="267"/>
        <v>0</v>
      </c>
    </row>
    <row r="397" spans="1:25">
      <c r="A397" s="25">
        <f t="shared" si="249"/>
        <v>380</v>
      </c>
      <c r="C397" s="106">
        <v>39906</v>
      </c>
      <c r="E397" s="115" t="s">
        <v>318</v>
      </c>
      <c r="G397" s="24">
        <v>6.4</v>
      </c>
      <c r="H397" s="75" t="str">
        <f t="shared" si="251"/>
        <v>P, S, T &amp; D Plant - Demand</v>
      </c>
      <c r="I397" s="23">
        <f>'DepExp. Class.'!K$128</f>
        <v>0</v>
      </c>
      <c r="J397" s="75">
        <f t="shared" si="252"/>
        <v>0</v>
      </c>
      <c r="K397" s="75">
        <f t="shared" si="253"/>
        <v>0</v>
      </c>
      <c r="L397" s="75">
        <f t="shared" si="254"/>
        <v>0</v>
      </c>
      <c r="M397" s="75">
        <f t="shared" si="255"/>
        <v>0</v>
      </c>
      <c r="N397" s="75">
        <f t="shared" si="256"/>
        <v>0</v>
      </c>
      <c r="O397" s="75">
        <f t="shared" si="257"/>
        <v>0</v>
      </c>
      <c r="P397" s="75">
        <f t="shared" si="258"/>
        <v>0</v>
      </c>
      <c r="Q397" s="75">
        <f t="shared" si="259"/>
        <v>0</v>
      </c>
      <c r="R397" s="75">
        <f t="shared" si="260"/>
        <v>0</v>
      </c>
      <c r="S397" s="75">
        <f t="shared" si="261"/>
        <v>0</v>
      </c>
      <c r="T397" s="75">
        <f t="shared" si="262"/>
        <v>0</v>
      </c>
      <c r="U397" s="75">
        <f t="shared" si="263"/>
        <v>0</v>
      </c>
      <c r="V397" s="75">
        <f t="shared" si="264"/>
        <v>0</v>
      </c>
      <c r="W397" s="75">
        <f t="shared" si="265"/>
        <v>0</v>
      </c>
      <c r="X397" s="75">
        <f t="shared" si="266"/>
        <v>0</v>
      </c>
      <c r="Y397" s="23">
        <f t="shared" si="267"/>
        <v>0</v>
      </c>
    </row>
    <row r="398" spans="1:25">
      <c r="A398" s="25">
        <f t="shared" si="249"/>
        <v>381</v>
      </c>
      <c r="C398" s="106">
        <v>39907</v>
      </c>
      <c r="E398" s="115" t="s">
        <v>319</v>
      </c>
      <c r="G398" s="24">
        <v>6.4</v>
      </c>
      <c r="H398" s="75" t="str">
        <f t="shared" si="251"/>
        <v>P, S, T &amp; D Plant - Demand</v>
      </c>
      <c r="I398" s="23">
        <f>'DepExp. Class.'!K$129</f>
        <v>0</v>
      </c>
      <c r="J398" s="75">
        <f t="shared" si="252"/>
        <v>0</v>
      </c>
      <c r="K398" s="75">
        <f t="shared" si="253"/>
        <v>0</v>
      </c>
      <c r="L398" s="75">
        <f t="shared" si="254"/>
        <v>0</v>
      </c>
      <c r="M398" s="75">
        <f t="shared" si="255"/>
        <v>0</v>
      </c>
      <c r="N398" s="75">
        <f t="shared" si="256"/>
        <v>0</v>
      </c>
      <c r="O398" s="75">
        <f t="shared" si="257"/>
        <v>0</v>
      </c>
      <c r="P398" s="75">
        <f t="shared" si="258"/>
        <v>0</v>
      </c>
      <c r="Q398" s="75">
        <f t="shared" si="259"/>
        <v>0</v>
      </c>
      <c r="R398" s="75">
        <f t="shared" si="260"/>
        <v>0</v>
      </c>
      <c r="S398" s="75">
        <f t="shared" si="261"/>
        <v>0</v>
      </c>
      <c r="T398" s="75">
        <f t="shared" si="262"/>
        <v>0</v>
      </c>
      <c r="U398" s="75">
        <f t="shared" si="263"/>
        <v>0</v>
      </c>
      <c r="V398" s="75">
        <f t="shared" si="264"/>
        <v>0</v>
      </c>
      <c r="W398" s="75">
        <f t="shared" si="265"/>
        <v>0</v>
      </c>
      <c r="X398" s="75">
        <f t="shared" si="266"/>
        <v>0</v>
      </c>
      <c r="Y398" s="23">
        <f t="shared" si="267"/>
        <v>0</v>
      </c>
    </row>
    <row r="399" spans="1:25">
      <c r="A399" s="25">
        <f t="shared" si="249"/>
        <v>382</v>
      </c>
      <c r="C399" s="106">
        <v>39908</v>
      </c>
      <c r="E399" s="115" t="s">
        <v>320</v>
      </c>
      <c r="G399" s="24">
        <v>6.4</v>
      </c>
      <c r="H399" s="75" t="str">
        <f t="shared" si="251"/>
        <v>P, S, T &amp; D Plant - Demand</v>
      </c>
      <c r="I399" s="23">
        <f>'DepExp. Class.'!K$130</f>
        <v>0</v>
      </c>
      <c r="J399" s="75">
        <f t="shared" si="252"/>
        <v>0</v>
      </c>
      <c r="K399" s="75">
        <f t="shared" si="253"/>
        <v>0</v>
      </c>
      <c r="L399" s="75">
        <f t="shared" si="254"/>
        <v>0</v>
      </c>
      <c r="M399" s="75">
        <f t="shared" si="255"/>
        <v>0</v>
      </c>
      <c r="N399" s="75">
        <f t="shared" si="256"/>
        <v>0</v>
      </c>
      <c r="O399" s="75">
        <f t="shared" si="257"/>
        <v>0</v>
      </c>
      <c r="P399" s="75">
        <f t="shared" si="258"/>
        <v>0</v>
      </c>
      <c r="Q399" s="75">
        <f t="shared" si="259"/>
        <v>0</v>
      </c>
      <c r="R399" s="75">
        <f t="shared" si="260"/>
        <v>0</v>
      </c>
      <c r="S399" s="75">
        <f t="shared" si="261"/>
        <v>0</v>
      </c>
      <c r="T399" s="75">
        <f t="shared" si="262"/>
        <v>0</v>
      </c>
      <c r="U399" s="75">
        <f t="shared" si="263"/>
        <v>0</v>
      </c>
      <c r="V399" s="75">
        <f t="shared" si="264"/>
        <v>0</v>
      </c>
      <c r="W399" s="75">
        <f t="shared" si="265"/>
        <v>0</v>
      </c>
      <c r="X399" s="75">
        <f t="shared" si="266"/>
        <v>0</v>
      </c>
      <c r="Y399" s="23">
        <f t="shared" si="267"/>
        <v>0</v>
      </c>
    </row>
    <row r="400" spans="1:25">
      <c r="A400" s="25">
        <f t="shared" si="249"/>
        <v>383</v>
      </c>
      <c r="C400" s="106">
        <v>40600</v>
      </c>
      <c r="E400" s="115" t="s">
        <v>540</v>
      </c>
      <c r="G400" s="24">
        <v>6.4</v>
      </c>
      <c r="H400" s="75" t="str">
        <f t="shared" si="251"/>
        <v>P, S, T &amp; D Plant - Demand</v>
      </c>
      <c r="I400" s="23">
        <f>'DepExp. Class.'!K$131</f>
        <v>14215.645427989108</v>
      </c>
      <c r="J400" s="75">
        <f t="shared" si="252"/>
        <v>7675.7844088735565</v>
      </c>
      <c r="K400" s="75">
        <f t="shared" si="253"/>
        <v>4737.0588615642828</v>
      </c>
      <c r="L400" s="75">
        <f t="shared" si="254"/>
        <v>0</v>
      </c>
      <c r="M400" s="75">
        <f t="shared" si="255"/>
        <v>1802.8021575512687</v>
      </c>
      <c r="N400" s="75">
        <f t="shared" si="256"/>
        <v>0</v>
      </c>
      <c r="O400" s="75">
        <f t="shared" si="257"/>
        <v>0</v>
      </c>
      <c r="P400" s="75">
        <f t="shared" si="258"/>
        <v>0</v>
      </c>
      <c r="Q400" s="75">
        <f t="shared" si="259"/>
        <v>0</v>
      </c>
      <c r="R400" s="75">
        <f t="shared" si="260"/>
        <v>0</v>
      </c>
      <c r="S400" s="75">
        <f t="shared" si="261"/>
        <v>0</v>
      </c>
      <c r="T400" s="75">
        <f t="shared" si="262"/>
        <v>0</v>
      </c>
      <c r="U400" s="75">
        <f t="shared" si="263"/>
        <v>0</v>
      </c>
      <c r="V400" s="75">
        <f t="shared" si="264"/>
        <v>0</v>
      </c>
      <c r="W400" s="75">
        <f t="shared" si="265"/>
        <v>0</v>
      </c>
      <c r="X400" s="75">
        <f t="shared" si="266"/>
        <v>0</v>
      </c>
      <c r="Y400" s="23">
        <f t="shared" si="267"/>
        <v>0</v>
      </c>
    </row>
    <row r="401" spans="1:25">
      <c r="A401" s="25">
        <f t="shared" si="249"/>
        <v>384</v>
      </c>
      <c r="C401" s="117"/>
      <c r="E401" s="115"/>
      <c r="G401" s="24"/>
      <c r="H401" s="75"/>
      <c r="I401" s="23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23"/>
    </row>
    <row r="402" spans="1:25">
      <c r="A402" s="25">
        <f t="shared" si="249"/>
        <v>385</v>
      </c>
      <c r="G402" s="24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>
      <c r="A403" s="25">
        <f t="shared" si="249"/>
        <v>386</v>
      </c>
      <c r="D403" s="106" t="s">
        <v>149</v>
      </c>
      <c r="G403" s="24"/>
      <c r="H403" s="75"/>
      <c r="I403" s="23">
        <f>'DepExp. Class.'!K$134</f>
        <v>231568.96349408847</v>
      </c>
      <c r="J403" s="23">
        <f>SUM(J367:J401)</f>
        <v>125036.42191773272</v>
      </c>
      <c r="K403" s="23">
        <f t="shared" ref="K403:X403" si="268">SUM(K367:K401)</f>
        <v>77165.389087655305</v>
      </c>
      <c r="L403" s="23">
        <f t="shared" si="268"/>
        <v>0</v>
      </c>
      <c r="M403" s="23">
        <f t="shared" si="268"/>
        <v>29367.152488700463</v>
      </c>
      <c r="N403" s="23">
        <f t="shared" si="268"/>
        <v>0</v>
      </c>
      <c r="O403" s="23">
        <f t="shared" si="268"/>
        <v>0</v>
      </c>
      <c r="P403" s="23">
        <f t="shared" si="268"/>
        <v>0</v>
      </c>
      <c r="Q403" s="23">
        <f t="shared" si="268"/>
        <v>0</v>
      </c>
      <c r="R403" s="23">
        <f t="shared" si="268"/>
        <v>0</v>
      </c>
      <c r="S403" s="23">
        <f t="shared" si="268"/>
        <v>0</v>
      </c>
      <c r="T403" s="23">
        <f t="shared" si="268"/>
        <v>0</v>
      </c>
      <c r="U403" s="23">
        <f t="shared" si="268"/>
        <v>0</v>
      </c>
      <c r="V403" s="23">
        <f t="shared" si="268"/>
        <v>0</v>
      </c>
      <c r="W403" s="23">
        <f t="shared" si="268"/>
        <v>0</v>
      </c>
      <c r="X403" s="23">
        <f t="shared" si="268"/>
        <v>0</v>
      </c>
      <c r="Y403" s="23">
        <f>SUM(J403:X403)-I403</f>
        <v>0</v>
      </c>
    </row>
    <row r="404" spans="1:25">
      <c r="A404" s="25">
        <f t="shared" si="249"/>
        <v>387</v>
      </c>
      <c r="G404" s="24"/>
      <c r="I404" s="23"/>
      <c r="J404" s="95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>
      <c r="A405" s="25">
        <f t="shared" si="249"/>
        <v>388</v>
      </c>
      <c r="D405" s="106" t="s">
        <v>356</v>
      </c>
      <c r="G405" s="24"/>
      <c r="I405" s="23">
        <f>'DepExp. Class.'!K$136</f>
        <v>4528437.2265933454</v>
      </c>
      <c r="J405" s="23">
        <f>J403+J363+J335+J321+J299+J287</f>
        <v>2445144.5441942713</v>
      </c>
      <c r="K405" s="23">
        <f t="shared" ref="K405:X405" si="269">K403+K363+K335+K321+K299+K287</f>
        <v>1509004.5543085856</v>
      </c>
      <c r="L405" s="23">
        <f t="shared" si="269"/>
        <v>0</v>
      </c>
      <c r="M405" s="23">
        <f t="shared" si="269"/>
        <v>574288.12809048768</v>
      </c>
      <c r="N405" s="23">
        <f t="shared" si="269"/>
        <v>0</v>
      </c>
      <c r="O405" s="23">
        <f t="shared" si="269"/>
        <v>0</v>
      </c>
      <c r="P405" s="23">
        <f t="shared" si="269"/>
        <v>0</v>
      </c>
      <c r="Q405" s="23">
        <f t="shared" si="269"/>
        <v>0</v>
      </c>
      <c r="R405" s="23">
        <f t="shared" si="269"/>
        <v>0</v>
      </c>
      <c r="S405" s="23">
        <f t="shared" si="269"/>
        <v>0</v>
      </c>
      <c r="T405" s="23">
        <f t="shared" si="269"/>
        <v>0</v>
      </c>
      <c r="U405" s="23">
        <f t="shared" si="269"/>
        <v>0</v>
      </c>
      <c r="V405" s="23">
        <f t="shared" si="269"/>
        <v>0</v>
      </c>
      <c r="W405" s="23">
        <f t="shared" si="269"/>
        <v>0</v>
      </c>
      <c r="X405" s="23">
        <f t="shared" si="269"/>
        <v>0</v>
      </c>
      <c r="Y405" s="23">
        <f>SUM(J405:X405)-I405</f>
        <v>0</v>
      </c>
    </row>
    <row r="406" spans="1:25">
      <c r="A406" s="25">
        <f t="shared" si="249"/>
        <v>389</v>
      </c>
      <c r="G406" s="24"/>
      <c r="I406" s="23"/>
      <c r="J406" s="95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>
      <c r="A407" s="25">
        <f t="shared" si="249"/>
        <v>390</v>
      </c>
      <c r="D407" s="106" t="s">
        <v>347</v>
      </c>
      <c r="G407" s="24"/>
      <c r="H407" s="75"/>
      <c r="I407" s="23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23"/>
    </row>
    <row r="408" spans="1:25">
      <c r="A408" s="25">
        <f t="shared" si="249"/>
        <v>391</v>
      </c>
      <c r="G408" s="24"/>
      <c r="H408" s="75"/>
      <c r="I408" s="23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23"/>
    </row>
    <row r="409" spans="1:25">
      <c r="A409" s="25">
        <f t="shared" si="249"/>
        <v>392</v>
      </c>
      <c r="D409" s="106" t="s">
        <v>322</v>
      </c>
      <c r="G409" s="24"/>
      <c r="H409" s="75"/>
      <c r="I409" s="23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23"/>
    </row>
    <row r="410" spans="1:25">
      <c r="A410" s="25">
        <f t="shared" si="249"/>
        <v>393</v>
      </c>
      <c r="G410" s="24"/>
      <c r="H410" s="75"/>
      <c r="I410" s="23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23"/>
    </row>
    <row r="411" spans="1:25">
      <c r="A411" s="25">
        <f t="shared" si="249"/>
        <v>394</v>
      </c>
      <c r="C411" s="106">
        <v>30100</v>
      </c>
      <c r="E411" s="115" t="s">
        <v>323</v>
      </c>
      <c r="G411" s="24">
        <v>99</v>
      </c>
      <c r="H411" s="75" t="str">
        <f t="shared" ref="H411:H452" si="270">VLOOKUP($G411,alloc,3)</f>
        <v>-</v>
      </c>
      <c r="I411" s="23">
        <f>'DepExp. Class.'!K$142</f>
        <v>0</v>
      </c>
      <c r="J411" s="75">
        <f t="shared" ref="J411:J452" si="271">$I411*VLOOKUP($G411,alloc,6)</f>
        <v>0</v>
      </c>
      <c r="K411" s="75">
        <f t="shared" ref="K411:K452" si="272">$I411*VLOOKUP($G411,alloc,7)</f>
        <v>0</v>
      </c>
      <c r="L411" s="75">
        <f t="shared" ref="L411:L452" si="273">$I411*VLOOKUP($G411,alloc,8)</f>
        <v>0</v>
      </c>
      <c r="M411" s="75">
        <f t="shared" ref="M411:M452" si="274">$I411*VLOOKUP($G411,alloc,9)</f>
        <v>0</v>
      </c>
      <c r="N411" s="75">
        <f t="shared" ref="N411:N452" si="275">$I411*VLOOKUP($G411,alloc,10)</f>
        <v>0</v>
      </c>
      <c r="O411" s="75">
        <f t="shared" ref="O411:O452" si="276">$I411*VLOOKUP($G411,alloc,11)</f>
        <v>0</v>
      </c>
      <c r="P411" s="75">
        <f t="shared" ref="P411:P452" si="277">$I411*VLOOKUP($G411,alloc,12)</f>
        <v>0</v>
      </c>
      <c r="Q411" s="75">
        <f t="shared" ref="Q411:Q452" si="278">$I411*VLOOKUP($G411,alloc,13)</f>
        <v>0</v>
      </c>
      <c r="R411" s="75">
        <f t="shared" ref="R411:R452" si="279">$I411*VLOOKUP($G411,alloc,14)</f>
        <v>0</v>
      </c>
      <c r="S411" s="75">
        <f t="shared" ref="S411:S452" si="280">$I411*VLOOKUP($G411,alloc,15)</f>
        <v>0</v>
      </c>
      <c r="T411" s="75">
        <f t="shared" ref="T411:T452" si="281">$I411*VLOOKUP($G411,alloc,16)</f>
        <v>0</v>
      </c>
      <c r="U411" s="75">
        <f t="shared" ref="U411:U452" si="282">$I411*VLOOKUP($G411,alloc,17)</f>
        <v>0</v>
      </c>
      <c r="V411" s="75">
        <f t="shared" ref="V411:V452" si="283">$I411*VLOOKUP($G411,alloc,18)</f>
        <v>0</v>
      </c>
      <c r="W411" s="75">
        <f t="shared" ref="W411:W452" si="284">$I411*VLOOKUP($G411,alloc,19)</f>
        <v>0</v>
      </c>
      <c r="X411" s="75">
        <f t="shared" ref="X411:X452" si="285">$I411*VLOOKUP($G411,alloc,20)</f>
        <v>0</v>
      </c>
      <c r="Y411" s="23">
        <f>SUM(J411:X411)-I411</f>
        <v>0</v>
      </c>
    </row>
    <row r="412" spans="1:25">
      <c r="A412" s="25">
        <f t="shared" si="249"/>
        <v>395</v>
      </c>
      <c r="C412" s="106">
        <v>30200</v>
      </c>
      <c r="E412" s="115" t="s">
        <v>185</v>
      </c>
      <c r="G412" s="24">
        <v>99</v>
      </c>
      <c r="H412" s="75" t="str">
        <f t="shared" si="270"/>
        <v>-</v>
      </c>
      <c r="I412" s="23">
        <f>'DepExp. Class.'!K$143</f>
        <v>0</v>
      </c>
      <c r="J412" s="75">
        <f t="shared" si="271"/>
        <v>0</v>
      </c>
      <c r="K412" s="75">
        <f t="shared" si="272"/>
        <v>0</v>
      </c>
      <c r="L412" s="75">
        <f t="shared" si="273"/>
        <v>0</v>
      </c>
      <c r="M412" s="75">
        <f t="shared" si="274"/>
        <v>0</v>
      </c>
      <c r="N412" s="75">
        <f t="shared" si="275"/>
        <v>0</v>
      </c>
      <c r="O412" s="75">
        <f t="shared" si="276"/>
        <v>0</v>
      </c>
      <c r="P412" s="75">
        <f t="shared" si="277"/>
        <v>0</v>
      </c>
      <c r="Q412" s="75">
        <f t="shared" si="278"/>
        <v>0</v>
      </c>
      <c r="R412" s="75">
        <f t="shared" si="279"/>
        <v>0</v>
      </c>
      <c r="S412" s="75">
        <f t="shared" si="280"/>
        <v>0</v>
      </c>
      <c r="T412" s="75">
        <f t="shared" si="281"/>
        <v>0</v>
      </c>
      <c r="U412" s="75">
        <f t="shared" si="282"/>
        <v>0</v>
      </c>
      <c r="V412" s="75">
        <f t="shared" si="283"/>
        <v>0</v>
      </c>
      <c r="W412" s="75">
        <f t="shared" si="284"/>
        <v>0</v>
      </c>
      <c r="X412" s="75">
        <f t="shared" si="285"/>
        <v>0</v>
      </c>
      <c r="Y412" s="23">
        <f>SUM(J412:X412)-I412</f>
        <v>0</v>
      </c>
    </row>
    <row r="413" spans="1:25">
      <c r="A413" s="25">
        <f t="shared" ref="A413:A476" si="286">A412+1</f>
        <v>396</v>
      </c>
      <c r="C413" s="106">
        <v>30300</v>
      </c>
      <c r="E413" s="115" t="s">
        <v>324</v>
      </c>
      <c r="G413" s="24">
        <v>99</v>
      </c>
      <c r="H413" s="75" t="str">
        <f t="shared" si="270"/>
        <v>-</v>
      </c>
      <c r="I413" s="23">
        <f>'DepExp. Class.'!K$144</f>
        <v>0</v>
      </c>
      <c r="J413" s="75">
        <f t="shared" si="271"/>
        <v>0</v>
      </c>
      <c r="K413" s="75">
        <f t="shared" si="272"/>
        <v>0</v>
      </c>
      <c r="L413" s="75">
        <f t="shared" si="273"/>
        <v>0</v>
      </c>
      <c r="M413" s="75">
        <f t="shared" si="274"/>
        <v>0</v>
      </c>
      <c r="N413" s="75">
        <f t="shared" si="275"/>
        <v>0</v>
      </c>
      <c r="O413" s="75">
        <f t="shared" si="276"/>
        <v>0</v>
      </c>
      <c r="P413" s="75">
        <f t="shared" si="277"/>
        <v>0</v>
      </c>
      <c r="Q413" s="75">
        <f t="shared" si="278"/>
        <v>0</v>
      </c>
      <c r="R413" s="75">
        <f t="shared" si="279"/>
        <v>0</v>
      </c>
      <c r="S413" s="75">
        <f t="shared" si="280"/>
        <v>0</v>
      </c>
      <c r="T413" s="75">
        <f t="shared" si="281"/>
        <v>0</v>
      </c>
      <c r="U413" s="75">
        <f t="shared" si="282"/>
        <v>0</v>
      </c>
      <c r="V413" s="75">
        <f t="shared" si="283"/>
        <v>0</v>
      </c>
      <c r="W413" s="75">
        <f t="shared" si="284"/>
        <v>0</v>
      </c>
      <c r="X413" s="75">
        <f t="shared" si="285"/>
        <v>0</v>
      </c>
      <c r="Y413" s="23">
        <f>SUM(J413:X413)-I413</f>
        <v>0</v>
      </c>
    </row>
    <row r="414" spans="1:25">
      <c r="A414" s="25">
        <f t="shared" si="286"/>
        <v>397</v>
      </c>
      <c r="G414" s="24"/>
      <c r="H414" s="75"/>
      <c r="I414" s="23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23"/>
    </row>
    <row r="415" spans="1:25">
      <c r="A415" s="25">
        <f t="shared" si="286"/>
        <v>398</v>
      </c>
      <c r="D415" s="106" t="s">
        <v>325</v>
      </c>
      <c r="G415" s="24"/>
      <c r="H415" s="75"/>
      <c r="I415" s="23">
        <f>'DepExp. Class.'!K$146</f>
        <v>0</v>
      </c>
      <c r="J415" s="75">
        <f>SUM(J411:J413)</f>
        <v>0</v>
      </c>
      <c r="K415" s="75">
        <f t="shared" ref="K415:X415" si="287">SUM(K411:K413)</f>
        <v>0</v>
      </c>
      <c r="L415" s="75">
        <f t="shared" si="287"/>
        <v>0</v>
      </c>
      <c r="M415" s="75">
        <f t="shared" si="287"/>
        <v>0</v>
      </c>
      <c r="N415" s="75">
        <f t="shared" si="287"/>
        <v>0</v>
      </c>
      <c r="O415" s="75">
        <f t="shared" si="287"/>
        <v>0</v>
      </c>
      <c r="P415" s="75">
        <f t="shared" si="287"/>
        <v>0</v>
      </c>
      <c r="Q415" s="75">
        <f t="shared" si="287"/>
        <v>0</v>
      </c>
      <c r="R415" s="75">
        <f t="shared" si="287"/>
        <v>0</v>
      </c>
      <c r="S415" s="75">
        <f t="shared" si="287"/>
        <v>0</v>
      </c>
      <c r="T415" s="75">
        <f t="shared" si="287"/>
        <v>0</v>
      </c>
      <c r="U415" s="75">
        <f t="shared" si="287"/>
        <v>0</v>
      </c>
      <c r="V415" s="75">
        <f t="shared" si="287"/>
        <v>0</v>
      </c>
      <c r="W415" s="75">
        <f t="shared" si="287"/>
        <v>0</v>
      </c>
      <c r="X415" s="75">
        <f t="shared" si="287"/>
        <v>0</v>
      </c>
      <c r="Y415" s="23">
        <f>SUM(J415:X415)-I415</f>
        <v>0</v>
      </c>
    </row>
    <row r="416" spans="1:25">
      <c r="A416" s="25">
        <f t="shared" si="286"/>
        <v>399</v>
      </c>
      <c r="G416" s="24"/>
      <c r="H416" s="75"/>
      <c r="I416" s="23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23"/>
    </row>
    <row r="417" spans="1:25">
      <c r="A417" s="25">
        <f t="shared" si="286"/>
        <v>400</v>
      </c>
      <c r="D417" s="106" t="s">
        <v>148</v>
      </c>
      <c r="G417" s="24"/>
      <c r="H417" s="75"/>
      <c r="I417" s="23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23"/>
    </row>
    <row r="418" spans="1:25">
      <c r="A418" s="25">
        <f t="shared" si="286"/>
        <v>401</v>
      </c>
      <c r="G418" s="24"/>
      <c r="H418" s="75"/>
      <c r="I418" s="23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23"/>
    </row>
    <row r="419" spans="1:25">
      <c r="A419" s="25">
        <f t="shared" si="286"/>
        <v>402</v>
      </c>
      <c r="C419" s="119">
        <v>37400</v>
      </c>
      <c r="E419" s="115" t="s">
        <v>115</v>
      </c>
      <c r="G419" s="24">
        <v>6.4</v>
      </c>
      <c r="H419" s="75" t="str">
        <f t="shared" si="270"/>
        <v>P, S, T &amp; D Plant - Demand</v>
      </c>
      <c r="I419" s="23">
        <f>'DepExp. Class.'!K$150</f>
        <v>0</v>
      </c>
      <c r="J419" s="75">
        <f t="shared" si="271"/>
        <v>0</v>
      </c>
      <c r="K419" s="75">
        <f t="shared" si="272"/>
        <v>0</v>
      </c>
      <c r="L419" s="75">
        <f t="shared" si="273"/>
        <v>0</v>
      </c>
      <c r="M419" s="75">
        <f t="shared" si="274"/>
        <v>0</v>
      </c>
      <c r="N419" s="75">
        <f t="shared" si="275"/>
        <v>0</v>
      </c>
      <c r="O419" s="75">
        <f t="shared" si="276"/>
        <v>0</v>
      </c>
      <c r="P419" s="75">
        <f t="shared" si="277"/>
        <v>0</v>
      </c>
      <c r="Q419" s="75">
        <f t="shared" si="278"/>
        <v>0</v>
      </c>
      <c r="R419" s="75">
        <f t="shared" si="279"/>
        <v>0</v>
      </c>
      <c r="S419" s="75">
        <f t="shared" si="280"/>
        <v>0</v>
      </c>
      <c r="T419" s="75">
        <f t="shared" si="281"/>
        <v>0</v>
      </c>
      <c r="U419" s="75">
        <f t="shared" si="282"/>
        <v>0</v>
      </c>
      <c r="V419" s="75">
        <f t="shared" si="283"/>
        <v>0</v>
      </c>
      <c r="W419" s="75">
        <f t="shared" si="284"/>
        <v>0</v>
      </c>
      <c r="X419" s="75">
        <f t="shared" si="285"/>
        <v>0</v>
      </c>
      <c r="Y419" s="23">
        <f t="shared" ref="Y419:Y452" si="288">SUM(J419:X419)-I419</f>
        <v>0</v>
      </c>
    </row>
    <row r="420" spans="1:25">
      <c r="A420" s="25">
        <f t="shared" si="286"/>
        <v>403</v>
      </c>
      <c r="C420" s="119">
        <v>39001</v>
      </c>
      <c r="E420" s="115" t="s">
        <v>291</v>
      </c>
      <c r="G420" s="24">
        <v>6.4</v>
      </c>
      <c r="H420" s="75" t="str">
        <f t="shared" si="270"/>
        <v>P, S, T &amp; D Plant - Demand</v>
      </c>
      <c r="I420" s="23">
        <f>'DepExp. Class.'!K$151</f>
        <v>1136.8766344809353</v>
      </c>
      <c r="J420" s="75">
        <f t="shared" si="271"/>
        <v>613.8602703595858</v>
      </c>
      <c r="K420" s="75">
        <f t="shared" si="272"/>
        <v>378.83974830083383</v>
      </c>
      <c r="L420" s="75">
        <f t="shared" si="273"/>
        <v>0</v>
      </c>
      <c r="M420" s="75">
        <f t="shared" si="274"/>
        <v>144.17661582051565</v>
      </c>
      <c r="N420" s="75">
        <f t="shared" si="275"/>
        <v>0</v>
      </c>
      <c r="O420" s="75">
        <f t="shared" si="276"/>
        <v>0</v>
      </c>
      <c r="P420" s="75">
        <f t="shared" si="277"/>
        <v>0</v>
      </c>
      <c r="Q420" s="75">
        <f t="shared" si="278"/>
        <v>0</v>
      </c>
      <c r="R420" s="75">
        <f t="shared" si="279"/>
        <v>0</v>
      </c>
      <c r="S420" s="75">
        <f t="shared" si="280"/>
        <v>0</v>
      </c>
      <c r="T420" s="75">
        <f t="shared" si="281"/>
        <v>0</v>
      </c>
      <c r="U420" s="75">
        <f t="shared" si="282"/>
        <v>0</v>
      </c>
      <c r="V420" s="75">
        <f t="shared" si="283"/>
        <v>0</v>
      </c>
      <c r="W420" s="75">
        <f t="shared" si="284"/>
        <v>0</v>
      </c>
      <c r="X420" s="75">
        <f t="shared" si="285"/>
        <v>0</v>
      </c>
      <c r="Y420" s="23">
        <f t="shared" si="288"/>
        <v>0</v>
      </c>
    </row>
    <row r="421" spans="1:25">
      <c r="A421" s="25">
        <f t="shared" si="286"/>
        <v>404</v>
      </c>
      <c r="C421" s="119">
        <v>36602</v>
      </c>
      <c r="E421" s="115" t="s">
        <v>139</v>
      </c>
      <c r="G421" s="24">
        <v>6.4</v>
      </c>
      <c r="H421" s="75" t="str">
        <f t="shared" si="270"/>
        <v>P, S, T &amp; D Plant - Demand</v>
      </c>
      <c r="I421" s="23">
        <f>'DepExp. Class.'!K$152</f>
        <v>0</v>
      </c>
      <c r="J421" s="75">
        <f t="shared" si="271"/>
        <v>0</v>
      </c>
      <c r="K421" s="75">
        <f t="shared" si="272"/>
        <v>0</v>
      </c>
      <c r="L421" s="75">
        <f t="shared" si="273"/>
        <v>0</v>
      </c>
      <c r="M421" s="75">
        <f t="shared" si="274"/>
        <v>0</v>
      </c>
      <c r="N421" s="75">
        <f t="shared" si="275"/>
        <v>0</v>
      </c>
      <c r="O421" s="75">
        <f t="shared" si="276"/>
        <v>0</v>
      </c>
      <c r="P421" s="75">
        <f t="shared" si="277"/>
        <v>0</v>
      </c>
      <c r="Q421" s="75">
        <f t="shared" si="278"/>
        <v>0</v>
      </c>
      <c r="R421" s="75">
        <f t="shared" si="279"/>
        <v>0</v>
      </c>
      <c r="S421" s="75">
        <f t="shared" si="280"/>
        <v>0</v>
      </c>
      <c r="T421" s="75">
        <f t="shared" si="281"/>
        <v>0</v>
      </c>
      <c r="U421" s="75">
        <f t="shared" si="282"/>
        <v>0</v>
      </c>
      <c r="V421" s="75">
        <f t="shared" si="283"/>
        <v>0</v>
      </c>
      <c r="W421" s="75">
        <f t="shared" si="284"/>
        <v>0</v>
      </c>
      <c r="X421" s="75">
        <f t="shared" si="285"/>
        <v>0</v>
      </c>
      <c r="Y421" s="23">
        <f t="shared" si="288"/>
        <v>0</v>
      </c>
    </row>
    <row r="422" spans="1:25">
      <c r="A422" s="25">
        <f t="shared" si="286"/>
        <v>405</v>
      </c>
      <c r="C422" s="119">
        <v>38900</v>
      </c>
      <c r="E422" s="115" t="s">
        <v>115</v>
      </c>
      <c r="G422" s="24">
        <v>6.4</v>
      </c>
      <c r="H422" s="75" t="str">
        <f t="shared" si="270"/>
        <v>P, S, T &amp; D Plant - Demand</v>
      </c>
      <c r="I422" s="23">
        <f>'DepExp. Class.'!K$153</f>
        <v>0</v>
      </c>
      <c r="J422" s="75">
        <f t="shared" si="271"/>
        <v>0</v>
      </c>
      <c r="K422" s="75">
        <f t="shared" si="272"/>
        <v>0</v>
      </c>
      <c r="L422" s="75">
        <f t="shared" si="273"/>
        <v>0</v>
      </c>
      <c r="M422" s="75">
        <f t="shared" si="274"/>
        <v>0</v>
      </c>
      <c r="N422" s="75">
        <f t="shared" si="275"/>
        <v>0</v>
      </c>
      <c r="O422" s="75">
        <f t="shared" si="276"/>
        <v>0</v>
      </c>
      <c r="P422" s="75">
        <f t="shared" si="277"/>
        <v>0</v>
      </c>
      <c r="Q422" s="75">
        <f t="shared" si="278"/>
        <v>0</v>
      </c>
      <c r="R422" s="75">
        <f t="shared" si="279"/>
        <v>0</v>
      </c>
      <c r="S422" s="75">
        <f t="shared" si="280"/>
        <v>0</v>
      </c>
      <c r="T422" s="75">
        <f t="shared" si="281"/>
        <v>0</v>
      </c>
      <c r="U422" s="75">
        <f t="shared" si="282"/>
        <v>0</v>
      </c>
      <c r="V422" s="75">
        <f t="shared" si="283"/>
        <v>0</v>
      </c>
      <c r="W422" s="75">
        <f t="shared" si="284"/>
        <v>0</v>
      </c>
      <c r="X422" s="75">
        <f t="shared" si="285"/>
        <v>0</v>
      </c>
      <c r="Y422" s="23">
        <f t="shared" si="288"/>
        <v>0</v>
      </c>
    </row>
    <row r="423" spans="1:25">
      <c r="A423" s="25">
        <f t="shared" si="286"/>
        <v>406</v>
      </c>
      <c r="C423" s="119">
        <v>39004</v>
      </c>
      <c r="E423" s="115" t="s">
        <v>293</v>
      </c>
      <c r="G423" s="24">
        <v>6.4</v>
      </c>
      <c r="H423" s="75" t="str">
        <f t="shared" si="270"/>
        <v>P, S, T &amp; D Plant - Demand</v>
      </c>
      <c r="I423" s="23">
        <f>'DepExp. Class.'!K$154</f>
        <v>44.993507614302345</v>
      </c>
      <c r="J423" s="75">
        <f t="shared" si="271"/>
        <v>24.294392118589087</v>
      </c>
      <c r="K423" s="75">
        <f t="shared" si="272"/>
        <v>14.99312113803478</v>
      </c>
      <c r="L423" s="75">
        <f t="shared" si="273"/>
        <v>0</v>
      </c>
      <c r="M423" s="75">
        <f t="shared" si="274"/>
        <v>5.7059943576784784</v>
      </c>
      <c r="N423" s="75">
        <f t="shared" si="275"/>
        <v>0</v>
      </c>
      <c r="O423" s="75">
        <f t="shared" si="276"/>
        <v>0</v>
      </c>
      <c r="P423" s="75">
        <f t="shared" si="277"/>
        <v>0</v>
      </c>
      <c r="Q423" s="75">
        <f t="shared" si="278"/>
        <v>0</v>
      </c>
      <c r="R423" s="75">
        <f t="shared" si="279"/>
        <v>0</v>
      </c>
      <c r="S423" s="75">
        <f t="shared" si="280"/>
        <v>0</v>
      </c>
      <c r="T423" s="75">
        <f t="shared" si="281"/>
        <v>0</v>
      </c>
      <c r="U423" s="75">
        <f t="shared" si="282"/>
        <v>0</v>
      </c>
      <c r="V423" s="75">
        <f t="shared" si="283"/>
        <v>0</v>
      </c>
      <c r="W423" s="75">
        <f t="shared" si="284"/>
        <v>0</v>
      </c>
      <c r="X423" s="75">
        <f t="shared" si="285"/>
        <v>0</v>
      </c>
      <c r="Y423" s="23">
        <f t="shared" si="288"/>
        <v>0</v>
      </c>
    </row>
    <row r="424" spans="1:25">
      <c r="A424" s="25">
        <f t="shared" si="286"/>
        <v>407</v>
      </c>
      <c r="C424" s="119">
        <v>39009</v>
      </c>
      <c r="E424" s="115" t="s">
        <v>294</v>
      </c>
      <c r="G424" s="24">
        <v>6.4</v>
      </c>
      <c r="H424" s="75" t="str">
        <f t="shared" si="270"/>
        <v>P, S, T &amp; D Plant - Demand</v>
      </c>
      <c r="I424" s="23">
        <f>'DepExp. Class.'!K$155</f>
        <v>0</v>
      </c>
      <c r="J424" s="75">
        <f t="shared" si="271"/>
        <v>0</v>
      </c>
      <c r="K424" s="75">
        <f t="shared" si="272"/>
        <v>0</v>
      </c>
      <c r="L424" s="75">
        <f t="shared" si="273"/>
        <v>0</v>
      </c>
      <c r="M424" s="75">
        <f t="shared" si="274"/>
        <v>0</v>
      </c>
      <c r="N424" s="75">
        <f t="shared" si="275"/>
        <v>0</v>
      </c>
      <c r="O424" s="75">
        <f t="shared" si="276"/>
        <v>0</v>
      </c>
      <c r="P424" s="75">
        <f t="shared" si="277"/>
        <v>0</v>
      </c>
      <c r="Q424" s="75">
        <f t="shared" si="278"/>
        <v>0</v>
      </c>
      <c r="R424" s="75">
        <f t="shared" si="279"/>
        <v>0</v>
      </c>
      <c r="S424" s="75">
        <f t="shared" si="280"/>
        <v>0</v>
      </c>
      <c r="T424" s="75">
        <f t="shared" si="281"/>
        <v>0</v>
      </c>
      <c r="U424" s="75">
        <f t="shared" si="282"/>
        <v>0</v>
      </c>
      <c r="V424" s="75">
        <f t="shared" si="283"/>
        <v>0</v>
      </c>
      <c r="W424" s="75">
        <f t="shared" si="284"/>
        <v>0</v>
      </c>
      <c r="X424" s="75">
        <f t="shared" si="285"/>
        <v>0</v>
      </c>
      <c r="Y424" s="23">
        <f t="shared" si="288"/>
        <v>0</v>
      </c>
    </row>
    <row r="425" spans="1:25">
      <c r="A425" s="25">
        <f t="shared" si="286"/>
        <v>408</v>
      </c>
      <c r="C425" s="119">
        <v>39100</v>
      </c>
      <c r="E425" s="115" t="s">
        <v>295</v>
      </c>
      <c r="G425" s="24">
        <v>6.4</v>
      </c>
      <c r="H425" s="75" t="str">
        <f t="shared" si="270"/>
        <v>P, S, T &amp; D Plant - Demand</v>
      </c>
      <c r="I425" s="23">
        <f>'DepExp. Class.'!K$156</f>
        <v>249.46006174316534</v>
      </c>
      <c r="J425" s="75">
        <f t="shared" si="271"/>
        <v>134.69677914129602</v>
      </c>
      <c r="K425" s="75">
        <f t="shared" si="272"/>
        <v>83.127213750012231</v>
      </c>
      <c r="L425" s="75">
        <f t="shared" si="273"/>
        <v>0</v>
      </c>
      <c r="M425" s="75">
        <f t="shared" si="274"/>
        <v>31.636068851857111</v>
      </c>
      <c r="N425" s="75">
        <f t="shared" si="275"/>
        <v>0</v>
      </c>
      <c r="O425" s="75">
        <f t="shared" si="276"/>
        <v>0</v>
      </c>
      <c r="P425" s="75">
        <f t="shared" si="277"/>
        <v>0</v>
      </c>
      <c r="Q425" s="75">
        <f t="shared" si="278"/>
        <v>0</v>
      </c>
      <c r="R425" s="75">
        <f t="shared" si="279"/>
        <v>0</v>
      </c>
      <c r="S425" s="75">
        <f t="shared" si="280"/>
        <v>0</v>
      </c>
      <c r="T425" s="75">
        <f t="shared" si="281"/>
        <v>0</v>
      </c>
      <c r="U425" s="75">
        <f t="shared" si="282"/>
        <v>0</v>
      </c>
      <c r="V425" s="75">
        <f t="shared" si="283"/>
        <v>0</v>
      </c>
      <c r="W425" s="75">
        <f t="shared" si="284"/>
        <v>0</v>
      </c>
      <c r="X425" s="75">
        <f t="shared" si="285"/>
        <v>0</v>
      </c>
      <c r="Y425" s="23">
        <f t="shared" si="288"/>
        <v>0</v>
      </c>
    </row>
    <row r="426" spans="1:25">
      <c r="A426" s="25">
        <f t="shared" si="286"/>
        <v>409</v>
      </c>
      <c r="C426" s="119">
        <v>39102</v>
      </c>
      <c r="E426" s="115" t="s">
        <v>296</v>
      </c>
      <c r="G426" s="24">
        <v>6.4</v>
      </c>
      <c r="H426" s="75" t="str">
        <f t="shared" si="270"/>
        <v>P, S, T &amp; D Plant - Demand</v>
      </c>
      <c r="I426" s="23">
        <f>'DepExp. Class.'!K$157</f>
        <v>0</v>
      </c>
      <c r="J426" s="75">
        <f t="shared" si="271"/>
        <v>0</v>
      </c>
      <c r="K426" s="75">
        <f t="shared" si="272"/>
        <v>0</v>
      </c>
      <c r="L426" s="75">
        <f t="shared" si="273"/>
        <v>0</v>
      </c>
      <c r="M426" s="75">
        <f t="shared" si="274"/>
        <v>0</v>
      </c>
      <c r="N426" s="75">
        <f t="shared" si="275"/>
        <v>0</v>
      </c>
      <c r="O426" s="75">
        <f t="shared" si="276"/>
        <v>0</v>
      </c>
      <c r="P426" s="75">
        <f t="shared" si="277"/>
        <v>0</v>
      </c>
      <c r="Q426" s="75">
        <f t="shared" si="278"/>
        <v>0</v>
      </c>
      <c r="R426" s="75">
        <f t="shared" si="279"/>
        <v>0</v>
      </c>
      <c r="S426" s="75">
        <f t="shared" si="280"/>
        <v>0</v>
      </c>
      <c r="T426" s="75">
        <f t="shared" si="281"/>
        <v>0</v>
      </c>
      <c r="U426" s="75">
        <f t="shared" si="282"/>
        <v>0</v>
      </c>
      <c r="V426" s="75">
        <f t="shared" si="283"/>
        <v>0</v>
      </c>
      <c r="W426" s="75">
        <f t="shared" si="284"/>
        <v>0</v>
      </c>
      <c r="X426" s="75">
        <f t="shared" si="285"/>
        <v>0</v>
      </c>
      <c r="Y426" s="23">
        <f t="shared" si="288"/>
        <v>0</v>
      </c>
    </row>
    <row r="427" spans="1:25">
      <c r="A427" s="25">
        <f t="shared" si="286"/>
        <v>410</v>
      </c>
      <c r="C427" s="119">
        <v>39103</v>
      </c>
      <c r="E427" s="115" t="s">
        <v>297</v>
      </c>
      <c r="G427" s="24">
        <v>6.4</v>
      </c>
      <c r="H427" s="75" t="str">
        <f t="shared" si="270"/>
        <v>P, S, T &amp; D Plant - Demand</v>
      </c>
      <c r="I427" s="23">
        <f>'DepExp. Class.'!K$158</f>
        <v>0</v>
      </c>
      <c r="J427" s="75">
        <f t="shared" si="271"/>
        <v>0</v>
      </c>
      <c r="K427" s="75">
        <f t="shared" si="272"/>
        <v>0</v>
      </c>
      <c r="L427" s="75">
        <f t="shared" si="273"/>
        <v>0</v>
      </c>
      <c r="M427" s="75">
        <f t="shared" si="274"/>
        <v>0</v>
      </c>
      <c r="N427" s="75">
        <f t="shared" si="275"/>
        <v>0</v>
      </c>
      <c r="O427" s="75">
        <f t="shared" si="276"/>
        <v>0</v>
      </c>
      <c r="P427" s="75">
        <f t="shared" si="277"/>
        <v>0</v>
      </c>
      <c r="Q427" s="75">
        <f t="shared" si="278"/>
        <v>0</v>
      </c>
      <c r="R427" s="75">
        <f t="shared" si="279"/>
        <v>0</v>
      </c>
      <c r="S427" s="75">
        <f t="shared" si="280"/>
        <v>0</v>
      </c>
      <c r="T427" s="75">
        <f t="shared" si="281"/>
        <v>0</v>
      </c>
      <c r="U427" s="75">
        <f t="shared" si="282"/>
        <v>0</v>
      </c>
      <c r="V427" s="75">
        <f t="shared" si="283"/>
        <v>0</v>
      </c>
      <c r="W427" s="75">
        <f t="shared" si="284"/>
        <v>0</v>
      </c>
      <c r="X427" s="75">
        <f t="shared" si="285"/>
        <v>0</v>
      </c>
      <c r="Y427" s="23">
        <f t="shared" si="288"/>
        <v>0</v>
      </c>
    </row>
    <row r="428" spans="1:25">
      <c r="A428" s="25">
        <f t="shared" si="286"/>
        <v>411</v>
      </c>
      <c r="C428" s="119">
        <v>39200</v>
      </c>
      <c r="E428" s="115" t="s">
        <v>298</v>
      </c>
      <c r="G428" s="24">
        <v>6.4</v>
      </c>
      <c r="H428" s="75" t="str">
        <f t="shared" si="270"/>
        <v>P, S, T &amp; D Plant - Demand</v>
      </c>
      <c r="I428" s="23">
        <f>'DepExp. Class.'!K$159</f>
        <v>17.821474230528878</v>
      </c>
      <c r="J428" s="75">
        <f t="shared" si="271"/>
        <v>9.622763506221311</v>
      </c>
      <c r="K428" s="75">
        <f t="shared" si="272"/>
        <v>5.9386239518642991</v>
      </c>
      <c r="L428" s="75">
        <f t="shared" si="273"/>
        <v>0</v>
      </c>
      <c r="M428" s="75">
        <f t="shared" si="274"/>
        <v>2.2600867724432674</v>
      </c>
      <c r="N428" s="75">
        <f t="shared" si="275"/>
        <v>0</v>
      </c>
      <c r="O428" s="75">
        <f t="shared" si="276"/>
        <v>0</v>
      </c>
      <c r="P428" s="75">
        <f t="shared" si="277"/>
        <v>0</v>
      </c>
      <c r="Q428" s="75">
        <f t="shared" si="278"/>
        <v>0</v>
      </c>
      <c r="R428" s="75">
        <f t="shared" si="279"/>
        <v>0</v>
      </c>
      <c r="S428" s="75">
        <f t="shared" si="280"/>
        <v>0</v>
      </c>
      <c r="T428" s="75">
        <f t="shared" si="281"/>
        <v>0</v>
      </c>
      <c r="U428" s="75">
        <f t="shared" si="282"/>
        <v>0</v>
      </c>
      <c r="V428" s="75">
        <f t="shared" si="283"/>
        <v>0</v>
      </c>
      <c r="W428" s="75">
        <f t="shared" si="284"/>
        <v>0</v>
      </c>
      <c r="X428" s="75">
        <f t="shared" si="285"/>
        <v>0</v>
      </c>
      <c r="Y428" s="23">
        <f t="shared" si="288"/>
        <v>0</v>
      </c>
    </row>
    <row r="429" spans="1:25">
      <c r="A429" s="25">
        <f t="shared" si="286"/>
        <v>412</v>
      </c>
      <c r="C429" s="119">
        <v>39201</v>
      </c>
      <c r="E429" s="115" t="s">
        <v>299</v>
      </c>
      <c r="G429" s="24">
        <v>6.4</v>
      </c>
      <c r="H429" s="75" t="str">
        <f t="shared" si="270"/>
        <v>P, S, T &amp; D Plant - Demand</v>
      </c>
      <c r="I429" s="23">
        <f>'DepExp. Class.'!K$160</f>
        <v>0</v>
      </c>
      <c r="J429" s="75">
        <f t="shared" si="271"/>
        <v>0</v>
      </c>
      <c r="K429" s="75">
        <f t="shared" si="272"/>
        <v>0</v>
      </c>
      <c r="L429" s="75">
        <f t="shared" si="273"/>
        <v>0</v>
      </c>
      <c r="M429" s="75">
        <f t="shared" si="274"/>
        <v>0</v>
      </c>
      <c r="N429" s="75">
        <f t="shared" si="275"/>
        <v>0</v>
      </c>
      <c r="O429" s="75">
        <f t="shared" si="276"/>
        <v>0</v>
      </c>
      <c r="P429" s="75">
        <f t="shared" si="277"/>
        <v>0</v>
      </c>
      <c r="Q429" s="75">
        <f t="shared" si="278"/>
        <v>0</v>
      </c>
      <c r="R429" s="75">
        <f t="shared" si="279"/>
        <v>0</v>
      </c>
      <c r="S429" s="75">
        <f t="shared" si="280"/>
        <v>0</v>
      </c>
      <c r="T429" s="75">
        <f t="shared" si="281"/>
        <v>0</v>
      </c>
      <c r="U429" s="75">
        <f t="shared" si="282"/>
        <v>0</v>
      </c>
      <c r="V429" s="75">
        <f t="shared" si="283"/>
        <v>0</v>
      </c>
      <c r="W429" s="75">
        <f t="shared" si="284"/>
        <v>0</v>
      </c>
      <c r="X429" s="75">
        <f t="shared" si="285"/>
        <v>0</v>
      </c>
      <c r="Y429" s="23">
        <f t="shared" si="288"/>
        <v>0</v>
      </c>
    </row>
    <row r="430" spans="1:25">
      <c r="A430" s="25">
        <f t="shared" si="286"/>
        <v>413</v>
      </c>
      <c r="C430" s="119">
        <v>39202</v>
      </c>
      <c r="E430" s="115" t="s">
        <v>300</v>
      </c>
      <c r="G430" s="24">
        <v>6.4</v>
      </c>
      <c r="H430" s="75" t="str">
        <f t="shared" si="270"/>
        <v>P, S, T &amp; D Plant - Demand</v>
      </c>
      <c r="I430" s="23">
        <f>'DepExp. Class.'!K$161</f>
        <v>0</v>
      </c>
      <c r="J430" s="75">
        <f t="shared" si="271"/>
        <v>0</v>
      </c>
      <c r="K430" s="75">
        <f t="shared" si="272"/>
        <v>0</v>
      </c>
      <c r="L430" s="75">
        <f t="shared" si="273"/>
        <v>0</v>
      </c>
      <c r="M430" s="75">
        <f t="shared" si="274"/>
        <v>0</v>
      </c>
      <c r="N430" s="75">
        <f t="shared" si="275"/>
        <v>0</v>
      </c>
      <c r="O430" s="75">
        <f t="shared" si="276"/>
        <v>0</v>
      </c>
      <c r="P430" s="75">
        <f t="shared" si="277"/>
        <v>0</v>
      </c>
      <c r="Q430" s="75">
        <f t="shared" si="278"/>
        <v>0</v>
      </c>
      <c r="R430" s="75">
        <f t="shared" si="279"/>
        <v>0</v>
      </c>
      <c r="S430" s="75">
        <f t="shared" si="280"/>
        <v>0</v>
      </c>
      <c r="T430" s="75">
        <f t="shared" si="281"/>
        <v>0</v>
      </c>
      <c r="U430" s="75">
        <f t="shared" si="282"/>
        <v>0</v>
      </c>
      <c r="V430" s="75">
        <f t="shared" si="283"/>
        <v>0</v>
      </c>
      <c r="W430" s="75">
        <f t="shared" si="284"/>
        <v>0</v>
      </c>
      <c r="X430" s="75">
        <f t="shared" si="285"/>
        <v>0</v>
      </c>
      <c r="Y430" s="23">
        <f t="shared" si="288"/>
        <v>0</v>
      </c>
    </row>
    <row r="431" spans="1:25">
      <c r="A431" s="25">
        <f t="shared" si="286"/>
        <v>414</v>
      </c>
      <c r="C431" s="119">
        <v>39300</v>
      </c>
      <c r="E431" s="115" t="s">
        <v>186</v>
      </c>
      <c r="G431" s="24">
        <v>6.4</v>
      </c>
      <c r="H431" s="75" t="str">
        <f t="shared" si="270"/>
        <v>P, S, T &amp; D Plant - Demand</v>
      </c>
      <c r="I431" s="23">
        <f>'DepExp. Class.'!K$162</f>
        <v>0</v>
      </c>
      <c r="J431" s="75">
        <f t="shared" si="271"/>
        <v>0</v>
      </c>
      <c r="K431" s="75">
        <f t="shared" si="272"/>
        <v>0</v>
      </c>
      <c r="L431" s="75">
        <f t="shared" si="273"/>
        <v>0</v>
      </c>
      <c r="M431" s="75">
        <f t="shared" si="274"/>
        <v>0</v>
      </c>
      <c r="N431" s="75">
        <f t="shared" si="275"/>
        <v>0</v>
      </c>
      <c r="O431" s="75">
        <f t="shared" si="276"/>
        <v>0</v>
      </c>
      <c r="P431" s="75">
        <f t="shared" si="277"/>
        <v>0</v>
      </c>
      <c r="Q431" s="75">
        <f t="shared" si="278"/>
        <v>0</v>
      </c>
      <c r="R431" s="75">
        <f t="shared" si="279"/>
        <v>0</v>
      </c>
      <c r="S431" s="75">
        <f t="shared" si="280"/>
        <v>0</v>
      </c>
      <c r="T431" s="75">
        <f t="shared" si="281"/>
        <v>0</v>
      </c>
      <c r="U431" s="75">
        <f t="shared" si="282"/>
        <v>0</v>
      </c>
      <c r="V431" s="75">
        <f t="shared" si="283"/>
        <v>0</v>
      </c>
      <c r="W431" s="75">
        <f t="shared" si="284"/>
        <v>0</v>
      </c>
      <c r="X431" s="75">
        <f t="shared" si="285"/>
        <v>0</v>
      </c>
      <c r="Y431" s="23">
        <f t="shared" si="288"/>
        <v>0</v>
      </c>
    </row>
    <row r="432" spans="1:25">
      <c r="A432" s="25">
        <f t="shared" si="286"/>
        <v>415</v>
      </c>
      <c r="C432" s="119">
        <v>39400</v>
      </c>
      <c r="E432" s="115" t="s">
        <v>301</v>
      </c>
      <c r="G432" s="24">
        <v>6.4</v>
      </c>
      <c r="H432" s="75" t="str">
        <f t="shared" si="270"/>
        <v>P, S, T &amp; D Plant - Demand</v>
      </c>
      <c r="I432" s="23">
        <f>'DepExp. Class.'!K$163</f>
        <v>403.72421150791115</v>
      </c>
      <c r="J432" s="75">
        <f t="shared" si="271"/>
        <v>217.99221314818297</v>
      </c>
      <c r="K432" s="75">
        <f t="shared" si="272"/>
        <v>134.53243213186514</v>
      </c>
      <c r="L432" s="75">
        <f t="shared" si="273"/>
        <v>0</v>
      </c>
      <c r="M432" s="75">
        <f t="shared" si="274"/>
        <v>51.199566227863052</v>
      </c>
      <c r="N432" s="75">
        <f t="shared" si="275"/>
        <v>0</v>
      </c>
      <c r="O432" s="75">
        <f t="shared" si="276"/>
        <v>0</v>
      </c>
      <c r="P432" s="75">
        <f t="shared" si="277"/>
        <v>0</v>
      </c>
      <c r="Q432" s="75">
        <f t="shared" si="278"/>
        <v>0</v>
      </c>
      <c r="R432" s="75">
        <f t="shared" si="279"/>
        <v>0</v>
      </c>
      <c r="S432" s="75">
        <f t="shared" si="280"/>
        <v>0</v>
      </c>
      <c r="T432" s="75">
        <f t="shared" si="281"/>
        <v>0</v>
      </c>
      <c r="U432" s="75">
        <f t="shared" si="282"/>
        <v>0</v>
      </c>
      <c r="V432" s="75">
        <f t="shared" si="283"/>
        <v>0</v>
      </c>
      <c r="W432" s="75">
        <f t="shared" si="284"/>
        <v>0</v>
      </c>
      <c r="X432" s="75">
        <f t="shared" si="285"/>
        <v>0</v>
      </c>
      <c r="Y432" s="23">
        <f t="shared" si="288"/>
        <v>0</v>
      </c>
    </row>
    <row r="433" spans="1:25">
      <c r="A433" s="25">
        <f t="shared" si="286"/>
        <v>416</v>
      </c>
      <c r="C433" s="119">
        <v>39600</v>
      </c>
      <c r="E433" s="115" t="s">
        <v>302</v>
      </c>
      <c r="G433" s="24">
        <v>6.4</v>
      </c>
      <c r="H433" s="75" t="str">
        <f t="shared" si="270"/>
        <v>P, S, T &amp; D Plant - Demand</v>
      </c>
      <c r="I433" s="23">
        <f>'DepExp. Class.'!K$164</f>
        <v>2.8338631171652833</v>
      </c>
      <c r="J433" s="75">
        <f t="shared" si="271"/>
        <v>1.5301536917058625</v>
      </c>
      <c r="K433" s="75">
        <f t="shared" si="272"/>
        <v>0.94432408712144711</v>
      </c>
      <c r="L433" s="75">
        <f t="shared" si="273"/>
        <v>0</v>
      </c>
      <c r="M433" s="75">
        <f t="shared" si="274"/>
        <v>0.35938533833797381</v>
      </c>
      <c r="N433" s="75">
        <f t="shared" si="275"/>
        <v>0</v>
      </c>
      <c r="O433" s="75">
        <f t="shared" si="276"/>
        <v>0</v>
      </c>
      <c r="P433" s="75">
        <f t="shared" si="277"/>
        <v>0</v>
      </c>
      <c r="Q433" s="75">
        <f t="shared" si="278"/>
        <v>0</v>
      </c>
      <c r="R433" s="75">
        <f t="shared" si="279"/>
        <v>0</v>
      </c>
      <c r="S433" s="75">
        <f t="shared" si="280"/>
        <v>0</v>
      </c>
      <c r="T433" s="75">
        <f t="shared" si="281"/>
        <v>0</v>
      </c>
      <c r="U433" s="75">
        <f t="shared" si="282"/>
        <v>0</v>
      </c>
      <c r="V433" s="75">
        <f t="shared" si="283"/>
        <v>0</v>
      </c>
      <c r="W433" s="75">
        <f t="shared" si="284"/>
        <v>0</v>
      </c>
      <c r="X433" s="75">
        <f t="shared" si="285"/>
        <v>0</v>
      </c>
      <c r="Y433" s="23">
        <f t="shared" si="288"/>
        <v>0</v>
      </c>
    </row>
    <row r="434" spans="1:25">
      <c r="A434" s="25">
        <f t="shared" si="286"/>
        <v>417</v>
      </c>
      <c r="C434" s="119">
        <v>39603</v>
      </c>
      <c r="E434" s="115" t="s">
        <v>303</v>
      </c>
      <c r="G434" s="24">
        <v>6.4</v>
      </c>
      <c r="H434" s="75" t="str">
        <f t="shared" si="270"/>
        <v>P, S, T &amp; D Plant - Demand</v>
      </c>
      <c r="I434" s="23">
        <f>'DepExp. Class.'!K$165</f>
        <v>0</v>
      </c>
      <c r="J434" s="75">
        <f t="shared" si="271"/>
        <v>0</v>
      </c>
      <c r="K434" s="75">
        <f t="shared" si="272"/>
        <v>0</v>
      </c>
      <c r="L434" s="75">
        <f t="shared" si="273"/>
        <v>0</v>
      </c>
      <c r="M434" s="75">
        <f t="shared" si="274"/>
        <v>0</v>
      </c>
      <c r="N434" s="75">
        <f t="shared" si="275"/>
        <v>0</v>
      </c>
      <c r="O434" s="75">
        <f t="shared" si="276"/>
        <v>0</v>
      </c>
      <c r="P434" s="75">
        <f t="shared" si="277"/>
        <v>0</v>
      </c>
      <c r="Q434" s="75">
        <f t="shared" si="278"/>
        <v>0</v>
      </c>
      <c r="R434" s="75">
        <f t="shared" si="279"/>
        <v>0</v>
      </c>
      <c r="S434" s="75">
        <f t="shared" si="280"/>
        <v>0</v>
      </c>
      <c r="T434" s="75">
        <f t="shared" si="281"/>
        <v>0</v>
      </c>
      <c r="U434" s="75">
        <f t="shared" si="282"/>
        <v>0</v>
      </c>
      <c r="V434" s="75">
        <f t="shared" si="283"/>
        <v>0</v>
      </c>
      <c r="W434" s="75">
        <f t="shared" si="284"/>
        <v>0</v>
      </c>
      <c r="X434" s="75">
        <f t="shared" si="285"/>
        <v>0</v>
      </c>
      <c r="Y434" s="23">
        <f t="shared" si="288"/>
        <v>0</v>
      </c>
    </row>
    <row r="435" spans="1:25">
      <c r="A435" s="25">
        <f t="shared" si="286"/>
        <v>418</v>
      </c>
      <c r="C435" s="119">
        <v>39604</v>
      </c>
      <c r="E435" s="115" t="s">
        <v>304</v>
      </c>
      <c r="G435" s="24">
        <v>6.4</v>
      </c>
      <c r="H435" s="75" t="str">
        <f t="shared" si="270"/>
        <v>P, S, T &amp; D Plant - Demand</v>
      </c>
      <c r="I435" s="23">
        <f>'DepExp. Class.'!K$166</f>
        <v>0</v>
      </c>
      <c r="J435" s="75">
        <f t="shared" si="271"/>
        <v>0</v>
      </c>
      <c r="K435" s="75">
        <f t="shared" si="272"/>
        <v>0</v>
      </c>
      <c r="L435" s="75">
        <f t="shared" si="273"/>
        <v>0</v>
      </c>
      <c r="M435" s="75">
        <f t="shared" si="274"/>
        <v>0</v>
      </c>
      <c r="N435" s="75">
        <f t="shared" si="275"/>
        <v>0</v>
      </c>
      <c r="O435" s="75">
        <f t="shared" si="276"/>
        <v>0</v>
      </c>
      <c r="P435" s="75">
        <f t="shared" si="277"/>
        <v>0</v>
      </c>
      <c r="Q435" s="75">
        <f t="shared" si="278"/>
        <v>0</v>
      </c>
      <c r="R435" s="75">
        <f t="shared" si="279"/>
        <v>0</v>
      </c>
      <c r="S435" s="75">
        <f t="shared" si="280"/>
        <v>0</v>
      </c>
      <c r="T435" s="75">
        <f t="shared" si="281"/>
        <v>0</v>
      </c>
      <c r="U435" s="75">
        <f t="shared" si="282"/>
        <v>0</v>
      </c>
      <c r="V435" s="75">
        <f t="shared" si="283"/>
        <v>0</v>
      </c>
      <c r="W435" s="75">
        <f t="shared" si="284"/>
        <v>0</v>
      </c>
      <c r="X435" s="75">
        <f t="shared" si="285"/>
        <v>0</v>
      </c>
      <c r="Y435" s="23">
        <f t="shared" si="288"/>
        <v>0</v>
      </c>
    </row>
    <row r="436" spans="1:25">
      <c r="A436" s="25">
        <f t="shared" si="286"/>
        <v>419</v>
      </c>
      <c r="C436" s="119">
        <v>39605</v>
      </c>
      <c r="E436" s="113" t="s">
        <v>305</v>
      </c>
      <c r="G436" s="24">
        <v>6.4</v>
      </c>
      <c r="H436" s="75" t="str">
        <f t="shared" si="270"/>
        <v>P, S, T &amp; D Plant - Demand</v>
      </c>
      <c r="I436" s="23">
        <f>'DepExp. Class.'!K$167</f>
        <v>0</v>
      </c>
      <c r="J436" s="75">
        <f t="shared" si="271"/>
        <v>0</v>
      </c>
      <c r="K436" s="75">
        <f t="shared" si="272"/>
        <v>0</v>
      </c>
      <c r="L436" s="75">
        <f t="shared" si="273"/>
        <v>0</v>
      </c>
      <c r="M436" s="75">
        <f t="shared" si="274"/>
        <v>0</v>
      </c>
      <c r="N436" s="75">
        <f t="shared" si="275"/>
        <v>0</v>
      </c>
      <c r="O436" s="75">
        <f t="shared" si="276"/>
        <v>0</v>
      </c>
      <c r="P436" s="75">
        <f t="shared" si="277"/>
        <v>0</v>
      </c>
      <c r="Q436" s="75">
        <f t="shared" si="278"/>
        <v>0</v>
      </c>
      <c r="R436" s="75">
        <f t="shared" si="279"/>
        <v>0</v>
      </c>
      <c r="S436" s="75">
        <f t="shared" si="280"/>
        <v>0</v>
      </c>
      <c r="T436" s="75">
        <f t="shared" si="281"/>
        <v>0</v>
      </c>
      <c r="U436" s="75">
        <f t="shared" si="282"/>
        <v>0</v>
      </c>
      <c r="V436" s="75">
        <f t="shared" si="283"/>
        <v>0</v>
      </c>
      <c r="W436" s="75">
        <f t="shared" si="284"/>
        <v>0</v>
      </c>
      <c r="X436" s="75">
        <f t="shared" si="285"/>
        <v>0</v>
      </c>
      <c r="Y436" s="23">
        <f t="shared" si="288"/>
        <v>0</v>
      </c>
    </row>
    <row r="437" spans="1:25">
      <c r="A437" s="25">
        <f t="shared" si="286"/>
        <v>420</v>
      </c>
      <c r="C437" s="119">
        <v>39700</v>
      </c>
      <c r="E437" s="115" t="s">
        <v>306</v>
      </c>
      <c r="G437" s="24">
        <v>6.4</v>
      </c>
      <c r="H437" s="75" t="str">
        <f t="shared" si="270"/>
        <v>P, S, T &amp; D Plant - Demand</v>
      </c>
      <c r="I437" s="23">
        <f>'DepExp. Class.'!K$168</f>
        <v>0</v>
      </c>
      <c r="J437" s="75">
        <f t="shared" si="271"/>
        <v>0</v>
      </c>
      <c r="K437" s="75">
        <f t="shared" si="272"/>
        <v>0</v>
      </c>
      <c r="L437" s="75">
        <f t="shared" si="273"/>
        <v>0</v>
      </c>
      <c r="M437" s="75">
        <f t="shared" si="274"/>
        <v>0</v>
      </c>
      <c r="N437" s="75">
        <f t="shared" si="275"/>
        <v>0</v>
      </c>
      <c r="O437" s="75">
        <f t="shared" si="276"/>
        <v>0</v>
      </c>
      <c r="P437" s="75">
        <f t="shared" si="277"/>
        <v>0</v>
      </c>
      <c r="Q437" s="75">
        <f t="shared" si="278"/>
        <v>0</v>
      </c>
      <c r="R437" s="75">
        <f t="shared" si="279"/>
        <v>0</v>
      </c>
      <c r="S437" s="75">
        <f t="shared" si="280"/>
        <v>0</v>
      </c>
      <c r="T437" s="75">
        <f t="shared" si="281"/>
        <v>0</v>
      </c>
      <c r="U437" s="75">
        <f t="shared" si="282"/>
        <v>0</v>
      </c>
      <c r="V437" s="75">
        <f t="shared" si="283"/>
        <v>0</v>
      </c>
      <c r="W437" s="75">
        <f t="shared" si="284"/>
        <v>0</v>
      </c>
      <c r="X437" s="75">
        <f t="shared" si="285"/>
        <v>0</v>
      </c>
      <c r="Y437" s="23">
        <f t="shared" si="288"/>
        <v>0</v>
      </c>
    </row>
    <row r="438" spans="1:25">
      <c r="A438" s="25">
        <f t="shared" si="286"/>
        <v>421</v>
      </c>
      <c r="C438" s="119">
        <v>39701</v>
      </c>
      <c r="E438" s="115" t="s">
        <v>307</v>
      </c>
      <c r="G438" s="24">
        <v>6.4</v>
      </c>
      <c r="H438" s="75" t="str">
        <f t="shared" si="270"/>
        <v>P, S, T &amp; D Plant - Demand</v>
      </c>
      <c r="I438" s="23">
        <f>'DepExp. Class.'!K$169</f>
        <v>0</v>
      </c>
      <c r="J438" s="75">
        <f t="shared" si="271"/>
        <v>0</v>
      </c>
      <c r="K438" s="75">
        <f t="shared" si="272"/>
        <v>0</v>
      </c>
      <c r="L438" s="75">
        <f t="shared" si="273"/>
        <v>0</v>
      </c>
      <c r="M438" s="75">
        <f t="shared" si="274"/>
        <v>0</v>
      </c>
      <c r="N438" s="75">
        <f t="shared" si="275"/>
        <v>0</v>
      </c>
      <c r="O438" s="75">
        <f t="shared" si="276"/>
        <v>0</v>
      </c>
      <c r="P438" s="75">
        <f t="shared" si="277"/>
        <v>0</v>
      </c>
      <c r="Q438" s="75">
        <f t="shared" si="278"/>
        <v>0</v>
      </c>
      <c r="R438" s="75">
        <f t="shared" si="279"/>
        <v>0</v>
      </c>
      <c r="S438" s="75">
        <f t="shared" si="280"/>
        <v>0</v>
      </c>
      <c r="T438" s="75">
        <f t="shared" si="281"/>
        <v>0</v>
      </c>
      <c r="U438" s="75">
        <f t="shared" si="282"/>
        <v>0</v>
      </c>
      <c r="V438" s="75">
        <f t="shared" si="283"/>
        <v>0</v>
      </c>
      <c r="W438" s="75">
        <f t="shared" si="284"/>
        <v>0</v>
      </c>
      <c r="X438" s="75">
        <f t="shared" si="285"/>
        <v>0</v>
      </c>
      <c r="Y438" s="23">
        <f t="shared" si="288"/>
        <v>0</v>
      </c>
    </row>
    <row r="439" spans="1:25">
      <c r="A439" s="25">
        <f t="shared" si="286"/>
        <v>422</v>
      </c>
      <c r="C439" s="119">
        <v>39702</v>
      </c>
      <c r="E439" s="115" t="s">
        <v>308</v>
      </c>
      <c r="G439" s="24">
        <v>6.4</v>
      </c>
      <c r="H439" s="75" t="str">
        <f t="shared" si="270"/>
        <v>P, S, T &amp; D Plant - Demand</v>
      </c>
      <c r="I439" s="23">
        <f>'DepExp. Class.'!K$170</f>
        <v>0</v>
      </c>
      <c r="J439" s="75">
        <f t="shared" si="271"/>
        <v>0</v>
      </c>
      <c r="K439" s="75">
        <f t="shared" si="272"/>
        <v>0</v>
      </c>
      <c r="L439" s="75">
        <f t="shared" si="273"/>
        <v>0</v>
      </c>
      <c r="M439" s="75">
        <f t="shared" si="274"/>
        <v>0</v>
      </c>
      <c r="N439" s="75">
        <f t="shared" si="275"/>
        <v>0</v>
      </c>
      <c r="O439" s="75">
        <f t="shared" si="276"/>
        <v>0</v>
      </c>
      <c r="P439" s="75">
        <f t="shared" si="277"/>
        <v>0</v>
      </c>
      <c r="Q439" s="75">
        <f t="shared" si="278"/>
        <v>0</v>
      </c>
      <c r="R439" s="75">
        <f t="shared" si="279"/>
        <v>0</v>
      </c>
      <c r="S439" s="75">
        <f t="shared" si="280"/>
        <v>0</v>
      </c>
      <c r="T439" s="75">
        <f t="shared" si="281"/>
        <v>0</v>
      </c>
      <c r="U439" s="75">
        <f t="shared" si="282"/>
        <v>0</v>
      </c>
      <c r="V439" s="75">
        <f t="shared" si="283"/>
        <v>0</v>
      </c>
      <c r="W439" s="75">
        <f t="shared" si="284"/>
        <v>0</v>
      </c>
      <c r="X439" s="75">
        <f t="shared" si="285"/>
        <v>0</v>
      </c>
      <c r="Y439" s="23">
        <f t="shared" si="288"/>
        <v>0</v>
      </c>
    </row>
    <row r="440" spans="1:25">
      <c r="A440" s="25">
        <f t="shared" si="286"/>
        <v>423</v>
      </c>
      <c r="C440" s="119">
        <v>39705</v>
      </c>
      <c r="E440" s="115" t="s">
        <v>309</v>
      </c>
      <c r="G440" s="24">
        <v>6.4</v>
      </c>
      <c r="H440" s="75" t="str">
        <f t="shared" si="270"/>
        <v>P, S, T &amp; D Plant - Demand</v>
      </c>
      <c r="I440" s="23">
        <f>'DepExp. Class.'!K$171</f>
        <v>0</v>
      </c>
      <c r="J440" s="75">
        <f t="shared" si="271"/>
        <v>0</v>
      </c>
      <c r="K440" s="75">
        <f t="shared" si="272"/>
        <v>0</v>
      </c>
      <c r="L440" s="75">
        <f t="shared" si="273"/>
        <v>0</v>
      </c>
      <c r="M440" s="75">
        <f t="shared" si="274"/>
        <v>0</v>
      </c>
      <c r="N440" s="75">
        <f t="shared" si="275"/>
        <v>0</v>
      </c>
      <c r="O440" s="75">
        <f t="shared" si="276"/>
        <v>0</v>
      </c>
      <c r="P440" s="75">
        <f t="shared" si="277"/>
        <v>0</v>
      </c>
      <c r="Q440" s="75">
        <f t="shared" si="278"/>
        <v>0</v>
      </c>
      <c r="R440" s="75">
        <f t="shared" si="279"/>
        <v>0</v>
      </c>
      <c r="S440" s="75">
        <f t="shared" si="280"/>
        <v>0</v>
      </c>
      <c r="T440" s="75">
        <f t="shared" si="281"/>
        <v>0</v>
      </c>
      <c r="U440" s="75">
        <f t="shared" si="282"/>
        <v>0</v>
      </c>
      <c r="V440" s="75">
        <f t="shared" si="283"/>
        <v>0</v>
      </c>
      <c r="W440" s="75">
        <f t="shared" si="284"/>
        <v>0</v>
      </c>
      <c r="X440" s="75">
        <f t="shared" si="285"/>
        <v>0</v>
      </c>
      <c r="Y440" s="23">
        <f t="shared" si="288"/>
        <v>0</v>
      </c>
    </row>
    <row r="441" spans="1:25">
      <c r="A441" s="25">
        <f t="shared" si="286"/>
        <v>424</v>
      </c>
      <c r="C441" s="119">
        <v>39800</v>
      </c>
      <c r="E441" s="115" t="s">
        <v>310</v>
      </c>
      <c r="G441" s="24">
        <v>6.4</v>
      </c>
      <c r="H441" s="75" t="str">
        <f t="shared" si="270"/>
        <v>P, S, T &amp; D Plant - Demand</v>
      </c>
      <c r="I441" s="23">
        <f>'DepExp. Class.'!K$172</f>
        <v>0</v>
      </c>
      <c r="J441" s="75">
        <f t="shared" si="271"/>
        <v>0</v>
      </c>
      <c r="K441" s="75">
        <f t="shared" si="272"/>
        <v>0</v>
      </c>
      <c r="L441" s="75">
        <f t="shared" si="273"/>
        <v>0</v>
      </c>
      <c r="M441" s="75">
        <f t="shared" si="274"/>
        <v>0</v>
      </c>
      <c r="N441" s="75">
        <f t="shared" si="275"/>
        <v>0</v>
      </c>
      <c r="O441" s="75">
        <f t="shared" si="276"/>
        <v>0</v>
      </c>
      <c r="P441" s="75">
        <f t="shared" si="277"/>
        <v>0</v>
      </c>
      <c r="Q441" s="75">
        <f t="shared" si="278"/>
        <v>0</v>
      </c>
      <c r="R441" s="75">
        <f t="shared" si="279"/>
        <v>0</v>
      </c>
      <c r="S441" s="75">
        <f t="shared" si="280"/>
        <v>0</v>
      </c>
      <c r="T441" s="75">
        <f t="shared" si="281"/>
        <v>0</v>
      </c>
      <c r="U441" s="75">
        <f t="shared" si="282"/>
        <v>0</v>
      </c>
      <c r="V441" s="75">
        <f t="shared" si="283"/>
        <v>0</v>
      </c>
      <c r="W441" s="75">
        <f t="shared" si="284"/>
        <v>0</v>
      </c>
      <c r="X441" s="75">
        <f t="shared" si="285"/>
        <v>0</v>
      </c>
      <c r="Y441" s="23">
        <f t="shared" si="288"/>
        <v>0</v>
      </c>
    </row>
    <row r="442" spans="1:25">
      <c r="A442" s="25">
        <f t="shared" si="286"/>
        <v>425</v>
      </c>
      <c r="C442" s="119">
        <v>39900</v>
      </c>
      <c r="E442" s="115" t="s">
        <v>311</v>
      </c>
      <c r="G442" s="24">
        <v>6.4</v>
      </c>
      <c r="H442" s="75" t="str">
        <f t="shared" si="270"/>
        <v>P, S, T &amp; D Plant - Demand</v>
      </c>
      <c r="I442" s="23">
        <f>'DepExp. Class.'!K$173</f>
        <v>0</v>
      </c>
      <c r="J442" s="75">
        <f t="shared" si="271"/>
        <v>0</v>
      </c>
      <c r="K442" s="75">
        <f t="shared" si="272"/>
        <v>0</v>
      </c>
      <c r="L442" s="75">
        <f t="shared" si="273"/>
        <v>0</v>
      </c>
      <c r="M442" s="75">
        <f t="shared" si="274"/>
        <v>0</v>
      </c>
      <c r="N442" s="75">
        <f t="shared" si="275"/>
        <v>0</v>
      </c>
      <c r="O442" s="75">
        <f t="shared" si="276"/>
        <v>0</v>
      </c>
      <c r="P442" s="75">
        <f t="shared" si="277"/>
        <v>0</v>
      </c>
      <c r="Q442" s="75">
        <f t="shared" si="278"/>
        <v>0</v>
      </c>
      <c r="R442" s="75">
        <f t="shared" si="279"/>
        <v>0</v>
      </c>
      <c r="S442" s="75">
        <f t="shared" si="280"/>
        <v>0</v>
      </c>
      <c r="T442" s="75">
        <f t="shared" si="281"/>
        <v>0</v>
      </c>
      <c r="U442" s="75">
        <f t="shared" si="282"/>
        <v>0</v>
      </c>
      <c r="V442" s="75">
        <f t="shared" si="283"/>
        <v>0</v>
      </c>
      <c r="W442" s="75">
        <f t="shared" si="284"/>
        <v>0</v>
      </c>
      <c r="X442" s="75">
        <f t="shared" si="285"/>
        <v>0</v>
      </c>
      <c r="Y442" s="23">
        <f t="shared" si="288"/>
        <v>0</v>
      </c>
    </row>
    <row r="443" spans="1:25">
      <c r="A443" s="25">
        <f t="shared" si="286"/>
        <v>426</v>
      </c>
      <c r="C443" s="119">
        <v>39901</v>
      </c>
      <c r="E443" s="115" t="s">
        <v>312</v>
      </c>
      <c r="G443" s="24">
        <v>6.4</v>
      </c>
      <c r="H443" s="75" t="str">
        <f t="shared" si="270"/>
        <v>P, S, T &amp; D Plant - Demand</v>
      </c>
      <c r="I443" s="23">
        <f>'DepExp. Class.'!K$174</f>
        <v>0</v>
      </c>
      <c r="J443" s="75">
        <f t="shared" si="271"/>
        <v>0</v>
      </c>
      <c r="K443" s="75">
        <f t="shared" si="272"/>
        <v>0</v>
      </c>
      <c r="L443" s="75">
        <f t="shared" si="273"/>
        <v>0</v>
      </c>
      <c r="M443" s="75">
        <f t="shared" si="274"/>
        <v>0</v>
      </c>
      <c r="N443" s="75">
        <f t="shared" si="275"/>
        <v>0</v>
      </c>
      <c r="O443" s="75">
        <f t="shared" si="276"/>
        <v>0</v>
      </c>
      <c r="P443" s="75">
        <f t="shared" si="277"/>
        <v>0</v>
      </c>
      <c r="Q443" s="75">
        <f t="shared" si="278"/>
        <v>0</v>
      </c>
      <c r="R443" s="75">
        <f t="shared" si="279"/>
        <v>0</v>
      </c>
      <c r="S443" s="75">
        <f t="shared" si="280"/>
        <v>0</v>
      </c>
      <c r="T443" s="75">
        <f t="shared" si="281"/>
        <v>0</v>
      </c>
      <c r="U443" s="75">
        <f t="shared" si="282"/>
        <v>0</v>
      </c>
      <c r="V443" s="75">
        <f t="shared" si="283"/>
        <v>0</v>
      </c>
      <c r="W443" s="75">
        <f t="shared" si="284"/>
        <v>0</v>
      </c>
      <c r="X443" s="75">
        <f t="shared" si="285"/>
        <v>0</v>
      </c>
      <c r="Y443" s="23">
        <f t="shared" si="288"/>
        <v>0</v>
      </c>
    </row>
    <row r="444" spans="1:25">
      <c r="A444" s="25">
        <f t="shared" si="286"/>
        <v>427</v>
      </c>
      <c r="C444" s="119">
        <v>39902</v>
      </c>
      <c r="E444" s="115" t="s">
        <v>313</v>
      </c>
      <c r="G444" s="24">
        <v>6.4</v>
      </c>
      <c r="H444" s="75" t="str">
        <f t="shared" si="270"/>
        <v>P, S, T &amp; D Plant - Demand</v>
      </c>
      <c r="I444" s="23">
        <f>'DepExp. Class.'!K$175</f>
        <v>0</v>
      </c>
      <c r="J444" s="75">
        <f t="shared" si="271"/>
        <v>0</v>
      </c>
      <c r="K444" s="75">
        <f t="shared" si="272"/>
        <v>0</v>
      </c>
      <c r="L444" s="75">
        <f t="shared" si="273"/>
        <v>0</v>
      </c>
      <c r="M444" s="75">
        <f t="shared" si="274"/>
        <v>0</v>
      </c>
      <c r="N444" s="75">
        <f t="shared" si="275"/>
        <v>0</v>
      </c>
      <c r="O444" s="75">
        <f t="shared" si="276"/>
        <v>0</v>
      </c>
      <c r="P444" s="75">
        <f t="shared" si="277"/>
        <v>0</v>
      </c>
      <c r="Q444" s="75">
        <f t="shared" si="278"/>
        <v>0</v>
      </c>
      <c r="R444" s="75">
        <f t="shared" si="279"/>
        <v>0</v>
      </c>
      <c r="S444" s="75">
        <f t="shared" si="280"/>
        <v>0</v>
      </c>
      <c r="T444" s="75">
        <f t="shared" si="281"/>
        <v>0</v>
      </c>
      <c r="U444" s="75">
        <f t="shared" si="282"/>
        <v>0</v>
      </c>
      <c r="V444" s="75">
        <f t="shared" si="283"/>
        <v>0</v>
      </c>
      <c r="W444" s="75">
        <f t="shared" si="284"/>
        <v>0</v>
      </c>
      <c r="X444" s="75">
        <f t="shared" si="285"/>
        <v>0</v>
      </c>
      <c r="Y444" s="23">
        <f t="shared" si="288"/>
        <v>0</v>
      </c>
    </row>
    <row r="445" spans="1:25">
      <c r="A445" s="25">
        <f t="shared" si="286"/>
        <v>428</v>
      </c>
      <c r="C445" s="119">
        <v>39903</v>
      </c>
      <c r="E445" s="115" t="s">
        <v>314</v>
      </c>
      <c r="G445" s="24">
        <v>6.4</v>
      </c>
      <c r="H445" s="75" t="str">
        <f t="shared" si="270"/>
        <v>P, S, T &amp; D Plant - Demand</v>
      </c>
      <c r="I445" s="23">
        <f>'DepExp. Class.'!K$176</f>
        <v>447.56476642326106</v>
      </c>
      <c r="J445" s="75">
        <f t="shared" si="271"/>
        <v>241.66406467263459</v>
      </c>
      <c r="K445" s="75">
        <f t="shared" si="272"/>
        <v>149.14135651800402</v>
      </c>
      <c r="L445" s="75">
        <f t="shared" si="273"/>
        <v>0</v>
      </c>
      <c r="M445" s="75">
        <f t="shared" si="274"/>
        <v>56.759345232622444</v>
      </c>
      <c r="N445" s="75">
        <f t="shared" si="275"/>
        <v>0</v>
      </c>
      <c r="O445" s="75">
        <f t="shared" si="276"/>
        <v>0</v>
      </c>
      <c r="P445" s="75">
        <f t="shared" si="277"/>
        <v>0</v>
      </c>
      <c r="Q445" s="75">
        <f t="shared" si="278"/>
        <v>0</v>
      </c>
      <c r="R445" s="75">
        <f t="shared" si="279"/>
        <v>0</v>
      </c>
      <c r="S445" s="75">
        <f t="shared" si="280"/>
        <v>0</v>
      </c>
      <c r="T445" s="75">
        <f t="shared" si="281"/>
        <v>0</v>
      </c>
      <c r="U445" s="75">
        <f t="shared" si="282"/>
        <v>0</v>
      </c>
      <c r="V445" s="75">
        <f t="shared" si="283"/>
        <v>0</v>
      </c>
      <c r="W445" s="75">
        <f t="shared" si="284"/>
        <v>0</v>
      </c>
      <c r="X445" s="75">
        <f t="shared" si="285"/>
        <v>0</v>
      </c>
      <c r="Y445" s="23">
        <f t="shared" si="288"/>
        <v>0</v>
      </c>
    </row>
    <row r="446" spans="1:25">
      <c r="A446" s="25">
        <f t="shared" si="286"/>
        <v>429</v>
      </c>
      <c r="C446" s="119">
        <v>39904</v>
      </c>
      <c r="E446" s="115" t="s">
        <v>315</v>
      </c>
      <c r="G446" s="24">
        <v>6.4</v>
      </c>
      <c r="H446" s="75" t="str">
        <f t="shared" si="270"/>
        <v>P, S, T &amp; D Plant - Demand</v>
      </c>
      <c r="I446" s="23">
        <f>'DepExp. Class.'!K$177</f>
        <v>0</v>
      </c>
      <c r="J446" s="75">
        <f t="shared" si="271"/>
        <v>0</v>
      </c>
      <c r="K446" s="75">
        <f t="shared" si="272"/>
        <v>0</v>
      </c>
      <c r="L446" s="75">
        <f t="shared" si="273"/>
        <v>0</v>
      </c>
      <c r="M446" s="75">
        <f t="shared" si="274"/>
        <v>0</v>
      </c>
      <c r="N446" s="75">
        <f t="shared" si="275"/>
        <v>0</v>
      </c>
      <c r="O446" s="75">
        <f t="shared" si="276"/>
        <v>0</v>
      </c>
      <c r="P446" s="75">
        <f t="shared" si="277"/>
        <v>0</v>
      </c>
      <c r="Q446" s="75">
        <f t="shared" si="278"/>
        <v>0</v>
      </c>
      <c r="R446" s="75">
        <f t="shared" si="279"/>
        <v>0</v>
      </c>
      <c r="S446" s="75">
        <f t="shared" si="280"/>
        <v>0</v>
      </c>
      <c r="T446" s="75">
        <f t="shared" si="281"/>
        <v>0</v>
      </c>
      <c r="U446" s="75">
        <f t="shared" si="282"/>
        <v>0</v>
      </c>
      <c r="V446" s="75">
        <f t="shared" si="283"/>
        <v>0</v>
      </c>
      <c r="W446" s="75">
        <f t="shared" si="284"/>
        <v>0</v>
      </c>
      <c r="X446" s="75">
        <f t="shared" si="285"/>
        <v>0</v>
      </c>
      <c r="Y446" s="23">
        <f t="shared" si="288"/>
        <v>0</v>
      </c>
    </row>
    <row r="447" spans="1:25">
      <c r="A447" s="25">
        <f t="shared" si="286"/>
        <v>430</v>
      </c>
      <c r="C447" s="119">
        <v>39905</v>
      </c>
      <c r="E447" s="115" t="s">
        <v>316</v>
      </c>
      <c r="G447" s="24">
        <v>6.4</v>
      </c>
      <c r="H447" s="75" t="str">
        <f t="shared" si="270"/>
        <v>P, S, T &amp; D Plant - Demand</v>
      </c>
      <c r="I447" s="23">
        <f>'DepExp. Class.'!K$178</f>
        <v>0</v>
      </c>
      <c r="J447" s="75">
        <f t="shared" si="271"/>
        <v>0</v>
      </c>
      <c r="K447" s="75">
        <f t="shared" si="272"/>
        <v>0</v>
      </c>
      <c r="L447" s="75">
        <f t="shared" si="273"/>
        <v>0</v>
      </c>
      <c r="M447" s="75">
        <f t="shared" si="274"/>
        <v>0</v>
      </c>
      <c r="N447" s="75">
        <f t="shared" si="275"/>
        <v>0</v>
      </c>
      <c r="O447" s="75">
        <f t="shared" si="276"/>
        <v>0</v>
      </c>
      <c r="P447" s="75">
        <f t="shared" si="277"/>
        <v>0</v>
      </c>
      <c r="Q447" s="75">
        <f t="shared" si="278"/>
        <v>0</v>
      </c>
      <c r="R447" s="75">
        <f t="shared" si="279"/>
        <v>0</v>
      </c>
      <c r="S447" s="75">
        <f t="shared" si="280"/>
        <v>0</v>
      </c>
      <c r="T447" s="75">
        <f t="shared" si="281"/>
        <v>0</v>
      </c>
      <c r="U447" s="75">
        <f t="shared" si="282"/>
        <v>0</v>
      </c>
      <c r="V447" s="75">
        <f t="shared" si="283"/>
        <v>0</v>
      </c>
      <c r="W447" s="75">
        <f t="shared" si="284"/>
        <v>0</v>
      </c>
      <c r="X447" s="75">
        <f t="shared" si="285"/>
        <v>0</v>
      </c>
      <c r="Y447" s="23">
        <f t="shared" si="288"/>
        <v>0</v>
      </c>
    </row>
    <row r="448" spans="1:25">
      <c r="A448" s="25">
        <f t="shared" si="286"/>
        <v>431</v>
      </c>
      <c r="C448" s="119">
        <v>39906</v>
      </c>
      <c r="E448" s="115" t="s">
        <v>317</v>
      </c>
      <c r="G448" s="24">
        <v>6.4</v>
      </c>
      <c r="H448" s="75" t="str">
        <f t="shared" si="270"/>
        <v>P, S, T &amp; D Plant - Demand</v>
      </c>
      <c r="I448" s="23">
        <f>'DepExp. Class.'!K$179</f>
        <v>0</v>
      </c>
      <c r="J448" s="75">
        <f t="shared" si="271"/>
        <v>0</v>
      </c>
      <c r="K448" s="75">
        <f t="shared" si="272"/>
        <v>0</v>
      </c>
      <c r="L448" s="75">
        <f t="shared" si="273"/>
        <v>0</v>
      </c>
      <c r="M448" s="75">
        <f t="shared" si="274"/>
        <v>0</v>
      </c>
      <c r="N448" s="75">
        <f t="shared" si="275"/>
        <v>0</v>
      </c>
      <c r="O448" s="75">
        <f t="shared" si="276"/>
        <v>0</v>
      </c>
      <c r="P448" s="75">
        <f t="shared" si="277"/>
        <v>0</v>
      </c>
      <c r="Q448" s="75">
        <f t="shared" si="278"/>
        <v>0</v>
      </c>
      <c r="R448" s="75">
        <f t="shared" si="279"/>
        <v>0</v>
      </c>
      <c r="S448" s="75">
        <f t="shared" si="280"/>
        <v>0</v>
      </c>
      <c r="T448" s="75">
        <f t="shared" si="281"/>
        <v>0</v>
      </c>
      <c r="U448" s="75">
        <f t="shared" si="282"/>
        <v>0</v>
      </c>
      <c r="V448" s="75">
        <f t="shared" si="283"/>
        <v>0</v>
      </c>
      <c r="W448" s="75">
        <f t="shared" si="284"/>
        <v>0</v>
      </c>
      <c r="X448" s="75">
        <f t="shared" si="285"/>
        <v>0</v>
      </c>
      <c r="Y448" s="23">
        <f t="shared" si="288"/>
        <v>0</v>
      </c>
    </row>
    <row r="449" spans="1:25">
      <c r="A449" s="25">
        <f t="shared" si="286"/>
        <v>432</v>
      </c>
      <c r="C449" s="119">
        <v>39907</v>
      </c>
      <c r="E449" s="115" t="s">
        <v>318</v>
      </c>
      <c r="G449" s="24">
        <v>6.4</v>
      </c>
      <c r="H449" s="75" t="str">
        <f t="shared" si="270"/>
        <v>P, S, T &amp; D Plant - Demand</v>
      </c>
      <c r="I449" s="23">
        <f>'DepExp. Class.'!K$180</f>
        <v>0</v>
      </c>
      <c r="J449" s="75">
        <f t="shared" si="271"/>
        <v>0</v>
      </c>
      <c r="K449" s="75">
        <f t="shared" si="272"/>
        <v>0</v>
      </c>
      <c r="L449" s="75">
        <f t="shared" si="273"/>
        <v>0</v>
      </c>
      <c r="M449" s="75">
        <f t="shared" si="274"/>
        <v>0</v>
      </c>
      <c r="N449" s="75">
        <f t="shared" si="275"/>
        <v>0</v>
      </c>
      <c r="O449" s="75">
        <f t="shared" si="276"/>
        <v>0</v>
      </c>
      <c r="P449" s="75">
        <f t="shared" si="277"/>
        <v>0</v>
      </c>
      <c r="Q449" s="75">
        <f t="shared" si="278"/>
        <v>0</v>
      </c>
      <c r="R449" s="75">
        <f t="shared" si="279"/>
        <v>0</v>
      </c>
      <c r="S449" s="75">
        <f t="shared" si="280"/>
        <v>0</v>
      </c>
      <c r="T449" s="75">
        <f t="shared" si="281"/>
        <v>0</v>
      </c>
      <c r="U449" s="75">
        <f t="shared" si="282"/>
        <v>0</v>
      </c>
      <c r="V449" s="75">
        <f t="shared" si="283"/>
        <v>0</v>
      </c>
      <c r="W449" s="75">
        <f t="shared" si="284"/>
        <v>0</v>
      </c>
      <c r="X449" s="75">
        <f t="shared" si="285"/>
        <v>0</v>
      </c>
      <c r="Y449" s="23">
        <f t="shared" si="288"/>
        <v>0</v>
      </c>
    </row>
    <row r="450" spans="1:25">
      <c r="A450" s="25">
        <f t="shared" si="286"/>
        <v>433</v>
      </c>
      <c r="C450" s="119">
        <v>39908</v>
      </c>
      <c r="E450" s="115" t="s">
        <v>319</v>
      </c>
      <c r="G450" s="24">
        <v>6.4</v>
      </c>
      <c r="H450" s="75" t="str">
        <f t="shared" si="270"/>
        <v>P, S, T &amp; D Plant - Demand</v>
      </c>
      <c r="I450" s="23">
        <f>'DepExp. Class.'!K$181</f>
        <v>0</v>
      </c>
      <c r="J450" s="75">
        <f t="shared" si="271"/>
        <v>0</v>
      </c>
      <c r="K450" s="75">
        <f t="shared" si="272"/>
        <v>0</v>
      </c>
      <c r="L450" s="75">
        <f t="shared" si="273"/>
        <v>0</v>
      </c>
      <c r="M450" s="75">
        <f t="shared" si="274"/>
        <v>0</v>
      </c>
      <c r="N450" s="75">
        <f t="shared" si="275"/>
        <v>0</v>
      </c>
      <c r="O450" s="75">
        <f t="shared" si="276"/>
        <v>0</v>
      </c>
      <c r="P450" s="75">
        <f t="shared" si="277"/>
        <v>0</v>
      </c>
      <c r="Q450" s="75">
        <f t="shared" si="278"/>
        <v>0</v>
      </c>
      <c r="R450" s="75">
        <f t="shared" si="279"/>
        <v>0</v>
      </c>
      <c r="S450" s="75">
        <f t="shared" si="280"/>
        <v>0</v>
      </c>
      <c r="T450" s="75">
        <f t="shared" si="281"/>
        <v>0</v>
      </c>
      <c r="U450" s="75">
        <f t="shared" si="282"/>
        <v>0</v>
      </c>
      <c r="V450" s="75">
        <f t="shared" si="283"/>
        <v>0</v>
      </c>
      <c r="W450" s="75">
        <f t="shared" si="284"/>
        <v>0</v>
      </c>
      <c r="X450" s="75">
        <f t="shared" si="285"/>
        <v>0</v>
      </c>
      <c r="Y450" s="23">
        <f t="shared" si="288"/>
        <v>0</v>
      </c>
    </row>
    <row r="451" spans="1:25">
      <c r="A451" s="25">
        <f t="shared" si="286"/>
        <v>434</v>
      </c>
      <c r="C451" s="119">
        <v>39909</v>
      </c>
      <c r="E451" s="115" t="s">
        <v>320</v>
      </c>
      <c r="G451" s="24">
        <v>6.4</v>
      </c>
      <c r="H451" s="75" t="str">
        <f t="shared" si="270"/>
        <v>P, S, T &amp; D Plant - Demand</v>
      </c>
      <c r="I451" s="23">
        <f>'DepExp. Class.'!K$182</f>
        <v>0</v>
      </c>
      <c r="J451" s="75">
        <f t="shared" si="271"/>
        <v>0</v>
      </c>
      <c r="K451" s="75">
        <f t="shared" si="272"/>
        <v>0</v>
      </c>
      <c r="L451" s="75">
        <f t="shared" si="273"/>
        <v>0</v>
      </c>
      <c r="M451" s="75">
        <f t="shared" si="274"/>
        <v>0</v>
      </c>
      <c r="N451" s="75">
        <f t="shared" si="275"/>
        <v>0</v>
      </c>
      <c r="O451" s="75">
        <f t="shared" si="276"/>
        <v>0</v>
      </c>
      <c r="P451" s="75">
        <f t="shared" si="277"/>
        <v>0</v>
      </c>
      <c r="Q451" s="75">
        <f t="shared" si="278"/>
        <v>0</v>
      </c>
      <c r="R451" s="75">
        <f t="shared" si="279"/>
        <v>0</v>
      </c>
      <c r="S451" s="75">
        <f t="shared" si="280"/>
        <v>0</v>
      </c>
      <c r="T451" s="75">
        <f t="shared" si="281"/>
        <v>0</v>
      </c>
      <c r="U451" s="75">
        <f t="shared" si="282"/>
        <v>0</v>
      </c>
      <c r="V451" s="75">
        <f t="shared" si="283"/>
        <v>0</v>
      </c>
      <c r="W451" s="75">
        <f t="shared" si="284"/>
        <v>0</v>
      </c>
      <c r="X451" s="75">
        <f t="shared" si="285"/>
        <v>0</v>
      </c>
      <c r="Y451" s="23">
        <f t="shared" si="288"/>
        <v>0</v>
      </c>
    </row>
    <row r="452" spans="1:25">
      <c r="A452" s="25">
        <f t="shared" si="286"/>
        <v>435</v>
      </c>
      <c r="C452" s="119">
        <v>39924</v>
      </c>
      <c r="E452" s="115" t="s">
        <v>321</v>
      </c>
      <c r="G452" s="24">
        <v>6.4</v>
      </c>
      <c r="H452" s="75" t="str">
        <f t="shared" si="270"/>
        <v>P, S, T &amp; D Plant - Demand</v>
      </c>
      <c r="I452" s="23">
        <f>'DepExp. Class.'!K$183</f>
        <v>0</v>
      </c>
      <c r="J452" s="75">
        <f t="shared" si="271"/>
        <v>0</v>
      </c>
      <c r="K452" s="75">
        <f t="shared" si="272"/>
        <v>0</v>
      </c>
      <c r="L452" s="75">
        <f t="shared" si="273"/>
        <v>0</v>
      </c>
      <c r="M452" s="75">
        <f t="shared" si="274"/>
        <v>0</v>
      </c>
      <c r="N452" s="75">
        <f t="shared" si="275"/>
        <v>0</v>
      </c>
      <c r="O452" s="75">
        <f t="shared" si="276"/>
        <v>0</v>
      </c>
      <c r="P452" s="75">
        <f t="shared" si="277"/>
        <v>0</v>
      </c>
      <c r="Q452" s="75">
        <f t="shared" si="278"/>
        <v>0</v>
      </c>
      <c r="R452" s="75">
        <f t="shared" si="279"/>
        <v>0</v>
      </c>
      <c r="S452" s="75">
        <f t="shared" si="280"/>
        <v>0</v>
      </c>
      <c r="T452" s="75">
        <f t="shared" si="281"/>
        <v>0</v>
      </c>
      <c r="U452" s="75">
        <f t="shared" si="282"/>
        <v>0</v>
      </c>
      <c r="V452" s="75">
        <f t="shared" si="283"/>
        <v>0</v>
      </c>
      <c r="W452" s="75">
        <f t="shared" si="284"/>
        <v>0</v>
      </c>
      <c r="X452" s="75">
        <f t="shared" si="285"/>
        <v>0</v>
      </c>
      <c r="Y452" s="23">
        <f t="shared" si="288"/>
        <v>0</v>
      </c>
    </row>
    <row r="453" spans="1:25">
      <c r="A453" s="25">
        <f t="shared" si="286"/>
        <v>436</v>
      </c>
      <c r="E453" s="115"/>
      <c r="G453" s="24"/>
      <c r="H453" s="75"/>
      <c r="I453" s="23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23"/>
    </row>
    <row r="454" spans="1:25">
      <c r="A454" s="25">
        <f t="shared" si="286"/>
        <v>437</v>
      </c>
      <c r="G454" s="24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>
      <c r="A455" s="25">
        <f t="shared" si="286"/>
        <v>438</v>
      </c>
      <c r="D455" s="106" t="s">
        <v>149</v>
      </c>
      <c r="G455" s="24"/>
      <c r="H455" s="75"/>
      <c r="I455" s="23">
        <f>'DepExp. Class.'!K$186</f>
        <v>2303.2745191172694</v>
      </c>
      <c r="J455" s="75">
        <f>SUM(J419:J452)</f>
        <v>1243.6606366382157</v>
      </c>
      <c r="K455" s="75">
        <f t="shared" ref="K455:X455" si="289">SUM(K419:K452)</f>
        <v>767.51681987773577</v>
      </c>
      <c r="L455" s="75">
        <f t="shared" si="289"/>
        <v>0</v>
      </c>
      <c r="M455" s="75">
        <f t="shared" si="289"/>
        <v>292.09706260131799</v>
      </c>
      <c r="N455" s="75">
        <f t="shared" si="289"/>
        <v>0</v>
      </c>
      <c r="O455" s="75">
        <f t="shared" si="289"/>
        <v>0</v>
      </c>
      <c r="P455" s="75">
        <f t="shared" si="289"/>
        <v>0</v>
      </c>
      <c r="Q455" s="75">
        <f t="shared" si="289"/>
        <v>0</v>
      </c>
      <c r="R455" s="75">
        <f t="shared" si="289"/>
        <v>0</v>
      </c>
      <c r="S455" s="75">
        <f t="shared" si="289"/>
        <v>0</v>
      </c>
      <c r="T455" s="75">
        <f t="shared" si="289"/>
        <v>0</v>
      </c>
      <c r="U455" s="75">
        <f t="shared" si="289"/>
        <v>0</v>
      </c>
      <c r="V455" s="75">
        <f t="shared" si="289"/>
        <v>0</v>
      </c>
      <c r="W455" s="75">
        <f t="shared" si="289"/>
        <v>0</v>
      </c>
      <c r="X455" s="75">
        <f t="shared" si="289"/>
        <v>0</v>
      </c>
      <c r="Y455" s="23">
        <f>SUM(J455:X455)-I455</f>
        <v>0</v>
      </c>
    </row>
    <row r="456" spans="1:25">
      <c r="A456" s="25">
        <f t="shared" si="286"/>
        <v>439</v>
      </c>
      <c r="G456" s="24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>
      <c r="A457" s="25">
        <f t="shared" si="286"/>
        <v>440</v>
      </c>
      <c r="D457" s="106" t="s">
        <v>350</v>
      </c>
      <c r="G457" s="24"/>
      <c r="H457" s="75"/>
      <c r="I457" s="23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23"/>
    </row>
    <row r="458" spans="1:25">
      <c r="A458" s="25">
        <f t="shared" si="286"/>
        <v>441</v>
      </c>
      <c r="G458" s="24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>
      <c r="A459" s="25">
        <f t="shared" si="286"/>
        <v>442</v>
      </c>
      <c r="D459" s="106" t="s">
        <v>148</v>
      </c>
      <c r="G459" s="24"/>
      <c r="H459" s="75"/>
      <c r="I459" s="23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23"/>
    </row>
    <row r="460" spans="1:25">
      <c r="A460" s="25">
        <f t="shared" si="286"/>
        <v>443</v>
      </c>
      <c r="G460" s="24"/>
      <c r="H460" s="75"/>
      <c r="I460" s="23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23"/>
    </row>
    <row r="461" spans="1:25">
      <c r="A461" s="25">
        <f t="shared" si="286"/>
        <v>444</v>
      </c>
      <c r="C461" s="106">
        <v>37400</v>
      </c>
      <c r="E461" s="115" t="s">
        <v>115</v>
      </c>
      <c r="G461" s="24">
        <v>6.4</v>
      </c>
      <c r="H461" s="75" t="str">
        <f t="shared" ref="H461:H495" si="290">VLOOKUP($G461,alloc,3)</f>
        <v>P, S, T &amp; D Plant - Demand</v>
      </c>
      <c r="I461" s="23">
        <f>'DepExp. Class.'!K$192</f>
        <v>0</v>
      </c>
      <c r="J461" s="75">
        <f t="shared" ref="J461:J495" si="291">$I461*VLOOKUP($G461,alloc,6)</f>
        <v>0</v>
      </c>
      <c r="K461" s="75">
        <f t="shared" ref="K461:K495" si="292">$I461*VLOOKUP($G461,alloc,7)</f>
        <v>0</v>
      </c>
      <c r="L461" s="75">
        <f t="shared" ref="L461:L495" si="293">$I461*VLOOKUP($G461,alloc,8)</f>
        <v>0</v>
      </c>
      <c r="M461" s="75">
        <f t="shared" ref="M461:M495" si="294">$I461*VLOOKUP($G461,alloc,9)</f>
        <v>0</v>
      </c>
      <c r="N461" s="75">
        <f t="shared" ref="N461:N495" si="295">$I461*VLOOKUP($G461,alloc,10)</f>
        <v>0</v>
      </c>
      <c r="O461" s="75">
        <f t="shared" ref="O461:O495" si="296">$I461*VLOOKUP($G461,alloc,11)</f>
        <v>0</v>
      </c>
      <c r="P461" s="75">
        <f t="shared" ref="P461:P495" si="297">$I461*VLOOKUP($G461,alloc,12)</f>
        <v>0</v>
      </c>
      <c r="Q461" s="75">
        <f t="shared" ref="Q461:Q495" si="298">$I461*VLOOKUP($G461,alloc,13)</f>
        <v>0</v>
      </c>
      <c r="R461" s="75">
        <f t="shared" ref="R461:R495" si="299">$I461*VLOOKUP($G461,alloc,14)</f>
        <v>0</v>
      </c>
      <c r="S461" s="75">
        <f t="shared" ref="S461:S495" si="300">$I461*VLOOKUP($G461,alloc,15)</f>
        <v>0</v>
      </c>
      <c r="T461" s="75">
        <f t="shared" ref="T461:T495" si="301">$I461*VLOOKUP($G461,alloc,16)</f>
        <v>0</v>
      </c>
      <c r="U461" s="75">
        <f t="shared" ref="U461:U495" si="302">$I461*VLOOKUP($G461,alloc,17)</f>
        <v>0</v>
      </c>
      <c r="V461" s="75">
        <f t="shared" ref="V461:V495" si="303">$I461*VLOOKUP($G461,alloc,18)</f>
        <v>0</v>
      </c>
      <c r="W461" s="75">
        <f t="shared" ref="W461:W495" si="304">$I461*VLOOKUP($G461,alloc,19)</f>
        <v>0</v>
      </c>
      <c r="X461" s="75">
        <f t="shared" ref="X461:X495" si="305">$I461*VLOOKUP($G461,alloc,20)</f>
        <v>0</v>
      </c>
      <c r="Y461" s="23">
        <f t="shared" ref="Y461:Y494" si="306">SUM(J461:X461)-I461</f>
        <v>0</v>
      </c>
    </row>
    <row r="462" spans="1:25">
      <c r="A462" s="25">
        <f t="shared" si="286"/>
        <v>445</v>
      </c>
      <c r="C462" s="106">
        <v>39000</v>
      </c>
      <c r="E462" s="115" t="s">
        <v>139</v>
      </c>
      <c r="G462" s="24">
        <v>6.4</v>
      </c>
      <c r="H462" s="75" t="str">
        <f t="shared" si="290"/>
        <v>P, S, T &amp; D Plant - Demand</v>
      </c>
      <c r="I462" s="23">
        <f>'DepExp. Class.'!K$193</f>
        <v>3312.5254918831547</v>
      </c>
      <c r="J462" s="75">
        <f t="shared" si="291"/>
        <v>1788.6090120488907</v>
      </c>
      <c r="K462" s="75">
        <f t="shared" si="292"/>
        <v>1103.8280544467943</v>
      </c>
      <c r="L462" s="75">
        <f t="shared" si="293"/>
        <v>0</v>
      </c>
      <c r="M462" s="75">
        <f t="shared" si="294"/>
        <v>420.08842538746984</v>
      </c>
      <c r="N462" s="75">
        <f t="shared" si="295"/>
        <v>0</v>
      </c>
      <c r="O462" s="75">
        <f t="shared" si="296"/>
        <v>0</v>
      </c>
      <c r="P462" s="75">
        <f t="shared" si="297"/>
        <v>0</v>
      </c>
      <c r="Q462" s="75">
        <f t="shared" si="298"/>
        <v>0</v>
      </c>
      <c r="R462" s="75">
        <f t="shared" si="299"/>
        <v>0</v>
      </c>
      <c r="S462" s="75">
        <f t="shared" si="300"/>
        <v>0</v>
      </c>
      <c r="T462" s="75">
        <f t="shared" si="301"/>
        <v>0</v>
      </c>
      <c r="U462" s="75">
        <f t="shared" si="302"/>
        <v>0</v>
      </c>
      <c r="V462" s="75">
        <f t="shared" si="303"/>
        <v>0</v>
      </c>
      <c r="W462" s="75">
        <f t="shared" si="304"/>
        <v>0</v>
      </c>
      <c r="X462" s="75">
        <f t="shared" si="305"/>
        <v>0</v>
      </c>
      <c r="Y462" s="23">
        <f t="shared" si="306"/>
        <v>0</v>
      </c>
    </row>
    <row r="463" spans="1:25">
      <c r="A463" s="25">
        <f t="shared" si="286"/>
        <v>446</v>
      </c>
      <c r="C463" s="106">
        <v>36602</v>
      </c>
      <c r="E463" s="115" t="s">
        <v>139</v>
      </c>
      <c r="G463" s="24">
        <v>6.4</v>
      </c>
      <c r="H463" s="75" t="str">
        <f t="shared" si="290"/>
        <v>P, S, T &amp; D Plant - Demand</v>
      </c>
      <c r="I463" s="23">
        <f>'DepExp. Class.'!K$194</f>
        <v>0</v>
      </c>
      <c r="J463" s="75">
        <f t="shared" si="291"/>
        <v>0</v>
      </c>
      <c r="K463" s="75">
        <f t="shared" si="292"/>
        <v>0</v>
      </c>
      <c r="L463" s="75">
        <f t="shared" si="293"/>
        <v>0</v>
      </c>
      <c r="M463" s="75">
        <f t="shared" si="294"/>
        <v>0</v>
      </c>
      <c r="N463" s="75">
        <f t="shared" si="295"/>
        <v>0</v>
      </c>
      <c r="O463" s="75">
        <f t="shared" si="296"/>
        <v>0</v>
      </c>
      <c r="P463" s="75">
        <f t="shared" si="297"/>
        <v>0</v>
      </c>
      <c r="Q463" s="75">
        <f t="shared" si="298"/>
        <v>0</v>
      </c>
      <c r="R463" s="75">
        <f t="shared" si="299"/>
        <v>0</v>
      </c>
      <c r="S463" s="75">
        <f t="shared" si="300"/>
        <v>0</v>
      </c>
      <c r="T463" s="75">
        <f t="shared" si="301"/>
        <v>0</v>
      </c>
      <c r="U463" s="75">
        <f t="shared" si="302"/>
        <v>0</v>
      </c>
      <c r="V463" s="75">
        <f t="shared" si="303"/>
        <v>0</v>
      </c>
      <c r="W463" s="75">
        <f t="shared" si="304"/>
        <v>0</v>
      </c>
      <c r="X463" s="75">
        <f t="shared" si="305"/>
        <v>0</v>
      </c>
      <c r="Y463" s="23">
        <f t="shared" si="306"/>
        <v>0</v>
      </c>
    </row>
    <row r="464" spans="1:25">
      <c r="A464" s="25">
        <f t="shared" si="286"/>
        <v>447</v>
      </c>
      <c r="C464" s="106">
        <v>37503</v>
      </c>
      <c r="E464" s="115" t="s">
        <v>278</v>
      </c>
      <c r="G464" s="24">
        <v>6.4</v>
      </c>
      <c r="H464" s="75" t="str">
        <f t="shared" si="290"/>
        <v>P, S, T &amp; D Plant - Demand</v>
      </c>
      <c r="I464" s="23">
        <f>'DepExp. Class.'!K$195</f>
        <v>0</v>
      </c>
      <c r="J464" s="75">
        <f t="shared" si="291"/>
        <v>0</v>
      </c>
      <c r="K464" s="75">
        <f t="shared" si="292"/>
        <v>0</v>
      </c>
      <c r="L464" s="75">
        <f t="shared" si="293"/>
        <v>0</v>
      </c>
      <c r="M464" s="75">
        <f t="shared" si="294"/>
        <v>0</v>
      </c>
      <c r="N464" s="75">
        <f t="shared" si="295"/>
        <v>0</v>
      </c>
      <c r="O464" s="75">
        <f t="shared" si="296"/>
        <v>0</v>
      </c>
      <c r="P464" s="75">
        <f t="shared" si="297"/>
        <v>0</v>
      </c>
      <c r="Q464" s="75">
        <f t="shared" si="298"/>
        <v>0</v>
      </c>
      <c r="R464" s="75">
        <f t="shared" si="299"/>
        <v>0</v>
      </c>
      <c r="S464" s="75">
        <f t="shared" si="300"/>
        <v>0</v>
      </c>
      <c r="T464" s="75">
        <f t="shared" si="301"/>
        <v>0</v>
      </c>
      <c r="U464" s="75">
        <f t="shared" si="302"/>
        <v>0</v>
      </c>
      <c r="V464" s="75">
        <f t="shared" si="303"/>
        <v>0</v>
      </c>
      <c r="W464" s="75">
        <f t="shared" si="304"/>
        <v>0</v>
      </c>
      <c r="X464" s="75">
        <f t="shared" si="305"/>
        <v>0</v>
      </c>
      <c r="Y464" s="23">
        <f t="shared" si="306"/>
        <v>0</v>
      </c>
    </row>
    <row r="465" spans="1:25">
      <c r="A465" s="25">
        <f t="shared" si="286"/>
        <v>448</v>
      </c>
      <c r="C465" s="106">
        <v>39004</v>
      </c>
      <c r="E465" s="115" t="s">
        <v>293</v>
      </c>
      <c r="G465" s="24">
        <v>6.4</v>
      </c>
      <c r="H465" s="75" t="str">
        <f t="shared" si="290"/>
        <v>P, S, T &amp; D Plant - Demand</v>
      </c>
      <c r="I465" s="23">
        <f>'DepExp. Class.'!K$196</f>
        <v>0</v>
      </c>
      <c r="J465" s="75">
        <f t="shared" si="291"/>
        <v>0</v>
      </c>
      <c r="K465" s="75">
        <f t="shared" si="292"/>
        <v>0</v>
      </c>
      <c r="L465" s="75">
        <f t="shared" si="293"/>
        <v>0</v>
      </c>
      <c r="M465" s="75">
        <f t="shared" si="294"/>
        <v>0</v>
      </c>
      <c r="N465" s="75">
        <f t="shared" si="295"/>
        <v>0</v>
      </c>
      <c r="O465" s="75">
        <f t="shared" si="296"/>
        <v>0</v>
      </c>
      <c r="P465" s="75">
        <f t="shared" si="297"/>
        <v>0</v>
      </c>
      <c r="Q465" s="75">
        <f t="shared" si="298"/>
        <v>0</v>
      </c>
      <c r="R465" s="75">
        <f t="shared" si="299"/>
        <v>0</v>
      </c>
      <c r="S465" s="75">
        <f t="shared" si="300"/>
        <v>0</v>
      </c>
      <c r="T465" s="75">
        <f t="shared" si="301"/>
        <v>0</v>
      </c>
      <c r="U465" s="75">
        <f t="shared" si="302"/>
        <v>0</v>
      </c>
      <c r="V465" s="75">
        <f t="shared" si="303"/>
        <v>0</v>
      </c>
      <c r="W465" s="75">
        <f t="shared" si="304"/>
        <v>0</v>
      </c>
      <c r="X465" s="75">
        <f t="shared" si="305"/>
        <v>0</v>
      </c>
      <c r="Y465" s="23">
        <f t="shared" si="306"/>
        <v>0</v>
      </c>
    </row>
    <row r="466" spans="1:25">
      <c r="A466" s="25">
        <f t="shared" si="286"/>
        <v>449</v>
      </c>
      <c r="C466" s="106">
        <v>39009</v>
      </c>
      <c r="E466" s="115" t="s">
        <v>294</v>
      </c>
      <c r="G466" s="24">
        <v>6.4</v>
      </c>
      <c r="H466" s="75" t="str">
        <f t="shared" si="290"/>
        <v>P, S, T &amp; D Plant - Demand</v>
      </c>
      <c r="I466" s="23">
        <f>'DepExp. Class.'!K$197</f>
        <v>8276.5516923769901</v>
      </c>
      <c r="J466" s="75">
        <f t="shared" si="291"/>
        <v>4468.9512524349675</v>
      </c>
      <c r="K466" s="75">
        <f t="shared" si="292"/>
        <v>2757.9832893394905</v>
      </c>
      <c r="L466" s="75">
        <f t="shared" si="293"/>
        <v>0</v>
      </c>
      <c r="M466" s="75">
        <f t="shared" si="294"/>
        <v>1049.6171506025321</v>
      </c>
      <c r="N466" s="75">
        <f t="shared" si="295"/>
        <v>0</v>
      </c>
      <c r="O466" s="75">
        <f t="shared" si="296"/>
        <v>0</v>
      </c>
      <c r="P466" s="75">
        <f t="shared" si="297"/>
        <v>0</v>
      </c>
      <c r="Q466" s="75">
        <f t="shared" si="298"/>
        <v>0</v>
      </c>
      <c r="R466" s="75">
        <f t="shared" si="299"/>
        <v>0</v>
      </c>
      <c r="S466" s="75">
        <f t="shared" si="300"/>
        <v>0</v>
      </c>
      <c r="T466" s="75">
        <f t="shared" si="301"/>
        <v>0</v>
      </c>
      <c r="U466" s="75">
        <f t="shared" si="302"/>
        <v>0</v>
      </c>
      <c r="V466" s="75">
        <f t="shared" si="303"/>
        <v>0</v>
      </c>
      <c r="W466" s="75">
        <f t="shared" si="304"/>
        <v>0</v>
      </c>
      <c r="X466" s="75">
        <f t="shared" si="305"/>
        <v>0</v>
      </c>
      <c r="Y466" s="23">
        <f t="shared" si="306"/>
        <v>0</v>
      </c>
    </row>
    <row r="467" spans="1:25">
      <c r="A467" s="25">
        <f t="shared" si="286"/>
        <v>450</v>
      </c>
      <c r="C467" s="106">
        <v>39100</v>
      </c>
      <c r="E467" s="115" t="s">
        <v>295</v>
      </c>
      <c r="G467" s="24">
        <v>6.4</v>
      </c>
      <c r="H467" s="75" t="str">
        <f t="shared" si="290"/>
        <v>P, S, T &amp; D Plant - Demand</v>
      </c>
      <c r="I467" s="23">
        <f>'DepExp. Class.'!K$198</f>
        <v>7092.8111121244601</v>
      </c>
      <c r="J467" s="75">
        <f t="shared" si="291"/>
        <v>3829.7866407344213</v>
      </c>
      <c r="K467" s="75">
        <f t="shared" si="292"/>
        <v>2363.5271365124077</v>
      </c>
      <c r="L467" s="75">
        <f t="shared" si="293"/>
        <v>0</v>
      </c>
      <c r="M467" s="75">
        <f t="shared" si="294"/>
        <v>899.49733487763149</v>
      </c>
      <c r="N467" s="75">
        <f t="shared" si="295"/>
        <v>0</v>
      </c>
      <c r="O467" s="75">
        <f t="shared" si="296"/>
        <v>0</v>
      </c>
      <c r="P467" s="75">
        <f t="shared" si="297"/>
        <v>0</v>
      </c>
      <c r="Q467" s="75">
        <f t="shared" si="298"/>
        <v>0</v>
      </c>
      <c r="R467" s="75">
        <f t="shared" si="299"/>
        <v>0</v>
      </c>
      <c r="S467" s="75">
        <f t="shared" si="300"/>
        <v>0</v>
      </c>
      <c r="T467" s="75">
        <f t="shared" si="301"/>
        <v>0</v>
      </c>
      <c r="U467" s="75">
        <f t="shared" si="302"/>
        <v>0</v>
      </c>
      <c r="V467" s="75">
        <f t="shared" si="303"/>
        <v>0</v>
      </c>
      <c r="W467" s="75">
        <f t="shared" si="304"/>
        <v>0</v>
      </c>
      <c r="X467" s="75">
        <f t="shared" si="305"/>
        <v>0</v>
      </c>
      <c r="Y467" s="23">
        <f t="shared" si="306"/>
        <v>0</v>
      </c>
    </row>
    <row r="468" spans="1:25">
      <c r="A468" s="25">
        <f t="shared" si="286"/>
        <v>451</v>
      </c>
      <c r="C468" s="106">
        <v>39102</v>
      </c>
      <c r="E468" s="115" t="s">
        <v>296</v>
      </c>
      <c r="G468" s="24">
        <v>6.4</v>
      </c>
      <c r="H468" s="75" t="str">
        <f t="shared" si="290"/>
        <v>P, S, T &amp; D Plant - Demand</v>
      </c>
      <c r="I468" s="23">
        <f>'DepExp. Class.'!K$199</f>
        <v>0</v>
      </c>
      <c r="J468" s="75">
        <f t="shared" si="291"/>
        <v>0</v>
      </c>
      <c r="K468" s="75">
        <f t="shared" si="292"/>
        <v>0</v>
      </c>
      <c r="L468" s="75">
        <f t="shared" si="293"/>
        <v>0</v>
      </c>
      <c r="M468" s="75">
        <f t="shared" si="294"/>
        <v>0</v>
      </c>
      <c r="N468" s="75">
        <f t="shared" si="295"/>
        <v>0</v>
      </c>
      <c r="O468" s="75">
        <f t="shared" si="296"/>
        <v>0</v>
      </c>
      <c r="P468" s="75">
        <f t="shared" si="297"/>
        <v>0</v>
      </c>
      <c r="Q468" s="75">
        <f t="shared" si="298"/>
        <v>0</v>
      </c>
      <c r="R468" s="75">
        <f t="shared" si="299"/>
        <v>0</v>
      </c>
      <c r="S468" s="75">
        <f t="shared" si="300"/>
        <v>0</v>
      </c>
      <c r="T468" s="75">
        <f t="shared" si="301"/>
        <v>0</v>
      </c>
      <c r="U468" s="75">
        <f t="shared" si="302"/>
        <v>0</v>
      </c>
      <c r="V468" s="75">
        <f t="shared" si="303"/>
        <v>0</v>
      </c>
      <c r="W468" s="75">
        <f t="shared" si="304"/>
        <v>0</v>
      </c>
      <c r="X468" s="75">
        <f t="shared" si="305"/>
        <v>0</v>
      </c>
      <c r="Y468" s="23">
        <f t="shared" si="306"/>
        <v>0</v>
      </c>
    </row>
    <row r="469" spans="1:25">
      <c r="A469" s="25">
        <f t="shared" si="286"/>
        <v>452</v>
      </c>
      <c r="C469" s="106">
        <v>39103</v>
      </c>
      <c r="E469" s="115" t="s">
        <v>297</v>
      </c>
      <c r="G469" s="24">
        <v>6.4</v>
      </c>
      <c r="H469" s="75" t="str">
        <f t="shared" si="290"/>
        <v>P, S, T &amp; D Plant - Demand</v>
      </c>
      <c r="I469" s="23">
        <f>'DepExp. Class.'!K$200</f>
        <v>0</v>
      </c>
      <c r="J469" s="75">
        <f t="shared" si="291"/>
        <v>0</v>
      </c>
      <c r="K469" s="75">
        <f t="shared" si="292"/>
        <v>0</v>
      </c>
      <c r="L469" s="75">
        <f t="shared" si="293"/>
        <v>0</v>
      </c>
      <c r="M469" s="75">
        <f t="shared" si="294"/>
        <v>0</v>
      </c>
      <c r="N469" s="75">
        <f t="shared" si="295"/>
        <v>0</v>
      </c>
      <c r="O469" s="75">
        <f t="shared" si="296"/>
        <v>0</v>
      </c>
      <c r="P469" s="75">
        <f t="shared" si="297"/>
        <v>0</v>
      </c>
      <c r="Q469" s="75">
        <f t="shared" si="298"/>
        <v>0</v>
      </c>
      <c r="R469" s="75">
        <f t="shared" si="299"/>
        <v>0</v>
      </c>
      <c r="S469" s="75">
        <f t="shared" si="300"/>
        <v>0</v>
      </c>
      <c r="T469" s="75">
        <f t="shared" si="301"/>
        <v>0</v>
      </c>
      <c r="U469" s="75">
        <f t="shared" si="302"/>
        <v>0</v>
      </c>
      <c r="V469" s="75">
        <f t="shared" si="303"/>
        <v>0</v>
      </c>
      <c r="W469" s="75">
        <f t="shared" si="304"/>
        <v>0</v>
      </c>
      <c r="X469" s="75">
        <f t="shared" si="305"/>
        <v>0</v>
      </c>
      <c r="Y469" s="23">
        <f t="shared" si="306"/>
        <v>0</v>
      </c>
    </row>
    <row r="470" spans="1:25">
      <c r="A470" s="25">
        <f t="shared" si="286"/>
        <v>453</v>
      </c>
      <c r="C470" s="106">
        <v>39200</v>
      </c>
      <c r="E470" s="115" t="s">
        <v>298</v>
      </c>
      <c r="G470" s="24">
        <v>6.4</v>
      </c>
      <c r="H470" s="75" t="str">
        <f t="shared" si="290"/>
        <v>P, S, T &amp; D Plant - Demand</v>
      </c>
      <c r="I470" s="23">
        <f>'DepExp. Class.'!K$201</f>
        <v>273.40176571659396</v>
      </c>
      <c r="J470" s="75">
        <f t="shared" si="291"/>
        <v>147.6241807856338</v>
      </c>
      <c r="K470" s="75">
        <f t="shared" si="292"/>
        <v>91.105272962503562</v>
      </c>
      <c r="L470" s="75">
        <f t="shared" si="293"/>
        <v>0</v>
      </c>
      <c r="M470" s="75">
        <f t="shared" si="294"/>
        <v>34.672311968456597</v>
      </c>
      <c r="N470" s="75">
        <f t="shared" si="295"/>
        <v>0</v>
      </c>
      <c r="O470" s="75">
        <f t="shared" si="296"/>
        <v>0</v>
      </c>
      <c r="P470" s="75">
        <f t="shared" si="297"/>
        <v>0</v>
      </c>
      <c r="Q470" s="75">
        <f t="shared" si="298"/>
        <v>0</v>
      </c>
      <c r="R470" s="75">
        <f t="shared" si="299"/>
        <v>0</v>
      </c>
      <c r="S470" s="75">
        <f t="shared" si="300"/>
        <v>0</v>
      </c>
      <c r="T470" s="75">
        <f t="shared" si="301"/>
        <v>0</v>
      </c>
      <c r="U470" s="75">
        <f t="shared" si="302"/>
        <v>0</v>
      </c>
      <c r="V470" s="75">
        <f t="shared" si="303"/>
        <v>0</v>
      </c>
      <c r="W470" s="75">
        <f t="shared" si="304"/>
        <v>0</v>
      </c>
      <c r="X470" s="75">
        <f t="shared" si="305"/>
        <v>0</v>
      </c>
      <c r="Y470" s="23">
        <f t="shared" si="306"/>
        <v>0</v>
      </c>
    </row>
    <row r="471" spans="1:25">
      <c r="A471" s="25">
        <f t="shared" si="286"/>
        <v>454</v>
      </c>
      <c r="C471" s="106">
        <v>39201</v>
      </c>
      <c r="E471" s="115" t="s">
        <v>299</v>
      </c>
      <c r="G471" s="24">
        <v>6.4</v>
      </c>
      <c r="H471" s="75" t="str">
        <f t="shared" si="290"/>
        <v>P, S, T &amp; D Plant - Demand</v>
      </c>
      <c r="I471" s="23">
        <f>'DepExp. Class.'!K$202</f>
        <v>0</v>
      </c>
      <c r="J471" s="75">
        <f t="shared" si="291"/>
        <v>0</v>
      </c>
      <c r="K471" s="75">
        <f t="shared" si="292"/>
        <v>0</v>
      </c>
      <c r="L471" s="75">
        <f t="shared" si="293"/>
        <v>0</v>
      </c>
      <c r="M471" s="75">
        <f t="shared" si="294"/>
        <v>0</v>
      </c>
      <c r="N471" s="75">
        <f t="shared" si="295"/>
        <v>0</v>
      </c>
      <c r="O471" s="75">
        <f t="shared" si="296"/>
        <v>0</v>
      </c>
      <c r="P471" s="75">
        <f t="shared" si="297"/>
        <v>0</v>
      </c>
      <c r="Q471" s="75">
        <f t="shared" si="298"/>
        <v>0</v>
      </c>
      <c r="R471" s="75">
        <f t="shared" si="299"/>
        <v>0</v>
      </c>
      <c r="S471" s="75">
        <f t="shared" si="300"/>
        <v>0</v>
      </c>
      <c r="T471" s="75">
        <f t="shared" si="301"/>
        <v>0</v>
      </c>
      <c r="U471" s="75">
        <f t="shared" si="302"/>
        <v>0</v>
      </c>
      <c r="V471" s="75">
        <f t="shared" si="303"/>
        <v>0</v>
      </c>
      <c r="W471" s="75">
        <f t="shared" si="304"/>
        <v>0</v>
      </c>
      <c r="X471" s="75">
        <f t="shared" si="305"/>
        <v>0</v>
      </c>
      <c r="Y471" s="23">
        <f t="shared" si="306"/>
        <v>0</v>
      </c>
    </row>
    <row r="472" spans="1:25">
      <c r="A472" s="25">
        <f t="shared" si="286"/>
        <v>455</v>
      </c>
      <c r="C472" s="106">
        <v>39202</v>
      </c>
      <c r="E472" s="115" t="s">
        <v>300</v>
      </c>
      <c r="G472" s="24">
        <v>6.4</v>
      </c>
      <c r="H472" s="75" t="str">
        <f t="shared" si="290"/>
        <v>P, S, T &amp; D Plant - Demand</v>
      </c>
      <c r="I472" s="23">
        <f>'DepExp. Class.'!K$203</f>
        <v>0</v>
      </c>
      <c r="J472" s="75">
        <f t="shared" si="291"/>
        <v>0</v>
      </c>
      <c r="K472" s="75">
        <f t="shared" si="292"/>
        <v>0</v>
      </c>
      <c r="L472" s="75">
        <f t="shared" si="293"/>
        <v>0</v>
      </c>
      <c r="M472" s="75">
        <f t="shared" si="294"/>
        <v>0</v>
      </c>
      <c r="N472" s="75">
        <f t="shared" si="295"/>
        <v>0</v>
      </c>
      <c r="O472" s="75">
        <f t="shared" si="296"/>
        <v>0</v>
      </c>
      <c r="P472" s="75">
        <f t="shared" si="297"/>
        <v>0</v>
      </c>
      <c r="Q472" s="75">
        <f t="shared" si="298"/>
        <v>0</v>
      </c>
      <c r="R472" s="75">
        <f t="shared" si="299"/>
        <v>0</v>
      </c>
      <c r="S472" s="75">
        <f t="shared" si="300"/>
        <v>0</v>
      </c>
      <c r="T472" s="75">
        <f t="shared" si="301"/>
        <v>0</v>
      </c>
      <c r="U472" s="75">
        <f t="shared" si="302"/>
        <v>0</v>
      </c>
      <c r="V472" s="75">
        <f t="shared" si="303"/>
        <v>0</v>
      </c>
      <c r="W472" s="75">
        <f t="shared" si="304"/>
        <v>0</v>
      </c>
      <c r="X472" s="75">
        <f t="shared" si="305"/>
        <v>0</v>
      </c>
      <c r="Y472" s="23">
        <f t="shared" si="306"/>
        <v>0</v>
      </c>
    </row>
    <row r="473" spans="1:25">
      <c r="A473" s="25">
        <f t="shared" si="286"/>
        <v>456</v>
      </c>
      <c r="C473" s="106">
        <v>39300</v>
      </c>
      <c r="E473" s="115" t="s">
        <v>186</v>
      </c>
      <c r="G473" s="24">
        <v>6.4</v>
      </c>
      <c r="H473" s="75" t="str">
        <f t="shared" si="290"/>
        <v>P, S, T &amp; D Plant - Demand</v>
      </c>
      <c r="I473" s="23">
        <f>'DepExp. Class.'!K$204</f>
        <v>0</v>
      </c>
      <c r="J473" s="75">
        <f t="shared" si="291"/>
        <v>0</v>
      </c>
      <c r="K473" s="75">
        <f t="shared" si="292"/>
        <v>0</v>
      </c>
      <c r="L473" s="75">
        <f t="shared" si="293"/>
        <v>0</v>
      </c>
      <c r="M473" s="75">
        <f t="shared" si="294"/>
        <v>0</v>
      </c>
      <c r="N473" s="75">
        <f t="shared" si="295"/>
        <v>0</v>
      </c>
      <c r="O473" s="75">
        <f t="shared" si="296"/>
        <v>0</v>
      </c>
      <c r="P473" s="75">
        <f t="shared" si="297"/>
        <v>0</v>
      </c>
      <c r="Q473" s="75">
        <f t="shared" si="298"/>
        <v>0</v>
      </c>
      <c r="R473" s="75">
        <f t="shared" si="299"/>
        <v>0</v>
      </c>
      <c r="S473" s="75">
        <f t="shared" si="300"/>
        <v>0</v>
      </c>
      <c r="T473" s="75">
        <f t="shared" si="301"/>
        <v>0</v>
      </c>
      <c r="U473" s="75">
        <f t="shared" si="302"/>
        <v>0</v>
      </c>
      <c r="V473" s="75">
        <f t="shared" si="303"/>
        <v>0</v>
      </c>
      <c r="W473" s="75">
        <f t="shared" si="304"/>
        <v>0</v>
      </c>
      <c r="X473" s="75">
        <f t="shared" si="305"/>
        <v>0</v>
      </c>
      <c r="Y473" s="23">
        <f t="shared" si="306"/>
        <v>0</v>
      </c>
    </row>
    <row r="474" spans="1:25">
      <c r="A474" s="25">
        <f t="shared" si="286"/>
        <v>457</v>
      </c>
      <c r="C474" s="106">
        <v>39400</v>
      </c>
      <c r="E474" s="115" t="s">
        <v>301</v>
      </c>
      <c r="G474" s="24">
        <v>6.4</v>
      </c>
      <c r="H474" s="75" t="str">
        <f t="shared" si="290"/>
        <v>P, S, T &amp; D Plant - Demand</v>
      </c>
      <c r="I474" s="23">
        <f>'DepExp. Class.'!K$205</f>
        <v>49.309887975085161</v>
      </c>
      <c r="J474" s="75">
        <f t="shared" si="291"/>
        <v>26.625035862054446</v>
      </c>
      <c r="K474" s="75">
        <f t="shared" si="292"/>
        <v>16.431462291203275</v>
      </c>
      <c r="L474" s="75">
        <f t="shared" si="293"/>
        <v>0</v>
      </c>
      <c r="M474" s="75">
        <f t="shared" si="294"/>
        <v>6.2533898218274411</v>
      </c>
      <c r="N474" s="75">
        <f t="shared" si="295"/>
        <v>0</v>
      </c>
      <c r="O474" s="75">
        <f t="shared" si="296"/>
        <v>0</v>
      </c>
      <c r="P474" s="75">
        <f t="shared" si="297"/>
        <v>0</v>
      </c>
      <c r="Q474" s="75">
        <f t="shared" si="298"/>
        <v>0</v>
      </c>
      <c r="R474" s="75">
        <f t="shared" si="299"/>
        <v>0</v>
      </c>
      <c r="S474" s="75">
        <f t="shared" si="300"/>
        <v>0</v>
      </c>
      <c r="T474" s="75">
        <f t="shared" si="301"/>
        <v>0</v>
      </c>
      <c r="U474" s="75">
        <f t="shared" si="302"/>
        <v>0</v>
      </c>
      <c r="V474" s="75">
        <f t="shared" si="303"/>
        <v>0</v>
      </c>
      <c r="W474" s="75">
        <f t="shared" si="304"/>
        <v>0</v>
      </c>
      <c r="X474" s="75">
        <f t="shared" si="305"/>
        <v>0</v>
      </c>
      <c r="Y474" s="23">
        <f t="shared" si="306"/>
        <v>0</v>
      </c>
    </row>
    <row r="475" spans="1:25">
      <c r="A475" s="25">
        <f t="shared" si="286"/>
        <v>458</v>
      </c>
      <c r="C475" s="106">
        <v>39600</v>
      </c>
      <c r="E475" s="115" t="s">
        <v>302</v>
      </c>
      <c r="G475" s="24">
        <v>6.4</v>
      </c>
      <c r="H475" s="75" t="str">
        <f t="shared" si="290"/>
        <v>P, S, T &amp; D Plant - Demand</v>
      </c>
      <c r="I475" s="23">
        <f>'DepExp. Class.'!K$206</f>
        <v>0</v>
      </c>
      <c r="J475" s="75">
        <f t="shared" si="291"/>
        <v>0</v>
      </c>
      <c r="K475" s="75">
        <f t="shared" si="292"/>
        <v>0</v>
      </c>
      <c r="L475" s="75">
        <f t="shared" si="293"/>
        <v>0</v>
      </c>
      <c r="M475" s="75">
        <f t="shared" si="294"/>
        <v>0</v>
      </c>
      <c r="N475" s="75">
        <f t="shared" si="295"/>
        <v>0</v>
      </c>
      <c r="O475" s="75">
        <f t="shared" si="296"/>
        <v>0</v>
      </c>
      <c r="P475" s="75">
        <f t="shared" si="297"/>
        <v>0</v>
      </c>
      <c r="Q475" s="75">
        <f t="shared" si="298"/>
        <v>0</v>
      </c>
      <c r="R475" s="75">
        <f t="shared" si="299"/>
        <v>0</v>
      </c>
      <c r="S475" s="75">
        <f t="shared" si="300"/>
        <v>0</v>
      </c>
      <c r="T475" s="75">
        <f t="shared" si="301"/>
        <v>0</v>
      </c>
      <c r="U475" s="75">
        <f t="shared" si="302"/>
        <v>0</v>
      </c>
      <c r="V475" s="75">
        <f t="shared" si="303"/>
        <v>0</v>
      </c>
      <c r="W475" s="75">
        <f t="shared" si="304"/>
        <v>0</v>
      </c>
      <c r="X475" s="75">
        <f t="shared" si="305"/>
        <v>0</v>
      </c>
      <c r="Y475" s="23">
        <f t="shared" si="306"/>
        <v>0</v>
      </c>
    </row>
    <row r="476" spans="1:25">
      <c r="A476" s="25">
        <f t="shared" si="286"/>
        <v>459</v>
      </c>
      <c r="C476" s="106">
        <v>39603</v>
      </c>
      <c r="E476" s="115" t="s">
        <v>303</v>
      </c>
      <c r="G476" s="24">
        <v>6.4</v>
      </c>
      <c r="H476" s="75" t="str">
        <f t="shared" si="290"/>
        <v>P, S, T &amp; D Plant - Demand</v>
      </c>
      <c r="I476" s="23">
        <f>'DepExp. Class.'!K$207</f>
        <v>0</v>
      </c>
      <c r="J476" s="75">
        <f t="shared" si="291"/>
        <v>0</v>
      </c>
      <c r="K476" s="75">
        <f t="shared" si="292"/>
        <v>0</v>
      </c>
      <c r="L476" s="75">
        <f t="shared" si="293"/>
        <v>0</v>
      </c>
      <c r="M476" s="75">
        <f t="shared" si="294"/>
        <v>0</v>
      </c>
      <c r="N476" s="75">
        <f t="shared" si="295"/>
        <v>0</v>
      </c>
      <c r="O476" s="75">
        <f t="shared" si="296"/>
        <v>0</v>
      </c>
      <c r="P476" s="75">
        <f t="shared" si="297"/>
        <v>0</v>
      </c>
      <c r="Q476" s="75">
        <f t="shared" si="298"/>
        <v>0</v>
      </c>
      <c r="R476" s="75">
        <f t="shared" si="299"/>
        <v>0</v>
      </c>
      <c r="S476" s="75">
        <f t="shared" si="300"/>
        <v>0</v>
      </c>
      <c r="T476" s="75">
        <f t="shared" si="301"/>
        <v>0</v>
      </c>
      <c r="U476" s="75">
        <f t="shared" si="302"/>
        <v>0</v>
      </c>
      <c r="V476" s="75">
        <f t="shared" si="303"/>
        <v>0</v>
      </c>
      <c r="W476" s="75">
        <f t="shared" si="304"/>
        <v>0</v>
      </c>
      <c r="X476" s="75">
        <f t="shared" si="305"/>
        <v>0</v>
      </c>
      <c r="Y476" s="23">
        <f t="shared" si="306"/>
        <v>0</v>
      </c>
    </row>
    <row r="477" spans="1:25">
      <c r="A477" s="25">
        <f t="shared" ref="A477:A540" si="307">A476+1</f>
        <v>460</v>
      </c>
      <c r="C477" s="106">
        <v>39604</v>
      </c>
      <c r="E477" s="115" t="s">
        <v>304</v>
      </c>
      <c r="G477" s="24">
        <v>6.4</v>
      </c>
      <c r="H477" s="75" t="str">
        <f t="shared" si="290"/>
        <v>P, S, T &amp; D Plant - Demand</v>
      </c>
      <c r="I477" s="23">
        <f>'DepExp. Class.'!K$208</f>
        <v>0</v>
      </c>
      <c r="J477" s="75">
        <f t="shared" si="291"/>
        <v>0</v>
      </c>
      <c r="K477" s="75">
        <f t="shared" si="292"/>
        <v>0</v>
      </c>
      <c r="L477" s="75">
        <f t="shared" si="293"/>
        <v>0</v>
      </c>
      <c r="M477" s="75">
        <f t="shared" si="294"/>
        <v>0</v>
      </c>
      <c r="N477" s="75">
        <f t="shared" si="295"/>
        <v>0</v>
      </c>
      <c r="O477" s="75">
        <f t="shared" si="296"/>
        <v>0</v>
      </c>
      <c r="P477" s="75">
        <f t="shared" si="297"/>
        <v>0</v>
      </c>
      <c r="Q477" s="75">
        <f t="shared" si="298"/>
        <v>0</v>
      </c>
      <c r="R477" s="75">
        <f t="shared" si="299"/>
        <v>0</v>
      </c>
      <c r="S477" s="75">
        <f t="shared" si="300"/>
        <v>0</v>
      </c>
      <c r="T477" s="75">
        <f t="shared" si="301"/>
        <v>0</v>
      </c>
      <c r="U477" s="75">
        <f t="shared" si="302"/>
        <v>0</v>
      </c>
      <c r="V477" s="75">
        <f t="shared" si="303"/>
        <v>0</v>
      </c>
      <c r="W477" s="75">
        <f t="shared" si="304"/>
        <v>0</v>
      </c>
      <c r="X477" s="75">
        <f t="shared" si="305"/>
        <v>0</v>
      </c>
      <c r="Y477" s="23">
        <f t="shared" si="306"/>
        <v>0</v>
      </c>
    </row>
    <row r="478" spans="1:25">
      <c r="A478" s="25">
        <f t="shared" si="307"/>
        <v>461</v>
      </c>
      <c r="C478" s="106">
        <v>39605</v>
      </c>
      <c r="E478" s="113" t="s">
        <v>305</v>
      </c>
      <c r="G478" s="24">
        <v>6.4</v>
      </c>
      <c r="H478" s="75" t="str">
        <f t="shared" si="290"/>
        <v>P, S, T &amp; D Plant - Demand</v>
      </c>
      <c r="I478" s="23">
        <f>'DepExp. Class.'!K$209</f>
        <v>0</v>
      </c>
      <c r="J478" s="75">
        <f t="shared" si="291"/>
        <v>0</v>
      </c>
      <c r="K478" s="75">
        <f t="shared" si="292"/>
        <v>0</v>
      </c>
      <c r="L478" s="75">
        <f t="shared" si="293"/>
        <v>0</v>
      </c>
      <c r="M478" s="75">
        <f t="shared" si="294"/>
        <v>0</v>
      </c>
      <c r="N478" s="75">
        <f t="shared" si="295"/>
        <v>0</v>
      </c>
      <c r="O478" s="75">
        <f t="shared" si="296"/>
        <v>0</v>
      </c>
      <c r="P478" s="75">
        <f t="shared" si="297"/>
        <v>0</v>
      </c>
      <c r="Q478" s="75">
        <f t="shared" si="298"/>
        <v>0</v>
      </c>
      <c r="R478" s="75">
        <f t="shared" si="299"/>
        <v>0</v>
      </c>
      <c r="S478" s="75">
        <f t="shared" si="300"/>
        <v>0</v>
      </c>
      <c r="T478" s="75">
        <f t="shared" si="301"/>
        <v>0</v>
      </c>
      <c r="U478" s="75">
        <f t="shared" si="302"/>
        <v>0</v>
      </c>
      <c r="V478" s="75">
        <f t="shared" si="303"/>
        <v>0</v>
      </c>
      <c r="W478" s="75">
        <f t="shared" si="304"/>
        <v>0</v>
      </c>
      <c r="X478" s="75">
        <f t="shared" si="305"/>
        <v>0</v>
      </c>
      <c r="Y478" s="23">
        <f t="shared" si="306"/>
        <v>0</v>
      </c>
    </row>
    <row r="479" spans="1:25">
      <c r="A479" s="25">
        <f t="shared" si="307"/>
        <v>462</v>
      </c>
      <c r="C479" s="106">
        <v>39700</v>
      </c>
      <c r="E479" s="115" t="s">
        <v>306</v>
      </c>
      <c r="G479" s="24">
        <v>6.4</v>
      </c>
      <c r="H479" s="75" t="str">
        <f t="shared" si="290"/>
        <v>P, S, T &amp; D Plant - Demand</v>
      </c>
      <c r="I479" s="23">
        <f>'DepExp. Class.'!K$210</f>
        <v>646.34287198680659</v>
      </c>
      <c r="J479" s="75">
        <f t="shared" si="291"/>
        <v>348.99495522129649</v>
      </c>
      <c r="K479" s="75">
        <f t="shared" si="292"/>
        <v>215.37989568350659</v>
      </c>
      <c r="L479" s="75">
        <f t="shared" si="293"/>
        <v>0</v>
      </c>
      <c r="M479" s="75">
        <f t="shared" si="294"/>
        <v>81.968021082003531</v>
      </c>
      <c r="N479" s="75">
        <f t="shared" si="295"/>
        <v>0</v>
      </c>
      <c r="O479" s="75">
        <f t="shared" si="296"/>
        <v>0</v>
      </c>
      <c r="P479" s="75">
        <f t="shared" si="297"/>
        <v>0</v>
      </c>
      <c r="Q479" s="75">
        <f t="shared" si="298"/>
        <v>0</v>
      </c>
      <c r="R479" s="75">
        <f t="shared" si="299"/>
        <v>0</v>
      </c>
      <c r="S479" s="75">
        <f t="shared" si="300"/>
        <v>0</v>
      </c>
      <c r="T479" s="75">
        <f t="shared" si="301"/>
        <v>0</v>
      </c>
      <c r="U479" s="75">
        <f t="shared" si="302"/>
        <v>0</v>
      </c>
      <c r="V479" s="75">
        <f t="shared" si="303"/>
        <v>0</v>
      </c>
      <c r="W479" s="75">
        <f t="shared" si="304"/>
        <v>0</v>
      </c>
      <c r="X479" s="75">
        <f t="shared" si="305"/>
        <v>0</v>
      </c>
      <c r="Y479" s="23">
        <f t="shared" si="306"/>
        <v>0</v>
      </c>
    </row>
    <row r="480" spans="1:25">
      <c r="A480" s="25">
        <f t="shared" si="307"/>
        <v>463</v>
      </c>
      <c r="C480" s="106">
        <v>39701</v>
      </c>
      <c r="E480" s="115" t="s">
        <v>307</v>
      </c>
      <c r="G480" s="24">
        <v>6.4</v>
      </c>
      <c r="H480" s="75" t="str">
        <f t="shared" si="290"/>
        <v>P, S, T &amp; D Plant - Demand</v>
      </c>
      <c r="I480" s="23">
        <f>'DepExp. Class.'!K$211</f>
        <v>0</v>
      </c>
      <c r="J480" s="75">
        <f t="shared" si="291"/>
        <v>0</v>
      </c>
      <c r="K480" s="75">
        <f t="shared" si="292"/>
        <v>0</v>
      </c>
      <c r="L480" s="75">
        <f t="shared" si="293"/>
        <v>0</v>
      </c>
      <c r="M480" s="75">
        <f t="shared" si="294"/>
        <v>0</v>
      </c>
      <c r="N480" s="75">
        <f t="shared" si="295"/>
        <v>0</v>
      </c>
      <c r="O480" s="75">
        <f t="shared" si="296"/>
        <v>0</v>
      </c>
      <c r="P480" s="75">
        <f t="shared" si="297"/>
        <v>0</v>
      </c>
      <c r="Q480" s="75">
        <f t="shared" si="298"/>
        <v>0</v>
      </c>
      <c r="R480" s="75">
        <f t="shared" si="299"/>
        <v>0</v>
      </c>
      <c r="S480" s="75">
        <f t="shared" si="300"/>
        <v>0</v>
      </c>
      <c r="T480" s="75">
        <f t="shared" si="301"/>
        <v>0</v>
      </c>
      <c r="U480" s="75">
        <f t="shared" si="302"/>
        <v>0</v>
      </c>
      <c r="V480" s="75">
        <f t="shared" si="303"/>
        <v>0</v>
      </c>
      <c r="W480" s="75">
        <f t="shared" si="304"/>
        <v>0</v>
      </c>
      <c r="X480" s="75">
        <f t="shared" si="305"/>
        <v>0</v>
      </c>
      <c r="Y480" s="23">
        <f t="shared" si="306"/>
        <v>0</v>
      </c>
    </row>
    <row r="481" spans="1:25">
      <c r="A481" s="25">
        <f t="shared" si="307"/>
        <v>464</v>
      </c>
      <c r="C481" s="106">
        <v>39702</v>
      </c>
      <c r="E481" s="115" t="s">
        <v>308</v>
      </c>
      <c r="G481" s="24">
        <v>6.4</v>
      </c>
      <c r="H481" s="75" t="str">
        <f t="shared" si="290"/>
        <v>P, S, T &amp; D Plant - Demand</v>
      </c>
      <c r="I481" s="23">
        <f>'DepExp. Class.'!K$212</f>
        <v>0</v>
      </c>
      <c r="J481" s="75">
        <f t="shared" si="291"/>
        <v>0</v>
      </c>
      <c r="K481" s="75">
        <f t="shared" si="292"/>
        <v>0</v>
      </c>
      <c r="L481" s="75">
        <f t="shared" si="293"/>
        <v>0</v>
      </c>
      <c r="M481" s="75">
        <f t="shared" si="294"/>
        <v>0</v>
      </c>
      <c r="N481" s="75">
        <f t="shared" si="295"/>
        <v>0</v>
      </c>
      <c r="O481" s="75">
        <f t="shared" si="296"/>
        <v>0</v>
      </c>
      <c r="P481" s="75">
        <f t="shared" si="297"/>
        <v>0</v>
      </c>
      <c r="Q481" s="75">
        <f t="shared" si="298"/>
        <v>0</v>
      </c>
      <c r="R481" s="75">
        <f t="shared" si="299"/>
        <v>0</v>
      </c>
      <c r="S481" s="75">
        <f t="shared" si="300"/>
        <v>0</v>
      </c>
      <c r="T481" s="75">
        <f t="shared" si="301"/>
        <v>0</v>
      </c>
      <c r="U481" s="75">
        <f t="shared" si="302"/>
        <v>0</v>
      </c>
      <c r="V481" s="75">
        <f t="shared" si="303"/>
        <v>0</v>
      </c>
      <c r="W481" s="75">
        <f t="shared" si="304"/>
        <v>0</v>
      </c>
      <c r="X481" s="75">
        <f t="shared" si="305"/>
        <v>0</v>
      </c>
      <c r="Y481" s="23">
        <f t="shared" si="306"/>
        <v>0</v>
      </c>
    </row>
    <row r="482" spans="1:25">
      <c r="A482" s="25">
        <f t="shared" si="307"/>
        <v>465</v>
      </c>
      <c r="C482" s="106">
        <v>39705</v>
      </c>
      <c r="E482" s="115" t="s">
        <v>309</v>
      </c>
      <c r="G482" s="24">
        <v>6.4</v>
      </c>
      <c r="H482" s="75" t="str">
        <f t="shared" si="290"/>
        <v>P, S, T &amp; D Plant - Demand</v>
      </c>
      <c r="I482" s="23">
        <f>'DepExp. Class.'!K$213</f>
        <v>0</v>
      </c>
      <c r="J482" s="75">
        <f t="shared" si="291"/>
        <v>0</v>
      </c>
      <c r="K482" s="75">
        <f t="shared" si="292"/>
        <v>0</v>
      </c>
      <c r="L482" s="75">
        <f t="shared" si="293"/>
        <v>0</v>
      </c>
      <c r="M482" s="75">
        <f t="shared" si="294"/>
        <v>0</v>
      </c>
      <c r="N482" s="75">
        <f t="shared" si="295"/>
        <v>0</v>
      </c>
      <c r="O482" s="75">
        <f t="shared" si="296"/>
        <v>0</v>
      </c>
      <c r="P482" s="75">
        <f t="shared" si="297"/>
        <v>0</v>
      </c>
      <c r="Q482" s="75">
        <f t="shared" si="298"/>
        <v>0</v>
      </c>
      <c r="R482" s="75">
        <f t="shared" si="299"/>
        <v>0</v>
      </c>
      <c r="S482" s="75">
        <f t="shared" si="300"/>
        <v>0</v>
      </c>
      <c r="T482" s="75">
        <f t="shared" si="301"/>
        <v>0</v>
      </c>
      <c r="U482" s="75">
        <f t="shared" si="302"/>
        <v>0</v>
      </c>
      <c r="V482" s="75">
        <f t="shared" si="303"/>
        <v>0</v>
      </c>
      <c r="W482" s="75">
        <f t="shared" si="304"/>
        <v>0</v>
      </c>
      <c r="X482" s="75">
        <f t="shared" si="305"/>
        <v>0</v>
      </c>
      <c r="Y482" s="23">
        <f t="shared" si="306"/>
        <v>0</v>
      </c>
    </row>
    <row r="483" spans="1:25">
      <c r="A483" s="25">
        <f t="shared" si="307"/>
        <v>466</v>
      </c>
      <c r="C483" s="106">
        <v>39800</v>
      </c>
      <c r="E483" s="115" t="s">
        <v>310</v>
      </c>
      <c r="G483" s="24">
        <v>6.4</v>
      </c>
      <c r="H483" s="75" t="str">
        <f t="shared" si="290"/>
        <v>P, S, T &amp; D Plant - Demand</v>
      </c>
      <c r="I483" s="23">
        <f>'DepExp. Class.'!K$214</f>
        <v>111.32431678261206</v>
      </c>
      <c r="J483" s="75">
        <f t="shared" si="291"/>
        <v>60.109930246716139</v>
      </c>
      <c r="K483" s="75">
        <f t="shared" si="292"/>
        <v>37.096440256195869</v>
      </c>
      <c r="L483" s="75">
        <f t="shared" si="293"/>
        <v>0</v>
      </c>
      <c r="M483" s="75">
        <f t="shared" si="294"/>
        <v>14.117946279700055</v>
      </c>
      <c r="N483" s="75">
        <f t="shared" si="295"/>
        <v>0</v>
      </c>
      <c r="O483" s="75">
        <f t="shared" si="296"/>
        <v>0</v>
      </c>
      <c r="P483" s="75">
        <f t="shared" si="297"/>
        <v>0</v>
      </c>
      <c r="Q483" s="75">
        <f t="shared" si="298"/>
        <v>0</v>
      </c>
      <c r="R483" s="75">
        <f t="shared" si="299"/>
        <v>0</v>
      </c>
      <c r="S483" s="75">
        <f t="shared" si="300"/>
        <v>0</v>
      </c>
      <c r="T483" s="75">
        <f t="shared" si="301"/>
        <v>0</v>
      </c>
      <c r="U483" s="75">
        <f t="shared" si="302"/>
        <v>0</v>
      </c>
      <c r="V483" s="75">
        <f t="shared" si="303"/>
        <v>0</v>
      </c>
      <c r="W483" s="75">
        <f t="shared" si="304"/>
        <v>0</v>
      </c>
      <c r="X483" s="75">
        <f t="shared" si="305"/>
        <v>0</v>
      </c>
      <c r="Y483" s="23">
        <f t="shared" si="306"/>
        <v>0</v>
      </c>
    </row>
    <row r="484" spans="1:25">
      <c r="A484" s="25">
        <f t="shared" si="307"/>
        <v>467</v>
      </c>
      <c r="C484" s="106">
        <v>39900</v>
      </c>
      <c r="E484" s="115" t="s">
        <v>311</v>
      </c>
      <c r="G484" s="24">
        <v>6.4</v>
      </c>
      <c r="H484" s="75" t="str">
        <f t="shared" si="290"/>
        <v>P, S, T &amp; D Plant - Demand</v>
      </c>
      <c r="I484" s="23">
        <f>'DepExp. Class.'!K$215</f>
        <v>0</v>
      </c>
      <c r="J484" s="75">
        <f t="shared" si="291"/>
        <v>0</v>
      </c>
      <c r="K484" s="75">
        <f t="shared" si="292"/>
        <v>0</v>
      </c>
      <c r="L484" s="75">
        <f t="shared" si="293"/>
        <v>0</v>
      </c>
      <c r="M484" s="75">
        <f t="shared" si="294"/>
        <v>0</v>
      </c>
      <c r="N484" s="75">
        <f t="shared" si="295"/>
        <v>0</v>
      </c>
      <c r="O484" s="75">
        <f t="shared" si="296"/>
        <v>0</v>
      </c>
      <c r="P484" s="75">
        <f t="shared" si="297"/>
        <v>0</v>
      </c>
      <c r="Q484" s="75">
        <f t="shared" si="298"/>
        <v>0</v>
      </c>
      <c r="R484" s="75">
        <f t="shared" si="299"/>
        <v>0</v>
      </c>
      <c r="S484" s="75">
        <f t="shared" si="300"/>
        <v>0</v>
      </c>
      <c r="T484" s="75">
        <f t="shared" si="301"/>
        <v>0</v>
      </c>
      <c r="U484" s="75">
        <f t="shared" si="302"/>
        <v>0</v>
      </c>
      <c r="V484" s="75">
        <f t="shared" si="303"/>
        <v>0</v>
      </c>
      <c r="W484" s="75">
        <f t="shared" si="304"/>
        <v>0</v>
      </c>
      <c r="X484" s="75">
        <f t="shared" si="305"/>
        <v>0</v>
      </c>
      <c r="Y484" s="23">
        <f t="shared" si="306"/>
        <v>0</v>
      </c>
    </row>
    <row r="485" spans="1:25">
      <c r="A485" s="25">
        <f t="shared" si="307"/>
        <v>468</v>
      </c>
      <c r="C485" s="106">
        <v>39901</v>
      </c>
      <c r="E485" s="115" t="s">
        <v>312</v>
      </c>
      <c r="G485" s="24">
        <v>6.4</v>
      </c>
      <c r="H485" s="75" t="str">
        <f t="shared" si="290"/>
        <v>P, S, T &amp; D Plant - Demand</v>
      </c>
      <c r="I485" s="23">
        <f>'DepExp. Class.'!K$216</f>
        <v>97155.680001609784</v>
      </c>
      <c r="J485" s="75">
        <f t="shared" si="291"/>
        <v>52459.528311079659</v>
      </c>
      <c r="K485" s="75">
        <f t="shared" si="292"/>
        <v>32375.046017733446</v>
      </c>
      <c r="L485" s="75">
        <f t="shared" si="293"/>
        <v>0</v>
      </c>
      <c r="M485" s="75">
        <f t="shared" si="294"/>
        <v>12321.105672796679</v>
      </c>
      <c r="N485" s="75">
        <f t="shared" si="295"/>
        <v>0</v>
      </c>
      <c r="O485" s="75">
        <f t="shared" si="296"/>
        <v>0</v>
      </c>
      <c r="P485" s="75">
        <f t="shared" si="297"/>
        <v>0</v>
      </c>
      <c r="Q485" s="75">
        <f t="shared" si="298"/>
        <v>0</v>
      </c>
      <c r="R485" s="75">
        <f t="shared" si="299"/>
        <v>0</v>
      </c>
      <c r="S485" s="75">
        <f t="shared" si="300"/>
        <v>0</v>
      </c>
      <c r="T485" s="75">
        <f t="shared" si="301"/>
        <v>0</v>
      </c>
      <c r="U485" s="75">
        <f t="shared" si="302"/>
        <v>0</v>
      </c>
      <c r="V485" s="75">
        <f t="shared" si="303"/>
        <v>0</v>
      </c>
      <c r="W485" s="75">
        <f t="shared" si="304"/>
        <v>0</v>
      </c>
      <c r="X485" s="75">
        <f t="shared" si="305"/>
        <v>0</v>
      </c>
      <c r="Y485" s="23">
        <f t="shared" si="306"/>
        <v>0</v>
      </c>
    </row>
    <row r="486" spans="1:25">
      <c r="A486" s="25">
        <f t="shared" si="307"/>
        <v>469</v>
      </c>
      <c r="C486" s="106">
        <v>39902</v>
      </c>
      <c r="E486" s="115" t="s">
        <v>313</v>
      </c>
      <c r="G486" s="24">
        <v>6.4</v>
      </c>
      <c r="H486" s="75" t="str">
        <f t="shared" si="290"/>
        <v>P, S, T &amp; D Plant - Demand</v>
      </c>
      <c r="I486" s="23">
        <f>'DepExp. Class.'!K$217</f>
        <v>63766.98005605756</v>
      </c>
      <c r="J486" s="75">
        <f t="shared" si="291"/>
        <v>34431.190183706982</v>
      </c>
      <c r="K486" s="75">
        <f t="shared" si="292"/>
        <v>21248.978069965113</v>
      </c>
      <c r="L486" s="75">
        <f t="shared" si="293"/>
        <v>0</v>
      </c>
      <c r="M486" s="75">
        <f t="shared" si="294"/>
        <v>8086.8118023854649</v>
      </c>
      <c r="N486" s="75">
        <f t="shared" si="295"/>
        <v>0</v>
      </c>
      <c r="O486" s="75">
        <f t="shared" si="296"/>
        <v>0</v>
      </c>
      <c r="P486" s="75">
        <f t="shared" si="297"/>
        <v>0</v>
      </c>
      <c r="Q486" s="75">
        <f t="shared" si="298"/>
        <v>0</v>
      </c>
      <c r="R486" s="75">
        <f t="shared" si="299"/>
        <v>0</v>
      </c>
      <c r="S486" s="75">
        <f t="shared" si="300"/>
        <v>0</v>
      </c>
      <c r="T486" s="75">
        <f t="shared" si="301"/>
        <v>0</v>
      </c>
      <c r="U486" s="75">
        <f t="shared" si="302"/>
        <v>0</v>
      </c>
      <c r="V486" s="75">
        <f t="shared" si="303"/>
        <v>0</v>
      </c>
      <c r="W486" s="75">
        <f t="shared" si="304"/>
        <v>0</v>
      </c>
      <c r="X486" s="75">
        <f t="shared" si="305"/>
        <v>0</v>
      </c>
      <c r="Y486" s="23">
        <f t="shared" si="306"/>
        <v>0</v>
      </c>
    </row>
    <row r="487" spans="1:25">
      <c r="A487" s="25">
        <f t="shared" si="307"/>
        <v>470</v>
      </c>
      <c r="C487" s="106">
        <v>39903</v>
      </c>
      <c r="E487" s="115" t="s">
        <v>314</v>
      </c>
      <c r="G487" s="24">
        <v>6.4</v>
      </c>
      <c r="H487" s="75" t="str">
        <f t="shared" si="290"/>
        <v>P, S, T &amp; D Plant - Demand</v>
      </c>
      <c r="I487" s="23">
        <f>'DepExp. Class.'!K$218</f>
        <v>9562.2840725437636</v>
      </c>
      <c r="J487" s="75">
        <f t="shared" si="291"/>
        <v>5163.1866712670226</v>
      </c>
      <c r="K487" s="75">
        <f t="shared" si="292"/>
        <v>3186.4260213928251</v>
      </c>
      <c r="L487" s="75">
        <f t="shared" si="293"/>
        <v>0</v>
      </c>
      <c r="M487" s="75">
        <f t="shared" si="294"/>
        <v>1212.6713798839157</v>
      </c>
      <c r="N487" s="75">
        <f t="shared" si="295"/>
        <v>0</v>
      </c>
      <c r="O487" s="75">
        <f t="shared" si="296"/>
        <v>0</v>
      </c>
      <c r="P487" s="75">
        <f t="shared" si="297"/>
        <v>0</v>
      </c>
      <c r="Q487" s="75">
        <f t="shared" si="298"/>
        <v>0</v>
      </c>
      <c r="R487" s="75">
        <f t="shared" si="299"/>
        <v>0</v>
      </c>
      <c r="S487" s="75">
        <f t="shared" si="300"/>
        <v>0</v>
      </c>
      <c r="T487" s="75">
        <f t="shared" si="301"/>
        <v>0</v>
      </c>
      <c r="U487" s="75">
        <f t="shared" si="302"/>
        <v>0</v>
      </c>
      <c r="V487" s="75">
        <f t="shared" si="303"/>
        <v>0</v>
      </c>
      <c r="W487" s="75">
        <f t="shared" si="304"/>
        <v>0</v>
      </c>
      <c r="X487" s="75">
        <f t="shared" si="305"/>
        <v>0</v>
      </c>
      <c r="Y487" s="23">
        <f t="shared" si="306"/>
        <v>0</v>
      </c>
    </row>
    <row r="488" spans="1:25">
      <c r="A488" s="25">
        <f t="shared" si="307"/>
        <v>471</v>
      </c>
      <c r="C488" s="106">
        <v>39904</v>
      </c>
      <c r="E488" s="115" t="s">
        <v>315</v>
      </c>
      <c r="G488" s="24">
        <v>6.4</v>
      </c>
      <c r="H488" s="75" t="str">
        <f t="shared" si="290"/>
        <v>P, S, T &amp; D Plant - Demand</v>
      </c>
      <c r="I488" s="23">
        <f>'DepExp. Class.'!K$219</f>
        <v>0</v>
      </c>
      <c r="J488" s="75">
        <f t="shared" si="291"/>
        <v>0</v>
      </c>
      <c r="K488" s="75">
        <f t="shared" si="292"/>
        <v>0</v>
      </c>
      <c r="L488" s="75">
        <f t="shared" si="293"/>
        <v>0</v>
      </c>
      <c r="M488" s="75">
        <f t="shared" si="294"/>
        <v>0</v>
      </c>
      <c r="N488" s="75">
        <f t="shared" si="295"/>
        <v>0</v>
      </c>
      <c r="O488" s="75">
        <f t="shared" si="296"/>
        <v>0</v>
      </c>
      <c r="P488" s="75">
        <f t="shared" si="297"/>
        <v>0</v>
      </c>
      <c r="Q488" s="75">
        <f t="shared" si="298"/>
        <v>0</v>
      </c>
      <c r="R488" s="75">
        <f t="shared" si="299"/>
        <v>0</v>
      </c>
      <c r="S488" s="75">
        <f t="shared" si="300"/>
        <v>0</v>
      </c>
      <c r="T488" s="75">
        <f t="shared" si="301"/>
        <v>0</v>
      </c>
      <c r="U488" s="75">
        <f t="shared" si="302"/>
        <v>0</v>
      </c>
      <c r="V488" s="75">
        <f t="shared" si="303"/>
        <v>0</v>
      </c>
      <c r="W488" s="75">
        <f t="shared" si="304"/>
        <v>0</v>
      </c>
      <c r="X488" s="75">
        <f t="shared" si="305"/>
        <v>0</v>
      </c>
      <c r="Y488" s="23">
        <f t="shared" si="306"/>
        <v>0</v>
      </c>
    </row>
    <row r="489" spans="1:25">
      <c r="A489" s="25">
        <f t="shared" si="307"/>
        <v>472</v>
      </c>
      <c r="C489" s="106">
        <v>39905</v>
      </c>
      <c r="E489" s="115" t="s">
        <v>316</v>
      </c>
      <c r="G489" s="24">
        <v>6.4</v>
      </c>
      <c r="H489" s="75" t="str">
        <f t="shared" si="290"/>
        <v>P, S, T &amp; D Plant - Demand</v>
      </c>
      <c r="I489" s="23">
        <f>'DepExp. Class.'!K$220</f>
        <v>0</v>
      </c>
      <c r="J489" s="75">
        <f t="shared" si="291"/>
        <v>0</v>
      </c>
      <c r="K489" s="75">
        <f t="shared" si="292"/>
        <v>0</v>
      </c>
      <c r="L489" s="75">
        <f t="shared" si="293"/>
        <v>0</v>
      </c>
      <c r="M489" s="75">
        <f t="shared" si="294"/>
        <v>0</v>
      </c>
      <c r="N489" s="75">
        <f t="shared" si="295"/>
        <v>0</v>
      </c>
      <c r="O489" s="75">
        <f t="shared" si="296"/>
        <v>0</v>
      </c>
      <c r="P489" s="75">
        <f t="shared" si="297"/>
        <v>0</v>
      </c>
      <c r="Q489" s="75">
        <f t="shared" si="298"/>
        <v>0</v>
      </c>
      <c r="R489" s="75">
        <f t="shared" si="299"/>
        <v>0</v>
      </c>
      <c r="S489" s="75">
        <f t="shared" si="300"/>
        <v>0</v>
      </c>
      <c r="T489" s="75">
        <f t="shared" si="301"/>
        <v>0</v>
      </c>
      <c r="U489" s="75">
        <f t="shared" si="302"/>
        <v>0</v>
      </c>
      <c r="V489" s="75">
        <f t="shared" si="303"/>
        <v>0</v>
      </c>
      <c r="W489" s="75">
        <f t="shared" si="304"/>
        <v>0</v>
      </c>
      <c r="X489" s="75">
        <f t="shared" si="305"/>
        <v>0</v>
      </c>
      <c r="Y489" s="23">
        <f t="shared" si="306"/>
        <v>0</v>
      </c>
    </row>
    <row r="490" spans="1:25">
      <c r="A490" s="25">
        <f t="shared" si="307"/>
        <v>473</v>
      </c>
      <c r="C490" s="106">
        <v>39906</v>
      </c>
      <c r="E490" s="115" t="s">
        <v>317</v>
      </c>
      <c r="G490" s="24">
        <v>6.4</v>
      </c>
      <c r="H490" s="75" t="str">
        <f t="shared" si="290"/>
        <v>P, S, T &amp; D Plant - Demand</v>
      </c>
      <c r="I490" s="23">
        <f>'DepExp. Class.'!K$221</f>
        <v>12344.577812762729</v>
      </c>
      <c r="J490" s="75">
        <f t="shared" si="291"/>
        <v>6665.4953086244905</v>
      </c>
      <c r="K490" s="75">
        <f t="shared" si="292"/>
        <v>4113.5657199976649</v>
      </c>
      <c r="L490" s="75">
        <f t="shared" si="293"/>
        <v>0</v>
      </c>
      <c r="M490" s="75">
        <f t="shared" si="294"/>
        <v>1565.5167841405744</v>
      </c>
      <c r="N490" s="75">
        <f t="shared" si="295"/>
        <v>0</v>
      </c>
      <c r="O490" s="75">
        <f t="shared" si="296"/>
        <v>0</v>
      </c>
      <c r="P490" s="75">
        <f t="shared" si="297"/>
        <v>0</v>
      </c>
      <c r="Q490" s="75">
        <f t="shared" si="298"/>
        <v>0</v>
      </c>
      <c r="R490" s="75">
        <f t="shared" si="299"/>
        <v>0</v>
      </c>
      <c r="S490" s="75">
        <f t="shared" si="300"/>
        <v>0</v>
      </c>
      <c r="T490" s="75">
        <f t="shared" si="301"/>
        <v>0</v>
      </c>
      <c r="U490" s="75">
        <f t="shared" si="302"/>
        <v>0</v>
      </c>
      <c r="V490" s="75">
        <f t="shared" si="303"/>
        <v>0</v>
      </c>
      <c r="W490" s="75">
        <f t="shared" si="304"/>
        <v>0</v>
      </c>
      <c r="X490" s="75">
        <f t="shared" si="305"/>
        <v>0</v>
      </c>
      <c r="Y490" s="23">
        <f t="shared" si="306"/>
        <v>0</v>
      </c>
    </row>
    <row r="491" spans="1:25">
      <c r="A491" s="25">
        <f t="shared" si="307"/>
        <v>474</v>
      </c>
      <c r="C491" s="106">
        <v>39907</v>
      </c>
      <c r="E491" s="115" t="s">
        <v>318</v>
      </c>
      <c r="G491" s="24">
        <v>6.4</v>
      </c>
      <c r="H491" s="75" t="str">
        <f t="shared" si="290"/>
        <v>P, S, T &amp; D Plant - Demand</v>
      </c>
      <c r="I491" s="23">
        <f>'DepExp. Class.'!K$222</f>
        <v>126.88425338996919</v>
      </c>
      <c r="J491" s="75">
        <f t="shared" si="291"/>
        <v>68.511569090258078</v>
      </c>
      <c r="K491" s="75">
        <f t="shared" si="292"/>
        <v>42.281455313348019</v>
      </c>
      <c r="L491" s="75">
        <f t="shared" si="293"/>
        <v>0</v>
      </c>
      <c r="M491" s="75">
        <f t="shared" si="294"/>
        <v>16.091228986363095</v>
      </c>
      <c r="N491" s="75">
        <f t="shared" si="295"/>
        <v>0</v>
      </c>
      <c r="O491" s="75">
        <f t="shared" si="296"/>
        <v>0</v>
      </c>
      <c r="P491" s="75">
        <f t="shared" si="297"/>
        <v>0</v>
      </c>
      <c r="Q491" s="75">
        <f t="shared" si="298"/>
        <v>0</v>
      </c>
      <c r="R491" s="75">
        <f t="shared" si="299"/>
        <v>0</v>
      </c>
      <c r="S491" s="75">
        <f t="shared" si="300"/>
        <v>0</v>
      </c>
      <c r="T491" s="75">
        <f t="shared" si="301"/>
        <v>0</v>
      </c>
      <c r="U491" s="75">
        <f t="shared" si="302"/>
        <v>0</v>
      </c>
      <c r="V491" s="75">
        <f t="shared" si="303"/>
        <v>0</v>
      </c>
      <c r="W491" s="75">
        <f t="shared" si="304"/>
        <v>0</v>
      </c>
      <c r="X491" s="75">
        <f t="shared" si="305"/>
        <v>0</v>
      </c>
      <c r="Y491" s="23">
        <f t="shared" si="306"/>
        <v>0</v>
      </c>
    </row>
    <row r="492" spans="1:25">
      <c r="A492" s="25">
        <f t="shared" si="307"/>
        <v>475</v>
      </c>
      <c r="C492" s="106">
        <v>39908</v>
      </c>
      <c r="E492" s="115" t="s">
        <v>319</v>
      </c>
      <c r="G492" s="24">
        <v>6.4</v>
      </c>
      <c r="H492" s="75" t="str">
        <f t="shared" si="290"/>
        <v>P, S, T &amp; D Plant - Demand</v>
      </c>
      <c r="I492" s="23">
        <f>'DepExp. Class.'!K$223</f>
        <v>0</v>
      </c>
      <c r="J492" s="75">
        <f t="shared" si="291"/>
        <v>0</v>
      </c>
      <c r="K492" s="75">
        <f t="shared" si="292"/>
        <v>0</v>
      </c>
      <c r="L492" s="75">
        <f t="shared" si="293"/>
        <v>0</v>
      </c>
      <c r="M492" s="75">
        <f t="shared" si="294"/>
        <v>0</v>
      </c>
      <c r="N492" s="75">
        <f t="shared" si="295"/>
        <v>0</v>
      </c>
      <c r="O492" s="75">
        <f t="shared" si="296"/>
        <v>0</v>
      </c>
      <c r="P492" s="75">
        <f t="shared" si="297"/>
        <v>0</v>
      </c>
      <c r="Q492" s="75">
        <f t="shared" si="298"/>
        <v>0</v>
      </c>
      <c r="R492" s="75">
        <f t="shared" si="299"/>
        <v>0</v>
      </c>
      <c r="S492" s="75">
        <f t="shared" si="300"/>
        <v>0</v>
      </c>
      <c r="T492" s="75">
        <f t="shared" si="301"/>
        <v>0</v>
      </c>
      <c r="U492" s="75">
        <f t="shared" si="302"/>
        <v>0</v>
      </c>
      <c r="V492" s="75">
        <f t="shared" si="303"/>
        <v>0</v>
      </c>
      <c r="W492" s="75">
        <f t="shared" si="304"/>
        <v>0</v>
      </c>
      <c r="X492" s="75">
        <f t="shared" si="305"/>
        <v>0</v>
      </c>
      <c r="Y492" s="23">
        <f t="shared" si="306"/>
        <v>0</v>
      </c>
    </row>
    <row r="493" spans="1:25">
      <c r="A493" s="25">
        <f t="shared" si="307"/>
        <v>476</v>
      </c>
      <c r="C493" s="106">
        <v>39909</v>
      </c>
      <c r="E493" s="115" t="s">
        <v>320</v>
      </c>
      <c r="G493" s="24">
        <v>6.4</v>
      </c>
      <c r="H493" s="75" t="str">
        <f t="shared" si="290"/>
        <v>P, S, T &amp; D Plant - Demand</v>
      </c>
      <c r="I493" s="23">
        <f>'DepExp. Class.'!K$224</f>
        <v>147279.36192118263</v>
      </c>
      <c r="J493" s="75">
        <f t="shared" si="291"/>
        <v>79523.974884577125</v>
      </c>
      <c r="K493" s="75">
        <f t="shared" si="292"/>
        <v>49077.687682096424</v>
      </c>
      <c r="L493" s="75">
        <f t="shared" si="293"/>
        <v>0</v>
      </c>
      <c r="M493" s="75">
        <f t="shared" si="294"/>
        <v>18677.699354509085</v>
      </c>
      <c r="N493" s="75">
        <f t="shared" si="295"/>
        <v>0</v>
      </c>
      <c r="O493" s="75">
        <f t="shared" si="296"/>
        <v>0</v>
      </c>
      <c r="P493" s="75">
        <f t="shared" si="297"/>
        <v>0</v>
      </c>
      <c r="Q493" s="75">
        <f t="shared" si="298"/>
        <v>0</v>
      </c>
      <c r="R493" s="75">
        <f t="shared" si="299"/>
        <v>0</v>
      </c>
      <c r="S493" s="75">
        <f t="shared" si="300"/>
        <v>0</v>
      </c>
      <c r="T493" s="75">
        <f t="shared" si="301"/>
        <v>0</v>
      </c>
      <c r="U493" s="75">
        <f t="shared" si="302"/>
        <v>0</v>
      </c>
      <c r="V493" s="75">
        <f t="shared" si="303"/>
        <v>0</v>
      </c>
      <c r="W493" s="75">
        <f t="shared" si="304"/>
        <v>0</v>
      </c>
      <c r="X493" s="75">
        <f t="shared" si="305"/>
        <v>0</v>
      </c>
      <c r="Y493" s="23">
        <f t="shared" si="306"/>
        <v>0</v>
      </c>
    </row>
    <row r="494" spans="1:25">
      <c r="A494" s="25">
        <f t="shared" si="307"/>
        <v>477</v>
      </c>
      <c r="C494" s="106">
        <v>39924</v>
      </c>
      <c r="E494" s="115" t="s">
        <v>321</v>
      </c>
      <c r="G494" s="24">
        <v>6.4</v>
      </c>
      <c r="H494" s="75" t="str">
        <f t="shared" si="290"/>
        <v>P, S, T &amp; D Plant - Demand</v>
      </c>
      <c r="I494" s="23">
        <f>'DepExp. Class.'!K$225</f>
        <v>0</v>
      </c>
      <c r="J494" s="75">
        <f t="shared" si="291"/>
        <v>0</v>
      </c>
      <c r="K494" s="75">
        <f t="shared" si="292"/>
        <v>0</v>
      </c>
      <c r="L494" s="75">
        <f t="shared" si="293"/>
        <v>0</v>
      </c>
      <c r="M494" s="75">
        <f t="shared" si="294"/>
        <v>0</v>
      </c>
      <c r="N494" s="75">
        <f t="shared" si="295"/>
        <v>0</v>
      </c>
      <c r="O494" s="75">
        <f t="shared" si="296"/>
        <v>0</v>
      </c>
      <c r="P494" s="75">
        <f t="shared" si="297"/>
        <v>0</v>
      </c>
      <c r="Q494" s="75">
        <f t="shared" si="298"/>
        <v>0</v>
      </c>
      <c r="R494" s="75">
        <f t="shared" si="299"/>
        <v>0</v>
      </c>
      <c r="S494" s="75">
        <f t="shared" si="300"/>
        <v>0</v>
      </c>
      <c r="T494" s="75">
        <f t="shared" si="301"/>
        <v>0</v>
      </c>
      <c r="U494" s="75">
        <f t="shared" si="302"/>
        <v>0</v>
      </c>
      <c r="V494" s="75">
        <f t="shared" si="303"/>
        <v>0</v>
      </c>
      <c r="W494" s="75">
        <f t="shared" si="304"/>
        <v>0</v>
      </c>
      <c r="X494" s="75">
        <f t="shared" si="305"/>
        <v>0</v>
      </c>
      <c r="Y494" s="23">
        <f t="shared" si="306"/>
        <v>0</v>
      </c>
    </row>
    <row r="495" spans="1:25">
      <c r="A495" s="25">
        <f t="shared" si="307"/>
        <v>478</v>
      </c>
      <c r="C495" s="117" t="s">
        <v>640</v>
      </c>
      <c r="E495" s="115" t="s">
        <v>639</v>
      </c>
      <c r="G495" s="24">
        <v>6.4</v>
      </c>
      <c r="H495" s="75" t="str">
        <f t="shared" si="290"/>
        <v>P, S, T &amp; D Plant - Demand</v>
      </c>
      <c r="I495" s="23">
        <f>'DepExp. Class.'!K$226</f>
        <v>-2441.2246808053242</v>
      </c>
      <c r="J495" s="75">
        <f t="shared" si="291"/>
        <v>-1318.1472792356699</v>
      </c>
      <c r="K495" s="75">
        <f t="shared" si="292"/>
        <v>-813.48575172742835</v>
      </c>
      <c r="L495" s="75">
        <f t="shared" si="293"/>
        <v>0</v>
      </c>
      <c r="M495" s="75">
        <f t="shared" si="294"/>
        <v>-309.59164984222605</v>
      </c>
      <c r="N495" s="75">
        <f t="shared" si="295"/>
        <v>0</v>
      </c>
      <c r="O495" s="75">
        <f t="shared" si="296"/>
        <v>0</v>
      </c>
      <c r="P495" s="75">
        <f t="shared" si="297"/>
        <v>0</v>
      </c>
      <c r="Q495" s="75">
        <f t="shared" si="298"/>
        <v>0</v>
      </c>
      <c r="R495" s="75">
        <f t="shared" si="299"/>
        <v>0</v>
      </c>
      <c r="S495" s="75">
        <f t="shared" si="300"/>
        <v>0</v>
      </c>
      <c r="T495" s="75">
        <f t="shared" si="301"/>
        <v>0</v>
      </c>
      <c r="U495" s="75">
        <f t="shared" si="302"/>
        <v>0</v>
      </c>
      <c r="V495" s="75">
        <f t="shared" si="303"/>
        <v>0</v>
      </c>
      <c r="W495" s="75">
        <f t="shared" si="304"/>
        <v>0</v>
      </c>
      <c r="X495" s="75">
        <f t="shared" si="305"/>
        <v>0</v>
      </c>
      <c r="Y495" s="23">
        <f t="shared" ref="Y495" si="308">SUM(J495:X495)-I495</f>
        <v>0</v>
      </c>
    </row>
    <row r="496" spans="1:25">
      <c r="A496" s="25">
        <f t="shared" si="307"/>
        <v>479</v>
      </c>
      <c r="G496" s="24"/>
      <c r="H496" s="75"/>
      <c r="I496" s="23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23"/>
    </row>
    <row r="497" spans="1:25">
      <c r="A497" s="25">
        <f t="shared" si="307"/>
        <v>480</v>
      </c>
      <c r="D497" s="106" t="s">
        <v>149</v>
      </c>
      <c r="G497" s="24"/>
      <c r="H497" s="75"/>
      <c r="I497" s="23">
        <f>'DepExp. Class.'!K$228</f>
        <v>347556.81057558674</v>
      </c>
      <c r="J497" s="75">
        <f>SUM(J461:J495)</f>
        <v>187664.44065644382</v>
      </c>
      <c r="K497" s="75">
        <f t="shared" ref="K497:X497" si="309">SUM(K461:K495)</f>
        <v>115815.85076626351</v>
      </c>
      <c r="L497" s="75">
        <f t="shared" si="309"/>
        <v>0</v>
      </c>
      <c r="M497" s="75">
        <f t="shared" si="309"/>
        <v>44076.519152879475</v>
      </c>
      <c r="N497" s="75">
        <f t="shared" si="309"/>
        <v>0</v>
      </c>
      <c r="O497" s="75">
        <f t="shared" si="309"/>
        <v>0</v>
      </c>
      <c r="P497" s="75">
        <f t="shared" si="309"/>
        <v>0</v>
      </c>
      <c r="Q497" s="75">
        <f t="shared" si="309"/>
        <v>0</v>
      </c>
      <c r="R497" s="75">
        <f t="shared" si="309"/>
        <v>0</v>
      </c>
      <c r="S497" s="75">
        <f t="shared" si="309"/>
        <v>0</v>
      </c>
      <c r="T497" s="75">
        <f t="shared" si="309"/>
        <v>0</v>
      </c>
      <c r="U497" s="75">
        <f t="shared" si="309"/>
        <v>0</v>
      </c>
      <c r="V497" s="75">
        <f t="shared" si="309"/>
        <v>0</v>
      </c>
      <c r="W497" s="75">
        <f t="shared" si="309"/>
        <v>0</v>
      </c>
      <c r="X497" s="75">
        <f t="shared" si="309"/>
        <v>0</v>
      </c>
      <c r="Y497" s="23">
        <f>SUM(J497:X497)-I497</f>
        <v>0</v>
      </c>
    </row>
    <row r="498" spans="1:25">
      <c r="A498" s="25">
        <f t="shared" si="307"/>
        <v>481</v>
      </c>
      <c r="G498" s="24"/>
      <c r="H498" s="75"/>
      <c r="I498" s="23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23"/>
    </row>
    <row r="499" spans="1:25">
      <c r="A499" s="25">
        <f t="shared" si="307"/>
        <v>482</v>
      </c>
      <c r="D499" s="106" t="s">
        <v>352</v>
      </c>
      <c r="G499" s="24"/>
      <c r="H499" s="75"/>
      <c r="I499" s="23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23"/>
    </row>
    <row r="500" spans="1:25">
      <c r="A500" s="25">
        <f t="shared" si="307"/>
        <v>483</v>
      </c>
      <c r="G500" s="24"/>
      <c r="H500" s="75"/>
      <c r="I500" s="23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23"/>
    </row>
    <row r="501" spans="1:25">
      <c r="A501" s="25">
        <f t="shared" si="307"/>
        <v>484</v>
      </c>
      <c r="D501" s="106" t="s">
        <v>148</v>
      </c>
      <c r="G501" s="24"/>
      <c r="H501" s="75"/>
      <c r="I501" s="23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23"/>
    </row>
    <row r="502" spans="1:25">
      <c r="A502" s="25">
        <f t="shared" si="307"/>
        <v>485</v>
      </c>
      <c r="G502" s="24"/>
      <c r="H502" s="75"/>
      <c r="I502" s="23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23"/>
    </row>
    <row r="503" spans="1:25">
      <c r="A503" s="25">
        <f t="shared" si="307"/>
        <v>486</v>
      </c>
      <c r="C503" s="106">
        <v>37400</v>
      </c>
      <c r="E503" s="115" t="s">
        <v>115</v>
      </c>
      <c r="G503" s="24">
        <v>6.4</v>
      </c>
      <c r="H503" s="75" t="str">
        <f t="shared" ref="H503:H536" si="310">VLOOKUP($G503,alloc,3)</f>
        <v>P, S, T &amp; D Plant - Demand</v>
      </c>
      <c r="I503" s="23">
        <f>'DepExp. Class.'!K$234</f>
        <v>0</v>
      </c>
      <c r="J503" s="75">
        <f t="shared" ref="J503:J536" si="311">$I503*VLOOKUP($G503,alloc,6)</f>
        <v>0</v>
      </c>
      <c r="K503" s="75">
        <f t="shared" ref="K503:K536" si="312">$I503*VLOOKUP($G503,alloc,7)</f>
        <v>0</v>
      </c>
      <c r="L503" s="75">
        <f t="shared" ref="L503:L536" si="313">$I503*VLOOKUP($G503,alloc,8)</f>
        <v>0</v>
      </c>
      <c r="M503" s="75">
        <f t="shared" ref="M503:M536" si="314">$I503*VLOOKUP($G503,alloc,9)</f>
        <v>0</v>
      </c>
      <c r="N503" s="75">
        <f t="shared" ref="N503:N536" si="315">$I503*VLOOKUP($G503,alloc,10)</f>
        <v>0</v>
      </c>
      <c r="O503" s="75">
        <f t="shared" ref="O503:O536" si="316">$I503*VLOOKUP($G503,alloc,11)</f>
        <v>0</v>
      </c>
      <c r="P503" s="75">
        <f t="shared" ref="P503:P536" si="317">$I503*VLOOKUP($G503,alloc,12)</f>
        <v>0</v>
      </c>
      <c r="Q503" s="75">
        <f t="shared" ref="Q503:Q536" si="318">$I503*VLOOKUP($G503,alloc,13)</f>
        <v>0</v>
      </c>
      <c r="R503" s="75">
        <f t="shared" ref="R503:R536" si="319">$I503*VLOOKUP($G503,alloc,14)</f>
        <v>0</v>
      </c>
      <c r="S503" s="75">
        <f t="shared" ref="S503:S536" si="320">$I503*VLOOKUP($G503,alloc,15)</f>
        <v>0</v>
      </c>
      <c r="T503" s="75">
        <f t="shared" ref="T503:T536" si="321">$I503*VLOOKUP($G503,alloc,16)</f>
        <v>0</v>
      </c>
      <c r="U503" s="75">
        <f t="shared" ref="U503:U536" si="322">$I503*VLOOKUP($G503,alloc,17)</f>
        <v>0</v>
      </c>
      <c r="V503" s="75">
        <f t="shared" ref="V503:V536" si="323">$I503*VLOOKUP($G503,alloc,18)</f>
        <v>0</v>
      </c>
      <c r="W503" s="75">
        <f t="shared" ref="W503:W536" si="324">$I503*VLOOKUP($G503,alloc,19)</f>
        <v>0</v>
      </c>
      <c r="X503" s="75">
        <f t="shared" ref="X503:X536" si="325">$I503*VLOOKUP($G503,alloc,20)</f>
        <v>0</v>
      </c>
      <c r="Y503" s="23">
        <f t="shared" ref="Y503:Y536" si="326">SUM(J503:X503)-I503</f>
        <v>0</v>
      </c>
    </row>
    <row r="504" spans="1:25">
      <c r="A504" s="25">
        <f t="shared" si="307"/>
        <v>487</v>
      </c>
      <c r="C504" s="106">
        <v>39001</v>
      </c>
      <c r="E504" s="115" t="s">
        <v>291</v>
      </c>
      <c r="G504" s="24">
        <v>6.4</v>
      </c>
      <c r="H504" s="75" t="str">
        <f t="shared" si="310"/>
        <v>P, S, T &amp; D Plant - Demand</v>
      </c>
      <c r="I504" s="23">
        <f>'DepExp. Class.'!K$235</f>
        <v>0</v>
      </c>
      <c r="J504" s="75">
        <f t="shared" si="311"/>
        <v>0</v>
      </c>
      <c r="K504" s="75">
        <f t="shared" si="312"/>
        <v>0</v>
      </c>
      <c r="L504" s="75">
        <f t="shared" si="313"/>
        <v>0</v>
      </c>
      <c r="M504" s="75">
        <f t="shared" si="314"/>
        <v>0</v>
      </c>
      <c r="N504" s="75">
        <f t="shared" si="315"/>
        <v>0</v>
      </c>
      <c r="O504" s="75">
        <f t="shared" si="316"/>
        <v>0</v>
      </c>
      <c r="P504" s="75">
        <f t="shared" si="317"/>
        <v>0</v>
      </c>
      <c r="Q504" s="75">
        <f t="shared" si="318"/>
        <v>0</v>
      </c>
      <c r="R504" s="75">
        <f t="shared" si="319"/>
        <v>0</v>
      </c>
      <c r="S504" s="75">
        <f t="shared" si="320"/>
        <v>0</v>
      </c>
      <c r="T504" s="75">
        <f t="shared" si="321"/>
        <v>0</v>
      </c>
      <c r="U504" s="75">
        <f t="shared" si="322"/>
        <v>0</v>
      </c>
      <c r="V504" s="75">
        <f t="shared" si="323"/>
        <v>0</v>
      </c>
      <c r="W504" s="75">
        <f t="shared" si="324"/>
        <v>0</v>
      </c>
      <c r="X504" s="75">
        <f t="shared" si="325"/>
        <v>0</v>
      </c>
      <c r="Y504" s="23">
        <f t="shared" si="326"/>
        <v>0</v>
      </c>
    </row>
    <row r="505" spans="1:25">
      <c r="A505" s="25">
        <f t="shared" si="307"/>
        <v>488</v>
      </c>
      <c r="C505" s="106">
        <v>36602</v>
      </c>
      <c r="E505" s="115" t="s">
        <v>139</v>
      </c>
      <c r="G505" s="24">
        <v>6.4</v>
      </c>
      <c r="H505" s="75" t="str">
        <f t="shared" si="310"/>
        <v>P, S, T &amp; D Plant - Demand</v>
      </c>
      <c r="I505" s="23">
        <f>'DepExp. Class.'!K$236</f>
        <v>7603.4394809885853</v>
      </c>
      <c r="J505" s="75">
        <f t="shared" si="311"/>
        <v>4105.5021045387421</v>
      </c>
      <c r="K505" s="75">
        <f t="shared" si="312"/>
        <v>2533.683085600122</v>
      </c>
      <c r="L505" s="75">
        <f t="shared" si="313"/>
        <v>0</v>
      </c>
      <c r="M505" s="75">
        <f t="shared" si="314"/>
        <v>964.25429084972131</v>
      </c>
      <c r="N505" s="75">
        <f t="shared" si="315"/>
        <v>0</v>
      </c>
      <c r="O505" s="75">
        <f t="shared" si="316"/>
        <v>0</v>
      </c>
      <c r="P505" s="75">
        <f t="shared" si="317"/>
        <v>0</v>
      </c>
      <c r="Q505" s="75">
        <f t="shared" si="318"/>
        <v>0</v>
      </c>
      <c r="R505" s="75">
        <f t="shared" si="319"/>
        <v>0</v>
      </c>
      <c r="S505" s="75">
        <f t="shared" si="320"/>
        <v>0</v>
      </c>
      <c r="T505" s="75">
        <f t="shared" si="321"/>
        <v>0</v>
      </c>
      <c r="U505" s="75">
        <f t="shared" si="322"/>
        <v>0</v>
      </c>
      <c r="V505" s="75">
        <f t="shared" si="323"/>
        <v>0</v>
      </c>
      <c r="W505" s="75">
        <f t="shared" si="324"/>
        <v>0</v>
      </c>
      <c r="X505" s="75">
        <f t="shared" si="325"/>
        <v>0</v>
      </c>
      <c r="Y505" s="23">
        <f t="shared" si="326"/>
        <v>0</v>
      </c>
    </row>
    <row r="506" spans="1:25">
      <c r="A506" s="25">
        <f t="shared" si="307"/>
        <v>489</v>
      </c>
      <c r="C506" s="106">
        <v>37503</v>
      </c>
      <c r="E506" s="115" t="s">
        <v>278</v>
      </c>
      <c r="G506" s="24">
        <v>6.4</v>
      </c>
      <c r="H506" s="75" t="str">
        <f t="shared" si="310"/>
        <v>P, S, T &amp; D Plant - Demand</v>
      </c>
      <c r="I506" s="23">
        <f>'DepExp. Class.'!K$237</f>
        <v>0</v>
      </c>
      <c r="J506" s="75">
        <f t="shared" si="311"/>
        <v>0</v>
      </c>
      <c r="K506" s="75">
        <f t="shared" si="312"/>
        <v>0</v>
      </c>
      <c r="L506" s="75">
        <f t="shared" si="313"/>
        <v>0</v>
      </c>
      <c r="M506" s="75">
        <f t="shared" si="314"/>
        <v>0</v>
      </c>
      <c r="N506" s="75">
        <f t="shared" si="315"/>
        <v>0</v>
      </c>
      <c r="O506" s="75">
        <f t="shared" si="316"/>
        <v>0</v>
      </c>
      <c r="P506" s="75">
        <f t="shared" si="317"/>
        <v>0</v>
      </c>
      <c r="Q506" s="75">
        <f t="shared" si="318"/>
        <v>0</v>
      </c>
      <c r="R506" s="75">
        <f t="shared" si="319"/>
        <v>0</v>
      </c>
      <c r="S506" s="75">
        <f t="shared" si="320"/>
        <v>0</v>
      </c>
      <c r="T506" s="75">
        <f t="shared" si="321"/>
        <v>0</v>
      </c>
      <c r="U506" s="75">
        <f t="shared" si="322"/>
        <v>0</v>
      </c>
      <c r="V506" s="75">
        <f t="shared" si="323"/>
        <v>0</v>
      </c>
      <c r="W506" s="75">
        <f t="shared" si="324"/>
        <v>0</v>
      </c>
      <c r="X506" s="75">
        <f t="shared" si="325"/>
        <v>0</v>
      </c>
      <c r="Y506" s="23">
        <f t="shared" si="326"/>
        <v>0</v>
      </c>
    </row>
    <row r="507" spans="1:25">
      <c r="A507" s="25">
        <f t="shared" si="307"/>
        <v>490</v>
      </c>
      <c r="C507" s="106">
        <v>39004</v>
      </c>
      <c r="E507" s="115" t="s">
        <v>293</v>
      </c>
      <c r="G507" s="24">
        <v>6.4</v>
      </c>
      <c r="H507" s="75" t="str">
        <f t="shared" si="310"/>
        <v>P, S, T &amp; D Plant - Demand</v>
      </c>
      <c r="I507" s="23">
        <f>'DepExp. Class.'!K$238</f>
        <v>0</v>
      </c>
      <c r="J507" s="75">
        <f t="shared" si="311"/>
        <v>0</v>
      </c>
      <c r="K507" s="75">
        <f t="shared" si="312"/>
        <v>0</v>
      </c>
      <c r="L507" s="75">
        <f t="shared" si="313"/>
        <v>0</v>
      </c>
      <c r="M507" s="75">
        <f t="shared" si="314"/>
        <v>0</v>
      </c>
      <c r="N507" s="75">
        <f t="shared" si="315"/>
        <v>0</v>
      </c>
      <c r="O507" s="75">
        <f t="shared" si="316"/>
        <v>0</v>
      </c>
      <c r="P507" s="75">
        <f t="shared" si="317"/>
        <v>0</v>
      </c>
      <c r="Q507" s="75">
        <f t="shared" si="318"/>
        <v>0</v>
      </c>
      <c r="R507" s="75">
        <f t="shared" si="319"/>
        <v>0</v>
      </c>
      <c r="S507" s="75">
        <f t="shared" si="320"/>
        <v>0</v>
      </c>
      <c r="T507" s="75">
        <f t="shared" si="321"/>
        <v>0</v>
      </c>
      <c r="U507" s="75">
        <f t="shared" si="322"/>
        <v>0</v>
      </c>
      <c r="V507" s="75">
        <f t="shared" si="323"/>
        <v>0</v>
      </c>
      <c r="W507" s="75">
        <f t="shared" si="324"/>
        <v>0</v>
      </c>
      <c r="X507" s="75">
        <f t="shared" si="325"/>
        <v>0</v>
      </c>
      <c r="Y507" s="23">
        <f t="shared" si="326"/>
        <v>0</v>
      </c>
    </row>
    <row r="508" spans="1:25">
      <c r="A508" s="25">
        <f t="shared" si="307"/>
        <v>491</v>
      </c>
      <c r="C508" s="106">
        <v>39009</v>
      </c>
      <c r="E508" s="115" t="s">
        <v>294</v>
      </c>
      <c r="G508" s="24">
        <v>6.4</v>
      </c>
      <c r="H508" s="75" t="str">
        <f t="shared" si="310"/>
        <v>P, S, T &amp; D Plant - Demand</v>
      </c>
      <c r="I508" s="23">
        <f>'DepExp. Class.'!K$239</f>
        <v>2183.2486845232606</v>
      </c>
      <c r="J508" s="75">
        <f t="shared" si="311"/>
        <v>1178.8522932882331</v>
      </c>
      <c r="K508" s="75">
        <f t="shared" si="312"/>
        <v>727.52078549010639</v>
      </c>
      <c r="L508" s="75">
        <f t="shared" si="313"/>
        <v>0</v>
      </c>
      <c r="M508" s="75">
        <f t="shared" si="314"/>
        <v>276.87560574492119</v>
      </c>
      <c r="N508" s="75">
        <f t="shared" si="315"/>
        <v>0</v>
      </c>
      <c r="O508" s="75">
        <f t="shared" si="316"/>
        <v>0</v>
      </c>
      <c r="P508" s="75">
        <f t="shared" si="317"/>
        <v>0</v>
      </c>
      <c r="Q508" s="75">
        <f t="shared" si="318"/>
        <v>0</v>
      </c>
      <c r="R508" s="75">
        <f t="shared" si="319"/>
        <v>0</v>
      </c>
      <c r="S508" s="75">
        <f t="shared" si="320"/>
        <v>0</v>
      </c>
      <c r="T508" s="75">
        <f t="shared" si="321"/>
        <v>0</v>
      </c>
      <c r="U508" s="75">
        <f t="shared" si="322"/>
        <v>0</v>
      </c>
      <c r="V508" s="75">
        <f t="shared" si="323"/>
        <v>0</v>
      </c>
      <c r="W508" s="75">
        <f t="shared" si="324"/>
        <v>0</v>
      </c>
      <c r="X508" s="75">
        <f t="shared" si="325"/>
        <v>0</v>
      </c>
      <c r="Y508" s="23">
        <f t="shared" si="326"/>
        <v>0</v>
      </c>
    </row>
    <row r="509" spans="1:25">
      <c r="A509" s="25">
        <f t="shared" si="307"/>
        <v>492</v>
      </c>
      <c r="C509" s="106">
        <v>39100</v>
      </c>
      <c r="E509" s="115" t="s">
        <v>295</v>
      </c>
      <c r="G509" s="24">
        <v>6.4</v>
      </c>
      <c r="H509" s="75" t="str">
        <f t="shared" si="310"/>
        <v>P, S, T &amp; D Plant - Demand</v>
      </c>
      <c r="I509" s="23">
        <f>'DepExp. Class.'!K$240</f>
        <v>3239.988133092133</v>
      </c>
      <c r="J509" s="75">
        <f t="shared" si="311"/>
        <v>1749.4422270802147</v>
      </c>
      <c r="K509" s="75">
        <f t="shared" si="312"/>
        <v>1079.6565358199343</v>
      </c>
      <c r="L509" s="75">
        <f t="shared" si="313"/>
        <v>0</v>
      </c>
      <c r="M509" s="75">
        <f t="shared" si="314"/>
        <v>410.8893701919842</v>
      </c>
      <c r="N509" s="75">
        <f t="shared" si="315"/>
        <v>0</v>
      </c>
      <c r="O509" s="75">
        <f t="shared" si="316"/>
        <v>0</v>
      </c>
      <c r="P509" s="75">
        <f t="shared" si="317"/>
        <v>0</v>
      </c>
      <c r="Q509" s="75">
        <f t="shared" si="318"/>
        <v>0</v>
      </c>
      <c r="R509" s="75">
        <f t="shared" si="319"/>
        <v>0</v>
      </c>
      <c r="S509" s="75">
        <f t="shared" si="320"/>
        <v>0</v>
      </c>
      <c r="T509" s="75">
        <f t="shared" si="321"/>
        <v>0</v>
      </c>
      <c r="U509" s="75">
        <f t="shared" si="322"/>
        <v>0</v>
      </c>
      <c r="V509" s="75">
        <f t="shared" si="323"/>
        <v>0</v>
      </c>
      <c r="W509" s="75">
        <f t="shared" si="324"/>
        <v>0</v>
      </c>
      <c r="X509" s="75">
        <f t="shared" si="325"/>
        <v>0</v>
      </c>
      <c r="Y509" s="23">
        <f t="shared" si="326"/>
        <v>0</v>
      </c>
    </row>
    <row r="510" spans="1:25">
      <c r="A510" s="25">
        <f t="shared" si="307"/>
        <v>493</v>
      </c>
      <c r="C510" s="106">
        <v>39102</v>
      </c>
      <c r="E510" s="115" t="s">
        <v>296</v>
      </c>
      <c r="G510" s="24">
        <v>6.4</v>
      </c>
      <c r="H510" s="75" t="str">
        <f t="shared" si="310"/>
        <v>P, S, T &amp; D Plant - Demand</v>
      </c>
      <c r="I510" s="23">
        <f>'DepExp. Class.'!K$241</f>
        <v>0</v>
      </c>
      <c r="J510" s="75">
        <f t="shared" si="311"/>
        <v>0</v>
      </c>
      <c r="K510" s="75">
        <f t="shared" si="312"/>
        <v>0</v>
      </c>
      <c r="L510" s="75">
        <f t="shared" si="313"/>
        <v>0</v>
      </c>
      <c r="M510" s="75">
        <f t="shared" si="314"/>
        <v>0</v>
      </c>
      <c r="N510" s="75">
        <f t="shared" si="315"/>
        <v>0</v>
      </c>
      <c r="O510" s="75">
        <f t="shared" si="316"/>
        <v>0</v>
      </c>
      <c r="P510" s="75">
        <f t="shared" si="317"/>
        <v>0</v>
      </c>
      <c r="Q510" s="75">
        <f t="shared" si="318"/>
        <v>0</v>
      </c>
      <c r="R510" s="75">
        <f t="shared" si="319"/>
        <v>0</v>
      </c>
      <c r="S510" s="75">
        <f t="shared" si="320"/>
        <v>0</v>
      </c>
      <c r="T510" s="75">
        <f t="shared" si="321"/>
        <v>0</v>
      </c>
      <c r="U510" s="75">
        <f t="shared" si="322"/>
        <v>0</v>
      </c>
      <c r="V510" s="75">
        <f t="shared" si="323"/>
        <v>0</v>
      </c>
      <c r="W510" s="75">
        <f t="shared" si="324"/>
        <v>0</v>
      </c>
      <c r="X510" s="75">
        <f t="shared" si="325"/>
        <v>0</v>
      </c>
      <c r="Y510" s="23">
        <f t="shared" si="326"/>
        <v>0</v>
      </c>
    </row>
    <row r="511" spans="1:25">
      <c r="A511" s="25">
        <f t="shared" si="307"/>
        <v>494</v>
      </c>
      <c r="C511" s="106">
        <v>39103</v>
      </c>
      <c r="E511" s="115" t="s">
        <v>297</v>
      </c>
      <c r="G511" s="24">
        <v>6.4</v>
      </c>
      <c r="H511" s="75" t="str">
        <f t="shared" si="310"/>
        <v>P, S, T &amp; D Plant - Demand</v>
      </c>
      <c r="I511" s="23">
        <f>'DepExp. Class.'!K$242</f>
        <v>0</v>
      </c>
      <c r="J511" s="75">
        <f t="shared" si="311"/>
        <v>0</v>
      </c>
      <c r="K511" s="75">
        <f t="shared" si="312"/>
        <v>0</v>
      </c>
      <c r="L511" s="75">
        <f t="shared" si="313"/>
        <v>0</v>
      </c>
      <c r="M511" s="75">
        <f t="shared" si="314"/>
        <v>0</v>
      </c>
      <c r="N511" s="75">
        <f t="shared" si="315"/>
        <v>0</v>
      </c>
      <c r="O511" s="75">
        <f t="shared" si="316"/>
        <v>0</v>
      </c>
      <c r="P511" s="75">
        <f t="shared" si="317"/>
        <v>0</v>
      </c>
      <c r="Q511" s="75">
        <f t="shared" si="318"/>
        <v>0</v>
      </c>
      <c r="R511" s="75">
        <f t="shared" si="319"/>
        <v>0</v>
      </c>
      <c r="S511" s="75">
        <f t="shared" si="320"/>
        <v>0</v>
      </c>
      <c r="T511" s="75">
        <f t="shared" si="321"/>
        <v>0</v>
      </c>
      <c r="U511" s="75">
        <f t="shared" si="322"/>
        <v>0</v>
      </c>
      <c r="V511" s="75">
        <f t="shared" si="323"/>
        <v>0</v>
      </c>
      <c r="W511" s="75">
        <f t="shared" si="324"/>
        <v>0</v>
      </c>
      <c r="X511" s="75">
        <f t="shared" si="325"/>
        <v>0</v>
      </c>
      <c r="Y511" s="23">
        <f t="shared" si="326"/>
        <v>0</v>
      </c>
    </row>
    <row r="512" spans="1:25">
      <c r="A512" s="25">
        <f t="shared" si="307"/>
        <v>495</v>
      </c>
      <c r="C512" s="106">
        <v>39200</v>
      </c>
      <c r="E512" s="115" t="s">
        <v>298</v>
      </c>
      <c r="G512" s="24">
        <v>6.4</v>
      </c>
      <c r="H512" s="75" t="str">
        <f t="shared" si="310"/>
        <v>P, S, T &amp; D Plant - Demand</v>
      </c>
      <c r="I512" s="23">
        <f>'DepExp. Class.'!K$243</f>
        <v>0</v>
      </c>
      <c r="J512" s="75">
        <f t="shared" si="311"/>
        <v>0</v>
      </c>
      <c r="K512" s="75">
        <f t="shared" si="312"/>
        <v>0</v>
      </c>
      <c r="L512" s="75">
        <f t="shared" si="313"/>
        <v>0</v>
      </c>
      <c r="M512" s="75">
        <f t="shared" si="314"/>
        <v>0</v>
      </c>
      <c r="N512" s="75">
        <f t="shared" si="315"/>
        <v>0</v>
      </c>
      <c r="O512" s="75">
        <f t="shared" si="316"/>
        <v>0</v>
      </c>
      <c r="P512" s="75">
        <f t="shared" si="317"/>
        <v>0</v>
      </c>
      <c r="Q512" s="75">
        <f t="shared" si="318"/>
        <v>0</v>
      </c>
      <c r="R512" s="75">
        <f t="shared" si="319"/>
        <v>0</v>
      </c>
      <c r="S512" s="75">
        <f t="shared" si="320"/>
        <v>0</v>
      </c>
      <c r="T512" s="75">
        <f t="shared" si="321"/>
        <v>0</v>
      </c>
      <c r="U512" s="75">
        <f t="shared" si="322"/>
        <v>0</v>
      </c>
      <c r="V512" s="75">
        <f t="shared" si="323"/>
        <v>0</v>
      </c>
      <c r="W512" s="75">
        <f t="shared" si="324"/>
        <v>0</v>
      </c>
      <c r="X512" s="75">
        <f t="shared" si="325"/>
        <v>0</v>
      </c>
      <c r="Y512" s="23">
        <f t="shared" si="326"/>
        <v>0</v>
      </c>
    </row>
    <row r="513" spans="1:25">
      <c r="A513" s="25">
        <f t="shared" si="307"/>
        <v>496</v>
      </c>
      <c r="C513" s="106">
        <v>39201</v>
      </c>
      <c r="E513" s="115" t="s">
        <v>299</v>
      </c>
      <c r="G513" s="24">
        <v>6.4</v>
      </c>
      <c r="H513" s="75" t="str">
        <f t="shared" si="310"/>
        <v>P, S, T &amp; D Plant - Demand</v>
      </c>
      <c r="I513" s="23">
        <f>'DepExp. Class.'!K$244</f>
        <v>0</v>
      </c>
      <c r="J513" s="75">
        <f t="shared" si="311"/>
        <v>0</v>
      </c>
      <c r="K513" s="75">
        <f t="shared" si="312"/>
        <v>0</v>
      </c>
      <c r="L513" s="75">
        <f t="shared" si="313"/>
        <v>0</v>
      </c>
      <c r="M513" s="75">
        <f t="shared" si="314"/>
        <v>0</v>
      </c>
      <c r="N513" s="75">
        <f t="shared" si="315"/>
        <v>0</v>
      </c>
      <c r="O513" s="75">
        <f t="shared" si="316"/>
        <v>0</v>
      </c>
      <c r="P513" s="75">
        <f t="shared" si="317"/>
        <v>0</v>
      </c>
      <c r="Q513" s="75">
        <f t="shared" si="318"/>
        <v>0</v>
      </c>
      <c r="R513" s="75">
        <f t="shared" si="319"/>
        <v>0</v>
      </c>
      <c r="S513" s="75">
        <f t="shared" si="320"/>
        <v>0</v>
      </c>
      <c r="T513" s="75">
        <f t="shared" si="321"/>
        <v>0</v>
      </c>
      <c r="U513" s="75">
        <f t="shared" si="322"/>
        <v>0</v>
      </c>
      <c r="V513" s="75">
        <f t="shared" si="323"/>
        <v>0</v>
      </c>
      <c r="W513" s="75">
        <f t="shared" si="324"/>
        <v>0</v>
      </c>
      <c r="X513" s="75">
        <f t="shared" si="325"/>
        <v>0</v>
      </c>
      <c r="Y513" s="23">
        <f t="shared" si="326"/>
        <v>0</v>
      </c>
    </row>
    <row r="514" spans="1:25">
      <c r="A514" s="25">
        <f t="shared" si="307"/>
        <v>497</v>
      </c>
      <c r="C514" s="106">
        <v>39202</v>
      </c>
      <c r="E514" s="115" t="s">
        <v>300</v>
      </c>
      <c r="G514" s="24">
        <v>6.4</v>
      </c>
      <c r="H514" s="75" t="str">
        <f t="shared" si="310"/>
        <v>P, S, T &amp; D Plant - Demand</v>
      </c>
      <c r="I514" s="23">
        <f>'DepExp. Class.'!K$245</f>
        <v>0</v>
      </c>
      <c r="J514" s="75">
        <f t="shared" si="311"/>
        <v>0</v>
      </c>
      <c r="K514" s="75">
        <f t="shared" si="312"/>
        <v>0</v>
      </c>
      <c r="L514" s="75">
        <f t="shared" si="313"/>
        <v>0</v>
      </c>
      <c r="M514" s="75">
        <f t="shared" si="314"/>
        <v>0</v>
      </c>
      <c r="N514" s="75">
        <f t="shared" si="315"/>
        <v>0</v>
      </c>
      <c r="O514" s="75">
        <f t="shared" si="316"/>
        <v>0</v>
      </c>
      <c r="P514" s="75">
        <f t="shared" si="317"/>
        <v>0</v>
      </c>
      <c r="Q514" s="75">
        <f t="shared" si="318"/>
        <v>0</v>
      </c>
      <c r="R514" s="75">
        <f t="shared" si="319"/>
        <v>0</v>
      </c>
      <c r="S514" s="75">
        <f t="shared" si="320"/>
        <v>0</v>
      </c>
      <c r="T514" s="75">
        <f t="shared" si="321"/>
        <v>0</v>
      </c>
      <c r="U514" s="75">
        <f t="shared" si="322"/>
        <v>0</v>
      </c>
      <c r="V514" s="75">
        <f t="shared" si="323"/>
        <v>0</v>
      </c>
      <c r="W514" s="75">
        <f t="shared" si="324"/>
        <v>0</v>
      </c>
      <c r="X514" s="75">
        <f t="shared" si="325"/>
        <v>0</v>
      </c>
      <c r="Y514" s="23">
        <f t="shared" si="326"/>
        <v>0</v>
      </c>
    </row>
    <row r="515" spans="1:25">
      <c r="A515" s="25">
        <f t="shared" si="307"/>
        <v>498</v>
      </c>
      <c r="C515" s="106">
        <v>39300</v>
      </c>
      <c r="E515" s="115" t="s">
        <v>186</v>
      </c>
      <c r="G515" s="24">
        <v>6.4</v>
      </c>
      <c r="H515" s="75" t="str">
        <f t="shared" si="310"/>
        <v>P, S, T &amp; D Plant - Demand</v>
      </c>
      <c r="I515" s="23">
        <f>'DepExp. Class.'!K$246</f>
        <v>0</v>
      </c>
      <c r="J515" s="75">
        <f t="shared" si="311"/>
        <v>0</v>
      </c>
      <c r="K515" s="75">
        <f t="shared" si="312"/>
        <v>0</v>
      </c>
      <c r="L515" s="75">
        <f t="shared" si="313"/>
        <v>0</v>
      </c>
      <c r="M515" s="75">
        <f t="shared" si="314"/>
        <v>0</v>
      </c>
      <c r="N515" s="75">
        <f t="shared" si="315"/>
        <v>0</v>
      </c>
      <c r="O515" s="75">
        <f t="shared" si="316"/>
        <v>0</v>
      </c>
      <c r="P515" s="75">
        <f t="shared" si="317"/>
        <v>0</v>
      </c>
      <c r="Q515" s="75">
        <f t="shared" si="318"/>
        <v>0</v>
      </c>
      <c r="R515" s="75">
        <f t="shared" si="319"/>
        <v>0</v>
      </c>
      <c r="S515" s="75">
        <f t="shared" si="320"/>
        <v>0</v>
      </c>
      <c r="T515" s="75">
        <f t="shared" si="321"/>
        <v>0</v>
      </c>
      <c r="U515" s="75">
        <f t="shared" si="322"/>
        <v>0</v>
      </c>
      <c r="V515" s="75">
        <f t="shared" si="323"/>
        <v>0</v>
      </c>
      <c r="W515" s="75">
        <f t="shared" si="324"/>
        <v>0</v>
      </c>
      <c r="X515" s="75">
        <f t="shared" si="325"/>
        <v>0</v>
      </c>
      <c r="Y515" s="23">
        <f t="shared" si="326"/>
        <v>0</v>
      </c>
    </row>
    <row r="516" spans="1:25">
      <c r="A516" s="25">
        <f t="shared" si="307"/>
        <v>499</v>
      </c>
      <c r="C516" s="106">
        <v>39400</v>
      </c>
      <c r="E516" s="115" t="s">
        <v>301</v>
      </c>
      <c r="G516" s="24">
        <v>6.4</v>
      </c>
      <c r="H516" s="75" t="str">
        <f t="shared" si="310"/>
        <v>P, S, T &amp; D Plant - Demand</v>
      </c>
      <c r="I516" s="23">
        <f>'DepExp. Class.'!K$247</f>
        <v>763.81218332254616</v>
      </c>
      <c r="J516" s="75">
        <f t="shared" si="311"/>
        <v>412.42289544669717</v>
      </c>
      <c r="K516" s="75">
        <f t="shared" si="312"/>
        <v>254.52402354204261</v>
      </c>
      <c r="L516" s="75">
        <f t="shared" si="313"/>
        <v>0</v>
      </c>
      <c r="M516" s="75">
        <f t="shared" si="314"/>
        <v>96.865264333806394</v>
      </c>
      <c r="N516" s="75">
        <f t="shared" si="315"/>
        <v>0</v>
      </c>
      <c r="O516" s="75">
        <f t="shared" si="316"/>
        <v>0</v>
      </c>
      <c r="P516" s="75">
        <f t="shared" si="317"/>
        <v>0</v>
      </c>
      <c r="Q516" s="75">
        <f t="shared" si="318"/>
        <v>0</v>
      </c>
      <c r="R516" s="75">
        <f t="shared" si="319"/>
        <v>0</v>
      </c>
      <c r="S516" s="75">
        <f t="shared" si="320"/>
        <v>0</v>
      </c>
      <c r="T516" s="75">
        <f t="shared" si="321"/>
        <v>0</v>
      </c>
      <c r="U516" s="75">
        <f t="shared" si="322"/>
        <v>0</v>
      </c>
      <c r="V516" s="75">
        <f t="shared" si="323"/>
        <v>0</v>
      </c>
      <c r="W516" s="75">
        <f t="shared" si="324"/>
        <v>0</v>
      </c>
      <c r="X516" s="75">
        <f t="shared" si="325"/>
        <v>0</v>
      </c>
      <c r="Y516" s="23">
        <f t="shared" si="326"/>
        <v>0</v>
      </c>
    </row>
    <row r="517" spans="1:25">
      <c r="A517" s="25">
        <f t="shared" si="307"/>
        <v>500</v>
      </c>
      <c r="C517" s="106">
        <v>39600</v>
      </c>
      <c r="E517" s="115" t="s">
        <v>302</v>
      </c>
      <c r="G517" s="24">
        <v>6.4</v>
      </c>
      <c r="H517" s="75" t="str">
        <f t="shared" si="310"/>
        <v>P, S, T &amp; D Plant - Demand</v>
      </c>
      <c r="I517" s="23">
        <f>'DepExp. Class.'!K$248</f>
        <v>0</v>
      </c>
      <c r="J517" s="75">
        <f t="shared" si="311"/>
        <v>0</v>
      </c>
      <c r="K517" s="75">
        <f t="shared" si="312"/>
        <v>0</v>
      </c>
      <c r="L517" s="75">
        <f t="shared" si="313"/>
        <v>0</v>
      </c>
      <c r="M517" s="75">
        <f t="shared" si="314"/>
        <v>0</v>
      </c>
      <c r="N517" s="75">
        <f t="shared" si="315"/>
        <v>0</v>
      </c>
      <c r="O517" s="75">
        <f t="shared" si="316"/>
        <v>0</v>
      </c>
      <c r="P517" s="75">
        <f t="shared" si="317"/>
        <v>0</v>
      </c>
      <c r="Q517" s="75">
        <f t="shared" si="318"/>
        <v>0</v>
      </c>
      <c r="R517" s="75">
        <f t="shared" si="319"/>
        <v>0</v>
      </c>
      <c r="S517" s="75">
        <f t="shared" si="320"/>
        <v>0</v>
      </c>
      <c r="T517" s="75">
        <f t="shared" si="321"/>
        <v>0</v>
      </c>
      <c r="U517" s="75">
        <f t="shared" si="322"/>
        <v>0</v>
      </c>
      <c r="V517" s="75">
        <f t="shared" si="323"/>
        <v>0</v>
      </c>
      <c r="W517" s="75">
        <f t="shared" si="324"/>
        <v>0</v>
      </c>
      <c r="X517" s="75">
        <f t="shared" si="325"/>
        <v>0</v>
      </c>
      <c r="Y517" s="23">
        <f t="shared" si="326"/>
        <v>0</v>
      </c>
    </row>
    <row r="518" spans="1:25">
      <c r="A518" s="25">
        <f t="shared" si="307"/>
        <v>501</v>
      </c>
      <c r="C518" s="106">
        <v>39603</v>
      </c>
      <c r="E518" s="115" t="s">
        <v>303</v>
      </c>
      <c r="G518" s="24">
        <v>6.4</v>
      </c>
      <c r="H518" s="75" t="str">
        <f t="shared" si="310"/>
        <v>P, S, T &amp; D Plant - Demand</v>
      </c>
      <c r="I518" s="23">
        <f>'DepExp. Class.'!K$249</f>
        <v>0</v>
      </c>
      <c r="J518" s="75">
        <f t="shared" si="311"/>
        <v>0</v>
      </c>
      <c r="K518" s="75">
        <f t="shared" si="312"/>
        <v>0</v>
      </c>
      <c r="L518" s="75">
        <f t="shared" si="313"/>
        <v>0</v>
      </c>
      <c r="M518" s="75">
        <f t="shared" si="314"/>
        <v>0</v>
      </c>
      <c r="N518" s="75">
        <f t="shared" si="315"/>
        <v>0</v>
      </c>
      <c r="O518" s="75">
        <f t="shared" si="316"/>
        <v>0</v>
      </c>
      <c r="P518" s="75">
        <f t="shared" si="317"/>
        <v>0</v>
      </c>
      <c r="Q518" s="75">
        <f t="shared" si="318"/>
        <v>0</v>
      </c>
      <c r="R518" s="75">
        <f t="shared" si="319"/>
        <v>0</v>
      </c>
      <c r="S518" s="75">
        <f t="shared" si="320"/>
        <v>0</v>
      </c>
      <c r="T518" s="75">
        <f t="shared" si="321"/>
        <v>0</v>
      </c>
      <c r="U518" s="75">
        <f t="shared" si="322"/>
        <v>0</v>
      </c>
      <c r="V518" s="75">
        <f t="shared" si="323"/>
        <v>0</v>
      </c>
      <c r="W518" s="75">
        <f t="shared" si="324"/>
        <v>0</v>
      </c>
      <c r="X518" s="75">
        <f t="shared" si="325"/>
        <v>0</v>
      </c>
      <c r="Y518" s="23">
        <f t="shared" si="326"/>
        <v>0</v>
      </c>
    </row>
    <row r="519" spans="1:25">
      <c r="A519" s="25">
        <f t="shared" si="307"/>
        <v>502</v>
      </c>
      <c r="C519" s="106">
        <v>39604</v>
      </c>
      <c r="E519" s="115" t="s">
        <v>304</v>
      </c>
      <c r="G519" s="24">
        <v>6.4</v>
      </c>
      <c r="H519" s="75" t="str">
        <f t="shared" si="310"/>
        <v>P, S, T &amp; D Plant - Demand</v>
      </c>
      <c r="I519" s="23">
        <f>'DepExp. Class.'!K$250</f>
        <v>0</v>
      </c>
      <c r="J519" s="75">
        <f t="shared" si="311"/>
        <v>0</v>
      </c>
      <c r="K519" s="75">
        <f t="shared" si="312"/>
        <v>0</v>
      </c>
      <c r="L519" s="75">
        <f t="shared" si="313"/>
        <v>0</v>
      </c>
      <c r="M519" s="75">
        <f t="shared" si="314"/>
        <v>0</v>
      </c>
      <c r="N519" s="75">
        <f t="shared" si="315"/>
        <v>0</v>
      </c>
      <c r="O519" s="75">
        <f t="shared" si="316"/>
        <v>0</v>
      </c>
      <c r="P519" s="75">
        <f t="shared" si="317"/>
        <v>0</v>
      </c>
      <c r="Q519" s="75">
        <f t="shared" si="318"/>
        <v>0</v>
      </c>
      <c r="R519" s="75">
        <f t="shared" si="319"/>
        <v>0</v>
      </c>
      <c r="S519" s="75">
        <f t="shared" si="320"/>
        <v>0</v>
      </c>
      <c r="T519" s="75">
        <f t="shared" si="321"/>
        <v>0</v>
      </c>
      <c r="U519" s="75">
        <f t="shared" si="322"/>
        <v>0</v>
      </c>
      <c r="V519" s="75">
        <f t="shared" si="323"/>
        <v>0</v>
      </c>
      <c r="W519" s="75">
        <f t="shared" si="324"/>
        <v>0</v>
      </c>
      <c r="X519" s="75">
        <f t="shared" si="325"/>
        <v>0</v>
      </c>
      <c r="Y519" s="23">
        <f t="shared" si="326"/>
        <v>0</v>
      </c>
    </row>
    <row r="520" spans="1:25">
      <c r="A520" s="25">
        <f t="shared" si="307"/>
        <v>503</v>
      </c>
      <c r="C520" s="106">
        <v>39605</v>
      </c>
      <c r="E520" s="113" t="s">
        <v>305</v>
      </c>
      <c r="G520" s="24">
        <v>6.4</v>
      </c>
      <c r="H520" s="75" t="str">
        <f t="shared" si="310"/>
        <v>P, S, T &amp; D Plant - Demand</v>
      </c>
      <c r="I520" s="23">
        <f>'DepExp. Class.'!K$251</f>
        <v>0</v>
      </c>
      <c r="J520" s="75">
        <f t="shared" si="311"/>
        <v>0</v>
      </c>
      <c r="K520" s="75">
        <f t="shared" si="312"/>
        <v>0</v>
      </c>
      <c r="L520" s="75">
        <f t="shared" si="313"/>
        <v>0</v>
      </c>
      <c r="M520" s="75">
        <f t="shared" si="314"/>
        <v>0</v>
      </c>
      <c r="N520" s="75">
        <f t="shared" si="315"/>
        <v>0</v>
      </c>
      <c r="O520" s="75">
        <f t="shared" si="316"/>
        <v>0</v>
      </c>
      <c r="P520" s="75">
        <f t="shared" si="317"/>
        <v>0</v>
      </c>
      <c r="Q520" s="75">
        <f t="shared" si="318"/>
        <v>0</v>
      </c>
      <c r="R520" s="75">
        <f t="shared" si="319"/>
        <v>0</v>
      </c>
      <c r="S520" s="75">
        <f t="shared" si="320"/>
        <v>0</v>
      </c>
      <c r="T520" s="75">
        <f t="shared" si="321"/>
        <v>0</v>
      </c>
      <c r="U520" s="75">
        <f t="shared" si="322"/>
        <v>0</v>
      </c>
      <c r="V520" s="75">
        <f t="shared" si="323"/>
        <v>0</v>
      </c>
      <c r="W520" s="75">
        <f t="shared" si="324"/>
        <v>0</v>
      </c>
      <c r="X520" s="75">
        <f t="shared" si="325"/>
        <v>0</v>
      </c>
      <c r="Y520" s="23">
        <f t="shared" si="326"/>
        <v>0</v>
      </c>
    </row>
    <row r="521" spans="1:25">
      <c r="A521" s="25">
        <f t="shared" si="307"/>
        <v>504</v>
      </c>
      <c r="C521" s="106">
        <v>39700</v>
      </c>
      <c r="E521" s="115" t="s">
        <v>306</v>
      </c>
      <c r="G521" s="24">
        <v>6.4</v>
      </c>
      <c r="H521" s="75" t="str">
        <f t="shared" si="310"/>
        <v>P, S, T &amp; D Plant - Demand</v>
      </c>
      <c r="I521" s="23">
        <f>'DepExp. Class.'!K$252</f>
        <v>1935.9623000040858</v>
      </c>
      <c r="J521" s="75">
        <f t="shared" si="311"/>
        <v>1045.3291982986943</v>
      </c>
      <c r="K521" s="75">
        <f t="shared" si="312"/>
        <v>645.11790304170438</v>
      </c>
      <c r="L521" s="75">
        <f t="shared" si="313"/>
        <v>0</v>
      </c>
      <c r="M521" s="75">
        <f t="shared" si="314"/>
        <v>245.51519866368719</v>
      </c>
      <c r="N521" s="75">
        <f t="shared" si="315"/>
        <v>0</v>
      </c>
      <c r="O521" s="75">
        <f t="shared" si="316"/>
        <v>0</v>
      </c>
      <c r="P521" s="75">
        <f t="shared" si="317"/>
        <v>0</v>
      </c>
      <c r="Q521" s="75">
        <f t="shared" si="318"/>
        <v>0</v>
      </c>
      <c r="R521" s="75">
        <f t="shared" si="319"/>
        <v>0</v>
      </c>
      <c r="S521" s="75">
        <f t="shared" si="320"/>
        <v>0</v>
      </c>
      <c r="T521" s="75">
        <f t="shared" si="321"/>
        <v>0</v>
      </c>
      <c r="U521" s="75">
        <f t="shared" si="322"/>
        <v>0</v>
      </c>
      <c r="V521" s="75">
        <f t="shared" si="323"/>
        <v>0</v>
      </c>
      <c r="W521" s="75">
        <f t="shared" si="324"/>
        <v>0</v>
      </c>
      <c r="X521" s="75">
        <f t="shared" si="325"/>
        <v>0</v>
      </c>
      <c r="Y521" s="23">
        <f t="shared" si="326"/>
        <v>0</v>
      </c>
    </row>
    <row r="522" spans="1:25">
      <c r="A522" s="25">
        <f t="shared" si="307"/>
        <v>505</v>
      </c>
      <c r="C522" s="106">
        <v>39701</v>
      </c>
      <c r="E522" s="115" t="s">
        <v>307</v>
      </c>
      <c r="G522" s="24">
        <v>6.4</v>
      </c>
      <c r="H522" s="75" t="str">
        <f t="shared" si="310"/>
        <v>P, S, T &amp; D Plant - Demand</v>
      </c>
      <c r="I522" s="23">
        <f>'DepExp. Class.'!K$253</f>
        <v>0</v>
      </c>
      <c r="J522" s="75">
        <f t="shared" si="311"/>
        <v>0</v>
      </c>
      <c r="K522" s="75">
        <f t="shared" si="312"/>
        <v>0</v>
      </c>
      <c r="L522" s="75">
        <f t="shared" si="313"/>
        <v>0</v>
      </c>
      <c r="M522" s="75">
        <f t="shared" si="314"/>
        <v>0</v>
      </c>
      <c r="N522" s="75">
        <f t="shared" si="315"/>
        <v>0</v>
      </c>
      <c r="O522" s="75">
        <f t="shared" si="316"/>
        <v>0</v>
      </c>
      <c r="P522" s="75">
        <f t="shared" si="317"/>
        <v>0</v>
      </c>
      <c r="Q522" s="75">
        <f t="shared" si="318"/>
        <v>0</v>
      </c>
      <c r="R522" s="75">
        <f t="shared" si="319"/>
        <v>0</v>
      </c>
      <c r="S522" s="75">
        <f t="shared" si="320"/>
        <v>0</v>
      </c>
      <c r="T522" s="75">
        <f t="shared" si="321"/>
        <v>0</v>
      </c>
      <c r="U522" s="75">
        <f t="shared" si="322"/>
        <v>0</v>
      </c>
      <c r="V522" s="75">
        <f t="shared" si="323"/>
        <v>0</v>
      </c>
      <c r="W522" s="75">
        <f t="shared" si="324"/>
        <v>0</v>
      </c>
      <c r="X522" s="75">
        <f t="shared" si="325"/>
        <v>0</v>
      </c>
      <c r="Y522" s="23">
        <f t="shared" si="326"/>
        <v>0</v>
      </c>
    </row>
    <row r="523" spans="1:25">
      <c r="A523" s="25">
        <f t="shared" si="307"/>
        <v>506</v>
      </c>
      <c r="C523" s="106">
        <v>39702</v>
      </c>
      <c r="E523" s="115" t="s">
        <v>308</v>
      </c>
      <c r="G523" s="24">
        <v>6.4</v>
      </c>
      <c r="H523" s="75" t="str">
        <f t="shared" si="310"/>
        <v>P, S, T &amp; D Plant - Demand</v>
      </c>
      <c r="I523" s="23">
        <f>'DepExp. Class.'!K$254</f>
        <v>0</v>
      </c>
      <c r="J523" s="75">
        <f t="shared" si="311"/>
        <v>0</v>
      </c>
      <c r="K523" s="75">
        <f t="shared" si="312"/>
        <v>0</v>
      </c>
      <c r="L523" s="75">
        <f t="shared" si="313"/>
        <v>0</v>
      </c>
      <c r="M523" s="75">
        <f t="shared" si="314"/>
        <v>0</v>
      </c>
      <c r="N523" s="75">
        <f t="shared" si="315"/>
        <v>0</v>
      </c>
      <c r="O523" s="75">
        <f t="shared" si="316"/>
        <v>0</v>
      </c>
      <c r="P523" s="75">
        <f t="shared" si="317"/>
        <v>0</v>
      </c>
      <c r="Q523" s="75">
        <f t="shared" si="318"/>
        <v>0</v>
      </c>
      <c r="R523" s="75">
        <f t="shared" si="319"/>
        <v>0</v>
      </c>
      <c r="S523" s="75">
        <f t="shared" si="320"/>
        <v>0</v>
      </c>
      <c r="T523" s="75">
        <f t="shared" si="321"/>
        <v>0</v>
      </c>
      <c r="U523" s="75">
        <f t="shared" si="322"/>
        <v>0</v>
      </c>
      <c r="V523" s="75">
        <f t="shared" si="323"/>
        <v>0</v>
      </c>
      <c r="W523" s="75">
        <f t="shared" si="324"/>
        <v>0</v>
      </c>
      <c r="X523" s="75">
        <f t="shared" si="325"/>
        <v>0</v>
      </c>
      <c r="Y523" s="23">
        <f t="shared" si="326"/>
        <v>0</v>
      </c>
    </row>
    <row r="524" spans="1:25">
      <c r="A524" s="25">
        <f t="shared" si="307"/>
        <v>507</v>
      </c>
      <c r="C524" s="106">
        <v>39705</v>
      </c>
      <c r="E524" s="115" t="s">
        <v>309</v>
      </c>
      <c r="G524" s="24">
        <v>6.4</v>
      </c>
      <c r="H524" s="75" t="str">
        <f t="shared" si="310"/>
        <v>P, S, T &amp; D Plant - Demand</v>
      </c>
      <c r="I524" s="23">
        <f>'DepExp. Class.'!K$255</f>
        <v>0</v>
      </c>
      <c r="J524" s="75">
        <f t="shared" si="311"/>
        <v>0</v>
      </c>
      <c r="K524" s="75">
        <f t="shared" si="312"/>
        <v>0</v>
      </c>
      <c r="L524" s="75">
        <f t="shared" si="313"/>
        <v>0</v>
      </c>
      <c r="M524" s="75">
        <f t="shared" si="314"/>
        <v>0</v>
      </c>
      <c r="N524" s="75">
        <f t="shared" si="315"/>
        <v>0</v>
      </c>
      <c r="O524" s="75">
        <f t="shared" si="316"/>
        <v>0</v>
      </c>
      <c r="P524" s="75">
        <f t="shared" si="317"/>
        <v>0</v>
      </c>
      <c r="Q524" s="75">
        <f t="shared" si="318"/>
        <v>0</v>
      </c>
      <c r="R524" s="75">
        <f t="shared" si="319"/>
        <v>0</v>
      </c>
      <c r="S524" s="75">
        <f t="shared" si="320"/>
        <v>0</v>
      </c>
      <c r="T524" s="75">
        <f t="shared" si="321"/>
        <v>0</v>
      </c>
      <c r="U524" s="75">
        <f t="shared" si="322"/>
        <v>0</v>
      </c>
      <c r="V524" s="75">
        <f t="shared" si="323"/>
        <v>0</v>
      </c>
      <c r="W524" s="75">
        <f t="shared" si="324"/>
        <v>0</v>
      </c>
      <c r="X524" s="75">
        <f t="shared" si="325"/>
        <v>0</v>
      </c>
      <c r="Y524" s="23">
        <f t="shared" si="326"/>
        <v>0</v>
      </c>
    </row>
    <row r="525" spans="1:25">
      <c r="A525" s="25">
        <f t="shared" si="307"/>
        <v>508</v>
      </c>
      <c r="C525" s="106">
        <v>39800</v>
      </c>
      <c r="E525" s="115" t="s">
        <v>310</v>
      </c>
      <c r="G525" s="24">
        <v>6.4</v>
      </c>
      <c r="H525" s="75" t="str">
        <f t="shared" si="310"/>
        <v>P, S, T &amp; D Plant - Demand</v>
      </c>
      <c r="I525" s="23">
        <f>'DepExp. Class.'!K$256</f>
        <v>605.71007415677309</v>
      </c>
      <c r="J525" s="75">
        <f t="shared" si="311"/>
        <v>327.05514266388656</v>
      </c>
      <c r="K525" s="75">
        <f t="shared" si="312"/>
        <v>201.83988752798959</v>
      </c>
      <c r="L525" s="75">
        <f t="shared" si="313"/>
        <v>0</v>
      </c>
      <c r="M525" s="75">
        <f t="shared" si="314"/>
        <v>76.81504396489693</v>
      </c>
      <c r="N525" s="75">
        <f t="shared" si="315"/>
        <v>0</v>
      </c>
      <c r="O525" s="75">
        <f t="shared" si="316"/>
        <v>0</v>
      </c>
      <c r="P525" s="75">
        <f t="shared" si="317"/>
        <v>0</v>
      </c>
      <c r="Q525" s="75">
        <f t="shared" si="318"/>
        <v>0</v>
      </c>
      <c r="R525" s="75">
        <f t="shared" si="319"/>
        <v>0</v>
      </c>
      <c r="S525" s="75">
        <f t="shared" si="320"/>
        <v>0</v>
      </c>
      <c r="T525" s="75">
        <f t="shared" si="321"/>
        <v>0</v>
      </c>
      <c r="U525" s="75">
        <f t="shared" si="322"/>
        <v>0</v>
      </c>
      <c r="V525" s="75">
        <f t="shared" si="323"/>
        <v>0</v>
      </c>
      <c r="W525" s="75">
        <f t="shared" si="324"/>
        <v>0</v>
      </c>
      <c r="X525" s="75">
        <f t="shared" si="325"/>
        <v>0</v>
      </c>
      <c r="Y525" s="23">
        <f t="shared" si="326"/>
        <v>0</v>
      </c>
    </row>
    <row r="526" spans="1:25">
      <c r="A526" s="25">
        <f t="shared" si="307"/>
        <v>509</v>
      </c>
      <c r="C526" s="106">
        <v>39900</v>
      </c>
      <c r="E526" s="115" t="s">
        <v>311</v>
      </c>
      <c r="G526" s="24">
        <v>6.4</v>
      </c>
      <c r="H526" s="75" t="str">
        <f t="shared" si="310"/>
        <v>P, S, T &amp; D Plant - Demand</v>
      </c>
      <c r="I526" s="23">
        <f>'DepExp. Class.'!K$257</f>
        <v>341.91753568204473</v>
      </c>
      <c r="J526" s="75">
        <f t="shared" si="311"/>
        <v>184.61949566787675</v>
      </c>
      <c r="K526" s="75">
        <f t="shared" si="312"/>
        <v>113.93668339095359</v>
      </c>
      <c r="L526" s="75">
        <f t="shared" si="313"/>
        <v>0</v>
      </c>
      <c r="M526" s="75">
        <f t="shared" si="314"/>
        <v>43.361356623214405</v>
      </c>
      <c r="N526" s="75">
        <f t="shared" si="315"/>
        <v>0</v>
      </c>
      <c r="O526" s="75">
        <f t="shared" si="316"/>
        <v>0</v>
      </c>
      <c r="P526" s="75">
        <f t="shared" si="317"/>
        <v>0</v>
      </c>
      <c r="Q526" s="75">
        <f t="shared" si="318"/>
        <v>0</v>
      </c>
      <c r="R526" s="75">
        <f t="shared" si="319"/>
        <v>0</v>
      </c>
      <c r="S526" s="75">
        <f t="shared" si="320"/>
        <v>0</v>
      </c>
      <c r="T526" s="75">
        <f t="shared" si="321"/>
        <v>0</v>
      </c>
      <c r="U526" s="75">
        <f t="shared" si="322"/>
        <v>0</v>
      </c>
      <c r="V526" s="75">
        <f t="shared" si="323"/>
        <v>0</v>
      </c>
      <c r="W526" s="75">
        <f t="shared" si="324"/>
        <v>0</v>
      </c>
      <c r="X526" s="75">
        <f t="shared" si="325"/>
        <v>0</v>
      </c>
      <c r="Y526" s="23">
        <f t="shared" si="326"/>
        <v>0</v>
      </c>
    </row>
    <row r="527" spans="1:25">
      <c r="A527" s="25">
        <f t="shared" si="307"/>
        <v>510</v>
      </c>
      <c r="C527" s="106">
        <v>39901</v>
      </c>
      <c r="E527" s="115" t="s">
        <v>312</v>
      </c>
      <c r="G527" s="24">
        <v>6.4</v>
      </c>
      <c r="H527" s="75" t="str">
        <f t="shared" si="310"/>
        <v>P, S, T &amp; D Plant - Demand</v>
      </c>
      <c r="I527" s="23">
        <f>'DepExp. Class.'!K$258</f>
        <v>11119.658944768551</v>
      </c>
      <c r="J527" s="75">
        <f t="shared" si="311"/>
        <v>6004.0963452982951</v>
      </c>
      <c r="K527" s="75">
        <f t="shared" si="312"/>
        <v>3705.3877862047625</v>
      </c>
      <c r="L527" s="75">
        <f t="shared" si="313"/>
        <v>0</v>
      </c>
      <c r="M527" s="75">
        <f t="shared" si="314"/>
        <v>1410.1748132654934</v>
      </c>
      <c r="N527" s="75">
        <f t="shared" si="315"/>
        <v>0</v>
      </c>
      <c r="O527" s="75">
        <f t="shared" si="316"/>
        <v>0</v>
      </c>
      <c r="P527" s="75">
        <f t="shared" si="317"/>
        <v>0</v>
      </c>
      <c r="Q527" s="75">
        <f t="shared" si="318"/>
        <v>0</v>
      </c>
      <c r="R527" s="75">
        <f t="shared" si="319"/>
        <v>0</v>
      </c>
      <c r="S527" s="75">
        <f t="shared" si="320"/>
        <v>0</v>
      </c>
      <c r="T527" s="75">
        <f t="shared" si="321"/>
        <v>0</v>
      </c>
      <c r="U527" s="75">
        <f t="shared" si="322"/>
        <v>0</v>
      </c>
      <c r="V527" s="75">
        <f t="shared" si="323"/>
        <v>0</v>
      </c>
      <c r="W527" s="75">
        <f t="shared" si="324"/>
        <v>0</v>
      </c>
      <c r="X527" s="75">
        <f t="shared" si="325"/>
        <v>0</v>
      </c>
      <c r="Y527" s="23">
        <f t="shared" si="326"/>
        <v>0</v>
      </c>
    </row>
    <row r="528" spans="1:25">
      <c r="A528" s="25">
        <f t="shared" si="307"/>
        <v>511</v>
      </c>
      <c r="C528" s="106">
        <v>39902</v>
      </c>
      <c r="E528" s="115" t="s">
        <v>313</v>
      </c>
      <c r="G528" s="24">
        <v>6.4</v>
      </c>
      <c r="H528" s="75" t="str">
        <f t="shared" si="310"/>
        <v>P, S, T &amp; D Plant - Demand</v>
      </c>
      <c r="I528" s="23">
        <f>'DepExp. Class.'!K$259</f>
        <v>0</v>
      </c>
      <c r="J528" s="75">
        <f t="shared" si="311"/>
        <v>0</v>
      </c>
      <c r="K528" s="75">
        <f t="shared" si="312"/>
        <v>0</v>
      </c>
      <c r="L528" s="75">
        <f t="shared" si="313"/>
        <v>0</v>
      </c>
      <c r="M528" s="75">
        <f t="shared" si="314"/>
        <v>0</v>
      </c>
      <c r="N528" s="75">
        <f t="shared" si="315"/>
        <v>0</v>
      </c>
      <c r="O528" s="75">
        <f t="shared" si="316"/>
        <v>0</v>
      </c>
      <c r="P528" s="75">
        <f t="shared" si="317"/>
        <v>0</v>
      </c>
      <c r="Q528" s="75">
        <f t="shared" si="318"/>
        <v>0</v>
      </c>
      <c r="R528" s="75">
        <f t="shared" si="319"/>
        <v>0</v>
      </c>
      <c r="S528" s="75">
        <f t="shared" si="320"/>
        <v>0</v>
      </c>
      <c r="T528" s="75">
        <f t="shared" si="321"/>
        <v>0</v>
      </c>
      <c r="U528" s="75">
        <f t="shared" si="322"/>
        <v>0</v>
      </c>
      <c r="V528" s="75">
        <f t="shared" si="323"/>
        <v>0</v>
      </c>
      <c r="W528" s="75">
        <f t="shared" si="324"/>
        <v>0</v>
      </c>
      <c r="X528" s="75">
        <f t="shared" si="325"/>
        <v>0</v>
      </c>
      <c r="Y528" s="23">
        <f t="shared" si="326"/>
        <v>0</v>
      </c>
    </row>
    <row r="529" spans="1:25">
      <c r="A529" s="25">
        <f t="shared" si="307"/>
        <v>512</v>
      </c>
      <c r="C529" s="106">
        <v>39903</v>
      </c>
      <c r="E529" s="115" t="s">
        <v>314</v>
      </c>
      <c r="G529" s="24">
        <v>6.4</v>
      </c>
      <c r="H529" s="75" t="str">
        <f t="shared" si="310"/>
        <v>P, S, T &amp; D Plant - Demand</v>
      </c>
      <c r="I529" s="23">
        <f>'DepExp. Class.'!K$260</f>
        <v>1155.9424984134603</v>
      </c>
      <c r="J529" s="75">
        <f t="shared" si="311"/>
        <v>624.15494616986177</v>
      </c>
      <c r="K529" s="75">
        <f t="shared" si="312"/>
        <v>385.19303842420197</v>
      </c>
      <c r="L529" s="75">
        <f t="shared" si="313"/>
        <v>0</v>
      </c>
      <c r="M529" s="75">
        <f t="shared" si="314"/>
        <v>146.59451381939652</v>
      </c>
      <c r="N529" s="75">
        <f t="shared" si="315"/>
        <v>0</v>
      </c>
      <c r="O529" s="75">
        <f t="shared" si="316"/>
        <v>0</v>
      </c>
      <c r="P529" s="75">
        <f t="shared" si="317"/>
        <v>0</v>
      </c>
      <c r="Q529" s="75">
        <f t="shared" si="318"/>
        <v>0</v>
      </c>
      <c r="R529" s="75">
        <f t="shared" si="319"/>
        <v>0</v>
      </c>
      <c r="S529" s="75">
        <f t="shared" si="320"/>
        <v>0</v>
      </c>
      <c r="T529" s="75">
        <f t="shared" si="321"/>
        <v>0</v>
      </c>
      <c r="U529" s="75">
        <f t="shared" si="322"/>
        <v>0</v>
      </c>
      <c r="V529" s="75">
        <f t="shared" si="323"/>
        <v>0</v>
      </c>
      <c r="W529" s="75">
        <f t="shared" si="324"/>
        <v>0</v>
      </c>
      <c r="X529" s="75">
        <f t="shared" si="325"/>
        <v>0</v>
      </c>
      <c r="Y529" s="23">
        <f t="shared" si="326"/>
        <v>0</v>
      </c>
    </row>
    <row r="530" spans="1:25">
      <c r="A530" s="25">
        <f t="shared" si="307"/>
        <v>513</v>
      </c>
      <c r="C530" s="106">
        <v>39904</v>
      </c>
      <c r="E530" s="115" t="s">
        <v>315</v>
      </c>
      <c r="G530" s="24">
        <v>6.4</v>
      </c>
      <c r="H530" s="75" t="str">
        <f t="shared" si="310"/>
        <v>P, S, T &amp; D Plant - Demand</v>
      </c>
      <c r="I530" s="23">
        <f>'DepExp. Class.'!K$261</f>
        <v>0</v>
      </c>
      <c r="J530" s="75">
        <f t="shared" si="311"/>
        <v>0</v>
      </c>
      <c r="K530" s="75">
        <f t="shared" si="312"/>
        <v>0</v>
      </c>
      <c r="L530" s="75">
        <f t="shared" si="313"/>
        <v>0</v>
      </c>
      <c r="M530" s="75">
        <f t="shared" si="314"/>
        <v>0</v>
      </c>
      <c r="N530" s="75">
        <f t="shared" si="315"/>
        <v>0</v>
      </c>
      <c r="O530" s="75">
        <f t="shared" si="316"/>
        <v>0</v>
      </c>
      <c r="P530" s="75">
        <f t="shared" si="317"/>
        <v>0</v>
      </c>
      <c r="Q530" s="75">
        <f t="shared" si="318"/>
        <v>0</v>
      </c>
      <c r="R530" s="75">
        <f t="shared" si="319"/>
        <v>0</v>
      </c>
      <c r="S530" s="75">
        <f t="shared" si="320"/>
        <v>0</v>
      </c>
      <c r="T530" s="75">
        <f t="shared" si="321"/>
        <v>0</v>
      </c>
      <c r="U530" s="75">
        <f t="shared" si="322"/>
        <v>0</v>
      </c>
      <c r="V530" s="75">
        <f t="shared" si="323"/>
        <v>0</v>
      </c>
      <c r="W530" s="75">
        <f t="shared" si="324"/>
        <v>0</v>
      </c>
      <c r="X530" s="75">
        <f t="shared" si="325"/>
        <v>0</v>
      </c>
      <c r="Y530" s="23">
        <f t="shared" si="326"/>
        <v>0</v>
      </c>
    </row>
    <row r="531" spans="1:25">
      <c r="A531" s="25">
        <f t="shared" si="307"/>
        <v>514</v>
      </c>
      <c r="C531" s="106">
        <v>39905</v>
      </c>
      <c r="E531" s="115" t="s">
        <v>316</v>
      </c>
      <c r="G531" s="24">
        <v>6.4</v>
      </c>
      <c r="H531" s="75" t="str">
        <f t="shared" si="310"/>
        <v>P, S, T &amp; D Plant - Demand</v>
      </c>
      <c r="I531" s="23">
        <f>'DepExp. Class.'!K$262</f>
        <v>0</v>
      </c>
      <c r="J531" s="75">
        <f t="shared" si="311"/>
        <v>0</v>
      </c>
      <c r="K531" s="75">
        <f t="shared" si="312"/>
        <v>0</v>
      </c>
      <c r="L531" s="75">
        <f t="shared" si="313"/>
        <v>0</v>
      </c>
      <c r="M531" s="75">
        <f t="shared" si="314"/>
        <v>0</v>
      </c>
      <c r="N531" s="75">
        <f t="shared" si="315"/>
        <v>0</v>
      </c>
      <c r="O531" s="75">
        <f t="shared" si="316"/>
        <v>0</v>
      </c>
      <c r="P531" s="75">
        <f t="shared" si="317"/>
        <v>0</v>
      </c>
      <c r="Q531" s="75">
        <f t="shared" si="318"/>
        <v>0</v>
      </c>
      <c r="R531" s="75">
        <f t="shared" si="319"/>
        <v>0</v>
      </c>
      <c r="S531" s="75">
        <f t="shared" si="320"/>
        <v>0</v>
      </c>
      <c r="T531" s="75">
        <f t="shared" si="321"/>
        <v>0</v>
      </c>
      <c r="U531" s="75">
        <f t="shared" si="322"/>
        <v>0</v>
      </c>
      <c r="V531" s="75">
        <f t="shared" si="323"/>
        <v>0</v>
      </c>
      <c r="W531" s="75">
        <f t="shared" si="324"/>
        <v>0</v>
      </c>
      <c r="X531" s="75">
        <f t="shared" si="325"/>
        <v>0</v>
      </c>
      <c r="Y531" s="23">
        <f t="shared" si="326"/>
        <v>0</v>
      </c>
    </row>
    <row r="532" spans="1:25">
      <c r="A532" s="25">
        <f t="shared" si="307"/>
        <v>515</v>
      </c>
      <c r="C532" s="106">
        <v>39906</v>
      </c>
      <c r="E532" s="115" t="s">
        <v>317</v>
      </c>
      <c r="G532" s="24">
        <v>6.4</v>
      </c>
      <c r="H532" s="75" t="str">
        <f t="shared" si="310"/>
        <v>P, S, T &amp; D Plant - Demand</v>
      </c>
      <c r="I532" s="23">
        <f>'DepExp. Class.'!K$263</f>
        <v>5384.6110256574248</v>
      </c>
      <c r="J532" s="75">
        <f t="shared" si="311"/>
        <v>2907.4383972192568</v>
      </c>
      <c r="K532" s="75">
        <f t="shared" si="312"/>
        <v>1794.3061048038114</v>
      </c>
      <c r="L532" s="75">
        <f t="shared" si="313"/>
        <v>0</v>
      </c>
      <c r="M532" s="75">
        <f t="shared" si="314"/>
        <v>682.86652363435644</v>
      </c>
      <c r="N532" s="75">
        <f t="shared" si="315"/>
        <v>0</v>
      </c>
      <c r="O532" s="75">
        <f t="shared" si="316"/>
        <v>0</v>
      </c>
      <c r="P532" s="75">
        <f t="shared" si="317"/>
        <v>0</v>
      </c>
      <c r="Q532" s="75">
        <f t="shared" si="318"/>
        <v>0</v>
      </c>
      <c r="R532" s="75">
        <f t="shared" si="319"/>
        <v>0</v>
      </c>
      <c r="S532" s="75">
        <f t="shared" si="320"/>
        <v>0</v>
      </c>
      <c r="T532" s="75">
        <f t="shared" si="321"/>
        <v>0</v>
      </c>
      <c r="U532" s="75">
        <f t="shared" si="322"/>
        <v>0</v>
      </c>
      <c r="V532" s="75">
        <f t="shared" si="323"/>
        <v>0</v>
      </c>
      <c r="W532" s="75">
        <f t="shared" si="324"/>
        <v>0</v>
      </c>
      <c r="X532" s="75">
        <f t="shared" si="325"/>
        <v>0</v>
      </c>
      <c r="Y532" s="23">
        <f t="shared" si="326"/>
        <v>0</v>
      </c>
    </row>
    <row r="533" spans="1:25">
      <c r="A533" s="25">
        <f t="shared" si="307"/>
        <v>516</v>
      </c>
      <c r="C533" s="106">
        <v>39907</v>
      </c>
      <c r="E533" s="115" t="s">
        <v>318</v>
      </c>
      <c r="G533" s="24">
        <v>6.4</v>
      </c>
      <c r="H533" s="75" t="str">
        <f t="shared" si="310"/>
        <v>P, S, T &amp; D Plant - Demand</v>
      </c>
      <c r="I533" s="23">
        <f>'DepExp. Class.'!K$264</f>
        <v>3.3085018825902344</v>
      </c>
      <c r="J533" s="75">
        <f t="shared" si="311"/>
        <v>1.7864364510044806</v>
      </c>
      <c r="K533" s="75">
        <f t="shared" si="312"/>
        <v>1.1024872729709865</v>
      </c>
      <c r="L533" s="75">
        <f t="shared" si="313"/>
        <v>0</v>
      </c>
      <c r="M533" s="75">
        <f t="shared" si="314"/>
        <v>0.41957815861476749</v>
      </c>
      <c r="N533" s="75">
        <f t="shared" si="315"/>
        <v>0</v>
      </c>
      <c r="O533" s="75">
        <f t="shared" si="316"/>
        <v>0</v>
      </c>
      <c r="P533" s="75">
        <f t="shared" si="317"/>
        <v>0</v>
      </c>
      <c r="Q533" s="75">
        <f t="shared" si="318"/>
        <v>0</v>
      </c>
      <c r="R533" s="75">
        <f t="shared" si="319"/>
        <v>0</v>
      </c>
      <c r="S533" s="75">
        <f t="shared" si="320"/>
        <v>0</v>
      </c>
      <c r="T533" s="75">
        <f t="shared" si="321"/>
        <v>0</v>
      </c>
      <c r="U533" s="75">
        <f t="shared" si="322"/>
        <v>0</v>
      </c>
      <c r="V533" s="75">
        <f t="shared" si="323"/>
        <v>0</v>
      </c>
      <c r="W533" s="75">
        <f t="shared" si="324"/>
        <v>0</v>
      </c>
      <c r="X533" s="75">
        <f t="shared" si="325"/>
        <v>0</v>
      </c>
      <c r="Y533" s="23">
        <f t="shared" si="326"/>
        <v>0</v>
      </c>
    </row>
    <row r="534" spans="1:25">
      <c r="A534" s="25">
        <f t="shared" si="307"/>
        <v>517</v>
      </c>
      <c r="C534" s="106">
        <v>39908</v>
      </c>
      <c r="E534" s="115" t="s">
        <v>319</v>
      </c>
      <c r="G534" s="24">
        <v>6.4</v>
      </c>
      <c r="H534" s="75" t="str">
        <f t="shared" si="310"/>
        <v>P, S, T &amp; D Plant - Demand</v>
      </c>
      <c r="I534" s="23">
        <f>'DepExp. Class.'!K$265</f>
        <v>0</v>
      </c>
      <c r="J534" s="75">
        <f t="shared" si="311"/>
        <v>0</v>
      </c>
      <c r="K534" s="75">
        <f t="shared" si="312"/>
        <v>0</v>
      </c>
      <c r="L534" s="75">
        <f t="shared" si="313"/>
        <v>0</v>
      </c>
      <c r="M534" s="75">
        <f t="shared" si="314"/>
        <v>0</v>
      </c>
      <c r="N534" s="75">
        <f t="shared" si="315"/>
        <v>0</v>
      </c>
      <c r="O534" s="75">
        <f t="shared" si="316"/>
        <v>0</v>
      </c>
      <c r="P534" s="75">
        <f t="shared" si="317"/>
        <v>0</v>
      </c>
      <c r="Q534" s="75">
        <f t="shared" si="318"/>
        <v>0</v>
      </c>
      <c r="R534" s="75">
        <f t="shared" si="319"/>
        <v>0</v>
      </c>
      <c r="S534" s="75">
        <f t="shared" si="320"/>
        <v>0</v>
      </c>
      <c r="T534" s="75">
        <f t="shared" si="321"/>
        <v>0</v>
      </c>
      <c r="U534" s="75">
        <f t="shared" si="322"/>
        <v>0</v>
      </c>
      <c r="V534" s="75">
        <f t="shared" si="323"/>
        <v>0</v>
      </c>
      <c r="W534" s="75">
        <f t="shared" si="324"/>
        <v>0</v>
      </c>
      <c r="X534" s="75">
        <f t="shared" si="325"/>
        <v>0</v>
      </c>
      <c r="Y534" s="23">
        <f t="shared" si="326"/>
        <v>0</v>
      </c>
    </row>
    <row r="535" spans="1:25">
      <c r="A535" s="25">
        <f t="shared" si="307"/>
        <v>518</v>
      </c>
      <c r="C535" s="106">
        <v>39909</v>
      </c>
      <c r="E535" s="115" t="s">
        <v>320</v>
      </c>
      <c r="G535" s="24">
        <v>6.4</v>
      </c>
      <c r="H535" s="75" t="str">
        <f t="shared" si="310"/>
        <v>P, S, T &amp; D Plant - Demand</v>
      </c>
      <c r="I535" s="23">
        <f>'DepExp. Class.'!K$266</f>
        <v>115996.04329343545</v>
      </c>
      <c r="J535" s="75">
        <f t="shared" si="311"/>
        <v>62632.444310249019</v>
      </c>
      <c r="K535" s="75">
        <f t="shared" si="312"/>
        <v>38653.192890397666</v>
      </c>
      <c r="L535" s="75">
        <f t="shared" si="313"/>
        <v>0</v>
      </c>
      <c r="M535" s="75">
        <f t="shared" si="314"/>
        <v>14710.406092788769</v>
      </c>
      <c r="N535" s="75">
        <f t="shared" si="315"/>
        <v>0</v>
      </c>
      <c r="O535" s="75">
        <f t="shared" si="316"/>
        <v>0</v>
      </c>
      <c r="P535" s="75">
        <f t="shared" si="317"/>
        <v>0</v>
      </c>
      <c r="Q535" s="75">
        <f t="shared" si="318"/>
        <v>0</v>
      </c>
      <c r="R535" s="75">
        <f t="shared" si="319"/>
        <v>0</v>
      </c>
      <c r="S535" s="75">
        <f t="shared" si="320"/>
        <v>0</v>
      </c>
      <c r="T535" s="75">
        <f t="shared" si="321"/>
        <v>0</v>
      </c>
      <c r="U535" s="75">
        <f t="shared" si="322"/>
        <v>0</v>
      </c>
      <c r="V535" s="75">
        <f t="shared" si="323"/>
        <v>0</v>
      </c>
      <c r="W535" s="75">
        <f t="shared" si="324"/>
        <v>0</v>
      </c>
      <c r="X535" s="75">
        <f t="shared" si="325"/>
        <v>0</v>
      </c>
      <c r="Y535" s="23">
        <f t="shared" si="326"/>
        <v>0</v>
      </c>
    </row>
    <row r="536" spans="1:25">
      <c r="A536" s="25">
        <f t="shared" si="307"/>
        <v>519</v>
      </c>
      <c r="C536" s="106">
        <v>39924</v>
      </c>
      <c r="E536" s="115" t="s">
        <v>321</v>
      </c>
      <c r="G536" s="24">
        <v>6.4</v>
      </c>
      <c r="H536" s="75" t="str">
        <f t="shared" si="310"/>
        <v>P, S, T &amp; D Plant - Demand</v>
      </c>
      <c r="I536" s="23">
        <f>'DepExp. Class.'!K$267</f>
        <v>0</v>
      </c>
      <c r="J536" s="75">
        <f t="shared" si="311"/>
        <v>0</v>
      </c>
      <c r="K536" s="75">
        <f t="shared" si="312"/>
        <v>0</v>
      </c>
      <c r="L536" s="75">
        <f t="shared" si="313"/>
        <v>0</v>
      </c>
      <c r="M536" s="75">
        <f t="shared" si="314"/>
        <v>0</v>
      </c>
      <c r="N536" s="75">
        <f t="shared" si="315"/>
        <v>0</v>
      </c>
      <c r="O536" s="75">
        <f t="shared" si="316"/>
        <v>0</v>
      </c>
      <c r="P536" s="75">
        <f t="shared" si="317"/>
        <v>0</v>
      </c>
      <c r="Q536" s="75">
        <f t="shared" si="318"/>
        <v>0</v>
      </c>
      <c r="R536" s="75">
        <f t="shared" si="319"/>
        <v>0</v>
      </c>
      <c r="S536" s="75">
        <f t="shared" si="320"/>
        <v>0</v>
      </c>
      <c r="T536" s="75">
        <f t="shared" si="321"/>
        <v>0</v>
      </c>
      <c r="U536" s="75">
        <f t="shared" si="322"/>
        <v>0</v>
      </c>
      <c r="V536" s="75">
        <f t="shared" si="323"/>
        <v>0</v>
      </c>
      <c r="W536" s="75">
        <f t="shared" si="324"/>
        <v>0</v>
      </c>
      <c r="X536" s="75">
        <f t="shared" si="325"/>
        <v>0</v>
      </c>
      <c r="Y536" s="23">
        <f t="shared" si="326"/>
        <v>0</v>
      </c>
    </row>
    <row r="537" spans="1:25">
      <c r="A537" s="25">
        <f t="shared" si="307"/>
        <v>520</v>
      </c>
      <c r="C537" s="117"/>
      <c r="E537" s="115"/>
      <c r="G537" s="24"/>
      <c r="H537" s="75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</row>
    <row r="538" spans="1:25">
      <c r="A538" s="25">
        <f t="shared" si="307"/>
        <v>521</v>
      </c>
      <c r="E538" s="115"/>
      <c r="G538" s="24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</row>
    <row r="539" spans="1:25">
      <c r="A539" s="25">
        <f t="shared" si="307"/>
        <v>522</v>
      </c>
      <c r="D539" s="106" t="s">
        <v>149</v>
      </c>
      <c r="G539" s="24"/>
      <c r="H539" s="75"/>
      <c r="I539" s="23">
        <f>'DepExp. Class.'!K$270</f>
        <v>150333.6426559269</v>
      </c>
      <c r="J539" s="75">
        <f>SUM(J503:J536)</f>
        <v>81173.143792371789</v>
      </c>
      <c r="K539" s="75">
        <f t="shared" ref="K539:X539" si="327">SUM(K503:K536)</f>
        <v>50095.461211516267</v>
      </c>
      <c r="L539" s="75">
        <f t="shared" si="327"/>
        <v>0</v>
      </c>
      <c r="M539" s="75">
        <f t="shared" si="327"/>
        <v>19065.037652038864</v>
      </c>
      <c r="N539" s="75">
        <f t="shared" si="327"/>
        <v>0</v>
      </c>
      <c r="O539" s="75">
        <f t="shared" si="327"/>
        <v>0</v>
      </c>
      <c r="P539" s="75">
        <f t="shared" si="327"/>
        <v>0</v>
      </c>
      <c r="Q539" s="75">
        <f t="shared" si="327"/>
        <v>0</v>
      </c>
      <c r="R539" s="75">
        <f t="shared" si="327"/>
        <v>0</v>
      </c>
      <c r="S539" s="75">
        <f t="shared" si="327"/>
        <v>0</v>
      </c>
      <c r="T539" s="75">
        <f t="shared" si="327"/>
        <v>0</v>
      </c>
      <c r="U539" s="75">
        <f t="shared" si="327"/>
        <v>0</v>
      </c>
      <c r="V539" s="75">
        <f t="shared" si="327"/>
        <v>0</v>
      </c>
      <c r="W539" s="75">
        <f t="shared" si="327"/>
        <v>0</v>
      </c>
      <c r="X539" s="75">
        <f t="shared" si="327"/>
        <v>0</v>
      </c>
      <c r="Y539" s="23">
        <f>SUM(J539:X539)-I539</f>
        <v>0</v>
      </c>
    </row>
    <row r="540" spans="1:25">
      <c r="A540" s="25">
        <f t="shared" si="307"/>
        <v>523</v>
      </c>
      <c r="G540" s="24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</row>
    <row r="541" spans="1:25">
      <c r="A541" s="25">
        <f t="shared" ref="A541:A543" si="328">A540+1</f>
        <v>524</v>
      </c>
      <c r="C541" s="117" t="s">
        <v>435</v>
      </c>
      <c r="E541" s="106" t="s">
        <v>651</v>
      </c>
      <c r="G541" s="24">
        <v>6.4</v>
      </c>
      <c r="H541" s="75" t="str">
        <f t="shared" ref="H541" si="329">VLOOKUP($G541,alloc,3)</f>
        <v>P, S, T &amp; D Plant - Demand</v>
      </c>
      <c r="I541" s="23">
        <f>'DepExp. Class.'!K$272</f>
        <v>55.365334174865502</v>
      </c>
      <c r="J541" s="75">
        <f t="shared" ref="J541" si="330">$I541*VLOOKUP($G541,alloc,6)</f>
        <v>29.894693913424508</v>
      </c>
      <c r="K541" s="75">
        <f t="shared" ref="K541" si="331">$I541*VLOOKUP($G541,alloc,7)</f>
        <v>18.449309825928463</v>
      </c>
      <c r="L541" s="75">
        <f t="shared" ref="L541" si="332">$I541*VLOOKUP($G541,alloc,8)</f>
        <v>0</v>
      </c>
      <c r="M541" s="75">
        <f t="shared" ref="M541" si="333">$I541*VLOOKUP($G541,alloc,9)</f>
        <v>7.0213304355125334</v>
      </c>
      <c r="N541" s="75">
        <f t="shared" ref="N541" si="334">$I541*VLOOKUP($G541,alloc,10)</f>
        <v>0</v>
      </c>
      <c r="O541" s="75">
        <f t="shared" ref="O541" si="335">$I541*VLOOKUP($G541,alloc,11)</f>
        <v>0</v>
      </c>
      <c r="P541" s="75">
        <f t="shared" ref="P541" si="336">$I541*VLOOKUP($G541,alloc,12)</f>
        <v>0</v>
      </c>
      <c r="Q541" s="75">
        <f t="shared" ref="Q541" si="337">$I541*VLOOKUP($G541,alloc,13)</f>
        <v>0</v>
      </c>
      <c r="R541" s="75">
        <f t="shared" ref="R541" si="338">$I541*VLOOKUP($G541,alloc,14)</f>
        <v>0</v>
      </c>
      <c r="S541" s="75">
        <f t="shared" ref="S541" si="339">$I541*VLOOKUP($G541,alloc,15)</f>
        <v>0</v>
      </c>
      <c r="T541" s="75">
        <f t="shared" ref="T541" si="340">$I541*VLOOKUP($G541,alloc,16)</f>
        <v>0</v>
      </c>
      <c r="U541" s="75">
        <f t="shared" ref="U541" si="341">$I541*VLOOKUP($G541,alloc,17)</f>
        <v>0</v>
      </c>
      <c r="V541" s="75">
        <f t="shared" ref="V541" si="342">$I541*VLOOKUP($G541,alloc,18)</f>
        <v>0</v>
      </c>
      <c r="W541" s="75">
        <f t="shared" ref="W541" si="343">$I541*VLOOKUP($G541,alloc,19)</f>
        <v>0</v>
      </c>
      <c r="X541" s="75">
        <f t="shared" ref="X541" si="344">$I541*VLOOKUP($G541,alloc,20)</f>
        <v>0</v>
      </c>
      <c r="Y541" s="23">
        <f t="shared" ref="Y541" si="345">SUM(J541:X541)-I541</f>
        <v>0</v>
      </c>
    </row>
    <row r="542" spans="1:25">
      <c r="A542" s="25">
        <f t="shared" si="328"/>
        <v>525</v>
      </c>
      <c r="G542" s="24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>
      <c r="A543" s="25">
        <f t="shared" si="328"/>
        <v>526</v>
      </c>
      <c r="D543" s="106" t="s">
        <v>423</v>
      </c>
      <c r="G543" s="24"/>
      <c r="H543" s="75"/>
      <c r="I543" s="23">
        <f>'DepExp. Class.'!K$274</f>
        <v>5028686.319678151</v>
      </c>
      <c r="J543" s="23">
        <f>J405+J415+J455+J497+J539+J541</f>
        <v>2715255.6839736383</v>
      </c>
      <c r="K543" s="23">
        <f t="shared" ref="K543:X543" si="346">K405+K415+K455+K497+K539+K541</f>
        <v>1675701.832416069</v>
      </c>
      <c r="L543" s="23">
        <f t="shared" si="346"/>
        <v>0</v>
      </c>
      <c r="M543" s="23">
        <f t="shared" si="346"/>
        <v>637728.8032884429</v>
      </c>
      <c r="N543" s="23">
        <f t="shared" si="346"/>
        <v>0</v>
      </c>
      <c r="O543" s="23">
        <f t="shared" si="346"/>
        <v>0</v>
      </c>
      <c r="P543" s="23">
        <f t="shared" si="346"/>
        <v>0</v>
      </c>
      <c r="Q543" s="23">
        <f t="shared" si="346"/>
        <v>0</v>
      </c>
      <c r="R543" s="23">
        <f t="shared" si="346"/>
        <v>0</v>
      </c>
      <c r="S543" s="23">
        <f t="shared" si="346"/>
        <v>0</v>
      </c>
      <c r="T543" s="23">
        <f t="shared" si="346"/>
        <v>0</v>
      </c>
      <c r="U543" s="23">
        <f t="shared" si="346"/>
        <v>0</v>
      </c>
      <c r="V543" s="23">
        <f t="shared" si="346"/>
        <v>0</v>
      </c>
      <c r="W543" s="23">
        <f t="shared" si="346"/>
        <v>0</v>
      </c>
      <c r="X543" s="23">
        <f t="shared" si="346"/>
        <v>0</v>
      </c>
      <c r="Y543" s="23">
        <f>SUM(J543:X543)-I543</f>
        <v>0</v>
      </c>
    </row>
    <row r="544" spans="1:25">
      <c r="G544" s="72"/>
    </row>
    <row r="545" spans="1:25">
      <c r="F545" s="117" t="s">
        <v>61</v>
      </c>
      <c r="G545" s="72"/>
    </row>
    <row r="546" spans="1:25">
      <c r="F546" s="117"/>
      <c r="G546" s="72"/>
    </row>
    <row r="547" spans="1:25">
      <c r="G547" s="72"/>
      <c r="J547" s="23"/>
      <c r="K547" s="74"/>
      <c r="L547" s="74"/>
      <c r="M547" s="74"/>
      <c r="N547" s="26"/>
      <c r="O547" s="26"/>
      <c r="P547" s="74"/>
      <c r="Q547" s="74"/>
      <c r="R547" s="74"/>
      <c r="S547" s="74"/>
      <c r="T547" s="74"/>
      <c r="U547" s="74"/>
      <c r="V547" s="74"/>
      <c r="W547" s="74"/>
      <c r="X547" s="74"/>
      <c r="Y547" s="74"/>
    </row>
    <row r="548" spans="1:25">
      <c r="A548" s="74" t="s">
        <v>290</v>
      </c>
      <c r="C548" s="114" t="s">
        <v>288</v>
      </c>
      <c r="G548" s="73" t="s">
        <v>38</v>
      </c>
      <c r="H548" s="77" t="s">
        <v>38</v>
      </c>
      <c r="I548" s="26" t="s">
        <v>1</v>
      </c>
      <c r="J548" s="2" t="s">
        <v>56</v>
      </c>
      <c r="K548" s="2" t="s">
        <v>535</v>
      </c>
      <c r="L548" s="2" t="s">
        <v>535</v>
      </c>
      <c r="M548" s="40" t="s">
        <v>536</v>
      </c>
      <c r="N548" s="40" t="s">
        <v>536</v>
      </c>
      <c r="O548" s="26"/>
      <c r="P548" s="26"/>
      <c r="Q548" s="26"/>
      <c r="R548" s="26"/>
      <c r="S548" s="26"/>
      <c r="T548" s="74"/>
      <c r="U548" s="74"/>
      <c r="V548" s="74"/>
      <c r="W548" s="26"/>
      <c r="X548" s="26"/>
      <c r="Y548" s="26"/>
    </row>
    <row r="549" spans="1:25">
      <c r="A549" s="74" t="s">
        <v>289</v>
      </c>
      <c r="C549" s="114" t="s">
        <v>289</v>
      </c>
      <c r="G549" s="73" t="s">
        <v>39</v>
      </c>
      <c r="H549" s="77" t="s">
        <v>21</v>
      </c>
      <c r="I549" s="26" t="s">
        <v>2</v>
      </c>
      <c r="J549" s="2" t="s">
        <v>460</v>
      </c>
      <c r="K549" s="40" t="s">
        <v>537</v>
      </c>
      <c r="L549" s="40" t="s">
        <v>538</v>
      </c>
      <c r="M549" s="40" t="s">
        <v>537</v>
      </c>
      <c r="N549" s="40" t="s">
        <v>538</v>
      </c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</row>
    <row r="550" spans="1:25">
      <c r="A550" s="25">
        <f>+A543+1</f>
        <v>527</v>
      </c>
      <c r="D550" s="106" t="s">
        <v>322</v>
      </c>
      <c r="G550" s="72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</row>
    <row r="551" spans="1:25">
      <c r="A551" s="25">
        <f t="shared" ref="A551:A615" si="347">A550+1</f>
        <v>528</v>
      </c>
      <c r="G551" s="24"/>
      <c r="H551" s="75"/>
      <c r="I551" s="23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23"/>
    </row>
    <row r="552" spans="1:25">
      <c r="A552" s="25">
        <f t="shared" si="347"/>
        <v>529</v>
      </c>
      <c r="C552" s="106">
        <v>30100</v>
      </c>
      <c r="E552" s="115" t="s">
        <v>323</v>
      </c>
      <c r="G552" s="24">
        <v>99</v>
      </c>
      <c r="H552" s="75" t="str">
        <f>VLOOKUP($G552,alloc,3)</f>
        <v>-</v>
      </c>
      <c r="I552" s="23">
        <f>'DepExp. Class.'!L$14</f>
        <v>0</v>
      </c>
      <c r="J552" s="75">
        <f>$I552*VLOOKUP($G552,alloc,6)</f>
        <v>0</v>
      </c>
      <c r="K552" s="75">
        <f>$I552*VLOOKUP($G552,alloc,7)</f>
        <v>0</v>
      </c>
      <c r="L552" s="75">
        <f>$I552*VLOOKUP($G552,alloc,8)</f>
        <v>0</v>
      </c>
      <c r="M552" s="75">
        <f>$I552*VLOOKUP($G552,alloc,9)</f>
        <v>0</v>
      </c>
      <c r="N552" s="75">
        <f>$I552*VLOOKUP($G552,alloc,10)</f>
        <v>0</v>
      </c>
      <c r="O552" s="75">
        <f>$I552*VLOOKUP($G552,alloc,11)</f>
        <v>0</v>
      </c>
      <c r="P552" s="75">
        <f>$I552*VLOOKUP($G552,alloc,12)</f>
        <v>0</v>
      </c>
      <c r="Q552" s="75">
        <f>$I552*VLOOKUP($G552,alloc,13)</f>
        <v>0</v>
      </c>
      <c r="R552" s="75">
        <f>$I552*VLOOKUP($G552,alloc,14)</f>
        <v>0</v>
      </c>
      <c r="S552" s="75">
        <f>$I552*VLOOKUP($G552,alloc,15)</f>
        <v>0</v>
      </c>
      <c r="T552" s="75">
        <f>$I552*VLOOKUP($G552,alloc,16)</f>
        <v>0</v>
      </c>
      <c r="U552" s="75">
        <f>$I552*VLOOKUP($G552,alloc,17)</f>
        <v>0</v>
      </c>
      <c r="V552" s="75">
        <f>$I552*VLOOKUP($G552,alloc,18)</f>
        <v>0</v>
      </c>
      <c r="W552" s="75">
        <f>$I552*VLOOKUP($G552,alloc,19)</f>
        <v>0</v>
      </c>
      <c r="X552" s="75">
        <f>$I552*VLOOKUP($G552,alloc,20)</f>
        <v>0</v>
      </c>
      <c r="Y552" s="23">
        <f>SUM(J552:X552)-I552</f>
        <v>0</v>
      </c>
    </row>
    <row r="553" spans="1:25">
      <c r="A553" s="25">
        <f t="shared" si="347"/>
        <v>530</v>
      </c>
      <c r="C553" s="106">
        <v>30200</v>
      </c>
      <c r="E553" s="115" t="s">
        <v>185</v>
      </c>
      <c r="G553" s="24">
        <v>99</v>
      </c>
      <c r="H553" s="75" t="str">
        <f>VLOOKUP($G553,alloc,3)</f>
        <v>-</v>
      </c>
      <c r="I553" s="23">
        <f>'DepExp. Class.'!L$15</f>
        <v>0</v>
      </c>
      <c r="J553" s="75">
        <f>$I553*VLOOKUP($G553,alloc,6)</f>
        <v>0</v>
      </c>
      <c r="K553" s="75">
        <f>$I553*VLOOKUP($G553,alloc,7)</f>
        <v>0</v>
      </c>
      <c r="L553" s="75">
        <f>$I553*VLOOKUP($G553,alloc,8)</f>
        <v>0</v>
      </c>
      <c r="M553" s="75">
        <f>$I553*VLOOKUP($G553,alloc,9)</f>
        <v>0</v>
      </c>
      <c r="N553" s="75">
        <f>$I553*VLOOKUP($G553,alloc,10)</f>
        <v>0</v>
      </c>
      <c r="O553" s="75">
        <f>$I553*VLOOKUP($G553,alloc,11)</f>
        <v>0</v>
      </c>
      <c r="P553" s="75">
        <f>$I553*VLOOKUP($G553,alloc,12)</f>
        <v>0</v>
      </c>
      <c r="Q553" s="75">
        <f>$I553*VLOOKUP($G553,alloc,13)</f>
        <v>0</v>
      </c>
      <c r="R553" s="75">
        <f>$I553*VLOOKUP($G553,alloc,14)</f>
        <v>0</v>
      </c>
      <c r="S553" s="75">
        <f>$I553*VLOOKUP($G553,alloc,15)</f>
        <v>0</v>
      </c>
      <c r="T553" s="75">
        <f>$I553*VLOOKUP($G553,alloc,16)</f>
        <v>0</v>
      </c>
      <c r="U553" s="75">
        <f>$I553*VLOOKUP($G553,alloc,17)</f>
        <v>0</v>
      </c>
      <c r="V553" s="75">
        <f>$I553*VLOOKUP($G553,alloc,18)</f>
        <v>0</v>
      </c>
      <c r="W553" s="75">
        <f>$I553*VLOOKUP($G553,alloc,19)</f>
        <v>0</v>
      </c>
      <c r="X553" s="75">
        <f>$I553*VLOOKUP($G553,alloc,20)</f>
        <v>0</v>
      </c>
      <c r="Y553" s="23">
        <f>SUM(J553:X553)-I553</f>
        <v>0</v>
      </c>
    </row>
    <row r="554" spans="1:25">
      <c r="A554" s="25">
        <f t="shared" si="347"/>
        <v>531</v>
      </c>
      <c r="C554" s="106">
        <v>30300</v>
      </c>
      <c r="E554" s="115" t="s">
        <v>324</v>
      </c>
      <c r="G554" s="24">
        <v>99</v>
      </c>
      <c r="H554" s="75" t="str">
        <f>VLOOKUP($G554,alloc,3)</f>
        <v>-</v>
      </c>
      <c r="I554" s="23">
        <f>'DepExp. Class.'!L$16</f>
        <v>0</v>
      </c>
      <c r="J554" s="75">
        <f>$I554*VLOOKUP($G554,alloc,6)</f>
        <v>0</v>
      </c>
      <c r="K554" s="75">
        <f>$I554*VLOOKUP($G554,alloc,7)</f>
        <v>0</v>
      </c>
      <c r="L554" s="75">
        <f>$I554*VLOOKUP($G554,alloc,8)</f>
        <v>0</v>
      </c>
      <c r="M554" s="75">
        <f>$I554*VLOOKUP($G554,alloc,9)</f>
        <v>0</v>
      </c>
      <c r="N554" s="75">
        <f>$I554*VLOOKUP($G554,alloc,10)</f>
        <v>0</v>
      </c>
      <c r="O554" s="75">
        <f>$I554*VLOOKUP($G554,alloc,11)</f>
        <v>0</v>
      </c>
      <c r="P554" s="75">
        <f>$I554*VLOOKUP($G554,alloc,12)</f>
        <v>0</v>
      </c>
      <c r="Q554" s="75">
        <f>$I554*VLOOKUP($G554,alloc,13)</f>
        <v>0</v>
      </c>
      <c r="R554" s="75">
        <f>$I554*VLOOKUP($G554,alloc,14)</f>
        <v>0</v>
      </c>
      <c r="S554" s="75">
        <f>$I554*VLOOKUP($G554,alloc,15)</f>
        <v>0</v>
      </c>
      <c r="T554" s="75">
        <f>$I554*VLOOKUP($G554,alloc,16)</f>
        <v>0</v>
      </c>
      <c r="U554" s="75">
        <f>$I554*VLOOKUP($G554,alloc,17)</f>
        <v>0</v>
      </c>
      <c r="V554" s="75">
        <f>$I554*VLOOKUP($G554,alloc,18)</f>
        <v>0</v>
      </c>
      <c r="W554" s="75">
        <f>$I554*VLOOKUP($G554,alloc,19)</f>
        <v>0</v>
      </c>
      <c r="X554" s="75">
        <f>$I554*VLOOKUP($G554,alloc,20)</f>
        <v>0</v>
      </c>
      <c r="Y554" s="23">
        <f>SUM(J554:X554)-I554</f>
        <v>0</v>
      </c>
    </row>
    <row r="555" spans="1:25">
      <c r="A555" s="25">
        <f t="shared" si="347"/>
        <v>532</v>
      </c>
      <c r="G555" s="24"/>
      <c r="H555" s="75"/>
      <c r="I555" s="23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23"/>
    </row>
    <row r="556" spans="1:25">
      <c r="A556" s="25">
        <f t="shared" si="347"/>
        <v>533</v>
      </c>
      <c r="D556" s="106" t="s">
        <v>325</v>
      </c>
      <c r="G556" s="24"/>
      <c r="I556" s="23">
        <f>'DepExp. Class.'!L$19</f>
        <v>0</v>
      </c>
      <c r="J556" s="75">
        <f>SUM(J551:J554)</f>
        <v>0</v>
      </c>
      <c r="K556" s="75">
        <f t="shared" ref="K556:X556" si="348">SUM(K551:K554)</f>
        <v>0</v>
      </c>
      <c r="L556" s="75">
        <f t="shared" si="348"/>
        <v>0</v>
      </c>
      <c r="M556" s="75">
        <f t="shared" si="348"/>
        <v>0</v>
      </c>
      <c r="N556" s="75">
        <f t="shared" si="348"/>
        <v>0</v>
      </c>
      <c r="O556" s="75">
        <f t="shared" si="348"/>
        <v>0</v>
      </c>
      <c r="P556" s="75">
        <f t="shared" si="348"/>
        <v>0</v>
      </c>
      <c r="Q556" s="75">
        <f t="shared" si="348"/>
        <v>0</v>
      </c>
      <c r="R556" s="75">
        <f t="shared" si="348"/>
        <v>0</v>
      </c>
      <c r="S556" s="75">
        <f t="shared" si="348"/>
        <v>0</v>
      </c>
      <c r="T556" s="75">
        <f t="shared" si="348"/>
        <v>0</v>
      </c>
      <c r="U556" s="75">
        <f t="shared" si="348"/>
        <v>0</v>
      </c>
      <c r="V556" s="75">
        <f t="shared" si="348"/>
        <v>0</v>
      </c>
      <c r="W556" s="75">
        <f t="shared" si="348"/>
        <v>0</v>
      </c>
      <c r="X556" s="75">
        <f t="shared" si="348"/>
        <v>0</v>
      </c>
      <c r="Y556" s="23">
        <f>SUM(J556:X556)-I556</f>
        <v>0</v>
      </c>
    </row>
    <row r="557" spans="1:25">
      <c r="A557" s="25">
        <f t="shared" si="347"/>
        <v>534</v>
      </c>
      <c r="G557" s="24"/>
      <c r="H557" s="75"/>
      <c r="I557" s="23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23"/>
    </row>
    <row r="558" spans="1:25">
      <c r="A558" s="25">
        <f t="shared" si="347"/>
        <v>535</v>
      </c>
      <c r="D558" s="106" t="s">
        <v>334</v>
      </c>
      <c r="G558" s="24"/>
      <c r="H558" s="75"/>
      <c r="I558" s="23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23"/>
    </row>
    <row r="559" spans="1:25">
      <c r="A559" s="25">
        <f t="shared" si="347"/>
        <v>536</v>
      </c>
      <c r="G559" s="24">
        <v>99</v>
      </c>
      <c r="H559" s="75" t="str">
        <f t="shared" ref="H559:H566" si="349">VLOOKUP($G559,alloc,3)</f>
        <v>-</v>
      </c>
      <c r="I559" s="23">
        <f>'DepExp. Class.'!L$21</f>
        <v>0</v>
      </c>
      <c r="J559" s="75">
        <f t="shared" ref="J559:J566" si="350">$I559*VLOOKUP($G559,alloc,6)</f>
        <v>0</v>
      </c>
      <c r="K559" s="75">
        <f t="shared" ref="K559:K566" si="351">$I559*VLOOKUP($G559,alloc,7)</f>
        <v>0</v>
      </c>
      <c r="L559" s="75">
        <f t="shared" ref="L559:L566" si="352">$I559*VLOOKUP($G559,alloc,8)</f>
        <v>0</v>
      </c>
      <c r="M559" s="75">
        <f t="shared" ref="M559:M566" si="353">$I559*VLOOKUP($G559,alloc,9)</f>
        <v>0</v>
      </c>
      <c r="N559" s="75">
        <f t="shared" ref="N559:N566" si="354">$I559*VLOOKUP($G559,alloc,10)</f>
        <v>0</v>
      </c>
      <c r="O559" s="75">
        <f t="shared" ref="O559:O566" si="355">$I559*VLOOKUP($G559,alloc,11)</f>
        <v>0</v>
      </c>
      <c r="P559" s="75">
        <f t="shared" ref="P559:P566" si="356">$I559*VLOOKUP($G559,alloc,12)</f>
        <v>0</v>
      </c>
      <c r="Q559" s="75">
        <f t="shared" ref="Q559:Q566" si="357">$I559*VLOOKUP($G559,alloc,13)</f>
        <v>0</v>
      </c>
      <c r="R559" s="75">
        <f t="shared" ref="R559:R566" si="358">$I559*VLOOKUP($G559,alloc,14)</f>
        <v>0</v>
      </c>
      <c r="S559" s="75">
        <f t="shared" ref="S559:S566" si="359">$I559*VLOOKUP($G559,alloc,15)</f>
        <v>0</v>
      </c>
      <c r="T559" s="75">
        <f t="shared" ref="T559:T566" si="360">$I559*VLOOKUP($G559,alloc,16)</f>
        <v>0</v>
      </c>
      <c r="U559" s="75">
        <f t="shared" ref="U559:U566" si="361">$I559*VLOOKUP($G559,alloc,17)</f>
        <v>0</v>
      </c>
      <c r="V559" s="75">
        <f t="shared" ref="V559:V566" si="362">$I559*VLOOKUP($G559,alloc,18)</f>
        <v>0</v>
      </c>
      <c r="W559" s="75">
        <f t="shared" ref="W559:W566" si="363">$I559*VLOOKUP($G559,alloc,19)</f>
        <v>0</v>
      </c>
      <c r="X559" s="75">
        <f t="shared" ref="X559:X566" si="364">$I559*VLOOKUP($G559,alloc,20)</f>
        <v>0</v>
      </c>
      <c r="Y559" s="23">
        <f t="shared" ref="Y559:Y566" si="365">SUM(J559:X559)-I559</f>
        <v>0</v>
      </c>
    </row>
    <row r="560" spans="1:25">
      <c r="A560" s="25">
        <f t="shared" si="347"/>
        <v>537</v>
      </c>
      <c r="C560" s="106">
        <v>32520</v>
      </c>
      <c r="E560" s="115" t="s">
        <v>326</v>
      </c>
      <c r="G560" s="24">
        <v>99</v>
      </c>
      <c r="H560" s="75" t="str">
        <f t="shared" si="349"/>
        <v>-</v>
      </c>
      <c r="I560" s="23">
        <f>'DepExp. Class.'!L$22</f>
        <v>0</v>
      </c>
      <c r="J560" s="75">
        <f t="shared" si="350"/>
        <v>0</v>
      </c>
      <c r="K560" s="75">
        <f t="shared" si="351"/>
        <v>0</v>
      </c>
      <c r="L560" s="75">
        <f t="shared" si="352"/>
        <v>0</v>
      </c>
      <c r="M560" s="75">
        <f t="shared" si="353"/>
        <v>0</v>
      </c>
      <c r="N560" s="75">
        <f t="shared" si="354"/>
        <v>0</v>
      </c>
      <c r="O560" s="75">
        <f t="shared" si="355"/>
        <v>0</v>
      </c>
      <c r="P560" s="75">
        <f t="shared" si="356"/>
        <v>0</v>
      </c>
      <c r="Q560" s="75">
        <f t="shared" si="357"/>
        <v>0</v>
      </c>
      <c r="R560" s="75">
        <f t="shared" si="358"/>
        <v>0</v>
      </c>
      <c r="S560" s="75">
        <f t="shared" si="359"/>
        <v>0</v>
      </c>
      <c r="T560" s="75">
        <f t="shared" si="360"/>
        <v>0</v>
      </c>
      <c r="U560" s="75">
        <f t="shared" si="361"/>
        <v>0</v>
      </c>
      <c r="V560" s="75">
        <f t="shared" si="362"/>
        <v>0</v>
      </c>
      <c r="W560" s="75">
        <f t="shared" si="363"/>
        <v>0</v>
      </c>
      <c r="X560" s="75">
        <f t="shared" si="364"/>
        <v>0</v>
      </c>
      <c r="Y560" s="23">
        <f t="shared" si="365"/>
        <v>0</v>
      </c>
    </row>
    <row r="561" spans="1:25">
      <c r="A561" s="25">
        <f t="shared" si="347"/>
        <v>538</v>
      </c>
      <c r="C561" s="106">
        <v>32540</v>
      </c>
      <c r="E561" s="115" t="s">
        <v>327</v>
      </c>
      <c r="G561" s="24">
        <v>99</v>
      </c>
      <c r="H561" s="75" t="str">
        <f t="shared" si="349"/>
        <v>-</v>
      </c>
      <c r="I561" s="23">
        <f>'DepExp. Class.'!L$23</f>
        <v>0</v>
      </c>
      <c r="J561" s="75">
        <f t="shared" si="350"/>
        <v>0</v>
      </c>
      <c r="K561" s="75">
        <f t="shared" si="351"/>
        <v>0</v>
      </c>
      <c r="L561" s="75">
        <f t="shared" si="352"/>
        <v>0</v>
      </c>
      <c r="M561" s="75">
        <f t="shared" si="353"/>
        <v>0</v>
      </c>
      <c r="N561" s="75">
        <f t="shared" si="354"/>
        <v>0</v>
      </c>
      <c r="O561" s="75">
        <f t="shared" si="355"/>
        <v>0</v>
      </c>
      <c r="P561" s="75">
        <f t="shared" si="356"/>
        <v>0</v>
      </c>
      <c r="Q561" s="75">
        <f t="shared" si="357"/>
        <v>0</v>
      </c>
      <c r="R561" s="75">
        <f t="shared" si="358"/>
        <v>0</v>
      </c>
      <c r="S561" s="75">
        <f t="shared" si="359"/>
        <v>0</v>
      </c>
      <c r="T561" s="75">
        <f t="shared" si="360"/>
        <v>0</v>
      </c>
      <c r="U561" s="75">
        <f t="shared" si="361"/>
        <v>0</v>
      </c>
      <c r="V561" s="75">
        <f t="shared" si="362"/>
        <v>0</v>
      </c>
      <c r="W561" s="75">
        <f t="shared" si="363"/>
        <v>0</v>
      </c>
      <c r="X561" s="75">
        <f t="shared" si="364"/>
        <v>0</v>
      </c>
      <c r="Y561" s="23">
        <f t="shared" si="365"/>
        <v>0</v>
      </c>
    </row>
    <row r="562" spans="1:25">
      <c r="A562" s="25">
        <f t="shared" si="347"/>
        <v>539</v>
      </c>
      <c r="C562" s="106">
        <v>33100</v>
      </c>
      <c r="E562" s="115" t="s">
        <v>328</v>
      </c>
      <c r="G562" s="24">
        <v>99</v>
      </c>
      <c r="H562" s="75" t="str">
        <f t="shared" si="349"/>
        <v>-</v>
      </c>
      <c r="I562" s="23">
        <f>'DepExp. Class.'!L$24</f>
        <v>0</v>
      </c>
      <c r="J562" s="75">
        <f t="shared" si="350"/>
        <v>0</v>
      </c>
      <c r="K562" s="75">
        <f t="shared" si="351"/>
        <v>0</v>
      </c>
      <c r="L562" s="75">
        <f t="shared" si="352"/>
        <v>0</v>
      </c>
      <c r="M562" s="75">
        <f t="shared" si="353"/>
        <v>0</v>
      </c>
      <c r="N562" s="75">
        <f t="shared" si="354"/>
        <v>0</v>
      </c>
      <c r="O562" s="75">
        <f t="shared" si="355"/>
        <v>0</v>
      </c>
      <c r="P562" s="75">
        <f t="shared" si="356"/>
        <v>0</v>
      </c>
      <c r="Q562" s="75">
        <f t="shared" si="357"/>
        <v>0</v>
      </c>
      <c r="R562" s="75">
        <f t="shared" si="358"/>
        <v>0</v>
      </c>
      <c r="S562" s="75">
        <f t="shared" si="359"/>
        <v>0</v>
      </c>
      <c r="T562" s="75">
        <f t="shared" si="360"/>
        <v>0</v>
      </c>
      <c r="U562" s="75">
        <f t="shared" si="361"/>
        <v>0</v>
      </c>
      <c r="V562" s="75">
        <f t="shared" si="362"/>
        <v>0</v>
      </c>
      <c r="W562" s="75">
        <f t="shared" si="363"/>
        <v>0</v>
      </c>
      <c r="X562" s="75">
        <f t="shared" si="364"/>
        <v>0</v>
      </c>
      <c r="Y562" s="23">
        <f t="shared" si="365"/>
        <v>0</v>
      </c>
    </row>
    <row r="563" spans="1:25">
      <c r="A563" s="25">
        <f t="shared" si="347"/>
        <v>540</v>
      </c>
      <c r="C563" s="106">
        <v>33201</v>
      </c>
      <c r="E563" s="115" t="s">
        <v>329</v>
      </c>
      <c r="G563" s="24">
        <v>99</v>
      </c>
      <c r="H563" s="75" t="str">
        <f t="shared" si="349"/>
        <v>-</v>
      </c>
      <c r="I563" s="23">
        <f>'DepExp. Class.'!L$25</f>
        <v>0</v>
      </c>
      <c r="J563" s="75">
        <f t="shared" si="350"/>
        <v>0</v>
      </c>
      <c r="K563" s="75">
        <f t="shared" si="351"/>
        <v>0</v>
      </c>
      <c r="L563" s="75">
        <f t="shared" si="352"/>
        <v>0</v>
      </c>
      <c r="M563" s="75">
        <f t="shared" si="353"/>
        <v>0</v>
      </c>
      <c r="N563" s="75">
        <f t="shared" si="354"/>
        <v>0</v>
      </c>
      <c r="O563" s="75">
        <f t="shared" si="355"/>
        <v>0</v>
      </c>
      <c r="P563" s="75">
        <f t="shared" si="356"/>
        <v>0</v>
      </c>
      <c r="Q563" s="75">
        <f t="shared" si="357"/>
        <v>0</v>
      </c>
      <c r="R563" s="75">
        <f t="shared" si="358"/>
        <v>0</v>
      </c>
      <c r="S563" s="75">
        <f t="shared" si="359"/>
        <v>0</v>
      </c>
      <c r="T563" s="75">
        <f t="shared" si="360"/>
        <v>0</v>
      </c>
      <c r="U563" s="75">
        <f t="shared" si="361"/>
        <v>0</v>
      </c>
      <c r="V563" s="75">
        <f t="shared" si="362"/>
        <v>0</v>
      </c>
      <c r="W563" s="75">
        <f t="shared" si="363"/>
        <v>0</v>
      </c>
      <c r="X563" s="75">
        <f t="shared" si="364"/>
        <v>0</v>
      </c>
      <c r="Y563" s="23">
        <f t="shared" si="365"/>
        <v>0</v>
      </c>
    </row>
    <row r="564" spans="1:25">
      <c r="A564" s="25">
        <f t="shared" si="347"/>
        <v>541</v>
      </c>
      <c r="C564" s="106">
        <v>33202</v>
      </c>
      <c r="E564" s="115" t="s">
        <v>330</v>
      </c>
      <c r="G564" s="24">
        <v>99</v>
      </c>
      <c r="H564" s="75" t="str">
        <f t="shared" si="349"/>
        <v>-</v>
      </c>
      <c r="I564" s="23">
        <f>'DepExp. Class.'!L$26</f>
        <v>0</v>
      </c>
      <c r="J564" s="75">
        <f t="shared" si="350"/>
        <v>0</v>
      </c>
      <c r="K564" s="75">
        <f t="shared" si="351"/>
        <v>0</v>
      </c>
      <c r="L564" s="75">
        <f t="shared" si="352"/>
        <v>0</v>
      </c>
      <c r="M564" s="75">
        <f t="shared" si="353"/>
        <v>0</v>
      </c>
      <c r="N564" s="75">
        <f t="shared" si="354"/>
        <v>0</v>
      </c>
      <c r="O564" s="75">
        <f t="shared" si="355"/>
        <v>0</v>
      </c>
      <c r="P564" s="75">
        <f t="shared" si="356"/>
        <v>0</v>
      </c>
      <c r="Q564" s="75">
        <f t="shared" si="357"/>
        <v>0</v>
      </c>
      <c r="R564" s="75">
        <f t="shared" si="358"/>
        <v>0</v>
      </c>
      <c r="S564" s="75">
        <f t="shared" si="359"/>
        <v>0</v>
      </c>
      <c r="T564" s="75">
        <f t="shared" si="360"/>
        <v>0</v>
      </c>
      <c r="U564" s="75">
        <f t="shared" si="361"/>
        <v>0</v>
      </c>
      <c r="V564" s="75">
        <f t="shared" si="362"/>
        <v>0</v>
      </c>
      <c r="W564" s="75">
        <f t="shared" si="363"/>
        <v>0</v>
      </c>
      <c r="X564" s="75">
        <f t="shared" si="364"/>
        <v>0</v>
      </c>
      <c r="Y564" s="23">
        <f t="shared" si="365"/>
        <v>0</v>
      </c>
    </row>
    <row r="565" spans="1:25">
      <c r="A565" s="25">
        <f t="shared" si="347"/>
        <v>542</v>
      </c>
      <c r="C565" s="106">
        <v>33400</v>
      </c>
      <c r="E565" s="115" t="s">
        <v>331</v>
      </c>
      <c r="G565" s="24">
        <v>99</v>
      </c>
      <c r="H565" s="75" t="str">
        <f t="shared" si="349"/>
        <v>-</v>
      </c>
      <c r="I565" s="23">
        <f>'DepExp. Class.'!L$27</f>
        <v>0</v>
      </c>
      <c r="J565" s="75">
        <f t="shared" si="350"/>
        <v>0</v>
      </c>
      <c r="K565" s="75">
        <f t="shared" si="351"/>
        <v>0</v>
      </c>
      <c r="L565" s="75">
        <f t="shared" si="352"/>
        <v>0</v>
      </c>
      <c r="M565" s="75">
        <f t="shared" si="353"/>
        <v>0</v>
      </c>
      <c r="N565" s="75">
        <f t="shared" si="354"/>
        <v>0</v>
      </c>
      <c r="O565" s="75">
        <f t="shared" si="355"/>
        <v>0</v>
      </c>
      <c r="P565" s="75">
        <f t="shared" si="356"/>
        <v>0</v>
      </c>
      <c r="Q565" s="75">
        <f t="shared" si="357"/>
        <v>0</v>
      </c>
      <c r="R565" s="75">
        <f t="shared" si="358"/>
        <v>0</v>
      </c>
      <c r="S565" s="75">
        <f t="shared" si="359"/>
        <v>0</v>
      </c>
      <c r="T565" s="75">
        <f t="shared" si="360"/>
        <v>0</v>
      </c>
      <c r="U565" s="75">
        <f t="shared" si="361"/>
        <v>0</v>
      </c>
      <c r="V565" s="75">
        <f t="shared" si="362"/>
        <v>0</v>
      </c>
      <c r="W565" s="75">
        <f t="shared" si="363"/>
        <v>0</v>
      </c>
      <c r="X565" s="75">
        <f t="shared" si="364"/>
        <v>0</v>
      </c>
      <c r="Y565" s="23">
        <f t="shared" si="365"/>
        <v>0</v>
      </c>
    </row>
    <row r="566" spans="1:25">
      <c r="A566" s="25">
        <f t="shared" si="347"/>
        <v>543</v>
      </c>
      <c r="C566" s="106">
        <v>33600</v>
      </c>
      <c r="E566" s="115" t="s">
        <v>332</v>
      </c>
      <c r="G566" s="24">
        <v>99</v>
      </c>
      <c r="H566" s="75" t="str">
        <f t="shared" si="349"/>
        <v>-</v>
      </c>
      <c r="I566" s="23">
        <f>'DepExp. Class.'!L$28</f>
        <v>0</v>
      </c>
      <c r="J566" s="75">
        <f t="shared" si="350"/>
        <v>0</v>
      </c>
      <c r="K566" s="75">
        <f t="shared" si="351"/>
        <v>0</v>
      </c>
      <c r="L566" s="75">
        <f t="shared" si="352"/>
        <v>0</v>
      </c>
      <c r="M566" s="75">
        <f t="shared" si="353"/>
        <v>0</v>
      </c>
      <c r="N566" s="75">
        <f t="shared" si="354"/>
        <v>0</v>
      </c>
      <c r="O566" s="75">
        <f t="shared" si="355"/>
        <v>0</v>
      </c>
      <c r="P566" s="75">
        <f t="shared" si="356"/>
        <v>0</v>
      </c>
      <c r="Q566" s="75">
        <f t="shared" si="357"/>
        <v>0</v>
      </c>
      <c r="R566" s="75">
        <f t="shared" si="358"/>
        <v>0</v>
      </c>
      <c r="S566" s="75">
        <f t="shared" si="359"/>
        <v>0</v>
      </c>
      <c r="T566" s="75">
        <f t="shared" si="360"/>
        <v>0</v>
      </c>
      <c r="U566" s="75">
        <f t="shared" si="361"/>
        <v>0</v>
      </c>
      <c r="V566" s="75">
        <f t="shared" si="362"/>
        <v>0</v>
      </c>
      <c r="W566" s="75">
        <f t="shared" si="363"/>
        <v>0</v>
      </c>
      <c r="X566" s="75">
        <f t="shared" si="364"/>
        <v>0</v>
      </c>
      <c r="Y566" s="23">
        <f t="shared" si="365"/>
        <v>0</v>
      </c>
    </row>
    <row r="567" spans="1:25">
      <c r="A567" s="25">
        <f t="shared" si="347"/>
        <v>544</v>
      </c>
      <c r="G567" s="24"/>
      <c r="H567" s="75"/>
      <c r="I567" s="23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23"/>
    </row>
    <row r="568" spans="1:25">
      <c r="A568" s="25">
        <f t="shared" si="347"/>
        <v>545</v>
      </c>
      <c r="D568" s="106" t="s">
        <v>333</v>
      </c>
      <c r="G568" s="24"/>
      <c r="H568" s="75"/>
      <c r="I568" s="23">
        <f>'DepExp. Class.'!L$30</f>
        <v>0</v>
      </c>
      <c r="J568" s="75">
        <f>SUM(J559:J566)</f>
        <v>0</v>
      </c>
      <c r="K568" s="75">
        <f t="shared" ref="K568:X568" si="366">SUM(K559:K566)</f>
        <v>0</v>
      </c>
      <c r="L568" s="75">
        <f t="shared" si="366"/>
        <v>0</v>
      </c>
      <c r="M568" s="75">
        <f t="shared" si="366"/>
        <v>0</v>
      </c>
      <c r="N568" s="75">
        <f t="shared" si="366"/>
        <v>0</v>
      </c>
      <c r="O568" s="75">
        <f t="shared" si="366"/>
        <v>0</v>
      </c>
      <c r="P568" s="75">
        <f t="shared" si="366"/>
        <v>0</v>
      </c>
      <c r="Q568" s="75">
        <f t="shared" si="366"/>
        <v>0</v>
      </c>
      <c r="R568" s="75">
        <f t="shared" si="366"/>
        <v>0</v>
      </c>
      <c r="S568" s="75">
        <f t="shared" si="366"/>
        <v>0</v>
      </c>
      <c r="T568" s="75">
        <f t="shared" si="366"/>
        <v>0</v>
      </c>
      <c r="U568" s="75">
        <f t="shared" si="366"/>
        <v>0</v>
      </c>
      <c r="V568" s="75">
        <f t="shared" si="366"/>
        <v>0</v>
      </c>
      <c r="W568" s="75">
        <f t="shared" si="366"/>
        <v>0</v>
      </c>
      <c r="X568" s="75">
        <f t="shared" si="366"/>
        <v>0</v>
      </c>
      <c r="Y568" s="23">
        <f>SUM(J568:X568)-I568</f>
        <v>0</v>
      </c>
    </row>
    <row r="569" spans="1:25">
      <c r="A569" s="25">
        <f t="shared" si="347"/>
        <v>546</v>
      </c>
      <c r="G569" s="24"/>
      <c r="H569" s="75"/>
      <c r="I569" s="23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23"/>
    </row>
    <row r="570" spans="1:25">
      <c r="A570" s="25">
        <f t="shared" si="347"/>
        <v>547</v>
      </c>
      <c r="D570" s="106" t="s">
        <v>346</v>
      </c>
      <c r="G570" s="24"/>
      <c r="H570" s="75"/>
      <c r="I570" s="23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23"/>
    </row>
    <row r="571" spans="1:25">
      <c r="A571" s="25">
        <f t="shared" si="347"/>
        <v>548</v>
      </c>
      <c r="G571" s="24"/>
      <c r="H571" s="75"/>
      <c r="I571" s="23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23"/>
    </row>
    <row r="572" spans="1:25">
      <c r="A572" s="25">
        <f t="shared" si="347"/>
        <v>549</v>
      </c>
      <c r="C572" s="106">
        <v>35010</v>
      </c>
      <c r="E572" s="115" t="s">
        <v>274</v>
      </c>
      <c r="G572" s="24">
        <v>1.5</v>
      </c>
      <c r="H572" s="75" t="str">
        <f t="shared" ref="H572:H588" si="367">VLOOKUP($G572,alloc,3)</f>
        <v>Winter Volumes</v>
      </c>
      <c r="I572" s="23">
        <f>'DepExp. Class.'!L$34</f>
        <v>0</v>
      </c>
      <c r="J572" s="75">
        <f t="shared" ref="J572:J588" si="368">$I572*VLOOKUP($G572,alloc,6)</f>
        <v>0</v>
      </c>
      <c r="K572" s="75">
        <f t="shared" ref="K572:K588" si="369">$I572*VLOOKUP($G572,alloc,7)</f>
        <v>0</v>
      </c>
      <c r="L572" s="75">
        <f t="shared" ref="L572:L588" si="370">$I572*VLOOKUP($G572,alloc,8)</f>
        <v>0</v>
      </c>
      <c r="M572" s="75">
        <f t="shared" ref="M572:M588" si="371">$I572*VLOOKUP($G572,alloc,9)</f>
        <v>0</v>
      </c>
      <c r="N572" s="75">
        <f t="shared" ref="N572:N588" si="372">$I572*VLOOKUP($G572,alloc,10)</f>
        <v>0</v>
      </c>
      <c r="O572" s="75">
        <f t="shared" ref="O572:O588" si="373">$I572*VLOOKUP($G572,alloc,11)</f>
        <v>0</v>
      </c>
      <c r="P572" s="75">
        <f t="shared" ref="P572:P588" si="374">$I572*VLOOKUP($G572,alloc,12)</f>
        <v>0</v>
      </c>
      <c r="Q572" s="75">
        <f t="shared" ref="Q572:Q588" si="375">$I572*VLOOKUP($G572,alloc,13)</f>
        <v>0</v>
      </c>
      <c r="R572" s="75">
        <f t="shared" ref="R572:R588" si="376">$I572*VLOOKUP($G572,alloc,14)</f>
        <v>0</v>
      </c>
      <c r="S572" s="75">
        <f t="shared" ref="S572:S588" si="377">$I572*VLOOKUP($G572,alloc,15)</f>
        <v>0</v>
      </c>
      <c r="T572" s="75">
        <f t="shared" ref="T572:T588" si="378">$I572*VLOOKUP($G572,alloc,16)</f>
        <v>0</v>
      </c>
      <c r="U572" s="75">
        <f t="shared" ref="U572:U588" si="379">$I572*VLOOKUP($G572,alloc,17)</f>
        <v>0</v>
      </c>
      <c r="V572" s="75">
        <f t="shared" ref="V572:V588" si="380">$I572*VLOOKUP($G572,alloc,18)</f>
        <v>0</v>
      </c>
      <c r="W572" s="75">
        <f t="shared" ref="W572:W588" si="381">$I572*VLOOKUP($G572,alloc,19)</f>
        <v>0</v>
      </c>
      <c r="X572" s="75">
        <f t="shared" ref="X572:X588" si="382">$I572*VLOOKUP($G572,alloc,20)</f>
        <v>0</v>
      </c>
      <c r="Y572" s="23">
        <f t="shared" ref="Y572:Y588" si="383">SUM(J572:X572)-I572</f>
        <v>0</v>
      </c>
    </row>
    <row r="573" spans="1:25">
      <c r="A573" s="25">
        <f t="shared" si="347"/>
        <v>550</v>
      </c>
      <c r="C573" s="106">
        <v>35020</v>
      </c>
      <c r="E573" s="115" t="s">
        <v>137</v>
      </c>
      <c r="G573" s="24">
        <v>1.5</v>
      </c>
      <c r="H573" s="75" t="str">
        <f t="shared" si="367"/>
        <v>Winter Volumes</v>
      </c>
      <c r="I573" s="23">
        <f>'DepExp. Class.'!L$35</f>
        <v>15.917371999999999</v>
      </c>
      <c r="J573" s="75">
        <f t="shared" si="368"/>
        <v>6.0470618891380008</v>
      </c>
      <c r="K573" s="75">
        <f t="shared" si="369"/>
        <v>3.9908972029822647</v>
      </c>
      <c r="L573" s="75">
        <f t="shared" si="370"/>
        <v>8.5980925647416231E-2</v>
      </c>
      <c r="M573" s="75">
        <f t="shared" si="371"/>
        <v>2.8347720100619678</v>
      </c>
      <c r="N573" s="75">
        <f t="shared" si="372"/>
        <v>2.958659972170349</v>
      </c>
      <c r="O573" s="75">
        <f t="shared" si="373"/>
        <v>0</v>
      </c>
      <c r="P573" s="75">
        <f t="shared" si="374"/>
        <v>0</v>
      </c>
      <c r="Q573" s="75">
        <f t="shared" si="375"/>
        <v>0</v>
      </c>
      <c r="R573" s="75">
        <f t="shared" si="376"/>
        <v>0</v>
      </c>
      <c r="S573" s="75">
        <f t="shared" si="377"/>
        <v>0</v>
      </c>
      <c r="T573" s="75">
        <f t="shared" si="378"/>
        <v>0</v>
      </c>
      <c r="U573" s="75">
        <f t="shared" si="379"/>
        <v>0</v>
      </c>
      <c r="V573" s="75">
        <f t="shared" si="380"/>
        <v>0</v>
      </c>
      <c r="W573" s="75">
        <f t="shared" si="381"/>
        <v>0</v>
      </c>
      <c r="X573" s="75">
        <f t="shared" si="382"/>
        <v>0</v>
      </c>
      <c r="Y573" s="23">
        <f t="shared" si="383"/>
        <v>0</v>
      </c>
    </row>
    <row r="574" spans="1:25">
      <c r="A574" s="25">
        <f t="shared" si="347"/>
        <v>551</v>
      </c>
      <c r="C574" s="106">
        <v>35100</v>
      </c>
      <c r="E574" s="115" t="s">
        <v>80</v>
      </c>
      <c r="G574" s="24">
        <v>1.5</v>
      </c>
      <c r="H574" s="75" t="str">
        <f t="shared" si="367"/>
        <v>Winter Volumes</v>
      </c>
      <c r="I574" s="23">
        <f>'DepExp. Class.'!L$36</f>
        <v>146.91275799999997</v>
      </c>
      <c r="J574" s="75">
        <f t="shared" si="368"/>
        <v>55.812639167442576</v>
      </c>
      <c r="K574" s="75">
        <f t="shared" si="369"/>
        <v>36.834831464930907</v>
      </c>
      <c r="L574" s="75">
        <f t="shared" si="370"/>
        <v>0.79357917388968802</v>
      </c>
      <c r="M574" s="75">
        <f t="shared" si="371"/>
        <v>26.164128996885125</v>
      </c>
      <c r="N574" s="75">
        <f t="shared" si="372"/>
        <v>27.307579196851666</v>
      </c>
      <c r="O574" s="75">
        <f t="shared" si="373"/>
        <v>0</v>
      </c>
      <c r="P574" s="75">
        <f t="shared" si="374"/>
        <v>0</v>
      </c>
      <c r="Q574" s="75">
        <f t="shared" si="375"/>
        <v>0</v>
      </c>
      <c r="R574" s="75">
        <f t="shared" si="376"/>
        <v>0</v>
      </c>
      <c r="S574" s="75">
        <f t="shared" si="377"/>
        <v>0</v>
      </c>
      <c r="T574" s="75">
        <f t="shared" si="378"/>
        <v>0</v>
      </c>
      <c r="U574" s="75">
        <f t="shared" si="379"/>
        <v>0</v>
      </c>
      <c r="V574" s="75">
        <f t="shared" si="380"/>
        <v>0</v>
      </c>
      <c r="W574" s="75">
        <f t="shared" si="381"/>
        <v>0</v>
      </c>
      <c r="X574" s="75">
        <f t="shared" si="382"/>
        <v>0</v>
      </c>
      <c r="Y574" s="23">
        <f t="shared" si="383"/>
        <v>0</v>
      </c>
    </row>
    <row r="575" spans="1:25">
      <c r="A575" s="25">
        <f t="shared" si="347"/>
        <v>552</v>
      </c>
      <c r="C575" s="106">
        <v>35102</v>
      </c>
      <c r="E575" s="115" t="s">
        <v>335</v>
      </c>
      <c r="G575" s="24">
        <v>1.5</v>
      </c>
      <c r="H575" s="75" t="str">
        <f t="shared" si="367"/>
        <v>Winter Volumes</v>
      </c>
      <c r="I575" s="23">
        <f>'DepExp. Class.'!L$37</f>
        <v>1531.0306220000002</v>
      </c>
      <c r="J575" s="75">
        <f t="shared" si="368"/>
        <v>581.64356059526972</v>
      </c>
      <c r="K575" s="75">
        <f t="shared" si="369"/>
        <v>383.86900972220781</v>
      </c>
      <c r="L575" s="75">
        <f t="shared" si="370"/>
        <v>8.270173623767759</v>
      </c>
      <c r="M575" s="75">
        <f t="shared" si="371"/>
        <v>272.66578639949898</v>
      </c>
      <c r="N575" s="75">
        <f t="shared" si="372"/>
        <v>284.58209165925592</v>
      </c>
      <c r="O575" s="75">
        <f t="shared" si="373"/>
        <v>0</v>
      </c>
      <c r="P575" s="75">
        <f t="shared" si="374"/>
        <v>0</v>
      </c>
      <c r="Q575" s="75">
        <f t="shared" si="375"/>
        <v>0</v>
      </c>
      <c r="R575" s="75">
        <f t="shared" si="376"/>
        <v>0</v>
      </c>
      <c r="S575" s="75">
        <f t="shared" si="377"/>
        <v>0</v>
      </c>
      <c r="T575" s="75">
        <f t="shared" si="378"/>
        <v>0</v>
      </c>
      <c r="U575" s="75">
        <f t="shared" si="379"/>
        <v>0</v>
      </c>
      <c r="V575" s="75">
        <f t="shared" si="380"/>
        <v>0</v>
      </c>
      <c r="W575" s="75">
        <f t="shared" si="381"/>
        <v>0</v>
      </c>
      <c r="X575" s="75">
        <f t="shared" si="382"/>
        <v>0</v>
      </c>
      <c r="Y575" s="23">
        <f t="shared" si="383"/>
        <v>0</v>
      </c>
    </row>
    <row r="576" spans="1:25">
      <c r="A576" s="25">
        <f t="shared" si="347"/>
        <v>553</v>
      </c>
      <c r="C576" s="106">
        <v>35103</v>
      </c>
      <c r="E576" s="115" t="s">
        <v>336</v>
      </c>
      <c r="G576" s="24">
        <v>1.5</v>
      </c>
      <c r="H576" s="75" t="str">
        <f t="shared" si="367"/>
        <v>Winter Volumes</v>
      </c>
      <c r="I576" s="23">
        <f>'DepExp. Class.'!L$38</f>
        <v>127.26109000000002</v>
      </c>
      <c r="J576" s="75">
        <f t="shared" si="368"/>
        <v>48.346905965957276</v>
      </c>
      <c r="K576" s="75">
        <f t="shared" si="369"/>
        <v>31.907649587474264</v>
      </c>
      <c r="L576" s="75">
        <f t="shared" si="370"/>
        <v>0.68742668809267937</v>
      </c>
      <c r="M576" s="75">
        <f t="shared" si="371"/>
        <v>22.664305131649691</v>
      </c>
      <c r="N576" s="75">
        <f t="shared" si="372"/>
        <v>23.654802626826111</v>
      </c>
      <c r="O576" s="75">
        <f t="shared" si="373"/>
        <v>0</v>
      </c>
      <c r="P576" s="75">
        <f t="shared" si="374"/>
        <v>0</v>
      </c>
      <c r="Q576" s="75">
        <f t="shared" si="375"/>
        <v>0</v>
      </c>
      <c r="R576" s="75">
        <f t="shared" si="376"/>
        <v>0</v>
      </c>
      <c r="S576" s="75">
        <f t="shared" si="377"/>
        <v>0</v>
      </c>
      <c r="T576" s="75">
        <f t="shared" si="378"/>
        <v>0</v>
      </c>
      <c r="U576" s="75">
        <f t="shared" si="379"/>
        <v>0</v>
      </c>
      <c r="V576" s="75">
        <f t="shared" si="380"/>
        <v>0</v>
      </c>
      <c r="W576" s="75">
        <f t="shared" si="381"/>
        <v>0</v>
      </c>
      <c r="X576" s="75">
        <f t="shared" si="382"/>
        <v>0</v>
      </c>
      <c r="Y576" s="23">
        <f t="shared" si="383"/>
        <v>0</v>
      </c>
    </row>
    <row r="577" spans="1:25">
      <c r="A577" s="25">
        <f t="shared" si="347"/>
        <v>554</v>
      </c>
      <c r="C577" s="106">
        <v>35104</v>
      </c>
      <c r="E577" s="115" t="s">
        <v>337</v>
      </c>
      <c r="G577" s="24">
        <v>1.5</v>
      </c>
      <c r="H577" s="75" t="str">
        <f t="shared" si="367"/>
        <v>Winter Volumes</v>
      </c>
      <c r="I577" s="23">
        <f>'DepExp. Class.'!L$39</f>
        <v>948.35345700000005</v>
      </c>
      <c r="J577" s="75">
        <f t="shared" si="368"/>
        <v>360.2825923310063</v>
      </c>
      <c r="K577" s="75">
        <f t="shared" si="369"/>
        <v>237.77676107462099</v>
      </c>
      <c r="L577" s="75">
        <f t="shared" si="370"/>
        <v>5.1227242834927242</v>
      </c>
      <c r="M577" s="75">
        <f t="shared" si="371"/>
        <v>168.89508114462024</v>
      </c>
      <c r="N577" s="75">
        <f t="shared" si="372"/>
        <v>176.27629816625978</v>
      </c>
      <c r="O577" s="75">
        <f t="shared" si="373"/>
        <v>0</v>
      </c>
      <c r="P577" s="75">
        <f t="shared" si="374"/>
        <v>0</v>
      </c>
      <c r="Q577" s="75">
        <f t="shared" si="375"/>
        <v>0</v>
      </c>
      <c r="R577" s="75">
        <f t="shared" si="376"/>
        <v>0</v>
      </c>
      <c r="S577" s="75">
        <f t="shared" si="377"/>
        <v>0</v>
      </c>
      <c r="T577" s="75">
        <f t="shared" si="378"/>
        <v>0</v>
      </c>
      <c r="U577" s="75">
        <f t="shared" si="379"/>
        <v>0</v>
      </c>
      <c r="V577" s="75">
        <f t="shared" si="380"/>
        <v>0</v>
      </c>
      <c r="W577" s="75">
        <f t="shared" si="381"/>
        <v>0</v>
      </c>
      <c r="X577" s="75">
        <f t="shared" si="382"/>
        <v>0</v>
      </c>
      <c r="Y577" s="23">
        <f t="shared" si="383"/>
        <v>0</v>
      </c>
    </row>
    <row r="578" spans="1:25">
      <c r="A578" s="25">
        <f t="shared" si="347"/>
        <v>555</v>
      </c>
      <c r="C578" s="106">
        <v>35200</v>
      </c>
      <c r="E578" s="115" t="s">
        <v>338</v>
      </c>
      <c r="G578" s="24">
        <v>1.5</v>
      </c>
      <c r="H578" s="75" t="str">
        <f t="shared" si="367"/>
        <v>Winter Volumes</v>
      </c>
      <c r="I578" s="23">
        <f>'DepExp. Class.'!L$40</f>
        <v>120988.36627216668</v>
      </c>
      <c r="J578" s="75">
        <f t="shared" si="368"/>
        <v>45963.877624615961</v>
      </c>
      <c r="K578" s="75">
        <f t="shared" si="369"/>
        <v>30334.915371016257</v>
      </c>
      <c r="L578" s="75">
        <f t="shared" si="370"/>
        <v>653.5432937453196</v>
      </c>
      <c r="M578" s="75">
        <f t="shared" si="371"/>
        <v>21547.177150314987</v>
      </c>
      <c r="N578" s="75">
        <f t="shared" si="372"/>
        <v>22488.852832474149</v>
      </c>
      <c r="O578" s="75">
        <f t="shared" si="373"/>
        <v>0</v>
      </c>
      <c r="P578" s="75">
        <f t="shared" si="374"/>
        <v>0</v>
      </c>
      <c r="Q578" s="75">
        <f t="shared" si="375"/>
        <v>0</v>
      </c>
      <c r="R578" s="75">
        <f t="shared" si="376"/>
        <v>0</v>
      </c>
      <c r="S578" s="75">
        <f t="shared" si="377"/>
        <v>0</v>
      </c>
      <c r="T578" s="75">
        <f t="shared" si="378"/>
        <v>0</v>
      </c>
      <c r="U578" s="75">
        <f t="shared" si="379"/>
        <v>0</v>
      </c>
      <c r="V578" s="75">
        <f t="shared" si="380"/>
        <v>0</v>
      </c>
      <c r="W578" s="75">
        <f t="shared" si="381"/>
        <v>0</v>
      </c>
      <c r="X578" s="75">
        <f t="shared" si="382"/>
        <v>0</v>
      </c>
      <c r="Y578" s="23">
        <f t="shared" si="383"/>
        <v>0</v>
      </c>
    </row>
    <row r="579" spans="1:25">
      <c r="A579" s="25">
        <f t="shared" si="347"/>
        <v>556</v>
      </c>
      <c r="C579" s="106">
        <v>35201</v>
      </c>
      <c r="E579" s="115" t="s">
        <v>339</v>
      </c>
      <c r="G579" s="24">
        <v>1.5</v>
      </c>
      <c r="H579" s="75" t="str">
        <f t="shared" si="367"/>
        <v>Winter Volumes</v>
      </c>
      <c r="I579" s="23">
        <f>'DepExp. Class.'!L$41</f>
        <v>13599.988320000002</v>
      </c>
      <c r="J579" s="75">
        <f t="shared" si="368"/>
        <v>5166.6802197368988</v>
      </c>
      <c r="K579" s="75">
        <f t="shared" si="369"/>
        <v>3409.869125812947</v>
      </c>
      <c r="L579" s="75">
        <f t="shared" si="370"/>
        <v>73.463105878762491</v>
      </c>
      <c r="M579" s="75">
        <f t="shared" si="371"/>
        <v>2422.0622742689993</v>
      </c>
      <c r="N579" s="75">
        <f t="shared" si="372"/>
        <v>2527.9135943023939</v>
      </c>
      <c r="O579" s="75">
        <f t="shared" si="373"/>
        <v>0</v>
      </c>
      <c r="P579" s="75">
        <f t="shared" si="374"/>
        <v>0</v>
      </c>
      <c r="Q579" s="75">
        <f t="shared" si="375"/>
        <v>0</v>
      </c>
      <c r="R579" s="75">
        <f t="shared" si="376"/>
        <v>0</v>
      </c>
      <c r="S579" s="75">
        <f t="shared" si="377"/>
        <v>0</v>
      </c>
      <c r="T579" s="75">
        <f t="shared" si="378"/>
        <v>0</v>
      </c>
      <c r="U579" s="75">
        <f t="shared" si="379"/>
        <v>0</v>
      </c>
      <c r="V579" s="75">
        <f t="shared" si="380"/>
        <v>0</v>
      </c>
      <c r="W579" s="75">
        <f t="shared" si="381"/>
        <v>0</v>
      </c>
      <c r="X579" s="75">
        <f t="shared" si="382"/>
        <v>0</v>
      </c>
      <c r="Y579" s="23">
        <f t="shared" si="383"/>
        <v>0</v>
      </c>
    </row>
    <row r="580" spans="1:25">
      <c r="A580" s="25">
        <f t="shared" si="347"/>
        <v>557</v>
      </c>
      <c r="C580" s="106">
        <v>35202</v>
      </c>
      <c r="E580" s="115" t="s">
        <v>340</v>
      </c>
      <c r="G580" s="24">
        <v>1.5</v>
      </c>
      <c r="H580" s="75" t="str">
        <f t="shared" si="367"/>
        <v>Winter Volumes</v>
      </c>
      <c r="I580" s="23">
        <f>'DepExp. Class.'!L$42</f>
        <v>4604.7776519999998</v>
      </c>
      <c r="J580" s="75">
        <f t="shared" si="368"/>
        <v>1749.3701502586964</v>
      </c>
      <c r="K580" s="75">
        <f t="shared" si="369"/>
        <v>1154.5369582191106</v>
      </c>
      <c r="L580" s="75">
        <f t="shared" si="370"/>
        <v>24.873644023617459</v>
      </c>
      <c r="M580" s="75">
        <f t="shared" si="371"/>
        <v>820.07851550170903</v>
      </c>
      <c r="N580" s="75">
        <f t="shared" si="372"/>
        <v>855.91838399686628</v>
      </c>
      <c r="O580" s="75">
        <f t="shared" si="373"/>
        <v>0</v>
      </c>
      <c r="P580" s="75">
        <f t="shared" si="374"/>
        <v>0</v>
      </c>
      <c r="Q580" s="75">
        <f t="shared" si="375"/>
        <v>0</v>
      </c>
      <c r="R580" s="75">
        <f t="shared" si="376"/>
        <v>0</v>
      </c>
      <c r="S580" s="75">
        <f t="shared" si="377"/>
        <v>0</v>
      </c>
      <c r="T580" s="75">
        <f t="shared" si="378"/>
        <v>0</v>
      </c>
      <c r="U580" s="75">
        <f t="shared" si="379"/>
        <v>0</v>
      </c>
      <c r="V580" s="75">
        <f t="shared" si="380"/>
        <v>0</v>
      </c>
      <c r="W580" s="75">
        <f t="shared" si="381"/>
        <v>0</v>
      </c>
      <c r="X580" s="75">
        <f t="shared" si="382"/>
        <v>0</v>
      </c>
      <c r="Y580" s="23">
        <f t="shared" si="383"/>
        <v>0</v>
      </c>
    </row>
    <row r="581" spans="1:25">
      <c r="A581" s="25">
        <f t="shared" si="347"/>
        <v>558</v>
      </c>
      <c r="C581" s="106">
        <v>35203</v>
      </c>
      <c r="E581" s="115" t="s">
        <v>341</v>
      </c>
      <c r="G581" s="24">
        <v>1.5</v>
      </c>
      <c r="H581" s="75" t="str">
        <f t="shared" si="367"/>
        <v>Winter Volumes</v>
      </c>
      <c r="I581" s="23">
        <f>'DepExp. Class.'!L$43</f>
        <v>11863.830720000004</v>
      </c>
      <c r="J581" s="75">
        <f t="shared" si="368"/>
        <v>4507.108246643772</v>
      </c>
      <c r="K581" s="75">
        <f t="shared" si="369"/>
        <v>2974.5694727184291</v>
      </c>
      <c r="L581" s="75">
        <f t="shared" si="370"/>
        <v>64.084897119314221</v>
      </c>
      <c r="M581" s="75">
        <f t="shared" si="371"/>
        <v>2112.8648156975496</v>
      </c>
      <c r="N581" s="75">
        <f t="shared" si="372"/>
        <v>2205.2032878209384</v>
      </c>
      <c r="O581" s="75">
        <f t="shared" si="373"/>
        <v>0</v>
      </c>
      <c r="P581" s="75">
        <f t="shared" si="374"/>
        <v>0</v>
      </c>
      <c r="Q581" s="75">
        <f t="shared" si="375"/>
        <v>0</v>
      </c>
      <c r="R581" s="75">
        <f t="shared" si="376"/>
        <v>0</v>
      </c>
      <c r="S581" s="75">
        <f t="shared" si="377"/>
        <v>0</v>
      </c>
      <c r="T581" s="75">
        <f t="shared" si="378"/>
        <v>0</v>
      </c>
      <c r="U581" s="75">
        <f t="shared" si="379"/>
        <v>0</v>
      </c>
      <c r="V581" s="75">
        <f t="shared" si="380"/>
        <v>0</v>
      </c>
      <c r="W581" s="75">
        <f t="shared" si="381"/>
        <v>0</v>
      </c>
      <c r="X581" s="75">
        <f t="shared" si="382"/>
        <v>0</v>
      </c>
      <c r="Y581" s="23">
        <f t="shared" si="383"/>
        <v>0</v>
      </c>
    </row>
    <row r="582" spans="1:25">
      <c r="A582" s="25">
        <f t="shared" si="347"/>
        <v>559</v>
      </c>
      <c r="C582" s="106">
        <v>35210</v>
      </c>
      <c r="E582" s="115" t="s">
        <v>342</v>
      </c>
      <c r="G582" s="24">
        <v>1.5</v>
      </c>
      <c r="H582" s="75" t="str">
        <f t="shared" si="367"/>
        <v>Winter Volumes</v>
      </c>
      <c r="I582" s="23">
        <f>'DepExp. Class.'!L$44</f>
        <v>499.88425199999989</v>
      </c>
      <c r="J582" s="75">
        <f t="shared" si="368"/>
        <v>189.90766875646656</v>
      </c>
      <c r="K582" s="75">
        <f t="shared" si="369"/>
        <v>125.33392215258155</v>
      </c>
      <c r="L582" s="75">
        <f t="shared" si="370"/>
        <v>2.7002265640035472</v>
      </c>
      <c r="M582" s="75">
        <f t="shared" si="371"/>
        <v>89.025869712686429</v>
      </c>
      <c r="N582" s="75">
        <f t="shared" si="372"/>
        <v>92.916564814261775</v>
      </c>
      <c r="O582" s="75">
        <f t="shared" si="373"/>
        <v>0</v>
      </c>
      <c r="P582" s="75">
        <f t="shared" si="374"/>
        <v>0</v>
      </c>
      <c r="Q582" s="75">
        <f t="shared" si="375"/>
        <v>0</v>
      </c>
      <c r="R582" s="75">
        <f t="shared" si="376"/>
        <v>0</v>
      </c>
      <c r="S582" s="75">
        <f t="shared" si="377"/>
        <v>0</v>
      </c>
      <c r="T582" s="75">
        <f t="shared" si="378"/>
        <v>0</v>
      </c>
      <c r="U582" s="75">
        <f t="shared" si="379"/>
        <v>0</v>
      </c>
      <c r="V582" s="75">
        <f t="shared" si="380"/>
        <v>0</v>
      </c>
      <c r="W582" s="75">
        <f t="shared" si="381"/>
        <v>0</v>
      </c>
      <c r="X582" s="75">
        <f t="shared" si="382"/>
        <v>0</v>
      </c>
      <c r="Y582" s="23">
        <f t="shared" si="383"/>
        <v>0</v>
      </c>
    </row>
    <row r="583" spans="1:25">
      <c r="A583" s="25">
        <f t="shared" si="347"/>
        <v>560</v>
      </c>
      <c r="C583" s="106">
        <v>35211</v>
      </c>
      <c r="E583" s="115" t="s">
        <v>343</v>
      </c>
      <c r="G583" s="24">
        <v>1.5</v>
      </c>
      <c r="H583" s="75" t="str">
        <f t="shared" si="367"/>
        <v>Winter Volumes</v>
      </c>
      <c r="I583" s="23">
        <f>'DepExp. Class.'!L$45</f>
        <v>278.53277700000001</v>
      </c>
      <c r="J583" s="75">
        <f t="shared" si="368"/>
        <v>105.81551657349426</v>
      </c>
      <c r="K583" s="75">
        <f t="shared" si="369"/>
        <v>69.835377389444872</v>
      </c>
      <c r="L583" s="75">
        <f t="shared" si="370"/>
        <v>1.5045515044572286</v>
      </c>
      <c r="M583" s="75">
        <f t="shared" si="371"/>
        <v>49.604728728111141</v>
      </c>
      <c r="N583" s="75">
        <f t="shared" si="372"/>
        <v>51.772602804492486</v>
      </c>
      <c r="O583" s="75">
        <f t="shared" si="373"/>
        <v>0</v>
      </c>
      <c r="P583" s="75">
        <f t="shared" si="374"/>
        <v>0</v>
      </c>
      <c r="Q583" s="75">
        <f t="shared" si="375"/>
        <v>0</v>
      </c>
      <c r="R583" s="75">
        <f t="shared" si="376"/>
        <v>0</v>
      </c>
      <c r="S583" s="75">
        <f t="shared" si="377"/>
        <v>0</v>
      </c>
      <c r="T583" s="75">
        <f t="shared" si="378"/>
        <v>0</v>
      </c>
      <c r="U583" s="75">
        <f t="shared" si="379"/>
        <v>0</v>
      </c>
      <c r="V583" s="75">
        <f t="shared" si="380"/>
        <v>0</v>
      </c>
      <c r="W583" s="75">
        <f t="shared" si="381"/>
        <v>0</v>
      </c>
      <c r="X583" s="75">
        <f t="shared" si="382"/>
        <v>0</v>
      </c>
      <c r="Y583" s="23">
        <f t="shared" si="383"/>
        <v>0</v>
      </c>
    </row>
    <row r="584" spans="1:25">
      <c r="A584" s="25">
        <f t="shared" si="347"/>
        <v>561</v>
      </c>
      <c r="C584" s="106">
        <v>35301</v>
      </c>
      <c r="E584" s="113" t="s">
        <v>329</v>
      </c>
      <c r="G584" s="24">
        <v>1.5</v>
      </c>
      <c r="H584" s="75" t="str">
        <f t="shared" si="367"/>
        <v>Winter Volumes</v>
      </c>
      <c r="I584" s="23">
        <f>'DepExp. Class.'!L$46</f>
        <v>1104.7073309999998</v>
      </c>
      <c r="J584" s="75">
        <f t="shared" si="368"/>
        <v>419.6819424677301</v>
      </c>
      <c r="K584" s="75">
        <f t="shared" si="369"/>
        <v>276.9787247167373</v>
      </c>
      <c r="L584" s="75">
        <f t="shared" si="370"/>
        <v>5.9673015676750296</v>
      </c>
      <c r="M584" s="75">
        <f t="shared" si="371"/>
        <v>196.74060650395438</v>
      </c>
      <c r="N584" s="75">
        <f t="shared" si="372"/>
        <v>205.33875574390299</v>
      </c>
      <c r="O584" s="75">
        <f t="shared" si="373"/>
        <v>0</v>
      </c>
      <c r="P584" s="75">
        <f t="shared" si="374"/>
        <v>0</v>
      </c>
      <c r="Q584" s="75">
        <f t="shared" si="375"/>
        <v>0</v>
      </c>
      <c r="R584" s="75">
        <f t="shared" si="376"/>
        <v>0</v>
      </c>
      <c r="S584" s="75">
        <f t="shared" si="377"/>
        <v>0</v>
      </c>
      <c r="T584" s="75">
        <f t="shared" si="378"/>
        <v>0</v>
      </c>
      <c r="U584" s="75">
        <f t="shared" si="379"/>
        <v>0</v>
      </c>
      <c r="V584" s="75">
        <f t="shared" si="380"/>
        <v>0</v>
      </c>
      <c r="W584" s="75">
        <f t="shared" si="381"/>
        <v>0</v>
      </c>
      <c r="X584" s="75">
        <f t="shared" si="382"/>
        <v>0</v>
      </c>
      <c r="Y584" s="23">
        <f t="shared" si="383"/>
        <v>0</v>
      </c>
    </row>
    <row r="585" spans="1:25">
      <c r="A585" s="25">
        <f t="shared" si="347"/>
        <v>562</v>
      </c>
      <c r="C585" s="106">
        <v>35302</v>
      </c>
      <c r="E585" s="115" t="s">
        <v>330</v>
      </c>
      <c r="G585" s="24">
        <v>1.5</v>
      </c>
      <c r="H585" s="75" t="str">
        <f t="shared" si="367"/>
        <v>Winter Volumes</v>
      </c>
      <c r="I585" s="23">
        <f>'DepExp. Class.'!L$47</f>
        <v>1318.7090699999999</v>
      </c>
      <c r="J585" s="75">
        <f t="shared" si="368"/>
        <v>500.98190581068383</v>
      </c>
      <c r="K585" s="75">
        <f t="shared" si="369"/>
        <v>330.63450040687269</v>
      </c>
      <c r="L585" s="75">
        <f t="shared" si="370"/>
        <v>7.123275531805338</v>
      </c>
      <c r="M585" s="75">
        <f t="shared" si="371"/>
        <v>234.85281119589641</v>
      </c>
      <c r="N585" s="75">
        <f t="shared" si="372"/>
        <v>245.11657705474164</v>
      </c>
      <c r="O585" s="75">
        <f t="shared" si="373"/>
        <v>0</v>
      </c>
      <c r="P585" s="75">
        <f t="shared" si="374"/>
        <v>0</v>
      </c>
      <c r="Q585" s="75">
        <f t="shared" si="375"/>
        <v>0</v>
      </c>
      <c r="R585" s="75">
        <f t="shared" si="376"/>
        <v>0</v>
      </c>
      <c r="S585" s="75">
        <f t="shared" si="377"/>
        <v>0</v>
      </c>
      <c r="T585" s="75">
        <f t="shared" si="378"/>
        <v>0</v>
      </c>
      <c r="U585" s="75">
        <f t="shared" si="379"/>
        <v>0</v>
      </c>
      <c r="V585" s="75">
        <f t="shared" si="380"/>
        <v>0</v>
      </c>
      <c r="W585" s="75">
        <f t="shared" si="381"/>
        <v>0</v>
      </c>
      <c r="X585" s="75">
        <f t="shared" si="382"/>
        <v>0</v>
      </c>
      <c r="Y585" s="23">
        <f t="shared" si="383"/>
        <v>0</v>
      </c>
    </row>
    <row r="586" spans="1:25">
      <c r="A586" s="25">
        <f t="shared" si="347"/>
        <v>563</v>
      </c>
      <c r="C586" s="106">
        <v>35400</v>
      </c>
      <c r="E586" s="115" t="s">
        <v>116</v>
      </c>
      <c r="G586" s="24">
        <v>1.5</v>
      </c>
      <c r="H586" s="75" t="str">
        <f t="shared" si="367"/>
        <v>Winter Volumes</v>
      </c>
      <c r="I586" s="23">
        <f>'DepExp. Class.'!L$48</f>
        <v>154463.48860500005</v>
      </c>
      <c r="J586" s="75">
        <f t="shared" si="368"/>
        <v>58681.186517887356</v>
      </c>
      <c r="K586" s="75">
        <f t="shared" si="369"/>
        <v>38727.995088421485</v>
      </c>
      <c r="L586" s="75">
        <f t="shared" si="370"/>
        <v>834.36598258726588</v>
      </c>
      <c r="M586" s="75">
        <f t="shared" si="371"/>
        <v>27508.861015121081</v>
      </c>
      <c r="N586" s="75">
        <f t="shared" si="372"/>
        <v>28711.08000098286</v>
      </c>
      <c r="O586" s="75">
        <f t="shared" si="373"/>
        <v>0</v>
      </c>
      <c r="P586" s="75">
        <f t="shared" si="374"/>
        <v>0</v>
      </c>
      <c r="Q586" s="75">
        <f t="shared" si="375"/>
        <v>0</v>
      </c>
      <c r="R586" s="75">
        <f t="shared" si="376"/>
        <v>0</v>
      </c>
      <c r="S586" s="75">
        <f t="shared" si="377"/>
        <v>0</v>
      </c>
      <c r="T586" s="75">
        <f t="shared" si="378"/>
        <v>0</v>
      </c>
      <c r="U586" s="75">
        <f t="shared" si="379"/>
        <v>0</v>
      </c>
      <c r="V586" s="75">
        <f t="shared" si="380"/>
        <v>0</v>
      </c>
      <c r="W586" s="75">
        <f t="shared" si="381"/>
        <v>0</v>
      </c>
      <c r="X586" s="75">
        <f t="shared" si="382"/>
        <v>0</v>
      </c>
      <c r="Y586" s="23">
        <f t="shared" si="383"/>
        <v>0</v>
      </c>
    </row>
    <row r="587" spans="1:25">
      <c r="A587" s="25">
        <f t="shared" si="347"/>
        <v>564</v>
      </c>
      <c r="C587" s="106">
        <v>35500</v>
      </c>
      <c r="E587" s="115" t="s">
        <v>344</v>
      </c>
      <c r="G587" s="24">
        <v>1.5</v>
      </c>
      <c r="H587" s="75" t="str">
        <f t="shared" si="367"/>
        <v>Winter Volumes</v>
      </c>
      <c r="I587" s="23">
        <f>'DepExp. Class.'!L$49</f>
        <v>2553.338952999999</v>
      </c>
      <c r="J587" s="75">
        <f t="shared" si="368"/>
        <v>970.02185239735684</v>
      </c>
      <c r="K587" s="75">
        <f t="shared" si="369"/>
        <v>640.1881721300075</v>
      </c>
      <c r="L587" s="75">
        <f t="shared" si="370"/>
        <v>13.792380216441792</v>
      </c>
      <c r="M587" s="75">
        <f t="shared" si="371"/>
        <v>454.7317104962633</v>
      </c>
      <c r="N587" s="75">
        <f t="shared" si="372"/>
        <v>474.60483775992964</v>
      </c>
      <c r="O587" s="75">
        <f t="shared" si="373"/>
        <v>0</v>
      </c>
      <c r="P587" s="75">
        <f t="shared" si="374"/>
        <v>0</v>
      </c>
      <c r="Q587" s="75">
        <f t="shared" si="375"/>
        <v>0</v>
      </c>
      <c r="R587" s="75">
        <f t="shared" si="376"/>
        <v>0</v>
      </c>
      <c r="S587" s="75">
        <f t="shared" si="377"/>
        <v>0</v>
      </c>
      <c r="T587" s="75">
        <f t="shared" si="378"/>
        <v>0</v>
      </c>
      <c r="U587" s="75">
        <f t="shared" si="379"/>
        <v>0</v>
      </c>
      <c r="V587" s="75">
        <f t="shared" si="380"/>
        <v>0</v>
      </c>
      <c r="W587" s="75">
        <f t="shared" si="381"/>
        <v>0</v>
      </c>
      <c r="X587" s="75">
        <f t="shared" si="382"/>
        <v>0</v>
      </c>
      <c r="Y587" s="23">
        <f t="shared" si="383"/>
        <v>0</v>
      </c>
    </row>
    <row r="588" spans="1:25">
      <c r="A588" s="25">
        <f t="shared" si="347"/>
        <v>565</v>
      </c>
      <c r="C588" s="106">
        <v>35600</v>
      </c>
      <c r="E588" s="115" t="s">
        <v>332</v>
      </c>
      <c r="G588" s="24">
        <v>1.5</v>
      </c>
      <c r="H588" s="75" t="str">
        <f t="shared" si="367"/>
        <v>Winter Volumes</v>
      </c>
      <c r="I588" s="23">
        <f>'DepExp. Class.'!L$50</f>
        <v>16593.723249999999</v>
      </c>
      <c r="J588" s="75">
        <f t="shared" si="368"/>
        <v>6304.0099498823147</v>
      </c>
      <c r="K588" s="75">
        <f t="shared" si="369"/>
        <v>4160.4759696190285</v>
      </c>
      <c r="L588" s="75">
        <f t="shared" si="370"/>
        <v>89.634374629935891</v>
      </c>
      <c r="M588" s="75">
        <f t="shared" si="371"/>
        <v>2955.2254110675121</v>
      </c>
      <c r="N588" s="75">
        <f t="shared" si="372"/>
        <v>3084.377544801207</v>
      </c>
      <c r="O588" s="75">
        <f t="shared" si="373"/>
        <v>0</v>
      </c>
      <c r="P588" s="75">
        <f t="shared" si="374"/>
        <v>0</v>
      </c>
      <c r="Q588" s="75">
        <f t="shared" si="375"/>
        <v>0</v>
      </c>
      <c r="R588" s="75">
        <f t="shared" si="376"/>
        <v>0</v>
      </c>
      <c r="S588" s="75">
        <f t="shared" si="377"/>
        <v>0</v>
      </c>
      <c r="T588" s="75">
        <f t="shared" si="378"/>
        <v>0</v>
      </c>
      <c r="U588" s="75">
        <f t="shared" si="379"/>
        <v>0</v>
      </c>
      <c r="V588" s="75">
        <f t="shared" si="380"/>
        <v>0</v>
      </c>
      <c r="W588" s="75">
        <f t="shared" si="381"/>
        <v>0</v>
      </c>
      <c r="X588" s="75">
        <f t="shared" si="382"/>
        <v>0</v>
      </c>
      <c r="Y588" s="23">
        <f t="shared" si="383"/>
        <v>0</v>
      </c>
    </row>
    <row r="589" spans="1:25">
      <c r="A589" s="25">
        <f t="shared" si="347"/>
        <v>566</v>
      </c>
      <c r="G589" s="24"/>
      <c r="H589" s="75"/>
      <c r="I589" s="23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23"/>
    </row>
    <row r="590" spans="1:25">
      <c r="A590" s="25">
        <f t="shared" si="347"/>
        <v>567</v>
      </c>
      <c r="D590" s="106" t="s">
        <v>345</v>
      </c>
      <c r="G590" s="24"/>
      <c r="H590" s="75"/>
      <c r="I590" s="23">
        <f>'DepExp. Class.'!L$52</f>
        <v>330638.82250116672</v>
      </c>
      <c r="J590" s="75">
        <f>SUM(J572:J588)</f>
        <v>125610.77435497954</v>
      </c>
      <c r="K590" s="75">
        <f t="shared" ref="K590:X590" si="384">SUM(K572:K588)</f>
        <v>82899.71183165512</v>
      </c>
      <c r="L590" s="75">
        <f t="shared" si="384"/>
        <v>1786.0129180634885</v>
      </c>
      <c r="M590" s="75">
        <f t="shared" si="384"/>
        <v>58884.448982291462</v>
      </c>
      <c r="N590" s="75">
        <f t="shared" si="384"/>
        <v>61457.874414177102</v>
      </c>
      <c r="O590" s="75">
        <f t="shared" si="384"/>
        <v>0</v>
      </c>
      <c r="P590" s="75">
        <f t="shared" si="384"/>
        <v>0</v>
      </c>
      <c r="Q590" s="75">
        <f t="shared" si="384"/>
        <v>0</v>
      </c>
      <c r="R590" s="75">
        <f t="shared" si="384"/>
        <v>0</v>
      </c>
      <c r="S590" s="75">
        <f t="shared" si="384"/>
        <v>0</v>
      </c>
      <c r="T590" s="75">
        <f t="shared" si="384"/>
        <v>0</v>
      </c>
      <c r="U590" s="75">
        <f t="shared" si="384"/>
        <v>0</v>
      </c>
      <c r="V590" s="75">
        <f t="shared" si="384"/>
        <v>0</v>
      </c>
      <c r="W590" s="75">
        <f t="shared" si="384"/>
        <v>0</v>
      </c>
      <c r="X590" s="75">
        <f t="shared" si="384"/>
        <v>0</v>
      </c>
      <c r="Y590" s="23">
        <f>SUM(J590:X590)-I590</f>
        <v>0</v>
      </c>
    </row>
    <row r="591" spans="1:25">
      <c r="A591" s="25">
        <f t="shared" si="347"/>
        <v>568</v>
      </c>
      <c r="G591" s="24"/>
      <c r="H591" s="75"/>
      <c r="I591" s="23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23"/>
    </row>
    <row r="592" spans="1:25">
      <c r="A592" s="25">
        <f t="shared" si="347"/>
        <v>569</v>
      </c>
      <c r="D592" s="106" t="s">
        <v>64</v>
      </c>
      <c r="G592" s="24"/>
      <c r="H592" s="75"/>
      <c r="I592" s="23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23"/>
    </row>
    <row r="593" spans="1:25">
      <c r="A593" s="25">
        <f t="shared" si="347"/>
        <v>570</v>
      </c>
      <c r="G593" s="24"/>
      <c r="H593" s="75"/>
      <c r="I593" s="23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23"/>
    </row>
    <row r="594" spans="1:25">
      <c r="A594" s="25">
        <f t="shared" si="347"/>
        <v>571</v>
      </c>
      <c r="C594" s="106">
        <v>36510</v>
      </c>
      <c r="E594" s="106" t="s">
        <v>115</v>
      </c>
      <c r="G594" s="24">
        <v>99</v>
      </c>
      <c r="H594" s="75" t="str">
        <f t="shared" ref="H594:H602" si="385">VLOOKUP($G594,alloc,3)</f>
        <v>-</v>
      </c>
      <c r="I594" s="23">
        <f>'DepExp. Class.'!L$56</f>
        <v>0</v>
      </c>
      <c r="J594" s="75">
        <f t="shared" ref="J594:J602" si="386">$I594*VLOOKUP($G594,alloc,6)</f>
        <v>0</v>
      </c>
      <c r="K594" s="75">
        <f t="shared" ref="K594:K602" si="387">$I594*VLOOKUP($G594,alloc,7)</f>
        <v>0</v>
      </c>
      <c r="L594" s="75">
        <f t="shared" ref="L594:L602" si="388">$I594*VLOOKUP($G594,alloc,8)</f>
        <v>0</v>
      </c>
      <c r="M594" s="75">
        <f t="shared" ref="M594:M602" si="389">$I594*VLOOKUP($G594,alloc,9)</f>
        <v>0</v>
      </c>
      <c r="N594" s="75">
        <f t="shared" ref="N594:N602" si="390">$I594*VLOOKUP($G594,alloc,10)</f>
        <v>0</v>
      </c>
      <c r="O594" s="75">
        <f t="shared" ref="O594:O602" si="391">$I594*VLOOKUP($G594,alloc,11)</f>
        <v>0</v>
      </c>
      <c r="P594" s="75">
        <f t="shared" ref="P594:P602" si="392">$I594*VLOOKUP($G594,alloc,12)</f>
        <v>0</v>
      </c>
      <c r="Q594" s="75">
        <f t="shared" ref="Q594:Q602" si="393">$I594*VLOOKUP($G594,alloc,13)</f>
        <v>0</v>
      </c>
      <c r="R594" s="75">
        <f t="shared" ref="R594:R602" si="394">$I594*VLOOKUP($G594,alloc,14)</f>
        <v>0</v>
      </c>
      <c r="S594" s="75">
        <f t="shared" ref="S594:S602" si="395">$I594*VLOOKUP($G594,alloc,15)</f>
        <v>0</v>
      </c>
      <c r="T594" s="75">
        <f t="shared" ref="T594:T602" si="396">$I594*VLOOKUP($G594,alloc,16)</f>
        <v>0</v>
      </c>
      <c r="U594" s="75">
        <f t="shared" ref="U594:U602" si="397">$I594*VLOOKUP($G594,alloc,17)</f>
        <v>0</v>
      </c>
      <c r="V594" s="75">
        <f t="shared" ref="V594:V602" si="398">$I594*VLOOKUP($G594,alloc,18)</f>
        <v>0</v>
      </c>
      <c r="W594" s="75">
        <f t="shared" ref="W594:W602" si="399">$I594*VLOOKUP($G594,alloc,19)</f>
        <v>0</v>
      </c>
      <c r="X594" s="75">
        <f t="shared" ref="X594:X602" si="400">$I594*VLOOKUP($G594,alloc,20)</f>
        <v>0</v>
      </c>
      <c r="Y594" s="23">
        <f t="shared" ref="Y594:Y602" si="401">SUM(J594:X594)-I594</f>
        <v>0</v>
      </c>
    </row>
    <row r="595" spans="1:25">
      <c r="A595" s="25">
        <f t="shared" si="347"/>
        <v>572</v>
      </c>
      <c r="C595" s="106">
        <v>36520</v>
      </c>
      <c r="E595" s="106" t="s">
        <v>137</v>
      </c>
      <c r="G595" s="24">
        <v>99</v>
      </c>
      <c r="H595" s="75" t="str">
        <f t="shared" si="385"/>
        <v>-</v>
      </c>
      <c r="I595" s="23">
        <f>'DepExp. Class.'!L$57</f>
        <v>0</v>
      </c>
      <c r="J595" s="75">
        <f t="shared" si="386"/>
        <v>0</v>
      </c>
      <c r="K595" s="75">
        <f t="shared" si="387"/>
        <v>0</v>
      </c>
      <c r="L595" s="75">
        <f t="shared" si="388"/>
        <v>0</v>
      </c>
      <c r="M595" s="75">
        <f t="shared" si="389"/>
        <v>0</v>
      </c>
      <c r="N595" s="75">
        <f t="shared" si="390"/>
        <v>0</v>
      </c>
      <c r="O595" s="75">
        <f t="shared" si="391"/>
        <v>0</v>
      </c>
      <c r="P595" s="75">
        <f t="shared" si="392"/>
        <v>0</v>
      </c>
      <c r="Q595" s="75">
        <f t="shared" si="393"/>
        <v>0</v>
      </c>
      <c r="R595" s="75">
        <f t="shared" si="394"/>
        <v>0</v>
      </c>
      <c r="S595" s="75">
        <f t="shared" si="395"/>
        <v>0</v>
      </c>
      <c r="T595" s="75">
        <f t="shared" si="396"/>
        <v>0</v>
      </c>
      <c r="U595" s="75">
        <f t="shared" si="397"/>
        <v>0</v>
      </c>
      <c r="V595" s="75">
        <f t="shared" si="398"/>
        <v>0</v>
      </c>
      <c r="W595" s="75">
        <f t="shared" si="399"/>
        <v>0</v>
      </c>
      <c r="X595" s="75">
        <f t="shared" si="400"/>
        <v>0</v>
      </c>
      <c r="Y595" s="23">
        <f t="shared" si="401"/>
        <v>0</v>
      </c>
    </row>
    <row r="596" spans="1:25">
      <c r="A596" s="25">
        <f t="shared" si="347"/>
        <v>573</v>
      </c>
      <c r="C596" s="106">
        <v>36602</v>
      </c>
      <c r="E596" s="115" t="s">
        <v>139</v>
      </c>
      <c r="G596" s="24">
        <v>99</v>
      </c>
      <c r="H596" s="75" t="str">
        <f t="shared" si="385"/>
        <v>-</v>
      </c>
      <c r="I596" s="23">
        <f>'DepExp. Class.'!L$58</f>
        <v>0</v>
      </c>
      <c r="J596" s="75">
        <f t="shared" si="386"/>
        <v>0</v>
      </c>
      <c r="K596" s="75">
        <f t="shared" si="387"/>
        <v>0</v>
      </c>
      <c r="L596" s="75">
        <f t="shared" si="388"/>
        <v>0</v>
      </c>
      <c r="M596" s="75">
        <f t="shared" si="389"/>
        <v>0</v>
      </c>
      <c r="N596" s="75">
        <f t="shared" si="390"/>
        <v>0</v>
      </c>
      <c r="O596" s="75">
        <f t="shared" si="391"/>
        <v>0</v>
      </c>
      <c r="P596" s="75">
        <f t="shared" si="392"/>
        <v>0</v>
      </c>
      <c r="Q596" s="75">
        <f t="shared" si="393"/>
        <v>0</v>
      </c>
      <c r="R596" s="75">
        <f t="shared" si="394"/>
        <v>0</v>
      </c>
      <c r="S596" s="75">
        <f t="shared" si="395"/>
        <v>0</v>
      </c>
      <c r="T596" s="75">
        <f t="shared" si="396"/>
        <v>0</v>
      </c>
      <c r="U596" s="75">
        <f t="shared" si="397"/>
        <v>0</v>
      </c>
      <c r="V596" s="75">
        <f t="shared" si="398"/>
        <v>0</v>
      </c>
      <c r="W596" s="75">
        <f t="shared" si="399"/>
        <v>0</v>
      </c>
      <c r="X596" s="75">
        <f t="shared" si="400"/>
        <v>0</v>
      </c>
      <c r="Y596" s="23">
        <f t="shared" si="401"/>
        <v>0</v>
      </c>
    </row>
    <row r="597" spans="1:25">
      <c r="A597" s="25">
        <f t="shared" si="347"/>
        <v>574</v>
      </c>
      <c r="C597" s="106">
        <v>36603</v>
      </c>
      <c r="E597" s="115" t="s">
        <v>270</v>
      </c>
      <c r="G597" s="24">
        <v>99</v>
      </c>
      <c r="H597" s="75" t="str">
        <f t="shared" si="385"/>
        <v>-</v>
      </c>
      <c r="I597" s="23">
        <f>'DepExp. Class.'!L$59</f>
        <v>0</v>
      </c>
      <c r="J597" s="75">
        <f t="shared" si="386"/>
        <v>0</v>
      </c>
      <c r="K597" s="75">
        <f t="shared" si="387"/>
        <v>0</v>
      </c>
      <c r="L597" s="75">
        <f t="shared" si="388"/>
        <v>0</v>
      </c>
      <c r="M597" s="75">
        <f t="shared" si="389"/>
        <v>0</v>
      </c>
      <c r="N597" s="75">
        <f t="shared" si="390"/>
        <v>0</v>
      </c>
      <c r="O597" s="75">
        <f t="shared" si="391"/>
        <v>0</v>
      </c>
      <c r="P597" s="75">
        <f t="shared" si="392"/>
        <v>0</v>
      </c>
      <c r="Q597" s="75">
        <f t="shared" si="393"/>
        <v>0</v>
      </c>
      <c r="R597" s="75">
        <f t="shared" si="394"/>
        <v>0</v>
      </c>
      <c r="S597" s="75">
        <f t="shared" si="395"/>
        <v>0</v>
      </c>
      <c r="T597" s="75">
        <f t="shared" si="396"/>
        <v>0</v>
      </c>
      <c r="U597" s="75">
        <f t="shared" si="397"/>
        <v>0</v>
      </c>
      <c r="V597" s="75">
        <f t="shared" si="398"/>
        <v>0</v>
      </c>
      <c r="W597" s="75">
        <f t="shared" si="399"/>
        <v>0</v>
      </c>
      <c r="X597" s="75">
        <f t="shared" si="400"/>
        <v>0</v>
      </c>
      <c r="Y597" s="23">
        <f t="shared" si="401"/>
        <v>0</v>
      </c>
    </row>
    <row r="598" spans="1:25">
      <c r="A598" s="25">
        <f t="shared" si="347"/>
        <v>575</v>
      </c>
      <c r="C598" s="106">
        <v>36700</v>
      </c>
      <c r="E598" s="115" t="s">
        <v>271</v>
      </c>
      <c r="G598" s="24">
        <v>99</v>
      </c>
      <c r="H598" s="75" t="str">
        <f t="shared" si="385"/>
        <v>-</v>
      </c>
      <c r="I598" s="23">
        <f>'DepExp. Class.'!L$60</f>
        <v>0</v>
      </c>
      <c r="J598" s="75">
        <f t="shared" si="386"/>
        <v>0</v>
      </c>
      <c r="K598" s="75">
        <f t="shared" si="387"/>
        <v>0</v>
      </c>
      <c r="L598" s="75">
        <f t="shared" si="388"/>
        <v>0</v>
      </c>
      <c r="M598" s="75">
        <f t="shared" si="389"/>
        <v>0</v>
      </c>
      <c r="N598" s="75">
        <f t="shared" si="390"/>
        <v>0</v>
      </c>
      <c r="O598" s="75">
        <f t="shared" si="391"/>
        <v>0</v>
      </c>
      <c r="P598" s="75">
        <f t="shared" si="392"/>
        <v>0</v>
      </c>
      <c r="Q598" s="75">
        <f t="shared" si="393"/>
        <v>0</v>
      </c>
      <c r="R598" s="75">
        <f t="shared" si="394"/>
        <v>0</v>
      </c>
      <c r="S598" s="75">
        <f t="shared" si="395"/>
        <v>0</v>
      </c>
      <c r="T598" s="75">
        <f t="shared" si="396"/>
        <v>0</v>
      </c>
      <c r="U598" s="75">
        <f t="shared" si="397"/>
        <v>0</v>
      </c>
      <c r="V598" s="75">
        <f t="shared" si="398"/>
        <v>0</v>
      </c>
      <c r="W598" s="75">
        <f t="shared" si="399"/>
        <v>0</v>
      </c>
      <c r="X598" s="75">
        <f t="shared" si="400"/>
        <v>0</v>
      </c>
      <c r="Y598" s="23">
        <f t="shared" si="401"/>
        <v>0</v>
      </c>
    </row>
    <row r="599" spans="1:25">
      <c r="A599" s="25">
        <f t="shared" si="347"/>
        <v>576</v>
      </c>
      <c r="C599" s="106">
        <v>36701</v>
      </c>
      <c r="E599" s="115" t="s">
        <v>272</v>
      </c>
      <c r="G599" s="24">
        <v>99</v>
      </c>
      <c r="H599" s="75" t="str">
        <f t="shared" si="385"/>
        <v>-</v>
      </c>
      <c r="I599" s="23">
        <f>'DepExp. Class.'!L$61</f>
        <v>0</v>
      </c>
      <c r="J599" s="75">
        <f t="shared" si="386"/>
        <v>0</v>
      </c>
      <c r="K599" s="75">
        <f t="shared" si="387"/>
        <v>0</v>
      </c>
      <c r="L599" s="75">
        <f t="shared" si="388"/>
        <v>0</v>
      </c>
      <c r="M599" s="75">
        <f t="shared" si="389"/>
        <v>0</v>
      </c>
      <c r="N599" s="75">
        <f t="shared" si="390"/>
        <v>0</v>
      </c>
      <c r="O599" s="75">
        <f t="shared" si="391"/>
        <v>0</v>
      </c>
      <c r="P599" s="75">
        <f t="shared" si="392"/>
        <v>0</v>
      </c>
      <c r="Q599" s="75">
        <f t="shared" si="393"/>
        <v>0</v>
      </c>
      <c r="R599" s="75">
        <f t="shared" si="394"/>
        <v>0</v>
      </c>
      <c r="S599" s="75">
        <f t="shared" si="395"/>
        <v>0</v>
      </c>
      <c r="T599" s="75">
        <f t="shared" si="396"/>
        <v>0</v>
      </c>
      <c r="U599" s="75">
        <f t="shared" si="397"/>
        <v>0</v>
      </c>
      <c r="V599" s="75">
        <f t="shared" si="398"/>
        <v>0</v>
      </c>
      <c r="W599" s="75">
        <f t="shared" si="399"/>
        <v>0</v>
      </c>
      <c r="X599" s="75">
        <f t="shared" si="400"/>
        <v>0</v>
      </c>
      <c r="Y599" s="23">
        <f t="shared" si="401"/>
        <v>0</v>
      </c>
    </row>
    <row r="600" spans="1:25">
      <c r="A600" s="25">
        <f t="shared" si="347"/>
        <v>577</v>
      </c>
      <c r="C600" s="106">
        <v>36703</v>
      </c>
      <c r="E600" s="115" t="s">
        <v>627</v>
      </c>
      <c r="G600" s="24">
        <v>99</v>
      </c>
      <c r="H600" s="75" t="str">
        <f t="shared" si="385"/>
        <v>-</v>
      </c>
      <c r="I600" s="23">
        <f>'DepExp. Class.'!L$62</f>
        <v>0</v>
      </c>
      <c r="J600" s="75">
        <f t="shared" si="386"/>
        <v>0</v>
      </c>
      <c r="K600" s="75">
        <f t="shared" si="387"/>
        <v>0</v>
      </c>
      <c r="L600" s="75">
        <f t="shared" si="388"/>
        <v>0</v>
      </c>
      <c r="M600" s="75">
        <f t="shared" si="389"/>
        <v>0</v>
      </c>
      <c r="N600" s="75">
        <f t="shared" si="390"/>
        <v>0</v>
      </c>
      <c r="O600" s="75">
        <f t="shared" si="391"/>
        <v>0</v>
      </c>
      <c r="P600" s="75">
        <f t="shared" si="392"/>
        <v>0</v>
      </c>
      <c r="Q600" s="75">
        <f t="shared" si="393"/>
        <v>0</v>
      </c>
      <c r="R600" s="75">
        <f t="shared" si="394"/>
        <v>0</v>
      </c>
      <c r="S600" s="75">
        <f t="shared" si="395"/>
        <v>0</v>
      </c>
      <c r="T600" s="75">
        <f t="shared" si="396"/>
        <v>0</v>
      </c>
      <c r="U600" s="75">
        <f t="shared" si="397"/>
        <v>0</v>
      </c>
      <c r="V600" s="75">
        <f t="shared" si="398"/>
        <v>0</v>
      </c>
      <c r="W600" s="75">
        <f t="shared" si="399"/>
        <v>0</v>
      </c>
      <c r="X600" s="75">
        <f t="shared" si="400"/>
        <v>0</v>
      </c>
      <c r="Y600" s="23">
        <f t="shared" si="401"/>
        <v>0</v>
      </c>
    </row>
    <row r="601" spans="1:25">
      <c r="A601" s="25">
        <f t="shared" si="347"/>
        <v>578</v>
      </c>
      <c r="C601" s="106">
        <v>36900</v>
      </c>
      <c r="E601" s="115" t="s">
        <v>273</v>
      </c>
      <c r="G601" s="24">
        <v>99</v>
      </c>
      <c r="H601" s="75" t="str">
        <f t="shared" si="385"/>
        <v>-</v>
      </c>
      <c r="I601" s="23">
        <f>'DepExp. Class.'!L$63</f>
        <v>0</v>
      </c>
      <c r="J601" s="75">
        <f t="shared" si="386"/>
        <v>0</v>
      </c>
      <c r="K601" s="75">
        <f t="shared" si="387"/>
        <v>0</v>
      </c>
      <c r="L601" s="75">
        <f t="shared" si="388"/>
        <v>0</v>
      </c>
      <c r="M601" s="75">
        <f t="shared" si="389"/>
        <v>0</v>
      </c>
      <c r="N601" s="75">
        <f t="shared" si="390"/>
        <v>0</v>
      </c>
      <c r="O601" s="75">
        <f t="shared" si="391"/>
        <v>0</v>
      </c>
      <c r="P601" s="75">
        <f t="shared" si="392"/>
        <v>0</v>
      </c>
      <c r="Q601" s="75">
        <f t="shared" si="393"/>
        <v>0</v>
      </c>
      <c r="R601" s="75">
        <f t="shared" si="394"/>
        <v>0</v>
      </c>
      <c r="S601" s="75">
        <f t="shared" si="395"/>
        <v>0</v>
      </c>
      <c r="T601" s="75">
        <f t="shared" si="396"/>
        <v>0</v>
      </c>
      <c r="U601" s="75">
        <f t="shared" si="397"/>
        <v>0</v>
      </c>
      <c r="V601" s="75">
        <f t="shared" si="398"/>
        <v>0</v>
      </c>
      <c r="W601" s="75">
        <f t="shared" si="399"/>
        <v>0</v>
      </c>
      <c r="X601" s="75">
        <f t="shared" si="400"/>
        <v>0</v>
      </c>
      <c r="Y601" s="23">
        <f t="shared" si="401"/>
        <v>0</v>
      </c>
    </row>
    <row r="602" spans="1:25">
      <c r="A602" s="25">
        <f t="shared" si="347"/>
        <v>579</v>
      </c>
      <c r="C602" s="106">
        <v>36901</v>
      </c>
      <c r="E602" s="115" t="s">
        <v>273</v>
      </c>
      <c r="G602" s="24">
        <v>99</v>
      </c>
      <c r="H602" s="75" t="str">
        <f t="shared" si="385"/>
        <v>-</v>
      </c>
      <c r="I602" s="23">
        <f>'DepExp. Class.'!L$64</f>
        <v>0</v>
      </c>
      <c r="J602" s="75">
        <f t="shared" si="386"/>
        <v>0</v>
      </c>
      <c r="K602" s="75">
        <f t="shared" si="387"/>
        <v>0</v>
      </c>
      <c r="L602" s="75">
        <f t="shared" si="388"/>
        <v>0</v>
      </c>
      <c r="M602" s="75">
        <f t="shared" si="389"/>
        <v>0</v>
      </c>
      <c r="N602" s="75">
        <f t="shared" si="390"/>
        <v>0</v>
      </c>
      <c r="O602" s="75">
        <f t="shared" si="391"/>
        <v>0</v>
      </c>
      <c r="P602" s="75">
        <f t="shared" si="392"/>
        <v>0</v>
      </c>
      <c r="Q602" s="75">
        <f t="shared" si="393"/>
        <v>0</v>
      </c>
      <c r="R602" s="75">
        <f t="shared" si="394"/>
        <v>0</v>
      </c>
      <c r="S602" s="75">
        <f t="shared" si="395"/>
        <v>0</v>
      </c>
      <c r="T602" s="75">
        <f t="shared" si="396"/>
        <v>0</v>
      </c>
      <c r="U602" s="75">
        <f t="shared" si="397"/>
        <v>0</v>
      </c>
      <c r="V602" s="75">
        <f t="shared" si="398"/>
        <v>0</v>
      </c>
      <c r="W602" s="75">
        <f t="shared" si="399"/>
        <v>0</v>
      </c>
      <c r="X602" s="75">
        <f t="shared" si="400"/>
        <v>0</v>
      </c>
      <c r="Y602" s="23">
        <f t="shared" si="401"/>
        <v>0</v>
      </c>
    </row>
    <row r="603" spans="1:25">
      <c r="A603" s="25">
        <f t="shared" si="347"/>
        <v>580</v>
      </c>
      <c r="G603" s="24"/>
      <c r="I603" s="23"/>
      <c r="J603" s="95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>
      <c r="A604" s="25">
        <f t="shared" si="347"/>
        <v>581</v>
      </c>
      <c r="D604" s="106" t="s">
        <v>65</v>
      </c>
      <c r="G604" s="24"/>
      <c r="H604" s="75"/>
      <c r="I604" s="23">
        <f>'DepExp. Class.'!L$66</f>
        <v>0</v>
      </c>
      <c r="J604" s="75">
        <f>SUM(J594:J602)</f>
        <v>0</v>
      </c>
      <c r="K604" s="75">
        <f t="shared" ref="K604:X604" si="402">SUM(K594:K602)</f>
        <v>0</v>
      </c>
      <c r="L604" s="75">
        <f t="shared" si="402"/>
        <v>0</v>
      </c>
      <c r="M604" s="75">
        <f t="shared" si="402"/>
        <v>0</v>
      </c>
      <c r="N604" s="75">
        <f t="shared" si="402"/>
        <v>0</v>
      </c>
      <c r="O604" s="75">
        <f t="shared" si="402"/>
        <v>0</v>
      </c>
      <c r="P604" s="75">
        <f t="shared" si="402"/>
        <v>0</v>
      </c>
      <c r="Q604" s="75">
        <f t="shared" si="402"/>
        <v>0</v>
      </c>
      <c r="R604" s="75">
        <f t="shared" si="402"/>
        <v>0</v>
      </c>
      <c r="S604" s="75">
        <f t="shared" si="402"/>
        <v>0</v>
      </c>
      <c r="T604" s="75">
        <f t="shared" si="402"/>
        <v>0</v>
      </c>
      <c r="U604" s="75">
        <f t="shared" si="402"/>
        <v>0</v>
      </c>
      <c r="V604" s="75">
        <f t="shared" si="402"/>
        <v>0</v>
      </c>
      <c r="W604" s="75">
        <f t="shared" si="402"/>
        <v>0</v>
      </c>
      <c r="X604" s="75">
        <f t="shared" si="402"/>
        <v>0</v>
      </c>
      <c r="Y604" s="23">
        <f>SUM(J604:X604)-I604</f>
        <v>0</v>
      </c>
    </row>
    <row r="605" spans="1:25">
      <c r="A605" s="25">
        <f t="shared" si="347"/>
        <v>582</v>
      </c>
      <c r="G605" s="24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>
      <c r="A606" s="25">
        <f t="shared" si="347"/>
        <v>583</v>
      </c>
      <c r="D606" s="106" t="s">
        <v>24</v>
      </c>
      <c r="G606" s="24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</row>
    <row r="607" spans="1:25">
      <c r="A607" s="25">
        <f t="shared" si="347"/>
        <v>584</v>
      </c>
      <c r="G607" s="24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</row>
    <row r="608" spans="1:25">
      <c r="A608" s="25">
        <f t="shared" si="347"/>
        <v>585</v>
      </c>
      <c r="C608" s="106">
        <v>37400</v>
      </c>
      <c r="E608" s="115" t="s">
        <v>115</v>
      </c>
      <c r="G608" s="24">
        <v>99</v>
      </c>
      <c r="H608" s="75" t="str">
        <f t="shared" ref="H608:H630" si="403">VLOOKUP($G608,alloc,3)</f>
        <v>-</v>
      </c>
      <c r="I608" s="23">
        <f>'DepExp. Class.'!L$70</f>
        <v>0</v>
      </c>
      <c r="J608" s="75">
        <f t="shared" ref="J608:J630" si="404">$I608*VLOOKUP($G608,alloc,6)</f>
        <v>0</v>
      </c>
      <c r="K608" s="75">
        <f t="shared" ref="K608:K630" si="405">$I608*VLOOKUP($G608,alloc,7)</f>
        <v>0</v>
      </c>
      <c r="L608" s="75">
        <f t="shared" ref="L608:L630" si="406">$I608*VLOOKUP($G608,alloc,8)</f>
        <v>0</v>
      </c>
      <c r="M608" s="75">
        <f t="shared" ref="M608:M630" si="407">$I608*VLOOKUP($G608,alloc,9)</f>
        <v>0</v>
      </c>
      <c r="N608" s="75">
        <f t="shared" ref="N608:N630" si="408">$I608*VLOOKUP($G608,alloc,10)</f>
        <v>0</v>
      </c>
      <c r="O608" s="75">
        <f t="shared" ref="O608:O630" si="409">$I608*VLOOKUP($G608,alloc,11)</f>
        <v>0</v>
      </c>
      <c r="P608" s="75">
        <f t="shared" ref="P608:P630" si="410">$I608*VLOOKUP($G608,alloc,12)</f>
        <v>0</v>
      </c>
      <c r="Q608" s="75">
        <f t="shared" ref="Q608:Q630" si="411">$I608*VLOOKUP($G608,alloc,13)</f>
        <v>0</v>
      </c>
      <c r="R608" s="75">
        <f t="shared" ref="R608:R630" si="412">$I608*VLOOKUP($G608,alloc,14)</f>
        <v>0</v>
      </c>
      <c r="S608" s="75">
        <f t="shared" ref="S608:S630" si="413">$I608*VLOOKUP($G608,alloc,15)</f>
        <v>0</v>
      </c>
      <c r="T608" s="75">
        <f t="shared" ref="T608:T630" si="414">$I608*VLOOKUP($G608,alloc,16)</f>
        <v>0</v>
      </c>
      <c r="U608" s="75">
        <f t="shared" ref="U608:U630" si="415">$I608*VLOOKUP($G608,alloc,17)</f>
        <v>0</v>
      </c>
      <c r="V608" s="75">
        <f t="shared" ref="V608:V630" si="416">$I608*VLOOKUP($G608,alloc,18)</f>
        <v>0</v>
      </c>
      <c r="W608" s="75">
        <f t="shared" ref="W608:W630" si="417">$I608*VLOOKUP($G608,alloc,19)</f>
        <v>0</v>
      </c>
      <c r="X608" s="75">
        <f t="shared" ref="X608:X630" si="418">$I608*VLOOKUP($G608,alloc,20)</f>
        <v>0</v>
      </c>
      <c r="Y608" s="23">
        <f t="shared" ref="Y608:Y630" si="419">SUM(J608:X608)-I608</f>
        <v>0</v>
      </c>
    </row>
    <row r="609" spans="1:25">
      <c r="A609" s="25">
        <f t="shared" si="347"/>
        <v>586</v>
      </c>
      <c r="C609" s="106">
        <v>37401</v>
      </c>
      <c r="E609" s="115" t="s">
        <v>274</v>
      </c>
      <c r="G609" s="24">
        <v>99</v>
      </c>
      <c r="H609" s="75" t="str">
        <f t="shared" si="403"/>
        <v>-</v>
      </c>
      <c r="I609" s="23">
        <f>'DepExp. Class.'!L$71</f>
        <v>0</v>
      </c>
      <c r="J609" s="75">
        <f t="shared" si="404"/>
        <v>0</v>
      </c>
      <c r="K609" s="75">
        <f t="shared" si="405"/>
        <v>0</v>
      </c>
      <c r="L609" s="75">
        <f t="shared" si="406"/>
        <v>0</v>
      </c>
      <c r="M609" s="75">
        <f t="shared" si="407"/>
        <v>0</v>
      </c>
      <c r="N609" s="75">
        <f t="shared" si="408"/>
        <v>0</v>
      </c>
      <c r="O609" s="75">
        <f t="shared" si="409"/>
        <v>0</v>
      </c>
      <c r="P609" s="75">
        <f t="shared" si="410"/>
        <v>0</v>
      </c>
      <c r="Q609" s="75">
        <f t="shared" si="411"/>
        <v>0</v>
      </c>
      <c r="R609" s="75">
        <f t="shared" si="412"/>
        <v>0</v>
      </c>
      <c r="S609" s="75">
        <f t="shared" si="413"/>
        <v>0</v>
      </c>
      <c r="T609" s="75">
        <f t="shared" si="414"/>
        <v>0</v>
      </c>
      <c r="U609" s="75">
        <f t="shared" si="415"/>
        <v>0</v>
      </c>
      <c r="V609" s="75">
        <f t="shared" si="416"/>
        <v>0</v>
      </c>
      <c r="W609" s="75">
        <f t="shared" si="417"/>
        <v>0</v>
      </c>
      <c r="X609" s="75">
        <f t="shared" si="418"/>
        <v>0</v>
      </c>
      <c r="Y609" s="23">
        <f t="shared" si="419"/>
        <v>0</v>
      </c>
    </row>
    <row r="610" spans="1:25">
      <c r="A610" s="25">
        <f t="shared" si="347"/>
        <v>587</v>
      </c>
      <c r="C610" s="106">
        <v>37402</v>
      </c>
      <c r="E610" s="115" t="s">
        <v>275</v>
      </c>
      <c r="G610" s="24">
        <v>1</v>
      </c>
      <c r="H610" s="75" t="str">
        <f t="shared" si="403"/>
        <v>Mcf</v>
      </c>
      <c r="I610" s="23">
        <f>'DepExp. Class.'!L$72</f>
        <v>0</v>
      </c>
      <c r="J610" s="75">
        <f t="shared" si="404"/>
        <v>0</v>
      </c>
      <c r="K610" s="75">
        <f t="shared" si="405"/>
        <v>0</v>
      </c>
      <c r="L610" s="75">
        <f t="shared" si="406"/>
        <v>0</v>
      </c>
      <c r="M610" s="75">
        <f t="shared" si="407"/>
        <v>0</v>
      </c>
      <c r="N610" s="75">
        <f t="shared" si="408"/>
        <v>0</v>
      </c>
      <c r="O610" s="75">
        <f t="shared" si="409"/>
        <v>0</v>
      </c>
      <c r="P610" s="75">
        <f t="shared" si="410"/>
        <v>0</v>
      </c>
      <c r="Q610" s="75">
        <f t="shared" si="411"/>
        <v>0</v>
      </c>
      <c r="R610" s="75">
        <f t="shared" si="412"/>
        <v>0</v>
      </c>
      <c r="S610" s="75">
        <f t="shared" si="413"/>
        <v>0</v>
      </c>
      <c r="T610" s="75">
        <f t="shared" si="414"/>
        <v>0</v>
      </c>
      <c r="U610" s="75">
        <f t="shared" si="415"/>
        <v>0</v>
      </c>
      <c r="V610" s="75">
        <f t="shared" si="416"/>
        <v>0</v>
      </c>
      <c r="W610" s="75">
        <f t="shared" si="417"/>
        <v>0</v>
      </c>
      <c r="X610" s="75">
        <f t="shared" si="418"/>
        <v>0</v>
      </c>
      <c r="Y610" s="23">
        <f t="shared" si="419"/>
        <v>0</v>
      </c>
    </row>
    <row r="611" spans="1:25">
      <c r="A611" s="25">
        <f t="shared" si="347"/>
        <v>588</v>
      </c>
      <c r="C611" s="106">
        <v>37403</v>
      </c>
      <c r="E611" s="115" t="s">
        <v>276</v>
      </c>
      <c r="G611" s="24">
        <v>99</v>
      </c>
      <c r="H611" s="75" t="str">
        <f t="shared" si="403"/>
        <v>-</v>
      </c>
      <c r="I611" s="23">
        <f>'DepExp. Class.'!L$73</f>
        <v>0</v>
      </c>
      <c r="J611" s="75">
        <f t="shared" si="404"/>
        <v>0</v>
      </c>
      <c r="K611" s="75">
        <f t="shared" si="405"/>
        <v>0</v>
      </c>
      <c r="L611" s="75">
        <f t="shared" si="406"/>
        <v>0</v>
      </c>
      <c r="M611" s="75">
        <f t="shared" si="407"/>
        <v>0</v>
      </c>
      <c r="N611" s="75">
        <f t="shared" si="408"/>
        <v>0</v>
      </c>
      <c r="O611" s="75">
        <f t="shared" si="409"/>
        <v>0</v>
      </c>
      <c r="P611" s="75">
        <f t="shared" si="410"/>
        <v>0</v>
      </c>
      <c r="Q611" s="75">
        <f t="shared" si="411"/>
        <v>0</v>
      </c>
      <c r="R611" s="75">
        <f t="shared" si="412"/>
        <v>0</v>
      </c>
      <c r="S611" s="75">
        <f t="shared" si="413"/>
        <v>0</v>
      </c>
      <c r="T611" s="75">
        <f t="shared" si="414"/>
        <v>0</v>
      </c>
      <c r="U611" s="75">
        <f t="shared" si="415"/>
        <v>0</v>
      </c>
      <c r="V611" s="75">
        <f t="shared" si="416"/>
        <v>0</v>
      </c>
      <c r="W611" s="75">
        <f t="shared" si="417"/>
        <v>0</v>
      </c>
      <c r="X611" s="75">
        <f t="shared" si="418"/>
        <v>0</v>
      </c>
      <c r="Y611" s="23">
        <f t="shared" si="419"/>
        <v>0</v>
      </c>
    </row>
    <row r="612" spans="1:25">
      <c r="A612" s="25">
        <f t="shared" si="347"/>
        <v>589</v>
      </c>
      <c r="C612" s="106">
        <v>37500</v>
      </c>
      <c r="E612" s="115" t="s">
        <v>139</v>
      </c>
      <c r="G612" s="24">
        <v>1</v>
      </c>
      <c r="H612" s="75" t="str">
        <f t="shared" si="403"/>
        <v>Mcf</v>
      </c>
      <c r="I612" s="23">
        <f>'DepExp. Class.'!L$74</f>
        <v>0</v>
      </c>
      <c r="J612" s="75">
        <f t="shared" si="404"/>
        <v>0</v>
      </c>
      <c r="K612" s="75">
        <f t="shared" si="405"/>
        <v>0</v>
      </c>
      <c r="L612" s="75">
        <f t="shared" si="406"/>
        <v>0</v>
      </c>
      <c r="M612" s="75">
        <f t="shared" si="407"/>
        <v>0</v>
      </c>
      <c r="N612" s="75">
        <f t="shared" si="408"/>
        <v>0</v>
      </c>
      <c r="O612" s="75">
        <f t="shared" si="409"/>
        <v>0</v>
      </c>
      <c r="P612" s="75">
        <f t="shared" si="410"/>
        <v>0</v>
      </c>
      <c r="Q612" s="75">
        <f t="shared" si="411"/>
        <v>0</v>
      </c>
      <c r="R612" s="75">
        <f t="shared" si="412"/>
        <v>0</v>
      </c>
      <c r="S612" s="75">
        <f t="shared" si="413"/>
        <v>0</v>
      </c>
      <c r="T612" s="75">
        <f t="shared" si="414"/>
        <v>0</v>
      </c>
      <c r="U612" s="75">
        <f t="shared" si="415"/>
        <v>0</v>
      </c>
      <c r="V612" s="75">
        <f t="shared" si="416"/>
        <v>0</v>
      </c>
      <c r="W612" s="75">
        <f t="shared" si="417"/>
        <v>0</v>
      </c>
      <c r="X612" s="75">
        <f t="shared" si="418"/>
        <v>0</v>
      </c>
      <c r="Y612" s="23">
        <f t="shared" si="419"/>
        <v>0</v>
      </c>
    </row>
    <row r="613" spans="1:25">
      <c r="A613" s="25">
        <f t="shared" si="347"/>
        <v>590</v>
      </c>
      <c r="C613" s="106">
        <v>37501</v>
      </c>
      <c r="E613" s="115" t="s">
        <v>277</v>
      </c>
      <c r="G613" s="24">
        <v>1</v>
      </c>
      <c r="H613" s="75" t="str">
        <f t="shared" si="403"/>
        <v>Mcf</v>
      </c>
      <c r="I613" s="23">
        <f>'DepExp. Class.'!L$75</f>
        <v>0</v>
      </c>
      <c r="J613" s="75">
        <f t="shared" si="404"/>
        <v>0</v>
      </c>
      <c r="K613" s="75">
        <f t="shared" si="405"/>
        <v>0</v>
      </c>
      <c r="L613" s="75">
        <f t="shared" si="406"/>
        <v>0</v>
      </c>
      <c r="M613" s="75">
        <f t="shared" si="407"/>
        <v>0</v>
      </c>
      <c r="N613" s="75">
        <f t="shared" si="408"/>
        <v>0</v>
      </c>
      <c r="O613" s="75">
        <f t="shared" si="409"/>
        <v>0</v>
      </c>
      <c r="P613" s="75">
        <f t="shared" si="410"/>
        <v>0</v>
      </c>
      <c r="Q613" s="75">
        <f t="shared" si="411"/>
        <v>0</v>
      </c>
      <c r="R613" s="75">
        <f t="shared" si="412"/>
        <v>0</v>
      </c>
      <c r="S613" s="75">
        <f t="shared" si="413"/>
        <v>0</v>
      </c>
      <c r="T613" s="75">
        <f t="shared" si="414"/>
        <v>0</v>
      </c>
      <c r="U613" s="75">
        <f t="shared" si="415"/>
        <v>0</v>
      </c>
      <c r="V613" s="75">
        <f t="shared" si="416"/>
        <v>0</v>
      </c>
      <c r="W613" s="75">
        <f t="shared" si="417"/>
        <v>0</v>
      </c>
      <c r="X613" s="75">
        <f t="shared" si="418"/>
        <v>0</v>
      </c>
      <c r="Y613" s="23">
        <f t="shared" si="419"/>
        <v>0</v>
      </c>
    </row>
    <row r="614" spans="1:25">
      <c r="A614" s="25">
        <f t="shared" si="347"/>
        <v>591</v>
      </c>
      <c r="C614" s="106">
        <v>37502</v>
      </c>
      <c r="E614" s="115" t="s">
        <v>275</v>
      </c>
      <c r="G614" s="24">
        <v>1</v>
      </c>
      <c r="H614" s="75" t="str">
        <f t="shared" si="403"/>
        <v>Mcf</v>
      </c>
      <c r="I614" s="23">
        <f>'DepExp. Class.'!L$76</f>
        <v>0</v>
      </c>
      <c r="J614" s="75">
        <f t="shared" si="404"/>
        <v>0</v>
      </c>
      <c r="K614" s="75">
        <f t="shared" si="405"/>
        <v>0</v>
      </c>
      <c r="L614" s="75">
        <f t="shared" si="406"/>
        <v>0</v>
      </c>
      <c r="M614" s="75">
        <f t="shared" si="407"/>
        <v>0</v>
      </c>
      <c r="N614" s="75">
        <f t="shared" si="408"/>
        <v>0</v>
      </c>
      <c r="O614" s="75">
        <f t="shared" si="409"/>
        <v>0</v>
      </c>
      <c r="P614" s="75">
        <f t="shared" si="410"/>
        <v>0</v>
      </c>
      <c r="Q614" s="75">
        <f t="shared" si="411"/>
        <v>0</v>
      </c>
      <c r="R614" s="75">
        <f t="shared" si="412"/>
        <v>0</v>
      </c>
      <c r="S614" s="75">
        <f t="shared" si="413"/>
        <v>0</v>
      </c>
      <c r="T614" s="75">
        <f t="shared" si="414"/>
        <v>0</v>
      </c>
      <c r="U614" s="75">
        <f t="shared" si="415"/>
        <v>0</v>
      </c>
      <c r="V614" s="75">
        <f t="shared" si="416"/>
        <v>0</v>
      </c>
      <c r="W614" s="75">
        <f t="shared" si="417"/>
        <v>0</v>
      </c>
      <c r="X614" s="75">
        <f t="shared" si="418"/>
        <v>0</v>
      </c>
      <c r="Y614" s="23">
        <f t="shared" si="419"/>
        <v>0</v>
      </c>
    </row>
    <row r="615" spans="1:25">
      <c r="A615" s="25">
        <f t="shared" si="347"/>
        <v>592</v>
      </c>
      <c r="C615" s="106">
        <v>37503</v>
      </c>
      <c r="E615" s="115" t="s">
        <v>278</v>
      </c>
      <c r="G615" s="24">
        <v>1</v>
      </c>
      <c r="H615" s="75" t="str">
        <f t="shared" si="403"/>
        <v>Mcf</v>
      </c>
      <c r="I615" s="23">
        <f>'DepExp. Class.'!L$77</f>
        <v>0</v>
      </c>
      <c r="J615" s="75">
        <f t="shared" si="404"/>
        <v>0</v>
      </c>
      <c r="K615" s="75">
        <f t="shared" si="405"/>
        <v>0</v>
      </c>
      <c r="L615" s="75">
        <f t="shared" si="406"/>
        <v>0</v>
      </c>
      <c r="M615" s="75">
        <f t="shared" si="407"/>
        <v>0</v>
      </c>
      <c r="N615" s="75">
        <f t="shared" si="408"/>
        <v>0</v>
      </c>
      <c r="O615" s="75">
        <f t="shared" si="409"/>
        <v>0</v>
      </c>
      <c r="P615" s="75">
        <f t="shared" si="410"/>
        <v>0</v>
      </c>
      <c r="Q615" s="75">
        <f t="shared" si="411"/>
        <v>0</v>
      </c>
      <c r="R615" s="75">
        <f t="shared" si="412"/>
        <v>0</v>
      </c>
      <c r="S615" s="75">
        <f t="shared" si="413"/>
        <v>0</v>
      </c>
      <c r="T615" s="75">
        <f t="shared" si="414"/>
        <v>0</v>
      </c>
      <c r="U615" s="75">
        <f t="shared" si="415"/>
        <v>0</v>
      </c>
      <c r="V615" s="75">
        <f t="shared" si="416"/>
        <v>0</v>
      </c>
      <c r="W615" s="75">
        <f t="shared" si="417"/>
        <v>0</v>
      </c>
      <c r="X615" s="75">
        <f t="shared" si="418"/>
        <v>0</v>
      </c>
      <c r="Y615" s="23">
        <f t="shared" si="419"/>
        <v>0</v>
      </c>
    </row>
    <row r="616" spans="1:25">
      <c r="A616" s="25">
        <f t="shared" ref="A616:A624" si="420">A615+1</f>
        <v>593</v>
      </c>
      <c r="C616" s="106">
        <v>37600</v>
      </c>
      <c r="E616" s="115" t="s">
        <v>271</v>
      </c>
      <c r="G616" s="24">
        <v>1</v>
      </c>
      <c r="H616" s="75" t="str">
        <f t="shared" si="403"/>
        <v>Mcf</v>
      </c>
      <c r="I616" s="23">
        <f>'DepExp. Class.'!L$78</f>
        <v>0</v>
      </c>
      <c r="J616" s="75">
        <f t="shared" si="404"/>
        <v>0</v>
      </c>
      <c r="K616" s="75">
        <f t="shared" si="405"/>
        <v>0</v>
      </c>
      <c r="L616" s="75">
        <f t="shared" si="406"/>
        <v>0</v>
      </c>
      <c r="M616" s="75">
        <f t="shared" si="407"/>
        <v>0</v>
      </c>
      <c r="N616" s="75">
        <f t="shared" si="408"/>
        <v>0</v>
      </c>
      <c r="O616" s="75">
        <f t="shared" si="409"/>
        <v>0</v>
      </c>
      <c r="P616" s="75">
        <f t="shared" si="410"/>
        <v>0</v>
      </c>
      <c r="Q616" s="75">
        <f t="shared" si="411"/>
        <v>0</v>
      </c>
      <c r="R616" s="75">
        <f t="shared" si="412"/>
        <v>0</v>
      </c>
      <c r="S616" s="75">
        <f t="shared" si="413"/>
        <v>0</v>
      </c>
      <c r="T616" s="75">
        <f t="shared" si="414"/>
        <v>0</v>
      </c>
      <c r="U616" s="75">
        <f t="shared" si="415"/>
        <v>0</v>
      </c>
      <c r="V616" s="75">
        <f t="shared" si="416"/>
        <v>0</v>
      </c>
      <c r="W616" s="75">
        <f t="shared" si="417"/>
        <v>0</v>
      </c>
      <c r="X616" s="75">
        <f t="shared" si="418"/>
        <v>0</v>
      </c>
      <c r="Y616" s="23">
        <f t="shared" si="419"/>
        <v>0</v>
      </c>
    </row>
    <row r="617" spans="1:25">
      <c r="A617" s="25">
        <f t="shared" si="420"/>
        <v>594</v>
      </c>
      <c r="C617" s="106">
        <v>37601</v>
      </c>
      <c r="E617" s="115" t="s">
        <v>272</v>
      </c>
      <c r="G617" s="24">
        <v>1</v>
      </c>
      <c r="H617" s="75" t="str">
        <f t="shared" si="403"/>
        <v>Mcf</v>
      </c>
      <c r="I617" s="23">
        <f>'DepExp. Class.'!L$79</f>
        <v>0</v>
      </c>
      <c r="J617" s="75">
        <f t="shared" si="404"/>
        <v>0</v>
      </c>
      <c r="K617" s="75">
        <f t="shared" si="405"/>
        <v>0</v>
      </c>
      <c r="L617" s="75">
        <f t="shared" si="406"/>
        <v>0</v>
      </c>
      <c r="M617" s="75">
        <f t="shared" si="407"/>
        <v>0</v>
      </c>
      <c r="N617" s="75">
        <f t="shared" si="408"/>
        <v>0</v>
      </c>
      <c r="O617" s="75">
        <f t="shared" si="409"/>
        <v>0</v>
      </c>
      <c r="P617" s="75">
        <f t="shared" si="410"/>
        <v>0</v>
      </c>
      <c r="Q617" s="75">
        <f t="shared" si="411"/>
        <v>0</v>
      </c>
      <c r="R617" s="75">
        <f t="shared" si="412"/>
        <v>0</v>
      </c>
      <c r="S617" s="75">
        <f t="shared" si="413"/>
        <v>0</v>
      </c>
      <c r="T617" s="75">
        <f t="shared" si="414"/>
        <v>0</v>
      </c>
      <c r="U617" s="75">
        <f t="shared" si="415"/>
        <v>0</v>
      </c>
      <c r="V617" s="75">
        <f t="shared" si="416"/>
        <v>0</v>
      </c>
      <c r="W617" s="75">
        <f t="shared" si="417"/>
        <v>0</v>
      </c>
      <c r="X617" s="75">
        <f t="shared" si="418"/>
        <v>0</v>
      </c>
      <c r="Y617" s="23">
        <f t="shared" si="419"/>
        <v>0</v>
      </c>
    </row>
    <row r="618" spans="1:25">
      <c r="A618" s="25">
        <f t="shared" si="420"/>
        <v>595</v>
      </c>
      <c r="C618" s="106">
        <v>37602</v>
      </c>
      <c r="E618" s="115" t="s">
        <v>279</v>
      </c>
      <c r="G618" s="24">
        <v>1</v>
      </c>
      <c r="H618" s="75" t="str">
        <f t="shared" si="403"/>
        <v>Mcf</v>
      </c>
      <c r="I618" s="23">
        <f>'DepExp. Class.'!L$80</f>
        <v>0</v>
      </c>
      <c r="J618" s="75">
        <f t="shared" si="404"/>
        <v>0</v>
      </c>
      <c r="K618" s="75">
        <f t="shared" si="405"/>
        <v>0</v>
      </c>
      <c r="L618" s="75">
        <f t="shared" si="406"/>
        <v>0</v>
      </c>
      <c r="M618" s="75">
        <f t="shared" si="407"/>
        <v>0</v>
      </c>
      <c r="N618" s="75">
        <f t="shared" si="408"/>
        <v>0</v>
      </c>
      <c r="O618" s="75">
        <f t="shared" si="409"/>
        <v>0</v>
      </c>
      <c r="P618" s="75">
        <f t="shared" si="410"/>
        <v>0</v>
      </c>
      <c r="Q618" s="75">
        <f t="shared" si="411"/>
        <v>0</v>
      </c>
      <c r="R618" s="75">
        <f t="shared" si="412"/>
        <v>0</v>
      </c>
      <c r="S618" s="75">
        <f t="shared" si="413"/>
        <v>0</v>
      </c>
      <c r="T618" s="75">
        <f t="shared" si="414"/>
        <v>0</v>
      </c>
      <c r="U618" s="75">
        <f t="shared" si="415"/>
        <v>0</v>
      </c>
      <c r="V618" s="75">
        <f t="shared" si="416"/>
        <v>0</v>
      </c>
      <c r="W618" s="75">
        <f t="shared" si="417"/>
        <v>0</v>
      </c>
      <c r="X618" s="75">
        <f t="shared" si="418"/>
        <v>0</v>
      </c>
      <c r="Y618" s="23">
        <f t="shared" si="419"/>
        <v>0</v>
      </c>
    </row>
    <row r="619" spans="1:25">
      <c r="A619" s="25">
        <f t="shared" si="420"/>
        <v>596</v>
      </c>
      <c r="C619" s="106">
        <v>37603</v>
      </c>
      <c r="E619" s="115" t="s">
        <v>627</v>
      </c>
      <c r="G619" s="24">
        <v>1</v>
      </c>
      <c r="H619" s="75" t="str">
        <f t="shared" si="403"/>
        <v>Mcf</v>
      </c>
      <c r="I619" s="23">
        <f>'DepExp. Class.'!L$81</f>
        <v>0</v>
      </c>
      <c r="J619" s="75">
        <f t="shared" si="404"/>
        <v>0</v>
      </c>
      <c r="K619" s="75">
        <f t="shared" si="405"/>
        <v>0</v>
      </c>
      <c r="L619" s="75">
        <f t="shared" si="406"/>
        <v>0</v>
      </c>
      <c r="M619" s="75">
        <f t="shared" si="407"/>
        <v>0</v>
      </c>
      <c r="N619" s="75">
        <f t="shared" si="408"/>
        <v>0</v>
      </c>
      <c r="O619" s="75">
        <f t="shared" si="409"/>
        <v>0</v>
      </c>
      <c r="P619" s="75">
        <f t="shared" si="410"/>
        <v>0</v>
      </c>
      <c r="Q619" s="75">
        <f t="shared" si="411"/>
        <v>0</v>
      </c>
      <c r="R619" s="75">
        <f t="shared" si="412"/>
        <v>0</v>
      </c>
      <c r="S619" s="75">
        <f t="shared" si="413"/>
        <v>0</v>
      </c>
      <c r="T619" s="75">
        <f t="shared" si="414"/>
        <v>0</v>
      </c>
      <c r="U619" s="75">
        <f t="shared" si="415"/>
        <v>0</v>
      </c>
      <c r="V619" s="75">
        <f t="shared" si="416"/>
        <v>0</v>
      </c>
      <c r="W619" s="75">
        <f t="shared" si="417"/>
        <v>0</v>
      </c>
      <c r="X619" s="75">
        <f t="shared" si="418"/>
        <v>0</v>
      </c>
      <c r="Y619" s="23">
        <f t="shared" si="419"/>
        <v>0</v>
      </c>
    </row>
    <row r="620" spans="1:25">
      <c r="A620" s="25">
        <f t="shared" si="420"/>
        <v>597</v>
      </c>
      <c r="C620" s="106">
        <v>37604</v>
      </c>
      <c r="E620" s="115" t="s">
        <v>628</v>
      </c>
      <c r="G620" s="24">
        <v>1</v>
      </c>
      <c r="H620" s="75" t="str">
        <f t="shared" si="403"/>
        <v>Mcf</v>
      </c>
      <c r="I620" s="23">
        <f>'DepExp. Class.'!L$82</f>
        <v>0</v>
      </c>
      <c r="J620" s="75">
        <f t="shared" si="404"/>
        <v>0</v>
      </c>
      <c r="K620" s="75">
        <f t="shared" si="405"/>
        <v>0</v>
      </c>
      <c r="L620" s="75">
        <f t="shared" si="406"/>
        <v>0</v>
      </c>
      <c r="M620" s="75">
        <f t="shared" si="407"/>
        <v>0</v>
      </c>
      <c r="N620" s="75">
        <f t="shared" si="408"/>
        <v>0</v>
      </c>
      <c r="O620" s="75">
        <f t="shared" si="409"/>
        <v>0</v>
      </c>
      <c r="P620" s="75">
        <f t="shared" si="410"/>
        <v>0</v>
      </c>
      <c r="Q620" s="75">
        <f t="shared" si="411"/>
        <v>0</v>
      </c>
      <c r="R620" s="75">
        <f t="shared" si="412"/>
        <v>0</v>
      </c>
      <c r="S620" s="75">
        <f t="shared" si="413"/>
        <v>0</v>
      </c>
      <c r="T620" s="75">
        <f t="shared" si="414"/>
        <v>0</v>
      </c>
      <c r="U620" s="75">
        <f t="shared" si="415"/>
        <v>0</v>
      </c>
      <c r="V620" s="75">
        <f t="shared" si="416"/>
        <v>0</v>
      </c>
      <c r="W620" s="75">
        <f t="shared" si="417"/>
        <v>0</v>
      </c>
      <c r="X620" s="75">
        <f t="shared" si="418"/>
        <v>0</v>
      </c>
      <c r="Y620" s="23">
        <f t="shared" si="419"/>
        <v>0</v>
      </c>
    </row>
    <row r="621" spans="1:25">
      <c r="A621" s="25">
        <f t="shared" si="420"/>
        <v>598</v>
      </c>
      <c r="C621" s="106">
        <v>37800</v>
      </c>
      <c r="E621" s="115" t="s">
        <v>280</v>
      </c>
      <c r="G621" s="24">
        <v>1</v>
      </c>
      <c r="H621" s="75" t="str">
        <f t="shared" si="403"/>
        <v>Mcf</v>
      </c>
      <c r="I621" s="23">
        <f>'DepExp. Class.'!L$83</f>
        <v>0</v>
      </c>
      <c r="J621" s="75">
        <f t="shared" si="404"/>
        <v>0</v>
      </c>
      <c r="K621" s="75">
        <f t="shared" si="405"/>
        <v>0</v>
      </c>
      <c r="L621" s="75">
        <f t="shared" si="406"/>
        <v>0</v>
      </c>
      <c r="M621" s="75">
        <f t="shared" si="407"/>
        <v>0</v>
      </c>
      <c r="N621" s="75">
        <f t="shared" si="408"/>
        <v>0</v>
      </c>
      <c r="O621" s="75">
        <f t="shared" si="409"/>
        <v>0</v>
      </c>
      <c r="P621" s="75">
        <f t="shared" si="410"/>
        <v>0</v>
      </c>
      <c r="Q621" s="75">
        <f t="shared" si="411"/>
        <v>0</v>
      </c>
      <c r="R621" s="75">
        <f t="shared" si="412"/>
        <v>0</v>
      </c>
      <c r="S621" s="75">
        <f t="shared" si="413"/>
        <v>0</v>
      </c>
      <c r="T621" s="75">
        <f t="shared" si="414"/>
        <v>0</v>
      </c>
      <c r="U621" s="75">
        <f t="shared" si="415"/>
        <v>0</v>
      </c>
      <c r="V621" s="75">
        <f t="shared" si="416"/>
        <v>0</v>
      </c>
      <c r="W621" s="75">
        <f t="shared" si="417"/>
        <v>0</v>
      </c>
      <c r="X621" s="75">
        <f t="shared" si="418"/>
        <v>0</v>
      </c>
      <c r="Y621" s="23">
        <f t="shared" si="419"/>
        <v>0</v>
      </c>
    </row>
    <row r="622" spans="1:25">
      <c r="A622" s="25">
        <f t="shared" si="420"/>
        <v>599</v>
      </c>
      <c r="C622" s="106">
        <v>37900</v>
      </c>
      <c r="E622" s="115" t="s">
        <v>281</v>
      </c>
      <c r="G622" s="24">
        <v>1</v>
      </c>
      <c r="H622" s="75" t="str">
        <f t="shared" si="403"/>
        <v>Mcf</v>
      </c>
      <c r="I622" s="23">
        <f>'DepExp. Class.'!L$84</f>
        <v>0</v>
      </c>
      <c r="J622" s="75">
        <f t="shared" si="404"/>
        <v>0</v>
      </c>
      <c r="K622" s="75">
        <f t="shared" si="405"/>
        <v>0</v>
      </c>
      <c r="L622" s="75">
        <f t="shared" si="406"/>
        <v>0</v>
      </c>
      <c r="M622" s="75">
        <f t="shared" si="407"/>
        <v>0</v>
      </c>
      <c r="N622" s="75">
        <f t="shared" si="408"/>
        <v>0</v>
      </c>
      <c r="O622" s="75">
        <f t="shared" si="409"/>
        <v>0</v>
      </c>
      <c r="P622" s="75">
        <f t="shared" si="410"/>
        <v>0</v>
      </c>
      <c r="Q622" s="75">
        <f t="shared" si="411"/>
        <v>0</v>
      </c>
      <c r="R622" s="75">
        <f t="shared" si="412"/>
        <v>0</v>
      </c>
      <c r="S622" s="75">
        <f t="shared" si="413"/>
        <v>0</v>
      </c>
      <c r="T622" s="75">
        <f t="shared" si="414"/>
        <v>0</v>
      </c>
      <c r="U622" s="75">
        <f t="shared" si="415"/>
        <v>0</v>
      </c>
      <c r="V622" s="75">
        <f t="shared" si="416"/>
        <v>0</v>
      </c>
      <c r="W622" s="75">
        <f t="shared" si="417"/>
        <v>0</v>
      </c>
      <c r="X622" s="75">
        <f t="shared" si="418"/>
        <v>0</v>
      </c>
      <c r="Y622" s="23">
        <f t="shared" si="419"/>
        <v>0</v>
      </c>
    </row>
    <row r="623" spans="1:25">
      <c r="A623" s="25">
        <f t="shared" si="420"/>
        <v>600</v>
      </c>
      <c r="C623" s="106">
        <v>37905</v>
      </c>
      <c r="E623" s="115" t="s">
        <v>282</v>
      </c>
      <c r="G623" s="24">
        <v>1</v>
      </c>
      <c r="H623" s="75" t="str">
        <f t="shared" si="403"/>
        <v>Mcf</v>
      </c>
      <c r="I623" s="23">
        <f>'DepExp. Class.'!L$85</f>
        <v>0</v>
      </c>
      <c r="J623" s="75">
        <f t="shared" si="404"/>
        <v>0</v>
      </c>
      <c r="K623" s="75">
        <f t="shared" si="405"/>
        <v>0</v>
      </c>
      <c r="L623" s="75">
        <f t="shared" si="406"/>
        <v>0</v>
      </c>
      <c r="M623" s="75">
        <f t="shared" si="407"/>
        <v>0</v>
      </c>
      <c r="N623" s="75">
        <f t="shared" si="408"/>
        <v>0</v>
      </c>
      <c r="O623" s="75">
        <f t="shared" si="409"/>
        <v>0</v>
      </c>
      <c r="P623" s="75">
        <f t="shared" si="410"/>
        <v>0</v>
      </c>
      <c r="Q623" s="75">
        <f t="shared" si="411"/>
        <v>0</v>
      </c>
      <c r="R623" s="75">
        <f t="shared" si="412"/>
        <v>0</v>
      </c>
      <c r="S623" s="75">
        <f t="shared" si="413"/>
        <v>0</v>
      </c>
      <c r="T623" s="75">
        <f t="shared" si="414"/>
        <v>0</v>
      </c>
      <c r="U623" s="75">
        <f t="shared" si="415"/>
        <v>0</v>
      </c>
      <c r="V623" s="75">
        <f t="shared" si="416"/>
        <v>0</v>
      </c>
      <c r="W623" s="75">
        <f t="shared" si="417"/>
        <v>0</v>
      </c>
      <c r="X623" s="75">
        <f t="shared" si="418"/>
        <v>0</v>
      </c>
      <c r="Y623" s="23">
        <f t="shared" si="419"/>
        <v>0</v>
      </c>
    </row>
    <row r="624" spans="1:25">
      <c r="A624" s="25">
        <f t="shared" si="420"/>
        <v>601</v>
      </c>
      <c r="C624" s="106">
        <v>38000</v>
      </c>
      <c r="E624" s="115" t="s">
        <v>52</v>
      </c>
      <c r="G624" s="24">
        <v>99</v>
      </c>
      <c r="H624" s="75" t="str">
        <f t="shared" si="403"/>
        <v>-</v>
      </c>
      <c r="I624" s="23">
        <f>'DepExp. Class.'!L$86</f>
        <v>0</v>
      </c>
      <c r="J624" s="75">
        <f t="shared" si="404"/>
        <v>0</v>
      </c>
      <c r="K624" s="75">
        <f t="shared" si="405"/>
        <v>0</v>
      </c>
      <c r="L624" s="75">
        <f t="shared" si="406"/>
        <v>0</v>
      </c>
      <c r="M624" s="75">
        <f t="shared" si="407"/>
        <v>0</v>
      </c>
      <c r="N624" s="75">
        <f t="shared" si="408"/>
        <v>0</v>
      </c>
      <c r="O624" s="75">
        <f t="shared" si="409"/>
        <v>0</v>
      </c>
      <c r="P624" s="75">
        <f t="shared" si="410"/>
        <v>0</v>
      </c>
      <c r="Q624" s="75">
        <f t="shared" si="411"/>
        <v>0</v>
      </c>
      <c r="R624" s="75">
        <f t="shared" si="412"/>
        <v>0</v>
      </c>
      <c r="S624" s="75">
        <f t="shared" si="413"/>
        <v>0</v>
      </c>
      <c r="T624" s="75">
        <f t="shared" si="414"/>
        <v>0</v>
      </c>
      <c r="U624" s="75">
        <f t="shared" si="415"/>
        <v>0</v>
      </c>
      <c r="V624" s="75">
        <f t="shared" si="416"/>
        <v>0</v>
      </c>
      <c r="W624" s="75">
        <f t="shared" si="417"/>
        <v>0</v>
      </c>
      <c r="X624" s="75">
        <f t="shared" si="418"/>
        <v>0</v>
      </c>
      <c r="Y624" s="23">
        <f t="shared" si="419"/>
        <v>0</v>
      </c>
    </row>
    <row r="625" spans="1:25">
      <c r="A625" s="25">
        <f t="shared" ref="A625:A681" si="421">A624+1</f>
        <v>602</v>
      </c>
      <c r="C625" s="106">
        <v>38100</v>
      </c>
      <c r="E625" s="115" t="s">
        <v>51</v>
      </c>
      <c r="G625" s="24">
        <v>99</v>
      </c>
      <c r="H625" s="75" t="str">
        <f t="shared" si="403"/>
        <v>-</v>
      </c>
      <c r="I625" s="23">
        <f>'DepExp. Class.'!L$87</f>
        <v>0</v>
      </c>
      <c r="J625" s="75">
        <f t="shared" si="404"/>
        <v>0</v>
      </c>
      <c r="K625" s="75">
        <f t="shared" si="405"/>
        <v>0</v>
      </c>
      <c r="L625" s="75">
        <f t="shared" si="406"/>
        <v>0</v>
      </c>
      <c r="M625" s="75">
        <f t="shared" si="407"/>
        <v>0</v>
      </c>
      <c r="N625" s="75">
        <f t="shared" si="408"/>
        <v>0</v>
      </c>
      <c r="O625" s="75">
        <f t="shared" si="409"/>
        <v>0</v>
      </c>
      <c r="P625" s="75">
        <f t="shared" si="410"/>
        <v>0</v>
      </c>
      <c r="Q625" s="75">
        <f t="shared" si="411"/>
        <v>0</v>
      </c>
      <c r="R625" s="75">
        <f t="shared" si="412"/>
        <v>0</v>
      </c>
      <c r="S625" s="75">
        <f t="shared" si="413"/>
        <v>0</v>
      </c>
      <c r="T625" s="75">
        <f t="shared" si="414"/>
        <v>0</v>
      </c>
      <c r="U625" s="75">
        <f t="shared" si="415"/>
        <v>0</v>
      </c>
      <c r="V625" s="75">
        <f t="shared" si="416"/>
        <v>0</v>
      </c>
      <c r="W625" s="75">
        <f t="shared" si="417"/>
        <v>0</v>
      </c>
      <c r="X625" s="75">
        <f t="shared" si="418"/>
        <v>0</v>
      </c>
      <c r="Y625" s="23">
        <f t="shared" si="419"/>
        <v>0</v>
      </c>
    </row>
    <row r="626" spans="1:25">
      <c r="A626" s="25">
        <f t="shared" si="421"/>
        <v>603</v>
      </c>
      <c r="C626" s="106">
        <v>38200</v>
      </c>
      <c r="E626" s="115" t="s">
        <v>283</v>
      </c>
      <c r="G626" s="24">
        <v>99</v>
      </c>
      <c r="H626" s="75" t="str">
        <f t="shared" si="403"/>
        <v>-</v>
      </c>
      <c r="I626" s="23">
        <f>'DepExp. Class.'!L$88</f>
        <v>0</v>
      </c>
      <c r="J626" s="75">
        <f t="shared" si="404"/>
        <v>0</v>
      </c>
      <c r="K626" s="75">
        <f t="shared" si="405"/>
        <v>0</v>
      </c>
      <c r="L626" s="75">
        <f t="shared" si="406"/>
        <v>0</v>
      </c>
      <c r="M626" s="75">
        <f t="shared" si="407"/>
        <v>0</v>
      </c>
      <c r="N626" s="75">
        <f t="shared" si="408"/>
        <v>0</v>
      </c>
      <c r="O626" s="75">
        <f t="shared" si="409"/>
        <v>0</v>
      </c>
      <c r="P626" s="75">
        <f t="shared" si="410"/>
        <v>0</v>
      </c>
      <c r="Q626" s="75">
        <f t="shared" si="411"/>
        <v>0</v>
      </c>
      <c r="R626" s="75">
        <f t="shared" si="412"/>
        <v>0</v>
      </c>
      <c r="S626" s="75">
        <f t="shared" si="413"/>
        <v>0</v>
      </c>
      <c r="T626" s="75">
        <f t="shared" si="414"/>
        <v>0</v>
      </c>
      <c r="U626" s="75">
        <f t="shared" si="415"/>
        <v>0</v>
      </c>
      <c r="V626" s="75">
        <f t="shared" si="416"/>
        <v>0</v>
      </c>
      <c r="W626" s="75">
        <f t="shared" si="417"/>
        <v>0</v>
      </c>
      <c r="X626" s="75">
        <f t="shared" si="418"/>
        <v>0</v>
      </c>
      <c r="Y626" s="23">
        <f t="shared" si="419"/>
        <v>0</v>
      </c>
    </row>
    <row r="627" spans="1:25">
      <c r="A627" s="25">
        <f t="shared" si="421"/>
        <v>604</v>
      </c>
      <c r="C627" s="106">
        <v>38300</v>
      </c>
      <c r="E627" s="115" t="s">
        <v>284</v>
      </c>
      <c r="G627" s="24">
        <v>99</v>
      </c>
      <c r="H627" s="75" t="str">
        <f t="shared" si="403"/>
        <v>-</v>
      </c>
      <c r="I627" s="23">
        <f>'DepExp. Class.'!L$89</f>
        <v>0</v>
      </c>
      <c r="J627" s="75">
        <f t="shared" si="404"/>
        <v>0</v>
      </c>
      <c r="K627" s="75">
        <f t="shared" si="405"/>
        <v>0</v>
      </c>
      <c r="L627" s="75">
        <f t="shared" si="406"/>
        <v>0</v>
      </c>
      <c r="M627" s="75">
        <f t="shared" si="407"/>
        <v>0</v>
      </c>
      <c r="N627" s="75">
        <f t="shared" si="408"/>
        <v>0</v>
      </c>
      <c r="O627" s="75">
        <f t="shared" si="409"/>
        <v>0</v>
      </c>
      <c r="P627" s="75">
        <f t="shared" si="410"/>
        <v>0</v>
      </c>
      <c r="Q627" s="75">
        <f t="shared" si="411"/>
        <v>0</v>
      </c>
      <c r="R627" s="75">
        <f t="shared" si="412"/>
        <v>0</v>
      </c>
      <c r="S627" s="75">
        <f t="shared" si="413"/>
        <v>0</v>
      </c>
      <c r="T627" s="75">
        <f t="shared" si="414"/>
        <v>0</v>
      </c>
      <c r="U627" s="75">
        <f t="shared" si="415"/>
        <v>0</v>
      </c>
      <c r="V627" s="75">
        <f t="shared" si="416"/>
        <v>0</v>
      </c>
      <c r="W627" s="75">
        <f t="shared" si="417"/>
        <v>0</v>
      </c>
      <c r="X627" s="75">
        <f t="shared" si="418"/>
        <v>0</v>
      </c>
      <c r="Y627" s="23">
        <f t="shared" si="419"/>
        <v>0</v>
      </c>
    </row>
    <row r="628" spans="1:25">
      <c r="A628" s="25">
        <f t="shared" si="421"/>
        <v>605</v>
      </c>
      <c r="C628" s="106">
        <v>38400</v>
      </c>
      <c r="E628" s="115" t="s">
        <v>285</v>
      </c>
      <c r="G628" s="24">
        <v>99</v>
      </c>
      <c r="H628" s="75" t="str">
        <f t="shared" si="403"/>
        <v>-</v>
      </c>
      <c r="I628" s="23">
        <f>'DepExp. Class.'!L$90</f>
        <v>0</v>
      </c>
      <c r="J628" s="75">
        <f t="shared" si="404"/>
        <v>0</v>
      </c>
      <c r="K628" s="75">
        <f t="shared" si="405"/>
        <v>0</v>
      </c>
      <c r="L628" s="75">
        <f t="shared" si="406"/>
        <v>0</v>
      </c>
      <c r="M628" s="75">
        <f t="shared" si="407"/>
        <v>0</v>
      </c>
      <c r="N628" s="75">
        <f t="shared" si="408"/>
        <v>0</v>
      </c>
      <c r="O628" s="75">
        <f t="shared" si="409"/>
        <v>0</v>
      </c>
      <c r="P628" s="75">
        <f t="shared" si="410"/>
        <v>0</v>
      </c>
      <c r="Q628" s="75">
        <f t="shared" si="411"/>
        <v>0</v>
      </c>
      <c r="R628" s="75">
        <f t="shared" si="412"/>
        <v>0</v>
      </c>
      <c r="S628" s="75">
        <f t="shared" si="413"/>
        <v>0</v>
      </c>
      <c r="T628" s="75">
        <f t="shared" si="414"/>
        <v>0</v>
      </c>
      <c r="U628" s="75">
        <f t="shared" si="415"/>
        <v>0</v>
      </c>
      <c r="V628" s="75">
        <f t="shared" si="416"/>
        <v>0</v>
      </c>
      <c r="W628" s="75">
        <f t="shared" si="417"/>
        <v>0</v>
      </c>
      <c r="X628" s="75">
        <f t="shared" si="418"/>
        <v>0</v>
      </c>
      <c r="Y628" s="23">
        <f t="shared" si="419"/>
        <v>0</v>
      </c>
    </row>
    <row r="629" spans="1:25">
      <c r="A629" s="25">
        <f t="shared" si="421"/>
        <v>606</v>
      </c>
      <c r="C629" s="106">
        <v>38500</v>
      </c>
      <c r="E629" s="115" t="s">
        <v>286</v>
      </c>
      <c r="G629" s="24">
        <v>99</v>
      </c>
      <c r="H629" s="75" t="str">
        <f t="shared" si="403"/>
        <v>-</v>
      </c>
      <c r="I629" s="23">
        <f>'DepExp. Class.'!L$91</f>
        <v>0</v>
      </c>
      <c r="J629" s="75">
        <f t="shared" si="404"/>
        <v>0</v>
      </c>
      <c r="K629" s="75">
        <f t="shared" si="405"/>
        <v>0</v>
      </c>
      <c r="L629" s="75">
        <f t="shared" si="406"/>
        <v>0</v>
      </c>
      <c r="M629" s="75">
        <f t="shared" si="407"/>
        <v>0</v>
      </c>
      <c r="N629" s="75">
        <f t="shared" si="408"/>
        <v>0</v>
      </c>
      <c r="O629" s="75">
        <f t="shared" si="409"/>
        <v>0</v>
      </c>
      <c r="P629" s="75">
        <f t="shared" si="410"/>
        <v>0</v>
      </c>
      <c r="Q629" s="75">
        <f t="shared" si="411"/>
        <v>0</v>
      </c>
      <c r="R629" s="75">
        <f t="shared" si="412"/>
        <v>0</v>
      </c>
      <c r="S629" s="75">
        <f t="shared" si="413"/>
        <v>0</v>
      </c>
      <c r="T629" s="75">
        <f t="shared" si="414"/>
        <v>0</v>
      </c>
      <c r="U629" s="75">
        <f t="shared" si="415"/>
        <v>0</v>
      </c>
      <c r="V629" s="75">
        <f t="shared" si="416"/>
        <v>0</v>
      </c>
      <c r="W629" s="75">
        <f t="shared" si="417"/>
        <v>0</v>
      </c>
      <c r="X629" s="75">
        <f t="shared" si="418"/>
        <v>0</v>
      </c>
      <c r="Y629" s="23">
        <f t="shared" si="419"/>
        <v>0</v>
      </c>
    </row>
    <row r="630" spans="1:25">
      <c r="A630" s="25">
        <f t="shared" si="421"/>
        <v>607</v>
      </c>
      <c r="C630" s="106">
        <v>38600</v>
      </c>
      <c r="E630" s="115" t="s">
        <v>287</v>
      </c>
      <c r="G630" s="24">
        <v>99</v>
      </c>
      <c r="H630" s="75" t="str">
        <f t="shared" si="403"/>
        <v>-</v>
      </c>
      <c r="I630" s="23">
        <f>'DepExp. Class.'!L$92</f>
        <v>0</v>
      </c>
      <c r="J630" s="75">
        <f t="shared" si="404"/>
        <v>0</v>
      </c>
      <c r="K630" s="75">
        <f t="shared" si="405"/>
        <v>0</v>
      </c>
      <c r="L630" s="75">
        <f t="shared" si="406"/>
        <v>0</v>
      </c>
      <c r="M630" s="75">
        <f t="shared" si="407"/>
        <v>0</v>
      </c>
      <c r="N630" s="75">
        <f t="shared" si="408"/>
        <v>0</v>
      </c>
      <c r="O630" s="75">
        <f t="shared" si="409"/>
        <v>0</v>
      </c>
      <c r="P630" s="75">
        <f t="shared" si="410"/>
        <v>0</v>
      </c>
      <c r="Q630" s="75">
        <f t="shared" si="411"/>
        <v>0</v>
      </c>
      <c r="R630" s="75">
        <f t="shared" si="412"/>
        <v>0</v>
      </c>
      <c r="S630" s="75">
        <f t="shared" si="413"/>
        <v>0</v>
      </c>
      <c r="T630" s="75">
        <f t="shared" si="414"/>
        <v>0</v>
      </c>
      <c r="U630" s="75">
        <f t="shared" si="415"/>
        <v>0</v>
      </c>
      <c r="V630" s="75">
        <f t="shared" si="416"/>
        <v>0</v>
      </c>
      <c r="W630" s="75">
        <f t="shared" si="417"/>
        <v>0</v>
      </c>
      <c r="X630" s="75">
        <f t="shared" si="418"/>
        <v>0</v>
      </c>
      <c r="Y630" s="23">
        <f t="shared" si="419"/>
        <v>0</v>
      </c>
    </row>
    <row r="631" spans="1:25">
      <c r="A631" s="25">
        <f t="shared" si="421"/>
        <v>608</v>
      </c>
      <c r="G631" s="24"/>
      <c r="H631" s="75"/>
      <c r="I631" s="23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23"/>
    </row>
    <row r="632" spans="1:25">
      <c r="A632" s="25">
        <f t="shared" si="421"/>
        <v>609</v>
      </c>
      <c r="D632" s="106" t="s">
        <v>66</v>
      </c>
      <c r="G632" s="72"/>
      <c r="I632" s="23">
        <f>'DepExp. Class.'!L$94</f>
        <v>0</v>
      </c>
      <c r="J632" s="75">
        <f>SUM(J608:J630)</f>
        <v>0</v>
      </c>
      <c r="K632" s="75">
        <f t="shared" ref="K632:X632" si="422">SUM(K608:K630)</f>
        <v>0</v>
      </c>
      <c r="L632" s="75">
        <f t="shared" si="422"/>
        <v>0</v>
      </c>
      <c r="M632" s="75">
        <f t="shared" si="422"/>
        <v>0</v>
      </c>
      <c r="N632" s="75">
        <f t="shared" si="422"/>
        <v>0</v>
      </c>
      <c r="O632" s="75">
        <f t="shared" si="422"/>
        <v>0</v>
      </c>
      <c r="P632" s="75">
        <f t="shared" si="422"/>
        <v>0</v>
      </c>
      <c r="Q632" s="75">
        <f t="shared" si="422"/>
        <v>0</v>
      </c>
      <c r="R632" s="75">
        <f t="shared" si="422"/>
        <v>0</v>
      </c>
      <c r="S632" s="75">
        <f t="shared" si="422"/>
        <v>0</v>
      </c>
      <c r="T632" s="75">
        <f t="shared" si="422"/>
        <v>0</v>
      </c>
      <c r="U632" s="75">
        <f t="shared" si="422"/>
        <v>0</v>
      </c>
      <c r="V632" s="75">
        <f t="shared" si="422"/>
        <v>0</v>
      </c>
      <c r="W632" s="75">
        <f t="shared" si="422"/>
        <v>0</v>
      </c>
      <c r="X632" s="75">
        <f t="shared" si="422"/>
        <v>0</v>
      </c>
      <c r="Y632" s="23">
        <f>SUM(J632:X632)-I632</f>
        <v>0</v>
      </c>
    </row>
    <row r="633" spans="1:25">
      <c r="A633" s="25">
        <f t="shared" si="421"/>
        <v>610</v>
      </c>
      <c r="G633" s="72"/>
      <c r="N633" s="74"/>
      <c r="O633" s="74"/>
      <c r="Q633" s="26"/>
      <c r="R633" s="26"/>
      <c r="S633" s="26"/>
      <c r="T633" s="26"/>
      <c r="U633" s="26"/>
      <c r="V633" s="26"/>
    </row>
    <row r="634" spans="1:25">
      <c r="A634" s="25">
        <f t="shared" si="421"/>
        <v>611</v>
      </c>
      <c r="D634" s="106" t="s">
        <v>148</v>
      </c>
      <c r="G634" s="72"/>
      <c r="J634" s="23"/>
      <c r="K634" s="74"/>
      <c r="L634" s="74"/>
      <c r="M634" s="74"/>
      <c r="N634" s="26"/>
      <c r="O634" s="26"/>
      <c r="P634" s="74"/>
      <c r="Q634" s="74"/>
      <c r="R634" s="74"/>
      <c r="S634" s="74"/>
      <c r="T634" s="74"/>
      <c r="U634" s="74"/>
      <c r="V634" s="74"/>
      <c r="W634" s="74"/>
      <c r="X634" s="74"/>
      <c r="Y634" s="74"/>
    </row>
    <row r="635" spans="1:25">
      <c r="A635" s="25">
        <f t="shared" si="421"/>
        <v>612</v>
      </c>
      <c r="G635" s="73"/>
      <c r="H635" s="77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74"/>
      <c r="U635" s="74"/>
      <c r="V635" s="74"/>
      <c r="W635" s="26"/>
      <c r="X635" s="26"/>
      <c r="Y635" s="26"/>
    </row>
    <row r="636" spans="1:25">
      <c r="A636" s="25">
        <f t="shared" si="421"/>
        <v>613</v>
      </c>
      <c r="C636" s="106">
        <v>38900</v>
      </c>
      <c r="E636" s="115" t="s">
        <v>115</v>
      </c>
      <c r="G636" s="24">
        <v>6.6</v>
      </c>
      <c r="H636" s="75" t="str">
        <f t="shared" ref="H636:H669" si="423">VLOOKUP($G636,alloc,3)</f>
        <v>P, S, T &amp; D Plant - Commodity</v>
      </c>
      <c r="I636" s="23">
        <f>'DepExp. Class.'!L$98</f>
        <v>0</v>
      </c>
      <c r="J636" s="75">
        <f t="shared" ref="J636:J669" si="424">$I636*VLOOKUP($G636,alloc,6)</f>
        <v>0</v>
      </c>
      <c r="K636" s="75">
        <f t="shared" ref="K636:K669" si="425">$I636*VLOOKUP($G636,alloc,7)</f>
        <v>0</v>
      </c>
      <c r="L636" s="75">
        <f t="shared" ref="L636:L669" si="426">$I636*VLOOKUP($G636,alloc,8)</f>
        <v>0</v>
      </c>
      <c r="M636" s="75">
        <f t="shared" ref="M636:M669" si="427">$I636*VLOOKUP($G636,alloc,9)</f>
        <v>0</v>
      </c>
      <c r="N636" s="75">
        <f t="shared" ref="N636:N669" si="428">$I636*VLOOKUP($G636,alloc,10)</f>
        <v>0</v>
      </c>
      <c r="O636" s="75">
        <f t="shared" ref="O636:O669" si="429">$I636*VLOOKUP($G636,alloc,11)</f>
        <v>0</v>
      </c>
      <c r="P636" s="75">
        <f t="shared" ref="P636:P669" si="430">$I636*VLOOKUP($G636,alloc,12)</f>
        <v>0</v>
      </c>
      <c r="Q636" s="75">
        <f t="shared" ref="Q636:Q669" si="431">$I636*VLOOKUP($G636,alloc,13)</f>
        <v>0</v>
      </c>
      <c r="R636" s="75">
        <f t="shared" ref="R636:R669" si="432">$I636*VLOOKUP($G636,alloc,14)</f>
        <v>0</v>
      </c>
      <c r="S636" s="75">
        <f t="shared" ref="S636:S669" si="433">$I636*VLOOKUP($G636,alloc,15)</f>
        <v>0</v>
      </c>
      <c r="T636" s="75">
        <f t="shared" ref="T636:T669" si="434">$I636*VLOOKUP($G636,alloc,16)</f>
        <v>0</v>
      </c>
      <c r="U636" s="75">
        <f t="shared" ref="U636:U669" si="435">$I636*VLOOKUP($G636,alloc,17)</f>
        <v>0</v>
      </c>
      <c r="V636" s="75">
        <f t="shared" ref="V636:V669" si="436">$I636*VLOOKUP($G636,alloc,18)</f>
        <v>0</v>
      </c>
      <c r="W636" s="75">
        <f t="shared" ref="W636:W669" si="437">$I636*VLOOKUP($G636,alloc,19)</f>
        <v>0</v>
      </c>
      <c r="X636" s="75">
        <f t="shared" ref="X636:X669" si="438">$I636*VLOOKUP($G636,alloc,20)</f>
        <v>0</v>
      </c>
      <c r="Y636" s="23">
        <f t="shared" ref="Y636:Y669" si="439">SUM(J636:X636)-I636</f>
        <v>0</v>
      </c>
    </row>
    <row r="637" spans="1:25">
      <c r="A637" s="25">
        <f t="shared" si="421"/>
        <v>614</v>
      </c>
      <c r="C637" s="106">
        <v>39000</v>
      </c>
      <c r="E637" s="115" t="s">
        <v>291</v>
      </c>
      <c r="G637" s="24">
        <v>6.6</v>
      </c>
      <c r="H637" s="75" t="str">
        <f t="shared" si="423"/>
        <v>P, S, T &amp; D Plant - Commodity</v>
      </c>
      <c r="I637" s="23">
        <f>'DepExp. Class.'!L$99</f>
        <v>4689.8400125429607</v>
      </c>
      <c r="J637" s="75">
        <f t="shared" si="424"/>
        <v>1781.6856203400298</v>
      </c>
      <c r="K637" s="75">
        <f t="shared" si="425"/>
        <v>1175.8642939608378</v>
      </c>
      <c r="L637" s="75">
        <f t="shared" si="426"/>
        <v>25.333125682853538</v>
      </c>
      <c r="M637" s="75">
        <f t="shared" si="427"/>
        <v>835.22752369081104</v>
      </c>
      <c r="N637" s="75">
        <f t="shared" si="428"/>
        <v>871.72944886842799</v>
      </c>
      <c r="O637" s="75">
        <f t="shared" si="429"/>
        <v>0</v>
      </c>
      <c r="P637" s="75">
        <f t="shared" si="430"/>
        <v>0</v>
      </c>
      <c r="Q637" s="75">
        <f t="shared" si="431"/>
        <v>0</v>
      </c>
      <c r="R637" s="75">
        <f t="shared" si="432"/>
        <v>0</v>
      </c>
      <c r="S637" s="75">
        <f t="shared" si="433"/>
        <v>0</v>
      </c>
      <c r="T637" s="75">
        <f t="shared" si="434"/>
        <v>0</v>
      </c>
      <c r="U637" s="75">
        <f t="shared" si="435"/>
        <v>0</v>
      </c>
      <c r="V637" s="75">
        <f t="shared" si="436"/>
        <v>0</v>
      </c>
      <c r="W637" s="75">
        <f t="shared" si="437"/>
        <v>0</v>
      </c>
      <c r="X637" s="75">
        <f t="shared" si="438"/>
        <v>0</v>
      </c>
      <c r="Y637" s="23">
        <f t="shared" si="439"/>
        <v>0</v>
      </c>
    </row>
    <row r="638" spans="1:25">
      <c r="A638" s="25">
        <f t="shared" si="421"/>
        <v>615</v>
      </c>
      <c r="C638" s="106">
        <v>39001</v>
      </c>
      <c r="E638" s="115" t="s">
        <v>139</v>
      </c>
      <c r="G638" s="24">
        <v>6.6</v>
      </c>
      <c r="H638" s="75" t="str">
        <f t="shared" si="423"/>
        <v>P, S, T &amp; D Plant - Commodity</v>
      </c>
      <c r="I638" s="23">
        <f>'DepExp. Class.'!L$100</f>
        <v>87.610680430364468</v>
      </c>
      <c r="J638" s="75">
        <f t="shared" si="424"/>
        <v>33.283585174230112</v>
      </c>
      <c r="K638" s="75">
        <f t="shared" si="425"/>
        <v>21.966265504187156</v>
      </c>
      <c r="L638" s="75">
        <f t="shared" si="426"/>
        <v>0.47324692794782386</v>
      </c>
      <c r="M638" s="75">
        <f t="shared" si="427"/>
        <v>15.602846039313585</v>
      </c>
      <c r="N638" s="75">
        <f t="shared" si="428"/>
        <v>16.284736784685784</v>
      </c>
      <c r="O638" s="75">
        <f t="shared" si="429"/>
        <v>0</v>
      </c>
      <c r="P638" s="75">
        <f t="shared" si="430"/>
        <v>0</v>
      </c>
      <c r="Q638" s="75">
        <f t="shared" si="431"/>
        <v>0</v>
      </c>
      <c r="R638" s="75">
        <f t="shared" si="432"/>
        <v>0</v>
      </c>
      <c r="S638" s="75">
        <f t="shared" si="433"/>
        <v>0</v>
      </c>
      <c r="T638" s="75">
        <f t="shared" si="434"/>
        <v>0</v>
      </c>
      <c r="U638" s="75">
        <f t="shared" si="435"/>
        <v>0</v>
      </c>
      <c r="V638" s="75">
        <f t="shared" si="436"/>
        <v>0</v>
      </c>
      <c r="W638" s="75">
        <f t="shared" si="437"/>
        <v>0</v>
      </c>
      <c r="X638" s="75">
        <f t="shared" si="438"/>
        <v>0</v>
      </c>
      <c r="Y638" s="23">
        <f t="shared" si="439"/>
        <v>0</v>
      </c>
    </row>
    <row r="639" spans="1:25">
      <c r="A639" s="25">
        <f t="shared" si="421"/>
        <v>616</v>
      </c>
      <c r="C639" s="106">
        <v>39002</v>
      </c>
      <c r="E639" s="115" t="s">
        <v>278</v>
      </c>
      <c r="G639" s="24">
        <v>6.6</v>
      </c>
      <c r="H639" s="75" t="str">
        <f t="shared" si="423"/>
        <v>P, S, T &amp; D Plant - Commodity</v>
      </c>
      <c r="I639" s="23">
        <f>'DepExp. Class.'!L$101</f>
        <v>443.65076868139454</v>
      </c>
      <c r="J639" s="75">
        <f t="shared" si="424"/>
        <v>168.54438379526721</v>
      </c>
      <c r="K639" s="75">
        <f t="shared" si="425"/>
        <v>111.23473220526033</v>
      </c>
      <c r="L639" s="75">
        <f t="shared" si="426"/>
        <v>2.3964699546768164</v>
      </c>
      <c r="M639" s="75">
        <f t="shared" si="427"/>
        <v>79.011081810520849</v>
      </c>
      <c r="N639" s="75">
        <f t="shared" si="428"/>
        <v>82.464100915669306</v>
      </c>
      <c r="O639" s="75">
        <f t="shared" si="429"/>
        <v>0</v>
      </c>
      <c r="P639" s="75">
        <f t="shared" si="430"/>
        <v>0</v>
      </c>
      <c r="Q639" s="75">
        <f t="shared" si="431"/>
        <v>0</v>
      </c>
      <c r="R639" s="75">
        <f t="shared" si="432"/>
        <v>0</v>
      </c>
      <c r="S639" s="75">
        <f t="shared" si="433"/>
        <v>0</v>
      </c>
      <c r="T639" s="75">
        <f t="shared" si="434"/>
        <v>0</v>
      </c>
      <c r="U639" s="75">
        <f t="shared" si="435"/>
        <v>0</v>
      </c>
      <c r="V639" s="75">
        <f t="shared" si="436"/>
        <v>0</v>
      </c>
      <c r="W639" s="75">
        <f t="shared" si="437"/>
        <v>0</v>
      </c>
      <c r="X639" s="75">
        <f t="shared" si="438"/>
        <v>0</v>
      </c>
      <c r="Y639" s="23">
        <f t="shared" si="439"/>
        <v>0</v>
      </c>
    </row>
    <row r="640" spans="1:25">
      <c r="A640" s="25">
        <f t="shared" si="421"/>
        <v>617</v>
      </c>
      <c r="C640" s="106">
        <v>39003</v>
      </c>
      <c r="E640" s="115" t="s">
        <v>293</v>
      </c>
      <c r="G640" s="24">
        <v>6.6</v>
      </c>
      <c r="H640" s="75" t="str">
        <f t="shared" si="423"/>
        <v>P, S, T &amp; D Plant - Commodity</v>
      </c>
      <c r="I640" s="23">
        <f>'DepExp. Class.'!L$102</f>
        <v>11.520545198388305</v>
      </c>
      <c r="J640" s="75">
        <f t="shared" si="424"/>
        <v>4.3766929497699563</v>
      </c>
      <c r="K640" s="75">
        <f t="shared" si="425"/>
        <v>2.8884989060429476</v>
      </c>
      <c r="L640" s="75">
        <f t="shared" si="426"/>
        <v>6.2230570481127324E-2</v>
      </c>
      <c r="M640" s="75">
        <f t="shared" si="427"/>
        <v>2.0517280785449361</v>
      </c>
      <c r="N640" s="75">
        <f t="shared" si="428"/>
        <v>2.1413946935493371</v>
      </c>
      <c r="O640" s="75">
        <f t="shared" si="429"/>
        <v>0</v>
      </c>
      <c r="P640" s="75">
        <f t="shared" si="430"/>
        <v>0</v>
      </c>
      <c r="Q640" s="75">
        <f t="shared" si="431"/>
        <v>0</v>
      </c>
      <c r="R640" s="75">
        <f t="shared" si="432"/>
        <v>0</v>
      </c>
      <c r="S640" s="75">
        <f t="shared" si="433"/>
        <v>0</v>
      </c>
      <c r="T640" s="75">
        <f t="shared" si="434"/>
        <v>0</v>
      </c>
      <c r="U640" s="75">
        <f t="shared" si="435"/>
        <v>0</v>
      </c>
      <c r="V640" s="75">
        <f t="shared" si="436"/>
        <v>0</v>
      </c>
      <c r="W640" s="75">
        <f t="shared" si="437"/>
        <v>0</v>
      </c>
      <c r="X640" s="75">
        <f t="shared" si="438"/>
        <v>0</v>
      </c>
      <c r="Y640" s="23">
        <f t="shared" si="439"/>
        <v>0</v>
      </c>
    </row>
    <row r="641" spans="1:25">
      <c r="A641" s="25">
        <f t="shared" si="421"/>
        <v>618</v>
      </c>
      <c r="C641" s="106">
        <v>39004</v>
      </c>
      <c r="E641" s="115" t="s">
        <v>294</v>
      </c>
      <c r="G641" s="24">
        <v>6.6</v>
      </c>
      <c r="H641" s="75" t="str">
        <f t="shared" si="423"/>
        <v>P, S, T &amp; D Plant - Commodity</v>
      </c>
      <c r="I641" s="23">
        <f>'DepExp. Class.'!L$103</f>
        <v>0</v>
      </c>
      <c r="J641" s="75">
        <f t="shared" si="424"/>
        <v>0</v>
      </c>
      <c r="K641" s="75">
        <f t="shared" si="425"/>
        <v>0</v>
      </c>
      <c r="L641" s="75">
        <f t="shared" si="426"/>
        <v>0</v>
      </c>
      <c r="M641" s="75">
        <f t="shared" si="427"/>
        <v>0</v>
      </c>
      <c r="N641" s="75">
        <f t="shared" si="428"/>
        <v>0</v>
      </c>
      <c r="O641" s="75">
        <f t="shared" si="429"/>
        <v>0</v>
      </c>
      <c r="P641" s="75">
        <f t="shared" si="430"/>
        <v>0</v>
      </c>
      <c r="Q641" s="75">
        <f t="shared" si="431"/>
        <v>0</v>
      </c>
      <c r="R641" s="75">
        <f t="shared" si="432"/>
        <v>0</v>
      </c>
      <c r="S641" s="75">
        <f t="shared" si="433"/>
        <v>0</v>
      </c>
      <c r="T641" s="75">
        <f t="shared" si="434"/>
        <v>0</v>
      </c>
      <c r="U641" s="75">
        <f t="shared" si="435"/>
        <v>0</v>
      </c>
      <c r="V641" s="75">
        <f t="shared" si="436"/>
        <v>0</v>
      </c>
      <c r="W641" s="75">
        <f t="shared" si="437"/>
        <v>0</v>
      </c>
      <c r="X641" s="75">
        <f t="shared" si="438"/>
        <v>0</v>
      </c>
      <c r="Y641" s="23">
        <f t="shared" si="439"/>
        <v>0</v>
      </c>
    </row>
    <row r="642" spans="1:25">
      <c r="A642" s="25">
        <f t="shared" si="421"/>
        <v>619</v>
      </c>
      <c r="C642" s="106">
        <v>39009</v>
      </c>
      <c r="E642" s="115" t="s">
        <v>295</v>
      </c>
      <c r="G642" s="24">
        <v>6.6</v>
      </c>
      <c r="H642" s="75" t="str">
        <f t="shared" si="423"/>
        <v>P, S, T &amp; D Plant - Commodity</v>
      </c>
      <c r="I642" s="23">
        <f>'DepExp. Class.'!L$104</f>
        <v>1892.0243284481553</v>
      </c>
      <c r="J642" s="75">
        <f t="shared" si="424"/>
        <v>718.78625503511262</v>
      </c>
      <c r="K642" s="75">
        <f t="shared" si="425"/>
        <v>474.37947673636955</v>
      </c>
      <c r="L642" s="75">
        <f t="shared" si="426"/>
        <v>10.220154627749066</v>
      </c>
      <c r="M642" s="75">
        <f t="shared" si="427"/>
        <v>336.95622673398105</v>
      </c>
      <c r="N642" s="75">
        <f t="shared" si="428"/>
        <v>351.68221531494288</v>
      </c>
      <c r="O642" s="75">
        <f t="shared" si="429"/>
        <v>0</v>
      </c>
      <c r="P642" s="75">
        <f t="shared" si="430"/>
        <v>0</v>
      </c>
      <c r="Q642" s="75">
        <f t="shared" si="431"/>
        <v>0</v>
      </c>
      <c r="R642" s="75">
        <f t="shared" si="432"/>
        <v>0</v>
      </c>
      <c r="S642" s="75">
        <f t="shared" si="433"/>
        <v>0</v>
      </c>
      <c r="T642" s="75">
        <f t="shared" si="434"/>
        <v>0</v>
      </c>
      <c r="U642" s="75">
        <f t="shared" si="435"/>
        <v>0</v>
      </c>
      <c r="V642" s="75">
        <f t="shared" si="436"/>
        <v>0</v>
      </c>
      <c r="W642" s="75">
        <f t="shared" si="437"/>
        <v>0</v>
      </c>
      <c r="X642" s="75">
        <f t="shared" si="438"/>
        <v>0</v>
      </c>
      <c r="Y642" s="23">
        <f t="shared" si="439"/>
        <v>0</v>
      </c>
    </row>
    <row r="643" spans="1:25">
      <c r="A643" s="25">
        <f t="shared" si="421"/>
        <v>620</v>
      </c>
      <c r="C643" s="106">
        <v>39100</v>
      </c>
      <c r="E643" s="115" t="s">
        <v>296</v>
      </c>
      <c r="G643" s="24">
        <v>6.6</v>
      </c>
      <c r="H643" s="75" t="str">
        <f t="shared" si="423"/>
        <v>P, S, T &amp; D Plant - Commodity</v>
      </c>
      <c r="I643" s="23">
        <f>'DepExp. Class.'!L$105</f>
        <v>0</v>
      </c>
      <c r="J643" s="75">
        <f t="shared" si="424"/>
        <v>0</v>
      </c>
      <c r="K643" s="75">
        <f t="shared" si="425"/>
        <v>0</v>
      </c>
      <c r="L643" s="75">
        <f t="shared" si="426"/>
        <v>0</v>
      </c>
      <c r="M643" s="75">
        <f t="shared" si="427"/>
        <v>0</v>
      </c>
      <c r="N643" s="75">
        <f t="shared" si="428"/>
        <v>0</v>
      </c>
      <c r="O643" s="75">
        <f t="shared" si="429"/>
        <v>0</v>
      </c>
      <c r="P643" s="75">
        <f t="shared" si="430"/>
        <v>0</v>
      </c>
      <c r="Q643" s="75">
        <f t="shared" si="431"/>
        <v>0</v>
      </c>
      <c r="R643" s="75">
        <f t="shared" si="432"/>
        <v>0</v>
      </c>
      <c r="S643" s="75">
        <f t="shared" si="433"/>
        <v>0</v>
      </c>
      <c r="T643" s="75">
        <f t="shared" si="434"/>
        <v>0</v>
      </c>
      <c r="U643" s="75">
        <f t="shared" si="435"/>
        <v>0</v>
      </c>
      <c r="V643" s="75">
        <f t="shared" si="436"/>
        <v>0</v>
      </c>
      <c r="W643" s="75">
        <f t="shared" si="437"/>
        <v>0</v>
      </c>
      <c r="X643" s="75">
        <f t="shared" si="438"/>
        <v>0</v>
      </c>
      <c r="Y643" s="23">
        <f t="shared" si="439"/>
        <v>0</v>
      </c>
    </row>
    <row r="644" spans="1:25">
      <c r="A644" s="25">
        <f t="shared" si="421"/>
        <v>621</v>
      </c>
      <c r="C644" s="106">
        <v>39102</v>
      </c>
      <c r="E644" s="115" t="s">
        <v>297</v>
      </c>
      <c r="G644" s="24">
        <v>6.6</v>
      </c>
      <c r="H644" s="75" t="str">
        <f t="shared" si="423"/>
        <v>P, S, T &amp; D Plant - Commodity</v>
      </c>
      <c r="I644" s="23">
        <f>'DepExp. Class.'!L$106</f>
        <v>0</v>
      </c>
      <c r="J644" s="75">
        <f t="shared" si="424"/>
        <v>0</v>
      </c>
      <c r="K644" s="75">
        <f t="shared" si="425"/>
        <v>0</v>
      </c>
      <c r="L644" s="75">
        <f t="shared" si="426"/>
        <v>0</v>
      </c>
      <c r="M644" s="75">
        <f t="shared" si="427"/>
        <v>0</v>
      </c>
      <c r="N644" s="75">
        <f t="shared" si="428"/>
        <v>0</v>
      </c>
      <c r="O644" s="75">
        <f t="shared" si="429"/>
        <v>0</v>
      </c>
      <c r="P644" s="75">
        <f t="shared" si="430"/>
        <v>0</v>
      </c>
      <c r="Q644" s="75">
        <f t="shared" si="431"/>
        <v>0</v>
      </c>
      <c r="R644" s="75">
        <f t="shared" si="432"/>
        <v>0</v>
      </c>
      <c r="S644" s="75">
        <f t="shared" si="433"/>
        <v>0</v>
      </c>
      <c r="T644" s="75">
        <f t="shared" si="434"/>
        <v>0</v>
      </c>
      <c r="U644" s="75">
        <f t="shared" si="435"/>
        <v>0</v>
      </c>
      <c r="V644" s="75">
        <f t="shared" si="436"/>
        <v>0</v>
      </c>
      <c r="W644" s="75">
        <f t="shared" si="437"/>
        <v>0</v>
      </c>
      <c r="X644" s="75">
        <f t="shared" si="438"/>
        <v>0</v>
      </c>
      <c r="Y644" s="23">
        <f t="shared" si="439"/>
        <v>0</v>
      </c>
    </row>
    <row r="645" spans="1:25">
      <c r="A645" s="25">
        <f t="shared" si="421"/>
        <v>622</v>
      </c>
      <c r="C645" s="106">
        <v>39103</v>
      </c>
      <c r="E645" s="115" t="s">
        <v>298</v>
      </c>
      <c r="G645" s="24">
        <v>6.6</v>
      </c>
      <c r="H645" s="75" t="str">
        <f t="shared" si="423"/>
        <v>P, S, T &amp; D Plant - Commodity</v>
      </c>
      <c r="I645" s="23">
        <f>'DepExp. Class.'!L$107</f>
        <v>52.301697765868298</v>
      </c>
      <c r="J645" s="75">
        <f t="shared" si="424"/>
        <v>19.869586719289863</v>
      </c>
      <c r="K645" s="75">
        <f t="shared" si="425"/>
        <v>13.113389529692936</v>
      </c>
      <c r="L645" s="75">
        <f t="shared" si="426"/>
        <v>0.28251826914900002</v>
      </c>
      <c r="M645" s="75">
        <f t="shared" si="427"/>
        <v>9.3145645465472562</v>
      </c>
      <c r="N645" s="75">
        <f t="shared" si="428"/>
        <v>9.7216387011892369</v>
      </c>
      <c r="O645" s="75">
        <f t="shared" si="429"/>
        <v>0</v>
      </c>
      <c r="P645" s="75">
        <f t="shared" si="430"/>
        <v>0</v>
      </c>
      <c r="Q645" s="75">
        <f t="shared" si="431"/>
        <v>0</v>
      </c>
      <c r="R645" s="75">
        <f t="shared" si="432"/>
        <v>0</v>
      </c>
      <c r="S645" s="75">
        <f t="shared" si="433"/>
        <v>0</v>
      </c>
      <c r="T645" s="75">
        <f t="shared" si="434"/>
        <v>0</v>
      </c>
      <c r="U645" s="75">
        <f t="shared" si="435"/>
        <v>0</v>
      </c>
      <c r="V645" s="75">
        <f t="shared" si="436"/>
        <v>0</v>
      </c>
      <c r="W645" s="75">
        <f t="shared" si="437"/>
        <v>0</v>
      </c>
      <c r="X645" s="75">
        <f t="shared" si="438"/>
        <v>0</v>
      </c>
      <c r="Y645" s="23">
        <f t="shared" si="439"/>
        <v>0</v>
      </c>
    </row>
    <row r="646" spans="1:25">
      <c r="A646" s="25">
        <f t="shared" si="421"/>
        <v>623</v>
      </c>
      <c r="C646" s="106">
        <v>39200</v>
      </c>
      <c r="E646" s="115" t="s">
        <v>299</v>
      </c>
      <c r="G646" s="24">
        <v>6.6</v>
      </c>
      <c r="H646" s="75" t="str">
        <f t="shared" si="423"/>
        <v>P, S, T &amp; D Plant - Commodity</v>
      </c>
      <c r="I646" s="23">
        <f>'DepExp. Class.'!L$108</f>
        <v>0</v>
      </c>
      <c r="J646" s="75">
        <f t="shared" si="424"/>
        <v>0</v>
      </c>
      <c r="K646" s="75">
        <f t="shared" si="425"/>
        <v>0</v>
      </c>
      <c r="L646" s="75">
        <f t="shared" si="426"/>
        <v>0</v>
      </c>
      <c r="M646" s="75">
        <f t="shared" si="427"/>
        <v>0</v>
      </c>
      <c r="N646" s="75">
        <f t="shared" si="428"/>
        <v>0</v>
      </c>
      <c r="O646" s="75">
        <f t="shared" si="429"/>
        <v>0</v>
      </c>
      <c r="P646" s="75">
        <f t="shared" si="430"/>
        <v>0</v>
      </c>
      <c r="Q646" s="75">
        <f t="shared" si="431"/>
        <v>0</v>
      </c>
      <c r="R646" s="75">
        <f t="shared" si="432"/>
        <v>0</v>
      </c>
      <c r="S646" s="75">
        <f t="shared" si="433"/>
        <v>0</v>
      </c>
      <c r="T646" s="75">
        <f t="shared" si="434"/>
        <v>0</v>
      </c>
      <c r="U646" s="75">
        <f t="shared" si="435"/>
        <v>0</v>
      </c>
      <c r="V646" s="75">
        <f t="shared" si="436"/>
        <v>0</v>
      </c>
      <c r="W646" s="75">
        <f t="shared" si="437"/>
        <v>0</v>
      </c>
      <c r="X646" s="75">
        <f t="shared" si="438"/>
        <v>0</v>
      </c>
      <c r="Y646" s="23">
        <f t="shared" si="439"/>
        <v>0</v>
      </c>
    </row>
    <row r="647" spans="1:25">
      <c r="A647" s="25">
        <f t="shared" si="421"/>
        <v>624</v>
      </c>
      <c r="C647" s="106">
        <v>39201</v>
      </c>
      <c r="E647" s="115" t="s">
        <v>300</v>
      </c>
      <c r="G647" s="24">
        <v>6.6</v>
      </c>
      <c r="H647" s="75" t="str">
        <f t="shared" si="423"/>
        <v>P, S, T &amp; D Plant - Commodity</v>
      </c>
      <c r="I647" s="23">
        <f>'DepExp. Class.'!L$109</f>
        <v>10.587263657665233</v>
      </c>
      <c r="J647" s="75">
        <f t="shared" si="424"/>
        <v>4.0221362279227515</v>
      </c>
      <c r="K647" s="75">
        <f t="shared" si="425"/>
        <v>2.6545010645357761</v>
      </c>
      <c r="L647" s="75">
        <f t="shared" si="426"/>
        <v>5.7189260222058398E-2</v>
      </c>
      <c r="M647" s="75">
        <f t="shared" si="427"/>
        <v>1.8855171996919899</v>
      </c>
      <c r="N647" s="75">
        <f t="shared" si="428"/>
        <v>1.9679199052926557</v>
      </c>
      <c r="O647" s="75">
        <f t="shared" si="429"/>
        <v>0</v>
      </c>
      <c r="P647" s="75">
        <f t="shared" si="430"/>
        <v>0</v>
      </c>
      <c r="Q647" s="75">
        <f t="shared" si="431"/>
        <v>0</v>
      </c>
      <c r="R647" s="75">
        <f t="shared" si="432"/>
        <v>0</v>
      </c>
      <c r="S647" s="75">
        <f t="shared" si="433"/>
        <v>0</v>
      </c>
      <c r="T647" s="75">
        <f t="shared" si="434"/>
        <v>0</v>
      </c>
      <c r="U647" s="75">
        <f t="shared" si="435"/>
        <v>0</v>
      </c>
      <c r="V647" s="75">
        <f t="shared" si="436"/>
        <v>0</v>
      </c>
      <c r="W647" s="75">
        <f t="shared" si="437"/>
        <v>0</v>
      </c>
      <c r="X647" s="75">
        <f t="shared" si="438"/>
        <v>0</v>
      </c>
      <c r="Y647" s="23">
        <f t="shared" si="439"/>
        <v>0</v>
      </c>
    </row>
    <row r="648" spans="1:25">
      <c r="A648" s="25">
        <f t="shared" si="421"/>
        <v>625</v>
      </c>
      <c r="C648" s="106">
        <v>39202</v>
      </c>
      <c r="E648" s="115" t="s">
        <v>186</v>
      </c>
      <c r="G648" s="24">
        <v>6.6</v>
      </c>
      <c r="H648" s="75" t="str">
        <f t="shared" si="423"/>
        <v>P, S, T &amp; D Plant - Commodity</v>
      </c>
      <c r="I648" s="23">
        <f>'DepExp. Class.'!L$110</f>
        <v>0</v>
      </c>
      <c r="J648" s="75">
        <f t="shared" si="424"/>
        <v>0</v>
      </c>
      <c r="K648" s="75">
        <f t="shared" si="425"/>
        <v>0</v>
      </c>
      <c r="L648" s="75">
        <f t="shared" si="426"/>
        <v>0</v>
      </c>
      <c r="M648" s="75">
        <f t="shared" si="427"/>
        <v>0</v>
      </c>
      <c r="N648" s="75">
        <f t="shared" si="428"/>
        <v>0</v>
      </c>
      <c r="O648" s="75">
        <f t="shared" si="429"/>
        <v>0</v>
      </c>
      <c r="P648" s="75">
        <f t="shared" si="430"/>
        <v>0</v>
      </c>
      <c r="Q648" s="75">
        <f t="shared" si="431"/>
        <v>0</v>
      </c>
      <c r="R648" s="75">
        <f t="shared" si="432"/>
        <v>0</v>
      </c>
      <c r="S648" s="75">
        <f t="shared" si="433"/>
        <v>0</v>
      </c>
      <c r="T648" s="75">
        <f t="shared" si="434"/>
        <v>0</v>
      </c>
      <c r="U648" s="75">
        <f t="shared" si="435"/>
        <v>0</v>
      </c>
      <c r="V648" s="75">
        <f t="shared" si="436"/>
        <v>0</v>
      </c>
      <c r="W648" s="75">
        <f t="shared" si="437"/>
        <v>0</v>
      </c>
      <c r="X648" s="75">
        <f t="shared" si="438"/>
        <v>0</v>
      </c>
      <c r="Y648" s="23">
        <f t="shared" si="439"/>
        <v>0</v>
      </c>
    </row>
    <row r="649" spans="1:25">
      <c r="A649" s="25">
        <f t="shared" si="421"/>
        <v>626</v>
      </c>
      <c r="C649" s="106">
        <v>39300</v>
      </c>
      <c r="E649" s="115" t="s">
        <v>301</v>
      </c>
      <c r="G649" s="24">
        <v>6.6</v>
      </c>
      <c r="H649" s="75" t="str">
        <f t="shared" si="423"/>
        <v>P, S, T &amp; D Plant - Commodity</v>
      </c>
      <c r="I649" s="23">
        <f>'DepExp. Class.'!L$111</f>
        <v>3527.2221461370104</v>
      </c>
      <c r="J649" s="75">
        <f t="shared" si="424"/>
        <v>1340.0032753163439</v>
      </c>
      <c r="K649" s="75">
        <f t="shared" si="425"/>
        <v>884.36589892573306</v>
      </c>
      <c r="L649" s="75">
        <f t="shared" si="426"/>
        <v>19.053008567552865</v>
      </c>
      <c r="M649" s="75">
        <f t="shared" si="427"/>
        <v>628.17345810224833</v>
      </c>
      <c r="N649" s="75">
        <f t="shared" si="428"/>
        <v>655.62650522513184</v>
      </c>
      <c r="O649" s="75">
        <f t="shared" si="429"/>
        <v>0</v>
      </c>
      <c r="P649" s="75">
        <f t="shared" si="430"/>
        <v>0</v>
      </c>
      <c r="Q649" s="75">
        <f t="shared" si="431"/>
        <v>0</v>
      </c>
      <c r="R649" s="75">
        <f t="shared" si="432"/>
        <v>0</v>
      </c>
      <c r="S649" s="75">
        <f t="shared" si="433"/>
        <v>0</v>
      </c>
      <c r="T649" s="75">
        <f t="shared" si="434"/>
        <v>0</v>
      </c>
      <c r="U649" s="75">
        <f t="shared" si="435"/>
        <v>0</v>
      </c>
      <c r="V649" s="75">
        <f t="shared" si="436"/>
        <v>0</v>
      </c>
      <c r="W649" s="75">
        <f t="shared" si="437"/>
        <v>0</v>
      </c>
      <c r="X649" s="75">
        <f t="shared" si="438"/>
        <v>0</v>
      </c>
      <c r="Y649" s="23">
        <f t="shared" si="439"/>
        <v>0</v>
      </c>
    </row>
    <row r="650" spans="1:25">
      <c r="A650" s="25">
        <f t="shared" si="421"/>
        <v>627</v>
      </c>
      <c r="C650" s="106">
        <v>39400</v>
      </c>
      <c r="E650" s="115" t="s">
        <v>302</v>
      </c>
      <c r="G650" s="24">
        <v>6.6</v>
      </c>
      <c r="H650" s="75" t="str">
        <f t="shared" si="423"/>
        <v>P, S, T &amp; D Plant - Commodity</v>
      </c>
      <c r="I650" s="23">
        <f>'DepExp. Class.'!L$112</f>
        <v>0</v>
      </c>
      <c r="J650" s="75">
        <f t="shared" si="424"/>
        <v>0</v>
      </c>
      <c r="K650" s="75">
        <f t="shared" si="425"/>
        <v>0</v>
      </c>
      <c r="L650" s="75">
        <f t="shared" si="426"/>
        <v>0</v>
      </c>
      <c r="M650" s="75">
        <f t="shared" si="427"/>
        <v>0</v>
      </c>
      <c r="N650" s="75">
        <f t="shared" si="428"/>
        <v>0</v>
      </c>
      <c r="O650" s="75">
        <f t="shared" si="429"/>
        <v>0</v>
      </c>
      <c r="P650" s="75">
        <f t="shared" si="430"/>
        <v>0</v>
      </c>
      <c r="Q650" s="75">
        <f t="shared" si="431"/>
        <v>0</v>
      </c>
      <c r="R650" s="75">
        <f t="shared" si="432"/>
        <v>0</v>
      </c>
      <c r="S650" s="75">
        <f t="shared" si="433"/>
        <v>0</v>
      </c>
      <c r="T650" s="75">
        <f t="shared" si="434"/>
        <v>0</v>
      </c>
      <c r="U650" s="75">
        <f t="shared" si="435"/>
        <v>0</v>
      </c>
      <c r="V650" s="75">
        <f t="shared" si="436"/>
        <v>0</v>
      </c>
      <c r="W650" s="75">
        <f t="shared" si="437"/>
        <v>0</v>
      </c>
      <c r="X650" s="75">
        <f t="shared" si="438"/>
        <v>0</v>
      </c>
      <c r="Y650" s="23">
        <f t="shared" si="439"/>
        <v>0</v>
      </c>
    </row>
    <row r="651" spans="1:25">
      <c r="A651" s="25">
        <f t="shared" si="421"/>
        <v>628</v>
      </c>
      <c r="C651" s="106">
        <v>39600</v>
      </c>
      <c r="E651" s="115" t="s">
        <v>303</v>
      </c>
      <c r="G651" s="24">
        <v>6.6</v>
      </c>
      <c r="H651" s="75" t="str">
        <f t="shared" si="423"/>
        <v>P, S, T &amp; D Plant - Commodity</v>
      </c>
      <c r="I651" s="23">
        <f>'DepExp. Class.'!L$113</f>
        <v>0</v>
      </c>
      <c r="J651" s="75">
        <f t="shared" si="424"/>
        <v>0</v>
      </c>
      <c r="K651" s="75">
        <f t="shared" si="425"/>
        <v>0</v>
      </c>
      <c r="L651" s="75">
        <f t="shared" si="426"/>
        <v>0</v>
      </c>
      <c r="M651" s="75">
        <f t="shared" si="427"/>
        <v>0</v>
      </c>
      <c r="N651" s="75">
        <f t="shared" si="428"/>
        <v>0</v>
      </c>
      <c r="O651" s="75">
        <f t="shared" si="429"/>
        <v>0</v>
      </c>
      <c r="P651" s="75">
        <f t="shared" si="430"/>
        <v>0</v>
      </c>
      <c r="Q651" s="75">
        <f t="shared" si="431"/>
        <v>0</v>
      </c>
      <c r="R651" s="75">
        <f t="shared" si="432"/>
        <v>0</v>
      </c>
      <c r="S651" s="75">
        <f t="shared" si="433"/>
        <v>0</v>
      </c>
      <c r="T651" s="75">
        <f t="shared" si="434"/>
        <v>0</v>
      </c>
      <c r="U651" s="75">
        <f t="shared" si="435"/>
        <v>0</v>
      </c>
      <c r="V651" s="75">
        <f t="shared" si="436"/>
        <v>0</v>
      </c>
      <c r="W651" s="75">
        <f t="shared" si="437"/>
        <v>0</v>
      </c>
      <c r="X651" s="75">
        <f t="shared" si="438"/>
        <v>0</v>
      </c>
      <c r="Y651" s="23">
        <f t="shared" si="439"/>
        <v>0</v>
      </c>
    </row>
    <row r="652" spans="1:25">
      <c r="A652" s="25">
        <f t="shared" si="421"/>
        <v>629</v>
      </c>
      <c r="C652" s="106">
        <v>39603</v>
      </c>
      <c r="E652" s="115" t="s">
        <v>304</v>
      </c>
      <c r="G652" s="24">
        <v>6.6</v>
      </c>
      <c r="H652" s="75" t="str">
        <f t="shared" si="423"/>
        <v>P, S, T &amp; D Plant - Commodity</v>
      </c>
      <c r="I652" s="23">
        <f>'DepExp. Class.'!L$114</f>
        <v>0</v>
      </c>
      <c r="J652" s="75">
        <f t="shared" si="424"/>
        <v>0</v>
      </c>
      <c r="K652" s="75">
        <f t="shared" si="425"/>
        <v>0</v>
      </c>
      <c r="L652" s="75">
        <f t="shared" si="426"/>
        <v>0</v>
      </c>
      <c r="M652" s="75">
        <f t="shared" si="427"/>
        <v>0</v>
      </c>
      <c r="N652" s="75">
        <f t="shared" si="428"/>
        <v>0</v>
      </c>
      <c r="O652" s="75">
        <f t="shared" si="429"/>
        <v>0</v>
      </c>
      <c r="P652" s="75">
        <f t="shared" si="430"/>
        <v>0</v>
      </c>
      <c r="Q652" s="75">
        <f t="shared" si="431"/>
        <v>0</v>
      </c>
      <c r="R652" s="75">
        <f t="shared" si="432"/>
        <v>0</v>
      </c>
      <c r="S652" s="75">
        <f t="shared" si="433"/>
        <v>0</v>
      </c>
      <c r="T652" s="75">
        <f t="shared" si="434"/>
        <v>0</v>
      </c>
      <c r="U652" s="75">
        <f t="shared" si="435"/>
        <v>0</v>
      </c>
      <c r="V652" s="75">
        <f t="shared" si="436"/>
        <v>0</v>
      </c>
      <c r="W652" s="75">
        <f t="shared" si="437"/>
        <v>0</v>
      </c>
      <c r="X652" s="75">
        <f t="shared" si="438"/>
        <v>0</v>
      </c>
      <c r="Y652" s="23">
        <f t="shared" si="439"/>
        <v>0</v>
      </c>
    </row>
    <row r="653" spans="1:25">
      <c r="A653" s="25">
        <f t="shared" si="421"/>
        <v>630</v>
      </c>
      <c r="C653" s="106">
        <v>39604</v>
      </c>
      <c r="E653" s="113" t="s">
        <v>305</v>
      </c>
      <c r="G653" s="24">
        <v>6.6</v>
      </c>
      <c r="H653" s="75" t="str">
        <f t="shared" si="423"/>
        <v>P, S, T &amp; D Plant - Commodity</v>
      </c>
      <c r="I653" s="23">
        <f>'DepExp. Class.'!L$115</f>
        <v>0</v>
      </c>
      <c r="J653" s="75">
        <f t="shared" si="424"/>
        <v>0</v>
      </c>
      <c r="K653" s="75">
        <f t="shared" si="425"/>
        <v>0</v>
      </c>
      <c r="L653" s="75">
        <f t="shared" si="426"/>
        <v>0</v>
      </c>
      <c r="M653" s="75">
        <f t="shared" si="427"/>
        <v>0</v>
      </c>
      <c r="N653" s="75">
        <f t="shared" si="428"/>
        <v>0</v>
      </c>
      <c r="O653" s="75">
        <f t="shared" si="429"/>
        <v>0</v>
      </c>
      <c r="P653" s="75">
        <f t="shared" si="430"/>
        <v>0</v>
      </c>
      <c r="Q653" s="75">
        <f t="shared" si="431"/>
        <v>0</v>
      </c>
      <c r="R653" s="75">
        <f t="shared" si="432"/>
        <v>0</v>
      </c>
      <c r="S653" s="75">
        <f t="shared" si="433"/>
        <v>0</v>
      </c>
      <c r="T653" s="75">
        <f t="shared" si="434"/>
        <v>0</v>
      </c>
      <c r="U653" s="75">
        <f t="shared" si="435"/>
        <v>0</v>
      </c>
      <c r="V653" s="75">
        <f t="shared" si="436"/>
        <v>0</v>
      </c>
      <c r="W653" s="75">
        <f t="shared" si="437"/>
        <v>0</v>
      </c>
      <c r="X653" s="75">
        <f t="shared" si="438"/>
        <v>0</v>
      </c>
      <c r="Y653" s="23">
        <f t="shared" si="439"/>
        <v>0</v>
      </c>
    </row>
    <row r="654" spans="1:25">
      <c r="A654" s="25">
        <f t="shared" si="421"/>
        <v>631</v>
      </c>
      <c r="C654" s="106">
        <v>39605</v>
      </c>
      <c r="E654" s="115" t="s">
        <v>306</v>
      </c>
      <c r="G654" s="24">
        <v>6.6</v>
      </c>
      <c r="H654" s="75" t="str">
        <f t="shared" si="423"/>
        <v>P, S, T &amp; D Plant - Commodity</v>
      </c>
      <c r="I654" s="23">
        <f>'DepExp. Class.'!L$116</f>
        <v>602.79505732799112</v>
      </c>
      <c r="J654" s="75">
        <f t="shared" si="424"/>
        <v>229.00382161884835</v>
      </c>
      <c r="K654" s="75">
        <f t="shared" si="425"/>
        <v>151.13632503291456</v>
      </c>
      <c r="L654" s="75">
        <f t="shared" si="426"/>
        <v>3.2561202317033233</v>
      </c>
      <c r="M654" s="75">
        <f t="shared" si="427"/>
        <v>107.35356039408316</v>
      </c>
      <c r="N654" s="75">
        <f t="shared" si="428"/>
        <v>112.04523005044165</v>
      </c>
      <c r="O654" s="75">
        <f t="shared" si="429"/>
        <v>0</v>
      </c>
      <c r="P654" s="75">
        <f t="shared" si="430"/>
        <v>0</v>
      </c>
      <c r="Q654" s="75">
        <f t="shared" si="431"/>
        <v>0</v>
      </c>
      <c r="R654" s="75">
        <f t="shared" si="432"/>
        <v>0</v>
      </c>
      <c r="S654" s="75">
        <f t="shared" si="433"/>
        <v>0</v>
      </c>
      <c r="T654" s="75">
        <f t="shared" si="434"/>
        <v>0</v>
      </c>
      <c r="U654" s="75">
        <f t="shared" si="435"/>
        <v>0</v>
      </c>
      <c r="V654" s="75">
        <f t="shared" si="436"/>
        <v>0</v>
      </c>
      <c r="W654" s="75">
        <f t="shared" si="437"/>
        <v>0</v>
      </c>
      <c r="X654" s="75">
        <f t="shared" si="438"/>
        <v>0</v>
      </c>
      <c r="Y654" s="23">
        <f t="shared" si="439"/>
        <v>0</v>
      </c>
    </row>
    <row r="655" spans="1:25">
      <c r="A655" s="25">
        <f t="shared" si="421"/>
        <v>632</v>
      </c>
      <c r="C655" s="106">
        <v>39700</v>
      </c>
      <c r="E655" s="115" t="s">
        <v>307</v>
      </c>
      <c r="G655" s="24">
        <v>6.6</v>
      </c>
      <c r="H655" s="75" t="str">
        <f t="shared" si="423"/>
        <v>P, S, T &amp; D Plant - Commodity</v>
      </c>
      <c r="I655" s="23">
        <f>'DepExp. Class.'!L$117</f>
        <v>0</v>
      </c>
      <c r="J655" s="75">
        <f t="shared" si="424"/>
        <v>0</v>
      </c>
      <c r="K655" s="75">
        <f t="shared" si="425"/>
        <v>0</v>
      </c>
      <c r="L655" s="75">
        <f t="shared" si="426"/>
        <v>0</v>
      </c>
      <c r="M655" s="75">
        <f t="shared" si="427"/>
        <v>0</v>
      </c>
      <c r="N655" s="75">
        <f t="shared" si="428"/>
        <v>0</v>
      </c>
      <c r="O655" s="75">
        <f t="shared" si="429"/>
        <v>0</v>
      </c>
      <c r="P655" s="75">
        <f t="shared" si="430"/>
        <v>0</v>
      </c>
      <c r="Q655" s="75">
        <f t="shared" si="431"/>
        <v>0</v>
      </c>
      <c r="R655" s="75">
        <f t="shared" si="432"/>
        <v>0</v>
      </c>
      <c r="S655" s="75">
        <f t="shared" si="433"/>
        <v>0</v>
      </c>
      <c r="T655" s="75">
        <f t="shared" si="434"/>
        <v>0</v>
      </c>
      <c r="U655" s="75">
        <f t="shared" si="435"/>
        <v>0</v>
      </c>
      <c r="V655" s="75">
        <f t="shared" si="436"/>
        <v>0</v>
      </c>
      <c r="W655" s="75">
        <f t="shared" si="437"/>
        <v>0</v>
      </c>
      <c r="X655" s="75">
        <f t="shared" si="438"/>
        <v>0</v>
      </c>
      <c r="Y655" s="23">
        <f t="shared" si="439"/>
        <v>0</v>
      </c>
    </row>
    <row r="656" spans="1:25">
      <c r="A656" s="25">
        <f t="shared" si="421"/>
        <v>633</v>
      </c>
      <c r="C656" s="106">
        <v>39701</v>
      </c>
      <c r="E656" s="115" t="s">
        <v>308</v>
      </c>
      <c r="G656" s="24">
        <v>6.6</v>
      </c>
      <c r="H656" s="75" t="str">
        <f t="shared" si="423"/>
        <v>P, S, T &amp; D Plant - Commodity</v>
      </c>
      <c r="I656" s="23">
        <f>'DepExp. Class.'!L$118</f>
        <v>0</v>
      </c>
      <c r="J656" s="75">
        <f t="shared" si="424"/>
        <v>0</v>
      </c>
      <c r="K656" s="75">
        <f t="shared" si="425"/>
        <v>0</v>
      </c>
      <c r="L656" s="75">
        <f t="shared" si="426"/>
        <v>0</v>
      </c>
      <c r="M656" s="75">
        <f t="shared" si="427"/>
        <v>0</v>
      </c>
      <c r="N656" s="75">
        <f t="shared" si="428"/>
        <v>0</v>
      </c>
      <c r="O656" s="75">
        <f t="shared" si="429"/>
        <v>0</v>
      </c>
      <c r="P656" s="75">
        <f t="shared" si="430"/>
        <v>0</v>
      </c>
      <c r="Q656" s="75">
        <f t="shared" si="431"/>
        <v>0</v>
      </c>
      <c r="R656" s="75">
        <f t="shared" si="432"/>
        <v>0</v>
      </c>
      <c r="S656" s="75">
        <f t="shared" si="433"/>
        <v>0</v>
      </c>
      <c r="T656" s="75">
        <f t="shared" si="434"/>
        <v>0</v>
      </c>
      <c r="U656" s="75">
        <f t="shared" si="435"/>
        <v>0</v>
      </c>
      <c r="V656" s="75">
        <f t="shared" si="436"/>
        <v>0</v>
      </c>
      <c r="W656" s="75">
        <f t="shared" si="437"/>
        <v>0</v>
      </c>
      <c r="X656" s="75">
        <f t="shared" si="438"/>
        <v>0</v>
      </c>
      <c r="Y656" s="23">
        <f t="shared" si="439"/>
        <v>0</v>
      </c>
    </row>
    <row r="657" spans="1:25">
      <c r="A657" s="25">
        <f t="shared" si="421"/>
        <v>634</v>
      </c>
      <c r="C657" s="106">
        <v>39702</v>
      </c>
      <c r="E657" s="115" t="s">
        <v>309</v>
      </c>
      <c r="G657" s="24">
        <v>6.6</v>
      </c>
      <c r="H657" s="75" t="str">
        <f t="shared" si="423"/>
        <v>P, S, T &amp; D Plant - Commodity</v>
      </c>
      <c r="I657" s="23">
        <f>'DepExp. Class.'!L$119</f>
        <v>0</v>
      </c>
      <c r="J657" s="75">
        <f t="shared" si="424"/>
        <v>0</v>
      </c>
      <c r="K657" s="75">
        <f t="shared" si="425"/>
        <v>0</v>
      </c>
      <c r="L657" s="75">
        <f t="shared" si="426"/>
        <v>0</v>
      </c>
      <c r="M657" s="75">
        <f t="shared" si="427"/>
        <v>0</v>
      </c>
      <c r="N657" s="75">
        <f t="shared" si="428"/>
        <v>0</v>
      </c>
      <c r="O657" s="75">
        <f t="shared" si="429"/>
        <v>0</v>
      </c>
      <c r="P657" s="75">
        <f t="shared" si="430"/>
        <v>0</v>
      </c>
      <c r="Q657" s="75">
        <f t="shared" si="431"/>
        <v>0</v>
      </c>
      <c r="R657" s="75">
        <f t="shared" si="432"/>
        <v>0</v>
      </c>
      <c r="S657" s="75">
        <f t="shared" si="433"/>
        <v>0</v>
      </c>
      <c r="T657" s="75">
        <f t="shared" si="434"/>
        <v>0</v>
      </c>
      <c r="U657" s="75">
        <f t="shared" si="435"/>
        <v>0</v>
      </c>
      <c r="V657" s="75">
        <f t="shared" si="436"/>
        <v>0</v>
      </c>
      <c r="W657" s="75">
        <f t="shared" si="437"/>
        <v>0</v>
      </c>
      <c r="X657" s="75">
        <f t="shared" si="438"/>
        <v>0</v>
      </c>
      <c r="Y657" s="23">
        <f t="shared" si="439"/>
        <v>0</v>
      </c>
    </row>
    <row r="658" spans="1:25">
      <c r="A658" s="25">
        <f t="shared" si="421"/>
        <v>635</v>
      </c>
      <c r="C658" s="106">
        <v>39705</v>
      </c>
      <c r="E658" s="115" t="s">
        <v>310</v>
      </c>
      <c r="G658" s="24">
        <v>6.6</v>
      </c>
      <c r="H658" s="75" t="str">
        <f t="shared" si="423"/>
        <v>P, S, T &amp; D Plant - Commodity</v>
      </c>
      <c r="I658" s="23">
        <f>'DepExp. Class.'!L$120</f>
        <v>4152.3942682953666</v>
      </c>
      <c r="J658" s="75">
        <f t="shared" si="424"/>
        <v>1577.5082173416558</v>
      </c>
      <c r="K658" s="75">
        <f t="shared" si="425"/>
        <v>1041.1127333720392</v>
      </c>
      <c r="L658" s="75">
        <f t="shared" si="426"/>
        <v>22.430003070925348</v>
      </c>
      <c r="M658" s="75">
        <f t="shared" si="427"/>
        <v>739.51221636997923</v>
      </c>
      <c r="N658" s="75">
        <f t="shared" si="428"/>
        <v>771.83109814076647</v>
      </c>
      <c r="O658" s="75">
        <f t="shared" si="429"/>
        <v>0</v>
      </c>
      <c r="P658" s="75">
        <f t="shared" si="430"/>
        <v>0</v>
      </c>
      <c r="Q658" s="75">
        <f t="shared" si="431"/>
        <v>0</v>
      </c>
      <c r="R658" s="75">
        <f t="shared" si="432"/>
        <v>0</v>
      </c>
      <c r="S658" s="75">
        <f t="shared" si="433"/>
        <v>0</v>
      </c>
      <c r="T658" s="75">
        <f t="shared" si="434"/>
        <v>0</v>
      </c>
      <c r="U658" s="75">
        <f t="shared" si="435"/>
        <v>0</v>
      </c>
      <c r="V658" s="75">
        <f t="shared" si="436"/>
        <v>0</v>
      </c>
      <c r="W658" s="75">
        <f t="shared" si="437"/>
        <v>0</v>
      </c>
      <c r="X658" s="75">
        <f t="shared" si="438"/>
        <v>0</v>
      </c>
      <c r="Y658" s="23">
        <f t="shared" si="439"/>
        <v>0</v>
      </c>
    </row>
    <row r="659" spans="1:25">
      <c r="A659" s="25">
        <f t="shared" si="421"/>
        <v>636</v>
      </c>
      <c r="C659" s="106">
        <v>39800</v>
      </c>
      <c r="E659" s="115" t="s">
        <v>311</v>
      </c>
      <c r="G659" s="24">
        <v>6.6</v>
      </c>
      <c r="H659" s="75" t="str">
        <f t="shared" si="423"/>
        <v>P, S, T &amp; D Plant - Commodity</v>
      </c>
      <c r="I659" s="23">
        <f>'DepExp. Class.'!L$121</f>
        <v>0</v>
      </c>
      <c r="J659" s="75">
        <f t="shared" si="424"/>
        <v>0</v>
      </c>
      <c r="K659" s="75">
        <f t="shared" si="425"/>
        <v>0</v>
      </c>
      <c r="L659" s="75">
        <f t="shared" si="426"/>
        <v>0</v>
      </c>
      <c r="M659" s="75">
        <f t="shared" si="427"/>
        <v>0</v>
      </c>
      <c r="N659" s="75">
        <f t="shared" si="428"/>
        <v>0</v>
      </c>
      <c r="O659" s="75">
        <f t="shared" si="429"/>
        <v>0</v>
      </c>
      <c r="P659" s="75">
        <f t="shared" si="430"/>
        <v>0</v>
      </c>
      <c r="Q659" s="75">
        <f t="shared" si="431"/>
        <v>0</v>
      </c>
      <c r="R659" s="75">
        <f t="shared" si="432"/>
        <v>0</v>
      </c>
      <c r="S659" s="75">
        <f t="shared" si="433"/>
        <v>0</v>
      </c>
      <c r="T659" s="75">
        <f t="shared" si="434"/>
        <v>0</v>
      </c>
      <c r="U659" s="75">
        <f t="shared" si="435"/>
        <v>0</v>
      </c>
      <c r="V659" s="75">
        <f t="shared" si="436"/>
        <v>0</v>
      </c>
      <c r="W659" s="75">
        <f t="shared" si="437"/>
        <v>0</v>
      </c>
      <c r="X659" s="75">
        <f t="shared" si="438"/>
        <v>0</v>
      </c>
      <c r="Y659" s="23">
        <f t="shared" si="439"/>
        <v>0</v>
      </c>
    </row>
    <row r="660" spans="1:25">
      <c r="A660" s="25">
        <f t="shared" si="421"/>
        <v>637</v>
      </c>
      <c r="C660" s="106">
        <v>39900</v>
      </c>
      <c r="E660" s="115" t="s">
        <v>312</v>
      </c>
      <c r="G660" s="24">
        <v>6.6</v>
      </c>
      <c r="H660" s="75" t="str">
        <f t="shared" si="423"/>
        <v>P, S, T &amp; D Plant - Commodity</v>
      </c>
      <c r="I660" s="23">
        <f>'DepExp. Class.'!L$122</f>
        <v>0</v>
      </c>
      <c r="J660" s="75">
        <f t="shared" si="424"/>
        <v>0</v>
      </c>
      <c r="K660" s="75">
        <f t="shared" si="425"/>
        <v>0</v>
      </c>
      <c r="L660" s="75">
        <f t="shared" si="426"/>
        <v>0</v>
      </c>
      <c r="M660" s="75">
        <f t="shared" si="427"/>
        <v>0</v>
      </c>
      <c r="N660" s="75">
        <f t="shared" si="428"/>
        <v>0</v>
      </c>
      <c r="O660" s="75">
        <f t="shared" si="429"/>
        <v>0</v>
      </c>
      <c r="P660" s="75">
        <f t="shared" si="430"/>
        <v>0</v>
      </c>
      <c r="Q660" s="75">
        <f t="shared" si="431"/>
        <v>0</v>
      </c>
      <c r="R660" s="75">
        <f t="shared" si="432"/>
        <v>0</v>
      </c>
      <c r="S660" s="75">
        <f t="shared" si="433"/>
        <v>0</v>
      </c>
      <c r="T660" s="75">
        <f t="shared" si="434"/>
        <v>0</v>
      </c>
      <c r="U660" s="75">
        <f t="shared" si="435"/>
        <v>0</v>
      </c>
      <c r="V660" s="75">
        <f t="shared" si="436"/>
        <v>0</v>
      </c>
      <c r="W660" s="75">
        <f t="shared" si="437"/>
        <v>0</v>
      </c>
      <c r="X660" s="75">
        <f t="shared" si="438"/>
        <v>0</v>
      </c>
      <c r="Y660" s="23">
        <f t="shared" si="439"/>
        <v>0</v>
      </c>
    </row>
    <row r="661" spans="1:25">
      <c r="A661" s="25">
        <f t="shared" si="421"/>
        <v>638</v>
      </c>
      <c r="C661" s="106">
        <v>39901</v>
      </c>
      <c r="E661" s="115" t="s">
        <v>313</v>
      </c>
      <c r="G661" s="24">
        <v>6.6</v>
      </c>
      <c r="H661" s="75" t="str">
        <f t="shared" si="423"/>
        <v>P, S, T &amp; D Plant - Commodity</v>
      </c>
      <c r="I661" s="23">
        <f>'DepExp. Class.'!L$123</f>
        <v>0</v>
      </c>
      <c r="J661" s="75">
        <f t="shared" si="424"/>
        <v>0</v>
      </c>
      <c r="K661" s="75">
        <f t="shared" si="425"/>
        <v>0</v>
      </c>
      <c r="L661" s="75">
        <f t="shared" si="426"/>
        <v>0</v>
      </c>
      <c r="M661" s="75">
        <f t="shared" si="427"/>
        <v>0</v>
      </c>
      <c r="N661" s="75">
        <f t="shared" si="428"/>
        <v>0</v>
      </c>
      <c r="O661" s="75">
        <f t="shared" si="429"/>
        <v>0</v>
      </c>
      <c r="P661" s="75">
        <f t="shared" si="430"/>
        <v>0</v>
      </c>
      <c r="Q661" s="75">
        <f t="shared" si="431"/>
        <v>0</v>
      </c>
      <c r="R661" s="75">
        <f t="shared" si="432"/>
        <v>0</v>
      </c>
      <c r="S661" s="75">
        <f t="shared" si="433"/>
        <v>0</v>
      </c>
      <c r="T661" s="75">
        <f t="shared" si="434"/>
        <v>0</v>
      </c>
      <c r="U661" s="75">
        <f t="shared" si="435"/>
        <v>0</v>
      </c>
      <c r="V661" s="75">
        <f t="shared" si="436"/>
        <v>0</v>
      </c>
      <c r="W661" s="75">
        <f t="shared" si="437"/>
        <v>0</v>
      </c>
      <c r="X661" s="75">
        <f t="shared" si="438"/>
        <v>0</v>
      </c>
      <c r="Y661" s="23">
        <f t="shared" si="439"/>
        <v>0</v>
      </c>
    </row>
    <row r="662" spans="1:25">
      <c r="A662" s="25">
        <f t="shared" si="421"/>
        <v>639</v>
      </c>
      <c r="C662" s="106">
        <v>39902</v>
      </c>
      <c r="E662" s="115" t="s">
        <v>314</v>
      </c>
      <c r="G662" s="24">
        <v>6.6</v>
      </c>
      <c r="H662" s="75" t="str">
        <f t="shared" si="423"/>
        <v>P, S, T &amp; D Plant - Commodity</v>
      </c>
      <c r="I662" s="23">
        <f>'DepExp. Class.'!L$124</f>
        <v>0</v>
      </c>
      <c r="J662" s="75">
        <f t="shared" si="424"/>
        <v>0</v>
      </c>
      <c r="K662" s="75">
        <f t="shared" si="425"/>
        <v>0</v>
      </c>
      <c r="L662" s="75">
        <f t="shared" si="426"/>
        <v>0</v>
      </c>
      <c r="M662" s="75">
        <f t="shared" si="427"/>
        <v>0</v>
      </c>
      <c r="N662" s="75">
        <f t="shared" si="428"/>
        <v>0</v>
      </c>
      <c r="O662" s="75">
        <f t="shared" si="429"/>
        <v>0</v>
      </c>
      <c r="P662" s="75">
        <f t="shared" si="430"/>
        <v>0</v>
      </c>
      <c r="Q662" s="75">
        <f t="shared" si="431"/>
        <v>0</v>
      </c>
      <c r="R662" s="75">
        <f t="shared" si="432"/>
        <v>0</v>
      </c>
      <c r="S662" s="75">
        <f t="shared" si="433"/>
        <v>0</v>
      </c>
      <c r="T662" s="75">
        <f t="shared" si="434"/>
        <v>0</v>
      </c>
      <c r="U662" s="75">
        <f t="shared" si="435"/>
        <v>0</v>
      </c>
      <c r="V662" s="75">
        <f t="shared" si="436"/>
        <v>0</v>
      </c>
      <c r="W662" s="75">
        <f t="shared" si="437"/>
        <v>0</v>
      </c>
      <c r="X662" s="75">
        <f t="shared" si="438"/>
        <v>0</v>
      </c>
      <c r="Y662" s="23">
        <f t="shared" si="439"/>
        <v>0</v>
      </c>
    </row>
    <row r="663" spans="1:25">
      <c r="A663" s="25">
        <f t="shared" si="421"/>
        <v>640</v>
      </c>
      <c r="C663" s="106">
        <v>39903</v>
      </c>
      <c r="E663" s="115" t="s">
        <v>315</v>
      </c>
      <c r="G663" s="24">
        <v>6.6</v>
      </c>
      <c r="H663" s="75" t="str">
        <f t="shared" si="423"/>
        <v>P, S, T &amp; D Plant - Commodity</v>
      </c>
      <c r="I663" s="23">
        <f>'DepExp. Class.'!L$125</f>
        <v>0</v>
      </c>
      <c r="J663" s="75">
        <f t="shared" si="424"/>
        <v>0</v>
      </c>
      <c r="K663" s="75">
        <f t="shared" si="425"/>
        <v>0</v>
      </c>
      <c r="L663" s="75">
        <f t="shared" si="426"/>
        <v>0</v>
      </c>
      <c r="M663" s="75">
        <f t="shared" si="427"/>
        <v>0</v>
      </c>
      <c r="N663" s="75">
        <f t="shared" si="428"/>
        <v>0</v>
      </c>
      <c r="O663" s="75">
        <f t="shared" si="429"/>
        <v>0</v>
      </c>
      <c r="P663" s="75">
        <f t="shared" si="430"/>
        <v>0</v>
      </c>
      <c r="Q663" s="75">
        <f t="shared" si="431"/>
        <v>0</v>
      </c>
      <c r="R663" s="75">
        <f t="shared" si="432"/>
        <v>0</v>
      </c>
      <c r="S663" s="75">
        <f t="shared" si="433"/>
        <v>0</v>
      </c>
      <c r="T663" s="75">
        <f t="shared" si="434"/>
        <v>0</v>
      </c>
      <c r="U663" s="75">
        <f t="shared" si="435"/>
        <v>0</v>
      </c>
      <c r="V663" s="75">
        <f t="shared" si="436"/>
        <v>0</v>
      </c>
      <c r="W663" s="75">
        <f t="shared" si="437"/>
        <v>0</v>
      </c>
      <c r="X663" s="75">
        <f t="shared" si="438"/>
        <v>0</v>
      </c>
      <c r="Y663" s="23">
        <f t="shared" si="439"/>
        <v>0</v>
      </c>
    </row>
    <row r="664" spans="1:25">
      <c r="A664" s="25">
        <f t="shared" si="421"/>
        <v>641</v>
      </c>
      <c r="C664" s="106">
        <v>39904</v>
      </c>
      <c r="E664" s="115" t="s">
        <v>316</v>
      </c>
      <c r="G664" s="24">
        <v>6.6</v>
      </c>
      <c r="H664" s="75" t="str">
        <f t="shared" si="423"/>
        <v>P, S, T &amp; D Plant - Commodity</v>
      </c>
      <c r="I664" s="23">
        <f>'DepExp. Class.'!L$126</f>
        <v>0</v>
      </c>
      <c r="J664" s="75">
        <f t="shared" si="424"/>
        <v>0</v>
      </c>
      <c r="K664" s="75">
        <f t="shared" si="425"/>
        <v>0</v>
      </c>
      <c r="L664" s="75">
        <f t="shared" si="426"/>
        <v>0</v>
      </c>
      <c r="M664" s="75">
        <f t="shared" si="427"/>
        <v>0</v>
      </c>
      <c r="N664" s="75">
        <f t="shared" si="428"/>
        <v>0</v>
      </c>
      <c r="O664" s="75">
        <f t="shared" si="429"/>
        <v>0</v>
      </c>
      <c r="P664" s="75">
        <f t="shared" si="430"/>
        <v>0</v>
      </c>
      <c r="Q664" s="75">
        <f t="shared" si="431"/>
        <v>0</v>
      </c>
      <c r="R664" s="75">
        <f t="shared" si="432"/>
        <v>0</v>
      </c>
      <c r="S664" s="75">
        <f t="shared" si="433"/>
        <v>0</v>
      </c>
      <c r="T664" s="75">
        <f t="shared" si="434"/>
        <v>0</v>
      </c>
      <c r="U664" s="75">
        <f t="shared" si="435"/>
        <v>0</v>
      </c>
      <c r="V664" s="75">
        <f t="shared" si="436"/>
        <v>0</v>
      </c>
      <c r="W664" s="75">
        <f t="shared" si="437"/>
        <v>0</v>
      </c>
      <c r="X664" s="75">
        <f t="shared" si="438"/>
        <v>0</v>
      </c>
      <c r="Y664" s="23">
        <f t="shared" si="439"/>
        <v>0</v>
      </c>
    </row>
    <row r="665" spans="1:25">
      <c r="A665" s="25">
        <f t="shared" si="421"/>
        <v>642</v>
      </c>
      <c r="C665" s="106">
        <v>39905</v>
      </c>
      <c r="E665" s="115" t="s">
        <v>317</v>
      </c>
      <c r="G665" s="24">
        <v>6.6</v>
      </c>
      <c r="H665" s="75" t="str">
        <f t="shared" si="423"/>
        <v>P, S, T &amp; D Plant - Commodity</v>
      </c>
      <c r="I665" s="23">
        <f>'DepExp. Class.'!L$127</f>
        <v>230.24643873551261</v>
      </c>
      <c r="J665" s="75">
        <f t="shared" si="424"/>
        <v>87.471378113627424</v>
      </c>
      <c r="K665" s="75">
        <f t="shared" si="425"/>
        <v>57.728742429729266</v>
      </c>
      <c r="L665" s="75">
        <f t="shared" si="426"/>
        <v>1.2437230171852791</v>
      </c>
      <c r="M665" s="75">
        <f t="shared" si="427"/>
        <v>41.005271469679712</v>
      </c>
      <c r="N665" s="75">
        <f t="shared" si="428"/>
        <v>42.797323705290914</v>
      </c>
      <c r="O665" s="75">
        <f t="shared" si="429"/>
        <v>0</v>
      </c>
      <c r="P665" s="75">
        <f t="shared" si="430"/>
        <v>0</v>
      </c>
      <c r="Q665" s="75">
        <f t="shared" si="431"/>
        <v>0</v>
      </c>
      <c r="R665" s="75">
        <f t="shared" si="432"/>
        <v>0</v>
      </c>
      <c r="S665" s="75">
        <f t="shared" si="433"/>
        <v>0</v>
      </c>
      <c r="T665" s="75">
        <f t="shared" si="434"/>
        <v>0</v>
      </c>
      <c r="U665" s="75">
        <f t="shared" si="435"/>
        <v>0</v>
      </c>
      <c r="V665" s="75">
        <f t="shared" si="436"/>
        <v>0</v>
      </c>
      <c r="W665" s="75">
        <f t="shared" si="437"/>
        <v>0</v>
      </c>
      <c r="X665" s="75">
        <f t="shared" si="438"/>
        <v>0</v>
      </c>
      <c r="Y665" s="23">
        <f t="shared" si="439"/>
        <v>0</v>
      </c>
    </row>
    <row r="666" spans="1:25">
      <c r="A666" s="25">
        <f t="shared" si="421"/>
        <v>643</v>
      </c>
      <c r="C666" s="106">
        <v>39906</v>
      </c>
      <c r="E666" s="115" t="s">
        <v>318</v>
      </c>
      <c r="G666" s="24">
        <v>6.6</v>
      </c>
      <c r="H666" s="75" t="str">
        <f t="shared" si="423"/>
        <v>P, S, T &amp; D Plant - Commodity</v>
      </c>
      <c r="I666" s="23">
        <f>'DepExp. Class.'!L$128</f>
        <v>0</v>
      </c>
      <c r="J666" s="75">
        <f t="shared" si="424"/>
        <v>0</v>
      </c>
      <c r="K666" s="75">
        <f t="shared" si="425"/>
        <v>0</v>
      </c>
      <c r="L666" s="75">
        <f t="shared" si="426"/>
        <v>0</v>
      </c>
      <c r="M666" s="75">
        <f t="shared" si="427"/>
        <v>0</v>
      </c>
      <c r="N666" s="75">
        <f t="shared" si="428"/>
        <v>0</v>
      </c>
      <c r="O666" s="75">
        <f t="shared" si="429"/>
        <v>0</v>
      </c>
      <c r="P666" s="75">
        <f t="shared" si="430"/>
        <v>0</v>
      </c>
      <c r="Q666" s="75">
        <f t="shared" si="431"/>
        <v>0</v>
      </c>
      <c r="R666" s="75">
        <f t="shared" si="432"/>
        <v>0</v>
      </c>
      <c r="S666" s="75">
        <f t="shared" si="433"/>
        <v>0</v>
      </c>
      <c r="T666" s="75">
        <f t="shared" si="434"/>
        <v>0</v>
      </c>
      <c r="U666" s="75">
        <f t="shared" si="435"/>
        <v>0</v>
      </c>
      <c r="V666" s="75">
        <f t="shared" si="436"/>
        <v>0</v>
      </c>
      <c r="W666" s="75">
        <f t="shared" si="437"/>
        <v>0</v>
      </c>
      <c r="X666" s="75">
        <f t="shared" si="438"/>
        <v>0</v>
      </c>
      <c r="Y666" s="23">
        <f t="shared" si="439"/>
        <v>0</v>
      </c>
    </row>
    <row r="667" spans="1:25">
      <c r="A667" s="25">
        <f t="shared" si="421"/>
        <v>644</v>
      </c>
      <c r="C667" s="106">
        <v>39907</v>
      </c>
      <c r="E667" s="115" t="s">
        <v>319</v>
      </c>
      <c r="G667" s="24">
        <v>6.6</v>
      </c>
      <c r="H667" s="75" t="str">
        <f t="shared" si="423"/>
        <v>P, S, T &amp; D Plant - Commodity</v>
      </c>
      <c r="I667" s="23">
        <f>'DepExp. Class.'!L$129</f>
        <v>0</v>
      </c>
      <c r="J667" s="75">
        <f t="shared" si="424"/>
        <v>0</v>
      </c>
      <c r="K667" s="75">
        <f t="shared" si="425"/>
        <v>0</v>
      </c>
      <c r="L667" s="75">
        <f t="shared" si="426"/>
        <v>0</v>
      </c>
      <c r="M667" s="75">
        <f t="shared" si="427"/>
        <v>0</v>
      </c>
      <c r="N667" s="75">
        <f t="shared" si="428"/>
        <v>0</v>
      </c>
      <c r="O667" s="75">
        <f t="shared" si="429"/>
        <v>0</v>
      </c>
      <c r="P667" s="75">
        <f t="shared" si="430"/>
        <v>0</v>
      </c>
      <c r="Q667" s="75">
        <f t="shared" si="431"/>
        <v>0</v>
      </c>
      <c r="R667" s="75">
        <f t="shared" si="432"/>
        <v>0</v>
      </c>
      <c r="S667" s="75">
        <f t="shared" si="433"/>
        <v>0</v>
      </c>
      <c r="T667" s="75">
        <f t="shared" si="434"/>
        <v>0</v>
      </c>
      <c r="U667" s="75">
        <f t="shared" si="435"/>
        <v>0</v>
      </c>
      <c r="V667" s="75">
        <f t="shared" si="436"/>
        <v>0</v>
      </c>
      <c r="W667" s="75">
        <f t="shared" si="437"/>
        <v>0</v>
      </c>
      <c r="X667" s="75">
        <f t="shared" si="438"/>
        <v>0</v>
      </c>
      <c r="Y667" s="23">
        <f t="shared" si="439"/>
        <v>0</v>
      </c>
    </row>
    <row r="668" spans="1:25">
      <c r="A668" s="25">
        <f t="shared" si="421"/>
        <v>645</v>
      </c>
      <c r="C668" s="106">
        <v>39908</v>
      </c>
      <c r="E668" s="115" t="s">
        <v>320</v>
      </c>
      <c r="G668" s="24">
        <v>6.6</v>
      </c>
      <c r="H668" s="75" t="str">
        <f t="shared" si="423"/>
        <v>P, S, T &amp; D Plant - Commodity</v>
      </c>
      <c r="I668" s="23">
        <f>'DepExp. Class.'!L$130</f>
        <v>0</v>
      </c>
      <c r="J668" s="75">
        <f t="shared" si="424"/>
        <v>0</v>
      </c>
      <c r="K668" s="75">
        <f t="shared" si="425"/>
        <v>0</v>
      </c>
      <c r="L668" s="75">
        <f t="shared" si="426"/>
        <v>0</v>
      </c>
      <c r="M668" s="75">
        <f t="shared" si="427"/>
        <v>0</v>
      </c>
      <c r="N668" s="75">
        <f t="shared" si="428"/>
        <v>0</v>
      </c>
      <c r="O668" s="75">
        <f t="shared" si="429"/>
        <v>0</v>
      </c>
      <c r="P668" s="75">
        <f t="shared" si="430"/>
        <v>0</v>
      </c>
      <c r="Q668" s="75">
        <f t="shared" si="431"/>
        <v>0</v>
      </c>
      <c r="R668" s="75">
        <f t="shared" si="432"/>
        <v>0</v>
      </c>
      <c r="S668" s="75">
        <f t="shared" si="433"/>
        <v>0</v>
      </c>
      <c r="T668" s="75">
        <f t="shared" si="434"/>
        <v>0</v>
      </c>
      <c r="U668" s="75">
        <f t="shared" si="435"/>
        <v>0</v>
      </c>
      <c r="V668" s="75">
        <f t="shared" si="436"/>
        <v>0</v>
      </c>
      <c r="W668" s="75">
        <f t="shared" si="437"/>
        <v>0</v>
      </c>
      <c r="X668" s="75">
        <f t="shared" si="438"/>
        <v>0</v>
      </c>
      <c r="Y668" s="23">
        <f t="shared" si="439"/>
        <v>0</v>
      </c>
    </row>
    <row r="669" spans="1:25">
      <c r="A669" s="25">
        <f t="shared" si="421"/>
        <v>646</v>
      </c>
      <c r="C669" s="106">
        <v>40600</v>
      </c>
      <c r="E669" s="115" t="s">
        <v>540</v>
      </c>
      <c r="G669" s="24">
        <v>6.6</v>
      </c>
      <c r="H669" s="75" t="str">
        <f t="shared" si="423"/>
        <v>P, S, T &amp; D Plant - Commodity</v>
      </c>
      <c r="I669" s="23">
        <f>'DepExp. Class.'!L$131</f>
        <v>1026.845974888216</v>
      </c>
      <c r="J669" s="75">
        <f t="shared" si="424"/>
        <v>390.10215761504401</v>
      </c>
      <c r="K669" s="75">
        <f t="shared" si="425"/>
        <v>257.4568671935906</v>
      </c>
      <c r="L669" s="75">
        <f t="shared" si="426"/>
        <v>5.5467176000040901</v>
      </c>
      <c r="M669" s="75">
        <f t="shared" si="427"/>
        <v>182.8740465610723</v>
      </c>
      <c r="N669" s="75">
        <f t="shared" si="428"/>
        <v>190.86618591850493</v>
      </c>
      <c r="O669" s="75">
        <f t="shared" si="429"/>
        <v>0</v>
      </c>
      <c r="P669" s="75">
        <f t="shared" si="430"/>
        <v>0</v>
      </c>
      <c r="Q669" s="75">
        <f t="shared" si="431"/>
        <v>0</v>
      </c>
      <c r="R669" s="75">
        <f t="shared" si="432"/>
        <v>0</v>
      </c>
      <c r="S669" s="75">
        <f t="shared" si="433"/>
        <v>0</v>
      </c>
      <c r="T669" s="75">
        <f t="shared" si="434"/>
        <v>0</v>
      </c>
      <c r="U669" s="75">
        <f t="shared" si="435"/>
        <v>0</v>
      </c>
      <c r="V669" s="75">
        <f t="shared" si="436"/>
        <v>0</v>
      </c>
      <c r="W669" s="75">
        <f t="shared" si="437"/>
        <v>0</v>
      </c>
      <c r="X669" s="75">
        <f t="shared" si="438"/>
        <v>0</v>
      </c>
      <c r="Y669" s="23">
        <f t="shared" si="439"/>
        <v>0</v>
      </c>
    </row>
    <row r="670" spans="1:25">
      <c r="A670" s="25">
        <f t="shared" si="421"/>
        <v>647</v>
      </c>
      <c r="C670" s="117"/>
      <c r="E670" s="115"/>
      <c r="G670" s="24"/>
      <c r="H670" s="75"/>
      <c r="I670" s="23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23"/>
    </row>
    <row r="671" spans="1:25">
      <c r="A671" s="25">
        <f t="shared" si="421"/>
        <v>648</v>
      </c>
      <c r="G671" s="24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</row>
    <row r="672" spans="1:25">
      <c r="A672" s="25">
        <f t="shared" si="421"/>
        <v>649</v>
      </c>
      <c r="D672" s="106" t="s">
        <v>149</v>
      </c>
      <c r="G672" s="24"/>
      <c r="H672" s="75"/>
      <c r="I672" s="23">
        <f>'DepExp. Class.'!L$134</f>
        <v>16727.039182108892</v>
      </c>
      <c r="J672" s="23">
        <f>SUM(J636:J670)</f>
        <v>6354.6571102471416</v>
      </c>
      <c r="K672" s="23">
        <f t="shared" ref="K672:X672" si="440">SUM(K636:K670)</f>
        <v>4193.9017248609325</v>
      </c>
      <c r="L672" s="23">
        <f t="shared" si="440"/>
        <v>90.354507780450334</v>
      </c>
      <c r="M672" s="23">
        <f t="shared" si="440"/>
        <v>2978.9680409964735</v>
      </c>
      <c r="N672" s="23">
        <f t="shared" si="440"/>
        <v>3109.1577982238932</v>
      </c>
      <c r="O672" s="23">
        <f t="shared" si="440"/>
        <v>0</v>
      </c>
      <c r="P672" s="23">
        <f t="shared" si="440"/>
        <v>0</v>
      </c>
      <c r="Q672" s="23">
        <f t="shared" si="440"/>
        <v>0</v>
      </c>
      <c r="R672" s="23">
        <f t="shared" si="440"/>
        <v>0</v>
      </c>
      <c r="S672" s="23">
        <f t="shared" si="440"/>
        <v>0</v>
      </c>
      <c r="T672" s="23">
        <f t="shared" si="440"/>
        <v>0</v>
      </c>
      <c r="U672" s="23">
        <f t="shared" si="440"/>
        <v>0</v>
      </c>
      <c r="V672" s="23">
        <f t="shared" si="440"/>
        <v>0</v>
      </c>
      <c r="W672" s="23">
        <f t="shared" si="440"/>
        <v>0</v>
      </c>
      <c r="X672" s="23">
        <f t="shared" si="440"/>
        <v>0</v>
      </c>
      <c r="Y672" s="23">
        <f>SUM(J672:X672)-I672</f>
        <v>0</v>
      </c>
    </row>
    <row r="673" spans="1:25">
      <c r="A673" s="25">
        <f t="shared" si="421"/>
        <v>650</v>
      </c>
      <c r="G673" s="24"/>
      <c r="I673" s="23"/>
      <c r="J673" s="95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</row>
    <row r="674" spans="1:25">
      <c r="A674" s="25">
        <f t="shared" si="421"/>
        <v>651</v>
      </c>
      <c r="D674" s="106" t="s">
        <v>356</v>
      </c>
      <c r="G674" s="24"/>
      <c r="I674" s="23">
        <f>'DepExp. Class.'!L$136</f>
        <v>347365.86168327561</v>
      </c>
      <c r="J674" s="23">
        <f>J672+J632+J604+J590+J568+J556</f>
        <v>131965.43146522669</v>
      </c>
      <c r="K674" s="23">
        <f t="shared" ref="K674:X674" si="441">K672+K632+K604+K590+K568+K556</f>
        <v>87093.613556516051</v>
      </c>
      <c r="L674" s="23">
        <f t="shared" si="441"/>
        <v>1876.3674258439389</v>
      </c>
      <c r="M674" s="23">
        <f t="shared" si="441"/>
        <v>61863.417023287933</v>
      </c>
      <c r="N674" s="23">
        <f t="shared" si="441"/>
        <v>64567.032212400998</v>
      </c>
      <c r="O674" s="23">
        <f t="shared" si="441"/>
        <v>0</v>
      </c>
      <c r="P674" s="23">
        <f t="shared" si="441"/>
        <v>0</v>
      </c>
      <c r="Q674" s="23">
        <f t="shared" si="441"/>
        <v>0</v>
      </c>
      <c r="R674" s="23">
        <f t="shared" si="441"/>
        <v>0</v>
      </c>
      <c r="S674" s="23">
        <f t="shared" si="441"/>
        <v>0</v>
      </c>
      <c r="T674" s="23">
        <f t="shared" si="441"/>
        <v>0</v>
      </c>
      <c r="U674" s="23">
        <f t="shared" si="441"/>
        <v>0</v>
      </c>
      <c r="V674" s="23">
        <f t="shared" si="441"/>
        <v>0</v>
      </c>
      <c r="W674" s="23">
        <f t="shared" si="441"/>
        <v>0</v>
      </c>
      <c r="X674" s="23">
        <f t="shared" si="441"/>
        <v>0</v>
      </c>
      <c r="Y674" s="23">
        <f>SUM(J674:X674)-I674</f>
        <v>0</v>
      </c>
    </row>
    <row r="675" spans="1:25">
      <c r="A675" s="25">
        <f t="shared" si="421"/>
        <v>652</v>
      </c>
      <c r="G675" s="24"/>
      <c r="I675" s="23"/>
      <c r="J675" s="95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>
      <c r="A676" s="25">
        <f t="shared" si="421"/>
        <v>653</v>
      </c>
      <c r="D676" s="106" t="s">
        <v>347</v>
      </c>
      <c r="G676" s="24"/>
      <c r="H676" s="75"/>
      <c r="I676" s="23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23"/>
    </row>
    <row r="677" spans="1:25">
      <c r="A677" s="25">
        <f t="shared" si="421"/>
        <v>654</v>
      </c>
      <c r="G677" s="24"/>
      <c r="H677" s="75"/>
      <c r="I677" s="23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23"/>
    </row>
    <row r="678" spans="1:25">
      <c r="A678" s="25">
        <f t="shared" si="421"/>
        <v>655</v>
      </c>
      <c r="D678" s="106" t="s">
        <v>322</v>
      </c>
      <c r="G678" s="24"/>
      <c r="H678" s="75"/>
      <c r="I678" s="23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23"/>
    </row>
    <row r="679" spans="1:25">
      <c r="A679" s="25">
        <f t="shared" si="421"/>
        <v>656</v>
      </c>
      <c r="G679" s="24"/>
      <c r="H679" s="75"/>
      <c r="I679" s="23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23"/>
    </row>
    <row r="680" spans="1:25">
      <c r="A680" s="25">
        <f t="shared" si="421"/>
        <v>657</v>
      </c>
      <c r="C680" s="106">
        <v>30100</v>
      </c>
      <c r="E680" s="115" t="s">
        <v>323</v>
      </c>
      <c r="G680" s="24">
        <v>99</v>
      </c>
      <c r="H680" s="75" t="str">
        <f t="shared" ref="H680:H721" si="442">VLOOKUP($G680,alloc,3)</f>
        <v>-</v>
      </c>
      <c r="I680" s="23">
        <f>'DepExp. Class.'!L$142</f>
        <v>0</v>
      </c>
      <c r="J680" s="75">
        <f t="shared" ref="J680:J721" si="443">$I680*VLOOKUP($G680,alloc,6)</f>
        <v>0</v>
      </c>
      <c r="K680" s="75">
        <f t="shared" ref="K680:K721" si="444">$I680*VLOOKUP($G680,alloc,7)</f>
        <v>0</v>
      </c>
      <c r="L680" s="75">
        <f t="shared" ref="L680:L721" si="445">$I680*VLOOKUP($G680,alloc,8)</f>
        <v>0</v>
      </c>
      <c r="M680" s="75">
        <f t="shared" ref="M680:M721" si="446">$I680*VLOOKUP($G680,alloc,9)</f>
        <v>0</v>
      </c>
      <c r="N680" s="75">
        <f t="shared" ref="N680:N721" si="447">$I680*VLOOKUP($G680,alloc,10)</f>
        <v>0</v>
      </c>
      <c r="O680" s="75">
        <f t="shared" ref="O680:O721" si="448">$I680*VLOOKUP($G680,alloc,11)</f>
        <v>0</v>
      </c>
      <c r="P680" s="75">
        <f t="shared" ref="P680:P721" si="449">$I680*VLOOKUP($G680,alloc,12)</f>
        <v>0</v>
      </c>
      <c r="Q680" s="75">
        <f t="shared" ref="Q680:Q721" si="450">$I680*VLOOKUP($G680,alloc,13)</f>
        <v>0</v>
      </c>
      <c r="R680" s="75">
        <f t="shared" ref="R680:R721" si="451">$I680*VLOOKUP($G680,alloc,14)</f>
        <v>0</v>
      </c>
      <c r="S680" s="75">
        <f t="shared" ref="S680:S721" si="452">$I680*VLOOKUP($G680,alloc,15)</f>
        <v>0</v>
      </c>
      <c r="T680" s="75">
        <f t="shared" ref="T680:T721" si="453">$I680*VLOOKUP($G680,alloc,16)</f>
        <v>0</v>
      </c>
      <c r="U680" s="75">
        <f t="shared" ref="U680:U721" si="454">$I680*VLOOKUP($G680,alloc,17)</f>
        <v>0</v>
      </c>
      <c r="V680" s="75">
        <f t="shared" ref="V680:V721" si="455">$I680*VLOOKUP($G680,alloc,18)</f>
        <v>0</v>
      </c>
      <c r="W680" s="75">
        <f t="shared" ref="W680:W721" si="456">$I680*VLOOKUP($G680,alloc,19)</f>
        <v>0</v>
      </c>
      <c r="X680" s="75">
        <f t="shared" ref="X680:X721" si="457">$I680*VLOOKUP($G680,alloc,20)</f>
        <v>0</v>
      </c>
      <c r="Y680" s="23">
        <f>SUM(J680:X680)-I680</f>
        <v>0</v>
      </c>
    </row>
    <row r="681" spans="1:25">
      <c r="A681" s="25">
        <f t="shared" si="421"/>
        <v>658</v>
      </c>
      <c r="C681" s="106">
        <v>30200</v>
      </c>
      <c r="E681" s="115" t="s">
        <v>185</v>
      </c>
      <c r="G681" s="24">
        <v>99</v>
      </c>
      <c r="H681" s="75" t="str">
        <f t="shared" si="442"/>
        <v>-</v>
      </c>
      <c r="I681" s="23">
        <f>'DepExp. Class.'!L$143</f>
        <v>0</v>
      </c>
      <c r="J681" s="75">
        <f t="shared" si="443"/>
        <v>0</v>
      </c>
      <c r="K681" s="75">
        <f t="shared" si="444"/>
        <v>0</v>
      </c>
      <c r="L681" s="75">
        <f t="shared" si="445"/>
        <v>0</v>
      </c>
      <c r="M681" s="75">
        <f t="shared" si="446"/>
        <v>0</v>
      </c>
      <c r="N681" s="75">
        <f t="shared" si="447"/>
        <v>0</v>
      </c>
      <c r="O681" s="75">
        <f t="shared" si="448"/>
        <v>0</v>
      </c>
      <c r="P681" s="75">
        <f t="shared" si="449"/>
        <v>0</v>
      </c>
      <c r="Q681" s="75">
        <f t="shared" si="450"/>
        <v>0</v>
      </c>
      <c r="R681" s="75">
        <f t="shared" si="451"/>
        <v>0</v>
      </c>
      <c r="S681" s="75">
        <f t="shared" si="452"/>
        <v>0</v>
      </c>
      <c r="T681" s="75">
        <f t="shared" si="453"/>
        <v>0</v>
      </c>
      <c r="U681" s="75">
        <f t="shared" si="454"/>
        <v>0</v>
      </c>
      <c r="V681" s="75">
        <f t="shared" si="455"/>
        <v>0</v>
      </c>
      <c r="W681" s="75">
        <f t="shared" si="456"/>
        <v>0</v>
      </c>
      <c r="X681" s="75">
        <f t="shared" si="457"/>
        <v>0</v>
      </c>
      <c r="Y681" s="23">
        <f>SUM(J681:X681)-I681</f>
        <v>0</v>
      </c>
    </row>
    <row r="682" spans="1:25">
      <c r="A682" s="25">
        <f t="shared" ref="A682:A745" si="458">A681+1</f>
        <v>659</v>
      </c>
      <c r="C682" s="106">
        <v>30300</v>
      </c>
      <c r="E682" s="115" t="s">
        <v>324</v>
      </c>
      <c r="G682" s="24">
        <v>99</v>
      </c>
      <c r="H682" s="75" t="str">
        <f t="shared" si="442"/>
        <v>-</v>
      </c>
      <c r="I682" s="23">
        <f>'DepExp. Class.'!L$144</f>
        <v>0</v>
      </c>
      <c r="J682" s="75">
        <f t="shared" si="443"/>
        <v>0</v>
      </c>
      <c r="K682" s="75">
        <f t="shared" si="444"/>
        <v>0</v>
      </c>
      <c r="L682" s="75">
        <f t="shared" si="445"/>
        <v>0</v>
      </c>
      <c r="M682" s="75">
        <f t="shared" si="446"/>
        <v>0</v>
      </c>
      <c r="N682" s="75">
        <f t="shared" si="447"/>
        <v>0</v>
      </c>
      <c r="O682" s="75">
        <f t="shared" si="448"/>
        <v>0</v>
      </c>
      <c r="P682" s="75">
        <f t="shared" si="449"/>
        <v>0</v>
      </c>
      <c r="Q682" s="75">
        <f t="shared" si="450"/>
        <v>0</v>
      </c>
      <c r="R682" s="75">
        <f t="shared" si="451"/>
        <v>0</v>
      </c>
      <c r="S682" s="75">
        <f t="shared" si="452"/>
        <v>0</v>
      </c>
      <c r="T682" s="75">
        <f t="shared" si="453"/>
        <v>0</v>
      </c>
      <c r="U682" s="75">
        <f t="shared" si="454"/>
        <v>0</v>
      </c>
      <c r="V682" s="75">
        <f t="shared" si="455"/>
        <v>0</v>
      </c>
      <c r="W682" s="75">
        <f t="shared" si="456"/>
        <v>0</v>
      </c>
      <c r="X682" s="75">
        <f t="shared" si="457"/>
        <v>0</v>
      </c>
      <c r="Y682" s="23">
        <f>SUM(J682:X682)-I682</f>
        <v>0</v>
      </c>
    </row>
    <row r="683" spans="1:25">
      <c r="A683" s="25">
        <f t="shared" si="458"/>
        <v>660</v>
      </c>
      <c r="G683" s="24"/>
      <c r="H683" s="75"/>
      <c r="I683" s="23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23"/>
    </row>
    <row r="684" spans="1:25">
      <c r="A684" s="25">
        <f t="shared" si="458"/>
        <v>661</v>
      </c>
      <c r="D684" s="106" t="s">
        <v>325</v>
      </c>
      <c r="G684" s="24"/>
      <c r="H684" s="75"/>
      <c r="I684" s="23">
        <f>'DepExp. Class.'!L$146</f>
        <v>0</v>
      </c>
      <c r="J684" s="75">
        <f>SUM(J680:J682)</f>
        <v>0</v>
      </c>
      <c r="K684" s="75">
        <f t="shared" ref="K684:X684" si="459">SUM(K680:K682)</f>
        <v>0</v>
      </c>
      <c r="L684" s="75">
        <f t="shared" si="459"/>
        <v>0</v>
      </c>
      <c r="M684" s="75">
        <f t="shared" si="459"/>
        <v>0</v>
      </c>
      <c r="N684" s="75">
        <f t="shared" si="459"/>
        <v>0</v>
      </c>
      <c r="O684" s="75">
        <f t="shared" si="459"/>
        <v>0</v>
      </c>
      <c r="P684" s="75">
        <f t="shared" si="459"/>
        <v>0</v>
      </c>
      <c r="Q684" s="75">
        <f t="shared" si="459"/>
        <v>0</v>
      </c>
      <c r="R684" s="75">
        <f t="shared" si="459"/>
        <v>0</v>
      </c>
      <c r="S684" s="75">
        <f t="shared" si="459"/>
        <v>0</v>
      </c>
      <c r="T684" s="75">
        <f t="shared" si="459"/>
        <v>0</v>
      </c>
      <c r="U684" s="75">
        <f t="shared" si="459"/>
        <v>0</v>
      </c>
      <c r="V684" s="75">
        <f t="shared" si="459"/>
        <v>0</v>
      </c>
      <c r="W684" s="75">
        <f t="shared" si="459"/>
        <v>0</v>
      </c>
      <c r="X684" s="75">
        <f t="shared" si="459"/>
        <v>0</v>
      </c>
      <c r="Y684" s="23">
        <f>SUM(J684:X684)-I684</f>
        <v>0</v>
      </c>
    </row>
    <row r="685" spans="1:25">
      <c r="A685" s="25">
        <f t="shared" si="458"/>
        <v>662</v>
      </c>
      <c r="G685" s="24"/>
      <c r="H685" s="75"/>
      <c r="I685" s="23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23"/>
    </row>
    <row r="686" spans="1:25">
      <c r="A686" s="25">
        <f t="shared" si="458"/>
        <v>663</v>
      </c>
      <c r="D686" s="106" t="s">
        <v>148</v>
      </c>
      <c r="G686" s="24"/>
      <c r="H686" s="75"/>
      <c r="I686" s="23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23"/>
    </row>
    <row r="687" spans="1:25">
      <c r="A687" s="25">
        <f t="shared" si="458"/>
        <v>664</v>
      </c>
      <c r="G687" s="24"/>
      <c r="H687" s="75"/>
      <c r="I687" s="23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23"/>
    </row>
    <row r="688" spans="1:25">
      <c r="A688" s="25">
        <f t="shared" si="458"/>
        <v>665</v>
      </c>
      <c r="C688" s="119">
        <v>37400</v>
      </c>
      <c r="E688" s="115" t="s">
        <v>115</v>
      </c>
      <c r="G688" s="24">
        <v>6.6</v>
      </c>
      <c r="H688" s="75" t="str">
        <f t="shared" si="442"/>
        <v>P, S, T &amp; D Plant - Commodity</v>
      </c>
      <c r="I688" s="23">
        <f>'DepExp. Class.'!L$150</f>
        <v>0</v>
      </c>
      <c r="J688" s="75">
        <f t="shared" si="443"/>
        <v>0</v>
      </c>
      <c r="K688" s="75">
        <f t="shared" si="444"/>
        <v>0</v>
      </c>
      <c r="L688" s="75">
        <f t="shared" si="445"/>
        <v>0</v>
      </c>
      <c r="M688" s="75">
        <f t="shared" si="446"/>
        <v>0</v>
      </c>
      <c r="N688" s="75">
        <f t="shared" si="447"/>
        <v>0</v>
      </c>
      <c r="O688" s="75">
        <f t="shared" si="448"/>
        <v>0</v>
      </c>
      <c r="P688" s="75">
        <f t="shared" si="449"/>
        <v>0</v>
      </c>
      <c r="Q688" s="75">
        <f t="shared" si="450"/>
        <v>0</v>
      </c>
      <c r="R688" s="75">
        <f t="shared" si="451"/>
        <v>0</v>
      </c>
      <c r="S688" s="75">
        <f t="shared" si="452"/>
        <v>0</v>
      </c>
      <c r="T688" s="75">
        <f t="shared" si="453"/>
        <v>0</v>
      </c>
      <c r="U688" s="75">
        <f t="shared" si="454"/>
        <v>0</v>
      </c>
      <c r="V688" s="75">
        <f t="shared" si="455"/>
        <v>0</v>
      </c>
      <c r="W688" s="75">
        <f t="shared" si="456"/>
        <v>0</v>
      </c>
      <c r="X688" s="75">
        <f t="shared" si="457"/>
        <v>0</v>
      </c>
      <c r="Y688" s="23">
        <f t="shared" ref="Y688:Y721" si="460">SUM(J688:X688)-I688</f>
        <v>0</v>
      </c>
    </row>
    <row r="689" spans="1:25">
      <c r="A689" s="25">
        <f t="shared" si="458"/>
        <v>666</v>
      </c>
      <c r="C689" s="119">
        <v>39001</v>
      </c>
      <c r="E689" s="115" t="s">
        <v>291</v>
      </c>
      <c r="G689" s="24">
        <v>6.6</v>
      </c>
      <c r="H689" s="75" t="str">
        <f t="shared" si="442"/>
        <v>P, S, T &amp; D Plant - Commodity</v>
      </c>
      <c r="I689" s="23">
        <f>'DepExp. Class.'!L$151</f>
        <v>82.120590442044062</v>
      </c>
      <c r="J689" s="75">
        <f t="shared" si="443"/>
        <v>31.197881960388628</v>
      </c>
      <c r="K689" s="75">
        <f t="shared" si="444"/>
        <v>20.589757825751995</v>
      </c>
      <c r="L689" s="75">
        <f t="shared" si="445"/>
        <v>0.44359108908928613</v>
      </c>
      <c r="M689" s="75">
        <f t="shared" si="446"/>
        <v>14.6250996229069</v>
      </c>
      <c r="N689" s="75">
        <f t="shared" si="447"/>
        <v>15.264259943907245</v>
      </c>
      <c r="O689" s="75">
        <f t="shared" si="448"/>
        <v>0</v>
      </c>
      <c r="P689" s="75">
        <f t="shared" si="449"/>
        <v>0</v>
      </c>
      <c r="Q689" s="75">
        <f t="shared" si="450"/>
        <v>0</v>
      </c>
      <c r="R689" s="75">
        <f t="shared" si="451"/>
        <v>0</v>
      </c>
      <c r="S689" s="75">
        <f t="shared" si="452"/>
        <v>0</v>
      </c>
      <c r="T689" s="75">
        <f t="shared" si="453"/>
        <v>0</v>
      </c>
      <c r="U689" s="75">
        <f t="shared" si="454"/>
        <v>0</v>
      </c>
      <c r="V689" s="75">
        <f t="shared" si="455"/>
        <v>0</v>
      </c>
      <c r="W689" s="75">
        <f t="shared" si="456"/>
        <v>0</v>
      </c>
      <c r="X689" s="75">
        <f t="shared" si="457"/>
        <v>0</v>
      </c>
      <c r="Y689" s="23">
        <f t="shared" si="460"/>
        <v>0</v>
      </c>
    </row>
    <row r="690" spans="1:25">
      <c r="A690" s="25">
        <f t="shared" si="458"/>
        <v>667</v>
      </c>
      <c r="C690" s="119">
        <v>36602</v>
      </c>
      <c r="E690" s="115" t="s">
        <v>139</v>
      </c>
      <c r="G690" s="24">
        <v>6.6</v>
      </c>
      <c r="H690" s="75" t="str">
        <f t="shared" si="442"/>
        <v>P, S, T &amp; D Plant - Commodity</v>
      </c>
      <c r="I690" s="23">
        <f>'DepExp. Class.'!L$152</f>
        <v>0</v>
      </c>
      <c r="J690" s="75">
        <f t="shared" si="443"/>
        <v>0</v>
      </c>
      <c r="K690" s="75">
        <f t="shared" si="444"/>
        <v>0</v>
      </c>
      <c r="L690" s="75">
        <f t="shared" si="445"/>
        <v>0</v>
      </c>
      <c r="M690" s="75">
        <f t="shared" si="446"/>
        <v>0</v>
      </c>
      <c r="N690" s="75">
        <f t="shared" si="447"/>
        <v>0</v>
      </c>
      <c r="O690" s="75">
        <f t="shared" si="448"/>
        <v>0</v>
      </c>
      <c r="P690" s="75">
        <f t="shared" si="449"/>
        <v>0</v>
      </c>
      <c r="Q690" s="75">
        <f t="shared" si="450"/>
        <v>0</v>
      </c>
      <c r="R690" s="75">
        <f t="shared" si="451"/>
        <v>0</v>
      </c>
      <c r="S690" s="75">
        <f t="shared" si="452"/>
        <v>0</v>
      </c>
      <c r="T690" s="75">
        <f t="shared" si="453"/>
        <v>0</v>
      </c>
      <c r="U690" s="75">
        <f t="shared" si="454"/>
        <v>0</v>
      </c>
      <c r="V690" s="75">
        <f t="shared" si="455"/>
        <v>0</v>
      </c>
      <c r="W690" s="75">
        <f t="shared" si="456"/>
        <v>0</v>
      </c>
      <c r="X690" s="75">
        <f t="shared" si="457"/>
        <v>0</v>
      </c>
      <c r="Y690" s="23">
        <f t="shared" si="460"/>
        <v>0</v>
      </c>
    </row>
    <row r="691" spans="1:25">
      <c r="A691" s="25">
        <f t="shared" si="458"/>
        <v>668</v>
      </c>
      <c r="C691" s="119">
        <v>38900</v>
      </c>
      <c r="E691" s="115" t="s">
        <v>115</v>
      </c>
      <c r="G691" s="24">
        <v>6.6</v>
      </c>
      <c r="H691" s="75" t="str">
        <f t="shared" si="442"/>
        <v>P, S, T &amp; D Plant - Commodity</v>
      </c>
      <c r="I691" s="23">
        <f>'DepExp. Class.'!L$153</f>
        <v>0</v>
      </c>
      <c r="J691" s="75">
        <f t="shared" si="443"/>
        <v>0</v>
      </c>
      <c r="K691" s="75">
        <f t="shared" si="444"/>
        <v>0</v>
      </c>
      <c r="L691" s="75">
        <f t="shared" si="445"/>
        <v>0</v>
      </c>
      <c r="M691" s="75">
        <f t="shared" si="446"/>
        <v>0</v>
      </c>
      <c r="N691" s="75">
        <f t="shared" si="447"/>
        <v>0</v>
      </c>
      <c r="O691" s="75">
        <f t="shared" si="448"/>
        <v>0</v>
      </c>
      <c r="P691" s="75">
        <f t="shared" si="449"/>
        <v>0</v>
      </c>
      <c r="Q691" s="75">
        <f t="shared" si="450"/>
        <v>0</v>
      </c>
      <c r="R691" s="75">
        <f t="shared" si="451"/>
        <v>0</v>
      </c>
      <c r="S691" s="75">
        <f t="shared" si="452"/>
        <v>0</v>
      </c>
      <c r="T691" s="75">
        <f t="shared" si="453"/>
        <v>0</v>
      </c>
      <c r="U691" s="75">
        <f t="shared" si="454"/>
        <v>0</v>
      </c>
      <c r="V691" s="75">
        <f t="shared" si="455"/>
        <v>0</v>
      </c>
      <c r="W691" s="75">
        <f t="shared" si="456"/>
        <v>0</v>
      </c>
      <c r="X691" s="75">
        <f t="shared" si="457"/>
        <v>0</v>
      </c>
      <c r="Y691" s="23">
        <f t="shared" si="460"/>
        <v>0</v>
      </c>
    </row>
    <row r="692" spans="1:25">
      <c r="A692" s="25">
        <f t="shared" si="458"/>
        <v>669</v>
      </c>
      <c r="C692" s="119">
        <v>39004</v>
      </c>
      <c r="E692" s="115" t="s">
        <v>293</v>
      </c>
      <c r="G692" s="24">
        <v>6.6</v>
      </c>
      <c r="H692" s="75" t="str">
        <f t="shared" si="442"/>
        <v>P, S, T &amp; D Plant - Commodity</v>
      </c>
      <c r="I692" s="23">
        <f>'DepExp. Class.'!L$154</f>
        <v>3.250039009757725</v>
      </c>
      <c r="J692" s="75">
        <f t="shared" si="443"/>
        <v>1.2347004916463438</v>
      </c>
      <c r="K692" s="75">
        <f t="shared" si="444"/>
        <v>0.814868911377164</v>
      </c>
      <c r="L692" s="75">
        <f t="shared" si="445"/>
        <v>1.7555747421696317E-2</v>
      </c>
      <c r="M692" s="75">
        <f t="shared" si="446"/>
        <v>0.57880909087698096</v>
      </c>
      <c r="N692" s="75">
        <f t="shared" si="447"/>
        <v>0.60410476843553951</v>
      </c>
      <c r="O692" s="75">
        <f t="shared" si="448"/>
        <v>0</v>
      </c>
      <c r="P692" s="75">
        <f t="shared" si="449"/>
        <v>0</v>
      </c>
      <c r="Q692" s="75">
        <f t="shared" si="450"/>
        <v>0</v>
      </c>
      <c r="R692" s="75">
        <f t="shared" si="451"/>
        <v>0</v>
      </c>
      <c r="S692" s="75">
        <f t="shared" si="452"/>
        <v>0</v>
      </c>
      <c r="T692" s="75">
        <f t="shared" si="453"/>
        <v>0</v>
      </c>
      <c r="U692" s="75">
        <f t="shared" si="454"/>
        <v>0</v>
      </c>
      <c r="V692" s="75">
        <f t="shared" si="455"/>
        <v>0</v>
      </c>
      <c r="W692" s="75">
        <f t="shared" si="456"/>
        <v>0</v>
      </c>
      <c r="X692" s="75">
        <f t="shared" si="457"/>
        <v>0</v>
      </c>
      <c r="Y692" s="23">
        <f t="shared" si="460"/>
        <v>0</v>
      </c>
    </row>
    <row r="693" spans="1:25">
      <c r="A693" s="25">
        <f t="shared" si="458"/>
        <v>670</v>
      </c>
      <c r="C693" s="119">
        <v>39009</v>
      </c>
      <c r="E693" s="115" t="s">
        <v>294</v>
      </c>
      <c r="G693" s="24">
        <v>6.6</v>
      </c>
      <c r="H693" s="75" t="str">
        <f t="shared" si="442"/>
        <v>P, S, T &amp; D Plant - Commodity</v>
      </c>
      <c r="I693" s="23">
        <f>'DepExp. Class.'!L$155</f>
        <v>0</v>
      </c>
      <c r="J693" s="75">
        <f t="shared" si="443"/>
        <v>0</v>
      </c>
      <c r="K693" s="75">
        <f t="shared" si="444"/>
        <v>0</v>
      </c>
      <c r="L693" s="75">
        <f t="shared" si="445"/>
        <v>0</v>
      </c>
      <c r="M693" s="75">
        <f t="shared" si="446"/>
        <v>0</v>
      </c>
      <c r="N693" s="75">
        <f t="shared" si="447"/>
        <v>0</v>
      </c>
      <c r="O693" s="75">
        <f t="shared" si="448"/>
        <v>0</v>
      </c>
      <c r="P693" s="75">
        <f t="shared" si="449"/>
        <v>0</v>
      </c>
      <c r="Q693" s="75">
        <f t="shared" si="450"/>
        <v>0</v>
      </c>
      <c r="R693" s="75">
        <f t="shared" si="451"/>
        <v>0</v>
      </c>
      <c r="S693" s="75">
        <f t="shared" si="452"/>
        <v>0</v>
      </c>
      <c r="T693" s="75">
        <f t="shared" si="453"/>
        <v>0</v>
      </c>
      <c r="U693" s="75">
        <f t="shared" si="454"/>
        <v>0</v>
      </c>
      <c r="V693" s="75">
        <f t="shared" si="455"/>
        <v>0</v>
      </c>
      <c r="W693" s="75">
        <f t="shared" si="456"/>
        <v>0</v>
      </c>
      <c r="X693" s="75">
        <f t="shared" si="457"/>
        <v>0</v>
      </c>
      <c r="Y693" s="23">
        <f t="shared" si="460"/>
        <v>0</v>
      </c>
    </row>
    <row r="694" spans="1:25">
      <c r="A694" s="25">
        <f t="shared" si="458"/>
        <v>671</v>
      </c>
      <c r="C694" s="119">
        <v>39100</v>
      </c>
      <c r="E694" s="115" t="s">
        <v>295</v>
      </c>
      <c r="G694" s="24">
        <v>6.6</v>
      </c>
      <c r="H694" s="75" t="str">
        <f t="shared" si="442"/>
        <v>P, S, T &amp; D Plant - Commodity</v>
      </c>
      <c r="I694" s="23">
        <f>'DepExp. Class.'!L$156</f>
        <v>18.019376017355416</v>
      </c>
      <c r="J694" s="75">
        <f t="shared" si="443"/>
        <v>6.8456201174790179</v>
      </c>
      <c r="K694" s="75">
        <f t="shared" si="444"/>
        <v>4.5179240233343432</v>
      </c>
      <c r="L694" s="75">
        <f t="shared" si="445"/>
        <v>9.7335328316827091E-2</v>
      </c>
      <c r="M694" s="75">
        <f t="shared" si="446"/>
        <v>3.2091241426525072</v>
      </c>
      <c r="N694" s="75">
        <f t="shared" si="447"/>
        <v>3.3493724055727188</v>
      </c>
      <c r="O694" s="75">
        <f t="shared" si="448"/>
        <v>0</v>
      </c>
      <c r="P694" s="75">
        <f t="shared" si="449"/>
        <v>0</v>
      </c>
      <c r="Q694" s="75">
        <f t="shared" si="450"/>
        <v>0</v>
      </c>
      <c r="R694" s="75">
        <f t="shared" si="451"/>
        <v>0</v>
      </c>
      <c r="S694" s="75">
        <f t="shared" si="452"/>
        <v>0</v>
      </c>
      <c r="T694" s="75">
        <f t="shared" si="453"/>
        <v>0</v>
      </c>
      <c r="U694" s="75">
        <f t="shared" si="454"/>
        <v>0</v>
      </c>
      <c r="V694" s="75">
        <f t="shared" si="455"/>
        <v>0</v>
      </c>
      <c r="W694" s="75">
        <f t="shared" si="456"/>
        <v>0</v>
      </c>
      <c r="X694" s="75">
        <f t="shared" si="457"/>
        <v>0</v>
      </c>
      <c r="Y694" s="23">
        <f t="shared" si="460"/>
        <v>0</v>
      </c>
    </row>
    <row r="695" spans="1:25">
      <c r="A695" s="25">
        <f t="shared" si="458"/>
        <v>672</v>
      </c>
      <c r="C695" s="119">
        <v>39102</v>
      </c>
      <c r="E695" s="115" t="s">
        <v>296</v>
      </c>
      <c r="G695" s="24">
        <v>6.6</v>
      </c>
      <c r="H695" s="75" t="str">
        <f t="shared" si="442"/>
        <v>P, S, T &amp; D Plant - Commodity</v>
      </c>
      <c r="I695" s="23">
        <f>'DepExp. Class.'!L$157</f>
        <v>0</v>
      </c>
      <c r="J695" s="75">
        <f t="shared" si="443"/>
        <v>0</v>
      </c>
      <c r="K695" s="75">
        <f t="shared" si="444"/>
        <v>0</v>
      </c>
      <c r="L695" s="75">
        <f t="shared" si="445"/>
        <v>0</v>
      </c>
      <c r="M695" s="75">
        <f t="shared" si="446"/>
        <v>0</v>
      </c>
      <c r="N695" s="75">
        <f t="shared" si="447"/>
        <v>0</v>
      </c>
      <c r="O695" s="75">
        <f t="shared" si="448"/>
        <v>0</v>
      </c>
      <c r="P695" s="75">
        <f t="shared" si="449"/>
        <v>0</v>
      </c>
      <c r="Q695" s="75">
        <f t="shared" si="450"/>
        <v>0</v>
      </c>
      <c r="R695" s="75">
        <f t="shared" si="451"/>
        <v>0</v>
      </c>
      <c r="S695" s="75">
        <f t="shared" si="452"/>
        <v>0</v>
      </c>
      <c r="T695" s="75">
        <f t="shared" si="453"/>
        <v>0</v>
      </c>
      <c r="U695" s="75">
        <f t="shared" si="454"/>
        <v>0</v>
      </c>
      <c r="V695" s="75">
        <f t="shared" si="455"/>
        <v>0</v>
      </c>
      <c r="W695" s="75">
        <f t="shared" si="456"/>
        <v>0</v>
      </c>
      <c r="X695" s="75">
        <f t="shared" si="457"/>
        <v>0</v>
      </c>
      <c r="Y695" s="23">
        <f t="shared" si="460"/>
        <v>0</v>
      </c>
    </row>
    <row r="696" spans="1:25">
      <c r="A696" s="25">
        <f t="shared" si="458"/>
        <v>673</v>
      </c>
      <c r="C696" s="119">
        <v>39103</v>
      </c>
      <c r="E696" s="115" t="s">
        <v>297</v>
      </c>
      <c r="G696" s="24">
        <v>6.6</v>
      </c>
      <c r="H696" s="75" t="str">
        <f t="shared" si="442"/>
        <v>P, S, T &amp; D Plant - Commodity</v>
      </c>
      <c r="I696" s="23">
        <f>'DepExp. Class.'!L$158</f>
        <v>0</v>
      </c>
      <c r="J696" s="75">
        <f t="shared" si="443"/>
        <v>0</v>
      </c>
      <c r="K696" s="75">
        <f t="shared" si="444"/>
        <v>0</v>
      </c>
      <c r="L696" s="75">
        <f t="shared" si="445"/>
        <v>0</v>
      </c>
      <c r="M696" s="75">
        <f t="shared" si="446"/>
        <v>0</v>
      </c>
      <c r="N696" s="75">
        <f t="shared" si="447"/>
        <v>0</v>
      </c>
      <c r="O696" s="75">
        <f t="shared" si="448"/>
        <v>0</v>
      </c>
      <c r="P696" s="75">
        <f t="shared" si="449"/>
        <v>0</v>
      </c>
      <c r="Q696" s="75">
        <f t="shared" si="450"/>
        <v>0</v>
      </c>
      <c r="R696" s="75">
        <f t="shared" si="451"/>
        <v>0</v>
      </c>
      <c r="S696" s="75">
        <f t="shared" si="452"/>
        <v>0</v>
      </c>
      <c r="T696" s="75">
        <f t="shared" si="453"/>
        <v>0</v>
      </c>
      <c r="U696" s="75">
        <f t="shared" si="454"/>
        <v>0</v>
      </c>
      <c r="V696" s="75">
        <f t="shared" si="455"/>
        <v>0</v>
      </c>
      <c r="W696" s="75">
        <f t="shared" si="456"/>
        <v>0</v>
      </c>
      <c r="X696" s="75">
        <f t="shared" si="457"/>
        <v>0</v>
      </c>
      <c r="Y696" s="23">
        <f t="shared" si="460"/>
        <v>0</v>
      </c>
    </row>
    <row r="697" spans="1:25">
      <c r="A697" s="25">
        <f t="shared" si="458"/>
        <v>674</v>
      </c>
      <c r="C697" s="119">
        <v>39200</v>
      </c>
      <c r="E697" s="115" t="s">
        <v>298</v>
      </c>
      <c r="G697" s="24">
        <v>6.6</v>
      </c>
      <c r="H697" s="75" t="str">
        <f t="shared" si="442"/>
        <v>P, S, T &amp; D Plant - Commodity</v>
      </c>
      <c r="I697" s="23">
        <f>'DepExp. Class.'!L$159</f>
        <v>1.2873076479638448</v>
      </c>
      <c r="J697" s="75">
        <f t="shared" si="443"/>
        <v>0.48905240246932996</v>
      </c>
      <c r="K697" s="75">
        <f t="shared" si="444"/>
        <v>0.32276135103436582</v>
      </c>
      <c r="L697" s="75">
        <f t="shared" si="445"/>
        <v>6.9536543573229031E-3</v>
      </c>
      <c r="M697" s="75">
        <f t="shared" si="446"/>
        <v>0.22926043877008165</v>
      </c>
      <c r="N697" s="75">
        <f t="shared" si="447"/>
        <v>0.23927980133274432</v>
      </c>
      <c r="O697" s="75">
        <f t="shared" si="448"/>
        <v>0</v>
      </c>
      <c r="P697" s="75">
        <f t="shared" si="449"/>
        <v>0</v>
      </c>
      <c r="Q697" s="75">
        <f t="shared" si="450"/>
        <v>0</v>
      </c>
      <c r="R697" s="75">
        <f t="shared" si="451"/>
        <v>0</v>
      </c>
      <c r="S697" s="75">
        <f t="shared" si="452"/>
        <v>0</v>
      </c>
      <c r="T697" s="75">
        <f t="shared" si="453"/>
        <v>0</v>
      </c>
      <c r="U697" s="75">
        <f t="shared" si="454"/>
        <v>0</v>
      </c>
      <c r="V697" s="75">
        <f t="shared" si="455"/>
        <v>0</v>
      </c>
      <c r="W697" s="75">
        <f t="shared" si="456"/>
        <v>0</v>
      </c>
      <c r="X697" s="75">
        <f t="shared" si="457"/>
        <v>0</v>
      </c>
      <c r="Y697" s="23">
        <f t="shared" si="460"/>
        <v>0</v>
      </c>
    </row>
    <row r="698" spans="1:25">
      <c r="A698" s="25">
        <f t="shared" si="458"/>
        <v>675</v>
      </c>
      <c r="C698" s="119">
        <v>39201</v>
      </c>
      <c r="E698" s="115" t="s">
        <v>299</v>
      </c>
      <c r="G698" s="24">
        <v>6.6</v>
      </c>
      <c r="H698" s="75" t="str">
        <f t="shared" si="442"/>
        <v>P, S, T &amp; D Plant - Commodity</v>
      </c>
      <c r="I698" s="23">
        <f>'DepExp. Class.'!L$160</f>
        <v>0</v>
      </c>
      <c r="J698" s="75">
        <f t="shared" si="443"/>
        <v>0</v>
      </c>
      <c r="K698" s="75">
        <f t="shared" si="444"/>
        <v>0</v>
      </c>
      <c r="L698" s="75">
        <f t="shared" si="445"/>
        <v>0</v>
      </c>
      <c r="M698" s="75">
        <f t="shared" si="446"/>
        <v>0</v>
      </c>
      <c r="N698" s="75">
        <f t="shared" si="447"/>
        <v>0</v>
      </c>
      <c r="O698" s="75">
        <f t="shared" si="448"/>
        <v>0</v>
      </c>
      <c r="P698" s="75">
        <f t="shared" si="449"/>
        <v>0</v>
      </c>
      <c r="Q698" s="75">
        <f t="shared" si="450"/>
        <v>0</v>
      </c>
      <c r="R698" s="75">
        <f t="shared" si="451"/>
        <v>0</v>
      </c>
      <c r="S698" s="75">
        <f t="shared" si="452"/>
        <v>0</v>
      </c>
      <c r="T698" s="75">
        <f t="shared" si="453"/>
        <v>0</v>
      </c>
      <c r="U698" s="75">
        <f t="shared" si="454"/>
        <v>0</v>
      </c>
      <c r="V698" s="75">
        <f t="shared" si="455"/>
        <v>0</v>
      </c>
      <c r="W698" s="75">
        <f t="shared" si="456"/>
        <v>0</v>
      </c>
      <c r="X698" s="75">
        <f t="shared" si="457"/>
        <v>0</v>
      </c>
      <c r="Y698" s="23">
        <f t="shared" si="460"/>
        <v>0</v>
      </c>
    </row>
    <row r="699" spans="1:25">
      <c r="A699" s="25">
        <f t="shared" si="458"/>
        <v>676</v>
      </c>
      <c r="C699" s="119">
        <v>39202</v>
      </c>
      <c r="E699" s="115" t="s">
        <v>300</v>
      </c>
      <c r="G699" s="24">
        <v>6.6</v>
      </c>
      <c r="H699" s="75" t="str">
        <f t="shared" si="442"/>
        <v>P, S, T &amp; D Plant - Commodity</v>
      </c>
      <c r="I699" s="23">
        <f>'DepExp. Class.'!L$161</f>
        <v>0</v>
      </c>
      <c r="J699" s="75">
        <f t="shared" si="443"/>
        <v>0</v>
      </c>
      <c r="K699" s="75">
        <f t="shared" si="444"/>
        <v>0</v>
      </c>
      <c r="L699" s="75">
        <f t="shared" si="445"/>
        <v>0</v>
      </c>
      <c r="M699" s="75">
        <f t="shared" si="446"/>
        <v>0</v>
      </c>
      <c r="N699" s="75">
        <f t="shared" si="447"/>
        <v>0</v>
      </c>
      <c r="O699" s="75">
        <f t="shared" si="448"/>
        <v>0</v>
      </c>
      <c r="P699" s="75">
        <f t="shared" si="449"/>
        <v>0</v>
      </c>
      <c r="Q699" s="75">
        <f t="shared" si="450"/>
        <v>0</v>
      </c>
      <c r="R699" s="75">
        <f t="shared" si="451"/>
        <v>0</v>
      </c>
      <c r="S699" s="75">
        <f t="shared" si="452"/>
        <v>0</v>
      </c>
      <c r="T699" s="75">
        <f t="shared" si="453"/>
        <v>0</v>
      </c>
      <c r="U699" s="75">
        <f t="shared" si="454"/>
        <v>0</v>
      </c>
      <c r="V699" s="75">
        <f t="shared" si="455"/>
        <v>0</v>
      </c>
      <c r="W699" s="75">
        <f t="shared" si="456"/>
        <v>0</v>
      </c>
      <c r="X699" s="75">
        <f t="shared" si="457"/>
        <v>0</v>
      </c>
      <c r="Y699" s="23">
        <f t="shared" si="460"/>
        <v>0</v>
      </c>
    </row>
    <row r="700" spans="1:25">
      <c r="A700" s="25">
        <f t="shared" si="458"/>
        <v>677</v>
      </c>
      <c r="C700" s="119">
        <v>39300</v>
      </c>
      <c r="E700" s="115" t="s">
        <v>186</v>
      </c>
      <c r="G700" s="24">
        <v>6.6</v>
      </c>
      <c r="H700" s="75" t="str">
        <f t="shared" si="442"/>
        <v>P, S, T &amp; D Plant - Commodity</v>
      </c>
      <c r="I700" s="23">
        <f>'DepExp. Class.'!L$162</f>
        <v>0</v>
      </c>
      <c r="J700" s="75">
        <f t="shared" si="443"/>
        <v>0</v>
      </c>
      <c r="K700" s="75">
        <f t="shared" si="444"/>
        <v>0</v>
      </c>
      <c r="L700" s="75">
        <f t="shared" si="445"/>
        <v>0</v>
      </c>
      <c r="M700" s="75">
        <f t="shared" si="446"/>
        <v>0</v>
      </c>
      <c r="N700" s="75">
        <f t="shared" si="447"/>
        <v>0</v>
      </c>
      <c r="O700" s="75">
        <f t="shared" si="448"/>
        <v>0</v>
      </c>
      <c r="P700" s="75">
        <f t="shared" si="449"/>
        <v>0</v>
      </c>
      <c r="Q700" s="75">
        <f t="shared" si="450"/>
        <v>0</v>
      </c>
      <c r="R700" s="75">
        <f t="shared" si="451"/>
        <v>0</v>
      </c>
      <c r="S700" s="75">
        <f t="shared" si="452"/>
        <v>0</v>
      </c>
      <c r="T700" s="75">
        <f t="shared" si="453"/>
        <v>0</v>
      </c>
      <c r="U700" s="75">
        <f t="shared" si="454"/>
        <v>0</v>
      </c>
      <c r="V700" s="75">
        <f t="shared" si="455"/>
        <v>0</v>
      </c>
      <c r="W700" s="75">
        <f t="shared" si="456"/>
        <v>0</v>
      </c>
      <c r="X700" s="75">
        <f t="shared" si="457"/>
        <v>0</v>
      </c>
      <c r="Y700" s="23">
        <f t="shared" si="460"/>
        <v>0</v>
      </c>
    </row>
    <row r="701" spans="1:25">
      <c r="A701" s="25">
        <f t="shared" si="458"/>
        <v>678</v>
      </c>
      <c r="C701" s="119">
        <v>39400</v>
      </c>
      <c r="E701" s="115" t="s">
        <v>301</v>
      </c>
      <c r="G701" s="24">
        <v>6.6</v>
      </c>
      <c r="H701" s="75" t="str">
        <f t="shared" si="442"/>
        <v>P, S, T &amp; D Plant - Commodity</v>
      </c>
      <c r="I701" s="23">
        <f>'DepExp. Class.'!L$163</f>
        <v>29.162417116537476</v>
      </c>
      <c r="J701" s="75">
        <f t="shared" si="443"/>
        <v>11.078898020386751</v>
      </c>
      <c r="K701" s="75">
        <f t="shared" si="444"/>
        <v>7.3117728795049537</v>
      </c>
      <c r="L701" s="75">
        <f t="shared" si="445"/>
        <v>0.15752673354596139</v>
      </c>
      <c r="M701" s="75">
        <f t="shared" si="446"/>
        <v>5.193621396026459</v>
      </c>
      <c r="N701" s="75">
        <f t="shared" si="447"/>
        <v>5.4205980870733494</v>
      </c>
      <c r="O701" s="75">
        <f t="shared" si="448"/>
        <v>0</v>
      </c>
      <c r="P701" s="75">
        <f t="shared" si="449"/>
        <v>0</v>
      </c>
      <c r="Q701" s="75">
        <f t="shared" si="450"/>
        <v>0</v>
      </c>
      <c r="R701" s="75">
        <f t="shared" si="451"/>
        <v>0</v>
      </c>
      <c r="S701" s="75">
        <f t="shared" si="452"/>
        <v>0</v>
      </c>
      <c r="T701" s="75">
        <f t="shared" si="453"/>
        <v>0</v>
      </c>
      <c r="U701" s="75">
        <f t="shared" si="454"/>
        <v>0</v>
      </c>
      <c r="V701" s="75">
        <f t="shared" si="455"/>
        <v>0</v>
      </c>
      <c r="W701" s="75">
        <f t="shared" si="456"/>
        <v>0</v>
      </c>
      <c r="X701" s="75">
        <f t="shared" si="457"/>
        <v>0</v>
      </c>
      <c r="Y701" s="23">
        <f t="shared" si="460"/>
        <v>0</v>
      </c>
    </row>
    <row r="702" spans="1:25">
      <c r="A702" s="25">
        <f t="shared" si="458"/>
        <v>679</v>
      </c>
      <c r="C702" s="119">
        <v>39600</v>
      </c>
      <c r="E702" s="115" t="s">
        <v>302</v>
      </c>
      <c r="G702" s="24">
        <v>6.6</v>
      </c>
      <c r="H702" s="75" t="str">
        <f t="shared" si="442"/>
        <v>P, S, T &amp; D Plant - Commodity</v>
      </c>
      <c r="I702" s="23">
        <f>'DepExp. Class.'!L$164</f>
        <v>0.20469988154853502</v>
      </c>
      <c r="J702" s="75">
        <f t="shared" si="443"/>
        <v>7.7766157153530704E-2</v>
      </c>
      <c r="K702" s="75">
        <f t="shared" si="444"/>
        <v>5.1323559235962393E-2</v>
      </c>
      <c r="L702" s="75">
        <f t="shared" si="445"/>
        <v>1.1057280872407513E-3</v>
      </c>
      <c r="M702" s="75">
        <f t="shared" si="446"/>
        <v>3.6455609297614412E-2</v>
      </c>
      <c r="N702" s="75">
        <f t="shared" si="447"/>
        <v>3.804882777418675E-2</v>
      </c>
      <c r="O702" s="75">
        <f t="shared" si="448"/>
        <v>0</v>
      </c>
      <c r="P702" s="75">
        <f t="shared" si="449"/>
        <v>0</v>
      </c>
      <c r="Q702" s="75">
        <f t="shared" si="450"/>
        <v>0</v>
      </c>
      <c r="R702" s="75">
        <f t="shared" si="451"/>
        <v>0</v>
      </c>
      <c r="S702" s="75">
        <f t="shared" si="452"/>
        <v>0</v>
      </c>
      <c r="T702" s="75">
        <f t="shared" si="453"/>
        <v>0</v>
      </c>
      <c r="U702" s="75">
        <f t="shared" si="454"/>
        <v>0</v>
      </c>
      <c r="V702" s="75">
        <f t="shared" si="455"/>
        <v>0</v>
      </c>
      <c r="W702" s="75">
        <f t="shared" si="456"/>
        <v>0</v>
      </c>
      <c r="X702" s="75">
        <f t="shared" si="457"/>
        <v>0</v>
      </c>
      <c r="Y702" s="23">
        <f t="shared" si="460"/>
        <v>0</v>
      </c>
    </row>
    <row r="703" spans="1:25">
      <c r="A703" s="25">
        <f t="shared" si="458"/>
        <v>680</v>
      </c>
      <c r="C703" s="119">
        <v>39603</v>
      </c>
      <c r="E703" s="115" t="s">
        <v>303</v>
      </c>
      <c r="G703" s="24">
        <v>6.6</v>
      </c>
      <c r="H703" s="75" t="str">
        <f t="shared" si="442"/>
        <v>P, S, T &amp; D Plant - Commodity</v>
      </c>
      <c r="I703" s="23">
        <f>'DepExp. Class.'!L$165</f>
        <v>0</v>
      </c>
      <c r="J703" s="75">
        <f t="shared" si="443"/>
        <v>0</v>
      </c>
      <c r="K703" s="75">
        <f t="shared" si="444"/>
        <v>0</v>
      </c>
      <c r="L703" s="75">
        <f t="shared" si="445"/>
        <v>0</v>
      </c>
      <c r="M703" s="75">
        <f t="shared" si="446"/>
        <v>0</v>
      </c>
      <c r="N703" s="75">
        <f t="shared" si="447"/>
        <v>0</v>
      </c>
      <c r="O703" s="75">
        <f t="shared" si="448"/>
        <v>0</v>
      </c>
      <c r="P703" s="75">
        <f t="shared" si="449"/>
        <v>0</v>
      </c>
      <c r="Q703" s="75">
        <f t="shared" si="450"/>
        <v>0</v>
      </c>
      <c r="R703" s="75">
        <f t="shared" si="451"/>
        <v>0</v>
      </c>
      <c r="S703" s="75">
        <f t="shared" si="452"/>
        <v>0</v>
      </c>
      <c r="T703" s="75">
        <f t="shared" si="453"/>
        <v>0</v>
      </c>
      <c r="U703" s="75">
        <f t="shared" si="454"/>
        <v>0</v>
      </c>
      <c r="V703" s="75">
        <f t="shared" si="455"/>
        <v>0</v>
      </c>
      <c r="W703" s="75">
        <f t="shared" si="456"/>
        <v>0</v>
      </c>
      <c r="X703" s="75">
        <f t="shared" si="457"/>
        <v>0</v>
      </c>
      <c r="Y703" s="23">
        <f t="shared" si="460"/>
        <v>0</v>
      </c>
    </row>
    <row r="704" spans="1:25">
      <c r="A704" s="25">
        <f t="shared" si="458"/>
        <v>681</v>
      </c>
      <c r="C704" s="119">
        <v>39604</v>
      </c>
      <c r="E704" s="115" t="s">
        <v>304</v>
      </c>
      <c r="G704" s="24">
        <v>6.6</v>
      </c>
      <c r="H704" s="75" t="str">
        <f t="shared" si="442"/>
        <v>P, S, T &amp; D Plant - Commodity</v>
      </c>
      <c r="I704" s="23">
        <f>'DepExp. Class.'!L$166</f>
        <v>0</v>
      </c>
      <c r="J704" s="75">
        <f t="shared" si="443"/>
        <v>0</v>
      </c>
      <c r="K704" s="75">
        <f t="shared" si="444"/>
        <v>0</v>
      </c>
      <c r="L704" s="75">
        <f t="shared" si="445"/>
        <v>0</v>
      </c>
      <c r="M704" s="75">
        <f t="shared" si="446"/>
        <v>0</v>
      </c>
      <c r="N704" s="75">
        <f t="shared" si="447"/>
        <v>0</v>
      </c>
      <c r="O704" s="75">
        <f t="shared" si="448"/>
        <v>0</v>
      </c>
      <c r="P704" s="75">
        <f t="shared" si="449"/>
        <v>0</v>
      </c>
      <c r="Q704" s="75">
        <f t="shared" si="450"/>
        <v>0</v>
      </c>
      <c r="R704" s="75">
        <f t="shared" si="451"/>
        <v>0</v>
      </c>
      <c r="S704" s="75">
        <f t="shared" si="452"/>
        <v>0</v>
      </c>
      <c r="T704" s="75">
        <f t="shared" si="453"/>
        <v>0</v>
      </c>
      <c r="U704" s="75">
        <f t="shared" si="454"/>
        <v>0</v>
      </c>
      <c r="V704" s="75">
        <f t="shared" si="455"/>
        <v>0</v>
      </c>
      <c r="W704" s="75">
        <f t="shared" si="456"/>
        <v>0</v>
      </c>
      <c r="X704" s="75">
        <f t="shared" si="457"/>
        <v>0</v>
      </c>
      <c r="Y704" s="23">
        <f t="shared" si="460"/>
        <v>0</v>
      </c>
    </row>
    <row r="705" spans="1:25">
      <c r="A705" s="25">
        <f t="shared" si="458"/>
        <v>682</v>
      </c>
      <c r="C705" s="119">
        <v>39605</v>
      </c>
      <c r="E705" s="113" t="s">
        <v>305</v>
      </c>
      <c r="G705" s="24">
        <v>6.6</v>
      </c>
      <c r="H705" s="75" t="str">
        <f t="shared" si="442"/>
        <v>P, S, T &amp; D Plant - Commodity</v>
      </c>
      <c r="I705" s="23">
        <f>'DepExp. Class.'!L$167</f>
        <v>0</v>
      </c>
      <c r="J705" s="75">
        <f t="shared" si="443"/>
        <v>0</v>
      </c>
      <c r="K705" s="75">
        <f t="shared" si="444"/>
        <v>0</v>
      </c>
      <c r="L705" s="75">
        <f t="shared" si="445"/>
        <v>0</v>
      </c>
      <c r="M705" s="75">
        <f t="shared" si="446"/>
        <v>0</v>
      </c>
      <c r="N705" s="75">
        <f t="shared" si="447"/>
        <v>0</v>
      </c>
      <c r="O705" s="75">
        <f t="shared" si="448"/>
        <v>0</v>
      </c>
      <c r="P705" s="75">
        <f t="shared" si="449"/>
        <v>0</v>
      </c>
      <c r="Q705" s="75">
        <f t="shared" si="450"/>
        <v>0</v>
      </c>
      <c r="R705" s="75">
        <f t="shared" si="451"/>
        <v>0</v>
      </c>
      <c r="S705" s="75">
        <f t="shared" si="452"/>
        <v>0</v>
      </c>
      <c r="T705" s="75">
        <f t="shared" si="453"/>
        <v>0</v>
      </c>
      <c r="U705" s="75">
        <f t="shared" si="454"/>
        <v>0</v>
      </c>
      <c r="V705" s="75">
        <f t="shared" si="455"/>
        <v>0</v>
      </c>
      <c r="W705" s="75">
        <f t="shared" si="456"/>
        <v>0</v>
      </c>
      <c r="X705" s="75">
        <f t="shared" si="457"/>
        <v>0</v>
      </c>
      <c r="Y705" s="23">
        <f t="shared" si="460"/>
        <v>0</v>
      </c>
    </row>
    <row r="706" spans="1:25">
      <c r="A706" s="25">
        <f t="shared" si="458"/>
        <v>683</v>
      </c>
      <c r="C706" s="119">
        <v>39700</v>
      </c>
      <c r="E706" s="115" t="s">
        <v>306</v>
      </c>
      <c r="G706" s="24">
        <v>6.6</v>
      </c>
      <c r="H706" s="75" t="str">
        <f t="shared" si="442"/>
        <v>P, S, T &amp; D Plant - Commodity</v>
      </c>
      <c r="I706" s="23">
        <f>'DepExp. Class.'!L$168</f>
        <v>0</v>
      </c>
      <c r="J706" s="75">
        <f t="shared" si="443"/>
        <v>0</v>
      </c>
      <c r="K706" s="75">
        <f t="shared" si="444"/>
        <v>0</v>
      </c>
      <c r="L706" s="75">
        <f t="shared" si="445"/>
        <v>0</v>
      </c>
      <c r="M706" s="75">
        <f t="shared" si="446"/>
        <v>0</v>
      </c>
      <c r="N706" s="75">
        <f t="shared" si="447"/>
        <v>0</v>
      </c>
      <c r="O706" s="75">
        <f t="shared" si="448"/>
        <v>0</v>
      </c>
      <c r="P706" s="75">
        <f t="shared" si="449"/>
        <v>0</v>
      </c>
      <c r="Q706" s="75">
        <f t="shared" si="450"/>
        <v>0</v>
      </c>
      <c r="R706" s="75">
        <f t="shared" si="451"/>
        <v>0</v>
      </c>
      <c r="S706" s="75">
        <f t="shared" si="452"/>
        <v>0</v>
      </c>
      <c r="T706" s="75">
        <f t="shared" si="453"/>
        <v>0</v>
      </c>
      <c r="U706" s="75">
        <f t="shared" si="454"/>
        <v>0</v>
      </c>
      <c r="V706" s="75">
        <f t="shared" si="455"/>
        <v>0</v>
      </c>
      <c r="W706" s="75">
        <f t="shared" si="456"/>
        <v>0</v>
      </c>
      <c r="X706" s="75">
        <f t="shared" si="457"/>
        <v>0</v>
      </c>
      <c r="Y706" s="23">
        <f t="shared" si="460"/>
        <v>0</v>
      </c>
    </row>
    <row r="707" spans="1:25">
      <c r="A707" s="25">
        <f t="shared" si="458"/>
        <v>684</v>
      </c>
      <c r="C707" s="119">
        <v>39701</v>
      </c>
      <c r="E707" s="115" t="s">
        <v>307</v>
      </c>
      <c r="G707" s="24">
        <v>6.6</v>
      </c>
      <c r="H707" s="75" t="str">
        <f t="shared" si="442"/>
        <v>P, S, T &amp; D Plant - Commodity</v>
      </c>
      <c r="I707" s="23">
        <f>'DepExp. Class.'!L$169</f>
        <v>0</v>
      </c>
      <c r="J707" s="75">
        <f t="shared" si="443"/>
        <v>0</v>
      </c>
      <c r="K707" s="75">
        <f t="shared" si="444"/>
        <v>0</v>
      </c>
      <c r="L707" s="75">
        <f t="shared" si="445"/>
        <v>0</v>
      </c>
      <c r="M707" s="75">
        <f t="shared" si="446"/>
        <v>0</v>
      </c>
      <c r="N707" s="75">
        <f t="shared" si="447"/>
        <v>0</v>
      </c>
      <c r="O707" s="75">
        <f t="shared" si="448"/>
        <v>0</v>
      </c>
      <c r="P707" s="75">
        <f t="shared" si="449"/>
        <v>0</v>
      </c>
      <c r="Q707" s="75">
        <f t="shared" si="450"/>
        <v>0</v>
      </c>
      <c r="R707" s="75">
        <f t="shared" si="451"/>
        <v>0</v>
      </c>
      <c r="S707" s="75">
        <f t="shared" si="452"/>
        <v>0</v>
      </c>
      <c r="T707" s="75">
        <f t="shared" si="453"/>
        <v>0</v>
      </c>
      <c r="U707" s="75">
        <f t="shared" si="454"/>
        <v>0</v>
      </c>
      <c r="V707" s="75">
        <f t="shared" si="455"/>
        <v>0</v>
      </c>
      <c r="W707" s="75">
        <f t="shared" si="456"/>
        <v>0</v>
      </c>
      <c r="X707" s="75">
        <f t="shared" si="457"/>
        <v>0</v>
      </c>
      <c r="Y707" s="23">
        <f t="shared" si="460"/>
        <v>0</v>
      </c>
    </row>
    <row r="708" spans="1:25">
      <c r="A708" s="25">
        <f t="shared" si="458"/>
        <v>685</v>
      </c>
      <c r="C708" s="119">
        <v>39702</v>
      </c>
      <c r="E708" s="115" t="s">
        <v>308</v>
      </c>
      <c r="G708" s="24">
        <v>6.6</v>
      </c>
      <c r="H708" s="75" t="str">
        <f t="shared" si="442"/>
        <v>P, S, T &amp; D Plant - Commodity</v>
      </c>
      <c r="I708" s="23">
        <f>'DepExp. Class.'!L$170</f>
        <v>0</v>
      </c>
      <c r="J708" s="75">
        <f t="shared" si="443"/>
        <v>0</v>
      </c>
      <c r="K708" s="75">
        <f t="shared" si="444"/>
        <v>0</v>
      </c>
      <c r="L708" s="75">
        <f t="shared" si="445"/>
        <v>0</v>
      </c>
      <c r="M708" s="75">
        <f t="shared" si="446"/>
        <v>0</v>
      </c>
      <c r="N708" s="75">
        <f t="shared" si="447"/>
        <v>0</v>
      </c>
      <c r="O708" s="75">
        <f t="shared" si="448"/>
        <v>0</v>
      </c>
      <c r="P708" s="75">
        <f t="shared" si="449"/>
        <v>0</v>
      </c>
      <c r="Q708" s="75">
        <f t="shared" si="450"/>
        <v>0</v>
      </c>
      <c r="R708" s="75">
        <f t="shared" si="451"/>
        <v>0</v>
      </c>
      <c r="S708" s="75">
        <f t="shared" si="452"/>
        <v>0</v>
      </c>
      <c r="T708" s="75">
        <f t="shared" si="453"/>
        <v>0</v>
      </c>
      <c r="U708" s="75">
        <f t="shared" si="454"/>
        <v>0</v>
      </c>
      <c r="V708" s="75">
        <f t="shared" si="455"/>
        <v>0</v>
      </c>
      <c r="W708" s="75">
        <f t="shared" si="456"/>
        <v>0</v>
      </c>
      <c r="X708" s="75">
        <f t="shared" si="457"/>
        <v>0</v>
      </c>
      <c r="Y708" s="23">
        <f t="shared" si="460"/>
        <v>0</v>
      </c>
    </row>
    <row r="709" spans="1:25">
      <c r="A709" s="25">
        <f t="shared" si="458"/>
        <v>686</v>
      </c>
      <c r="C709" s="119">
        <v>39705</v>
      </c>
      <c r="E709" s="115" t="s">
        <v>309</v>
      </c>
      <c r="G709" s="24">
        <v>6.6</v>
      </c>
      <c r="H709" s="75" t="str">
        <f t="shared" si="442"/>
        <v>P, S, T &amp; D Plant - Commodity</v>
      </c>
      <c r="I709" s="23">
        <f>'DepExp. Class.'!L$171</f>
        <v>0</v>
      </c>
      <c r="J709" s="75">
        <f t="shared" si="443"/>
        <v>0</v>
      </c>
      <c r="K709" s="75">
        <f t="shared" si="444"/>
        <v>0</v>
      </c>
      <c r="L709" s="75">
        <f t="shared" si="445"/>
        <v>0</v>
      </c>
      <c r="M709" s="75">
        <f t="shared" si="446"/>
        <v>0</v>
      </c>
      <c r="N709" s="75">
        <f t="shared" si="447"/>
        <v>0</v>
      </c>
      <c r="O709" s="75">
        <f t="shared" si="448"/>
        <v>0</v>
      </c>
      <c r="P709" s="75">
        <f t="shared" si="449"/>
        <v>0</v>
      </c>
      <c r="Q709" s="75">
        <f t="shared" si="450"/>
        <v>0</v>
      </c>
      <c r="R709" s="75">
        <f t="shared" si="451"/>
        <v>0</v>
      </c>
      <c r="S709" s="75">
        <f t="shared" si="452"/>
        <v>0</v>
      </c>
      <c r="T709" s="75">
        <f t="shared" si="453"/>
        <v>0</v>
      </c>
      <c r="U709" s="75">
        <f t="shared" si="454"/>
        <v>0</v>
      </c>
      <c r="V709" s="75">
        <f t="shared" si="455"/>
        <v>0</v>
      </c>
      <c r="W709" s="75">
        <f t="shared" si="456"/>
        <v>0</v>
      </c>
      <c r="X709" s="75">
        <f t="shared" si="457"/>
        <v>0</v>
      </c>
      <c r="Y709" s="23">
        <f t="shared" si="460"/>
        <v>0</v>
      </c>
    </row>
    <row r="710" spans="1:25">
      <c r="A710" s="25">
        <f t="shared" si="458"/>
        <v>687</v>
      </c>
      <c r="C710" s="119">
        <v>39800</v>
      </c>
      <c r="E710" s="115" t="s">
        <v>310</v>
      </c>
      <c r="G710" s="24">
        <v>6.6</v>
      </c>
      <c r="H710" s="75" t="str">
        <f t="shared" si="442"/>
        <v>P, S, T &amp; D Plant - Commodity</v>
      </c>
      <c r="I710" s="23">
        <f>'DepExp. Class.'!L$172</f>
        <v>0</v>
      </c>
      <c r="J710" s="75">
        <f t="shared" si="443"/>
        <v>0</v>
      </c>
      <c r="K710" s="75">
        <f t="shared" si="444"/>
        <v>0</v>
      </c>
      <c r="L710" s="75">
        <f t="shared" si="445"/>
        <v>0</v>
      </c>
      <c r="M710" s="75">
        <f t="shared" si="446"/>
        <v>0</v>
      </c>
      <c r="N710" s="75">
        <f t="shared" si="447"/>
        <v>0</v>
      </c>
      <c r="O710" s="75">
        <f t="shared" si="448"/>
        <v>0</v>
      </c>
      <c r="P710" s="75">
        <f t="shared" si="449"/>
        <v>0</v>
      </c>
      <c r="Q710" s="75">
        <f t="shared" si="450"/>
        <v>0</v>
      </c>
      <c r="R710" s="75">
        <f t="shared" si="451"/>
        <v>0</v>
      </c>
      <c r="S710" s="75">
        <f t="shared" si="452"/>
        <v>0</v>
      </c>
      <c r="T710" s="75">
        <f t="shared" si="453"/>
        <v>0</v>
      </c>
      <c r="U710" s="75">
        <f t="shared" si="454"/>
        <v>0</v>
      </c>
      <c r="V710" s="75">
        <f t="shared" si="455"/>
        <v>0</v>
      </c>
      <c r="W710" s="75">
        <f t="shared" si="456"/>
        <v>0</v>
      </c>
      <c r="X710" s="75">
        <f t="shared" si="457"/>
        <v>0</v>
      </c>
      <c r="Y710" s="23">
        <f t="shared" si="460"/>
        <v>0</v>
      </c>
    </row>
    <row r="711" spans="1:25">
      <c r="A711" s="25">
        <f t="shared" si="458"/>
        <v>688</v>
      </c>
      <c r="C711" s="119">
        <v>39900</v>
      </c>
      <c r="E711" s="115" t="s">
        <v>311</v>
      </c>
      <c r="G711" s="24">
        <v>6.6</v>
      </c>
      <c r="H711" s="75" t="str">
        <f t="shared" si="442"/>
        <v>P, S, T &amp; D Plant - Commodity</v>
      </c>
      <c r="I711" s="23">
        <f>'DepExp. Class.'!L$173</f>
        <v>0</v>
      </c>
      <c r="J711" s="75">
        <f t="shared" si="443"/>
        <v>0</v>
      </c>
      <c r="K711" s="75">
        <f t="shared" si="444"/>
        <v>0</v>
      </c>
      <c r="L711" s="75">
        <f t="shared" si="445"/>
        <v>0</v>
      </c>
      <c r="M711" s="75">
        <f t="shared" si="446"/>
        <v>0</v>
      </c>
      <c r="N711" s="75">
        <f t="shared" si="447"/>
        <v>0</v>
      </c>
      <c r="O711" s="75">
        <f t="shared" si="448"/>
        <v>0</v>
      </c>
      <c r="P711" s="75">
        <f t="shared" si="449"/>
        <v>0</v>
      </c>
      <c r="Q711" s="75">
        <f t="shared" si="450"/>
        <v>0</v>
      </c>
      <c r="R711" s="75">
        <f t="shared" si="451"/>
        <v>0</v>
      </c>
      <c r="S711" s="75">
        <f t="shared" si="452"/>
        <v>0</v>
      </c>
      <c r="T711" s="75">
        <f t="shared" si="453"/>
        <v>0</v>
      </c>
      <c r="U711" s="75">
        <f t="shared" si="454"/>
        <v>0</v>
      </c>
      <c r="V711" s="75">
        <f t="shared" si="455"/>
        <v>0</v>
      </c>
      <c r="W711" s="75">
        <f t="shared" si="456"/>
        <v>0</v>
      </c>
      <c r="X711" s="75">
        <f t="shared" si="457"/>
        <v>0</v>
      </c>
      <c r="Y711" s="23">
        <f t="shared" si="460"/>
        <v>0</v>
      </c>
    </row>
    <row r="712" spans="1:25">
      <c r="A712" s="25">
        <f t="shared" si="458"/>
        <v>689</v>
      </c>
      <c r="C712" s="119">
        <v>39901</v>
      </c>
      <c r="E712" s="115" t="s">
        <v>312</v>
      </c>
      <c r="G712" s="24">
        <v>6.6</v>
      </c>
      <c r="H712" s="75" t="str">
        <f t="shared" si="442"/>
        <v>P, S, T &amp; D Plant - Commodity</v>
      </c>
      <c r="I712" s="23">
        <f>'DepExp. Class.'!L$174</f>
        <v>0</v>
      </c>
      <c r="J712" s="75">
        <f t="shared" si="443"/>
        <v>0</v>
      </c>
      <c r="K712" s="75">
        <f t="shared" si="444"/>
        <v>0</v>
      </c>
      <c r="L712" s="75">
        <f t="shared" si="445"/>
        <v>0</v>
      </c>
      <c r="M712" s="75">
        <f t="shared" si="446"/>
        <v>0</v>
      </c>
      <c r="N712" s="75">
        <f t="shared" si="447"/>
        <v>0</v>
      </c>
      <c r="O712" s="75">
        <f t="shared" si="448"/>
        <v>0</v>
      </c>
      <c r="P712" s="75">
        <f t="shared" si="449"/>
        <v>0</v>
      </c>
      <c r="Q712" s="75">
        <f t="shared" si="450"/>
        <v>0</v>
      </c>
      <c r="R712" s="75">
        <f t="shared" si="451"/>
        <v>0</v>
      </c>
      <c r="S712" s="75">
        <f t="shared" si="452"/>
        <v>0</v>
      </c>
      <c r="T712" s="75">
        <f t="shared" si="453"/>
        <v>0</v>
      </c>
      <c r="U712" s="75">
        <f t="shared" si="454"/>
        <v>0</v>
      </c>
      <c r="V712" s="75">
        <f t="shared" si="455"/>
        <v>0</v>
      </c>
      <c r="W712" s="75">
        <f t="shared" si="456"/>
        <v>0</v>
      </c>
      <c r="X712" s="75">
        <f t="shared" si="457"/>
        <v>0</v>
      </c>
      <c r="Y712" s="23">
        <f t="shared" si="460"/>
        <v>0</v>
      </c>
    </row>
    <row r="713" spans="1:25">
      <c r="A713" s="25">
        <f t="shared" si="458"/>
        <v>690</v>
      </c>
      <c r="C713" s="119">
        <v>39902</v>
      </c>
      <c r="E713" s="115" t="s">
        <v>313</v>
      </c>
      <c r="G713" s="24">
        <v>6.6</v>
      </c>
      <c r="H713" s="75" t="str">
        <f t="shared" si="442"/>
        <v>P, S, T &amp; D Plant - Commodity</v>
      </c>
      <c r="I713" s="23">
        <f>'DepExp. Class.'!L$175</f>
        <v>0</v>
      </c>
      <c r="J713" s="75">
        <f t="shared" si="443"/>
        <v>0</v>
      </c>
      <c r="K713" s="75">
        <f t="shared" si="444"/>
        <v>0</v>
      </c>
      <c r="L713" s="75">
        <f t="shared" si="445"/>
        <v>0</v>
      </c>
      <c r="M713" s="75">
        <f t="shared" si="446"/>
        <v>0</v>
      </c>
      <c r="N713" s="75">
        <f t="shared" si="447"/>
        <v>0</v>
      </c>
      <c r="O713" s="75">
        <f t="shared" si="448"/>
        <v>0</v>
      </c>
      <c r="P713" s="75">
        <f t="shared" si="449"/>
        <v>0</v>
      </c>
      <c r="Q713" s="75">
        <f t="shared" si="450"/>
        <v>0</v>
      </c>
      <c r="R713" s="75">
        <f t="shared" si="451"/>
        <v>0</v>
      </c>
      <c r="S713" s="75">
        <f t="shared" si="452"/>
        <v>0</v>
      </c>
      <c r="T713" s="75">
        <f t="shared" si="453"/>
        <v>0</v>
      </c>
      <c r="U713" s="75">
        <f t="shared" si="454"/>
        <v>0</v>
      </c>
      <c r="V713" s="75">
        <f t="shared" si="455"/>
        <v>0</v>
      </c>
      <c r="W713" s="75">
        <f t="shared" si="456"/>
        <v>0</v>
      </c>
      <c r="X713" s="75">
        <f t="shared" si="457"/>
        <v>0</v>
      </c>
      <c r="Y713" s="23">
        <f t="shared" si="460"/>
        <v>0</v>
      </c>
    </row>
    <row r="714" spans="1:25">
      <c r="A714" s="25">
        <f t="shared" si="458"/>
        <v>691</v>
      </c>
      <c r="C714" s="119">
        <v>39903</v>
      </c>
      <c r="E714" s="115" t="s">
        <v>314</v>
      </c>
      <c r="G714" s="24">
        <v>6.6</v>
      </c>
      <c r="H714" s="75" t="str">
        <f t="shared" si="442"/>
        <v>P, S, T &amp; D Plant - Commodity</v>
      </c>
      <c r="I714" s="23">
        <f>'DepExp. Class.'!L$176</f>
        <v>32.329174305279544</v>
      </c>
      <c r="J714" s="75">
        <f t="shared" si="443"/>
        <v>12.281959474764768</v>
      </c>
      <c r="K714" s="75">
        <f t="shared" si="444"/>
        <v>8.1057608824915448</v>
      </c>
      <c r="L714" s="75">
        <f t="shared" si="445"/>
        <v>0.17463261725519758</v>
      </c>
      <c r="M714" s="75">
        <f t="shared" si="446"/>
        <v>5.7575985802820346</v>
      </c>
      <c r="N714" s="75">
        <f t="shared" si="447"/>
        <v>6.0092227504859945</v>
      </c>
      <c r="O714" s="75">
        <f t="shared" si="448"/>
        <v>0</v>
      </c>
      <c r="P714" s="75">
        <f t="shared" si="449"/>
        <v>0</v>
      </c>
      <c r="Q714" s="75">
        <f t="shared" si="450"/>
        <v>0</v>
      </c>
      <c r="R714" s="75">
        <f t="shared" si="451"/>
        <v>0</v>
      </c>
      <c r="S714" s="75">
        <f t="shared" si="452"/>
        <v>0</v>
      </c>
      <c r="T714" s="75">
        <f t="shared" si="453"/>
        <v>0</v>
      </c>
      <c r="U714" s="75">
        <f t="shared" si="454"/>
        <v>0</v>
      </c>
      <c r="V714" s="75">
        <f t="shared" si="455"/>
        <v>0</v>
      </c>
      <c r="W714" s="75">
        <f t="shared" si="456"/>
        <v>0</v>
      </c>
      <c r="X714" s="75">
        <f t="shared" si="457"/>
        <v>0</v>
      </c>
      <c r="Y714" s="23">
        <f t="shared" si="460"/>
        <v>0</v>
      </c>
    </row>
    <row r="715" spans="1:25">
      <c r="A715" s="25">
        <f t="shared" si="458"/>
        <v>692</v>
      </c>
      <c r="C715" s="119">
        <v>39904</v>
      </c>
      <c r="E715" s="115" t="s">
        <v>315</v>
      </c>
      <c r="G715" s="24">
        <v>6.6</v>
      </c>
      <c r="H715" s="75" t="str">
        <f t="shared" si="442"/>
        <v>P, S, T &amp; D Plant - Commodity</v>
      </c>
      <c r="I715" s="23">
        <f>'DepExp. Class.'!L$177</f>
        <v>0</v>
      </c>
      <c r="J715" s="75">
        <f t="shared" si="443"/>
        <v>0</v>
      </c>
      <c r="K715" s="75">
        <f t="shared" si="444"/>
        <v>0</v>
      </c>
      <c r="L715" s="75">
        <f t="shared" si="445"/>
        <v>0</v>
      </c>
      <c r="M715" s="75">
        <f t="shared" si="446"/>
        <v>0</v>
      </c>
      <c r="N715" s="75">
        <f t="shared" si="447"/>
        <v>0</v>
      </c>
      <c r="O715" s="75">
        <f t="shared" si="448"/>
        <v>0</v>
      </c>
      <c r="P715" s="75">
        <f t="shared" si="449"/>
        <v>0</v>
      </c>
      <c r="Q715" s="75">
        <f t="shared" si="450"/>
        <v>0</v>
      </c>
      <c r="R715" s="75">
        <f t="shared" si="451"/>
        <v>0</v>
      </c>
      <c r="S715" s="75">
        <f t="shared" si="452"/>
        <v>0</v>
      </c>
      <c r="T715" s="75">
        <f t="shared" si="453"/>
        <v>0</v>
      </c>
      <c r="U715" s="75">
        <f t="shared" si="454"/>
        <v>0</v>
      </c>
      <c r="V715" s="75">
        <f t="shared" si="455"/>
        <v>0</v>
      </c>
      <c r="W715" s="75">
        <f t="shared" si="456"/>
        <v>0</v>
      </c>
      <c r="X715" s="75">
        <f t="shared" si="457"/>
        <v>0</v>
      </c>
      <c r="Y715" s="23">
        <f t="shared" si="460"/>
        <v>0</v>
      </c>
    </row>
    <row r="716" spans="1:25">
      <c r="A716" s="25">
        <f t="shared" si="458"/>
        <v>693</v>
      </c>
      <c r="C716" s="119">
        <v>39905</v>
      </c>
      <c r="E716" s="115" t="s">
        <v>316</v>
      </c>
      <c r="G716" s="24">
        <v>6.6</v>
      </c>
      <c r="H716" s="75" t="str">
        <f t="shared" si="442"/>
        <v>P, S, T &amp; D Plant - Commodity</v>
      </c>
      <c r="I716" s="23">
        <f>'DepExp. Class.'!L$178</f>
        <v>0</v>
      </c>
      <c r="J716" s="75">
        <f t="shared" si="443"/>
        <v>0</v>
      </c>
      <c r="K716" s="75">
        <f t="shared" si="444"/>
        <v>0</v>
      </c>
      <c r="L716" s="75">
        <f t="shared" si="445"/>
        <v>0</v>
      </c>
      <c r="M716" s="75">
        <f t="shared" si="446"/>
        <v>0</v>
      </c>
      <c r="N716" s="75">
        <f t="shared" si="447"/>
        <v>0</v>
      </c>
      <c r="O716" s="75">
        <f t="shared" si="448"/>
        <v>0</v>
      </c>
      <c r="P716" s="75">
        <f t="shared" si="449"/>
        <v>0</v>
      </c>
      <c r="Q716" s="75">
        <f t="shared" si="450"/>
        <v>0</v>
      </c>
      <c r="R716" s="75">
        <f t="shared" si="451"/>
        <v>0</v>
      </c>
      <c r="S716" s="75">
        <f t="shared" si="452"/>
        <v>0</v>
      </c>
      <c r="T716" s="75">
        <f t="shared" si="453"/>
        <v>0</v>
      </c>
      <c r="U716" s="75">
        <f t="shared" si="454"/>
        <v>0</v>
      </c>
      <c r="V716" s="75">
        <f t="shared" si="455"/>
        <v>0</v>
      </c>
      <c r="W716" s="75">
        <f t="shared" si="456"/>
        <v>0</v>
      </c>
      <c r="X716" s="75">
        <f t="shared" si="457"/>
        <v>0</v>
      </c>
      <c r="Y716" s="23">
        <f t="shared" si="460"/>
        <v>0</v>
      </c>
    </row>
    <row r="717" spans="1:25">
      <c r="A717" s="25">
        <f t="shared" si="458"/>
        <v>694</v>
      </c>
      <c r="C717" s="119">
        <v>39906</v>
      </c>
      <c r="E717" s="115" t="s">
        <v>317</v>
      </c>
      <c r="G717" s="24">
        <v>6.6</v>
      </c>
      <c r="H717" s="75" t="str">
        <f t="shared" si="442"/>
        <v>P, S, T &amp; D Plant - Commodity</v>
      </c>
      <c r="I717" s="23">
        <f>'DepExp. Class.'!L$179</f>
        <v>0</v>
      </c>
      <c r="J717" s="75">
        <f t="shared" si="443"/>
        <v>0</v>
      </c>
      <c r="K717" s="75">
        <f t="shared" si="444"/>
        <v>0</v>
      </c>
      <c r="L717" s="75">
        <f t="shared" si="445"/>
        <v>0</v>
      </c>
      <c r="M717" s="75">
        <f t="shared" si="446"/>
        <v>0</v>
      </c>
      <c r="N717" s="75">
        <f t="shared" si="447"/>
        <v>0</v>
      </c>
      <c r="O717" s="75">
        <f t="shared" si="448"/>
        <v>0</v>
      </c>
      <c r="P717" s="75">
        <f t="shared" si="449"/>
        <v>0</v>
      </c>
      <c r="Q717" s="75">
        <f t="shared" si="450"/>
        <v>0</v>
      </c>
      <c r="R717" s="75">
        <f t="shared" si="451"/>
        <v>0</v>
      </c>
      <c r="S717" s="75">
        <f t="shared" si="452"/>
        <v>0</v>
      </c>
      <c r="T717" s="75">
        <f t="shared" si="453"/>
        <v>0</v>
      </c>
      <c r="U717" s="75">
        <f t="shared" si="454"/>
        <v>0</v>
      </c>
      <c r="V717" s="75">
        <f t="shared" si="455"/>
        <v>0</v>
      </c>
      <c r="W717" s="75">
        <f t="shared" si="456"/>
        <v>0</v>
      </c>
      <c r="X717" s="75">
        <f t="shared" si="457"/>
        <v>0</v>
      </c>
      <c r="Y717" s="23">
        <f t="shared" si="460"/>
        <v>0</v>
      </c>
    </row>
    <row r="718" spans="1:25">
      <c r="A718" s="25">
        <f t="shared" si="458"/>
        <v>695</v>
      </c>
      <c r="C718" s="119">
        <v>39907</v>
      </c>
      <c r="E718" s="115" t="s">
        <v>318</v>
      </c>
      <c r="G718" s="24">
        <v>6.6</v>
      </c>
      <c r="H718" s="75" t="str">
        <f t="shared" si="442"/>
        <v>P, S, T &amp; D Plant - Commodity</v>
      </c>
      <c r="I718" s="23">
        <f>'DepExp. Class.'!L$180</f>
        <v>0</v>
      </c>
      <c r="J718" s="75">
        <f t="shared" si="443"/>
        <v>0</v>
      </c>
      <c r="K718" s="75">
        <f t="shared" si="444"/>
        <v>0</v>
      </c>
      <c r="L718" s="75">
        <f t="shared" si="445"/>
        <v>0</v>
      </c>
      <c r="M718" s="75">
        <f t="shared" si="446"/>
        <v>0</v>
      </c>
      <c r="N718" s="75">
        <f t="shared" si="447"/>
        <v>0</v>
      </c>
      <c r="O718" s="75">
        <f t="shared" si="448"/>
        <v>0</v>
      </c>
      <c r="P718" s="75">
        <f t="shared" si="449"/>
        <v>0</v>
      </c>
      <c r="Q718" s="75">
        <f t="shared" si="450"/>
        <v>0</v>
      </c>
      <c r="R718" s="75">
        <f t="shared" si="451"/>
        <v>0</v>
      </c>
      <c r="S718" s="75">
        <f t="shared" si="452"/>
        <v>0</v>
      </c>
      <c r="T718" s="75">
        <f t="shared" si="453"/>
        <v>0</v>
      </c>
      <c r="U718" s="75">
        <f t="shared" si="454"/>
        <v>0</v>
      </c>
      <c r="V718" s="75">
        <f t="shared" si="455"/>
        <v>0</v>
      </c>
      <c r="W718" s="75">
        <f t="shared" si="456"/>
        <v>0</v>
      </c>
      <c r="X718" s="75">
        <f t="shared" si="457"/>
        <v>0</v>
      </c>
      <c r="Y718" s="23">
        <f t="shared" si="460"/>
        <v>0</v>
      </c>
    </row>
    <row r="719" spans="1:25">
      <c r="A719" s="25">
        <f t="shared" si="458"/>
        <v>696</v>
      </c>
      <c r="C719" s="119">
        <v>39908</v>
      </c>
      <c r="E719" s="115" t="s">
        <v>319</v>
      </c>
      <c r="G719" s="24">
        <v>6.6</v>
      </c>
      <c r="H719" s="75" t="str">
        <f t="shared" si="442"/>
        <v>P, S, T &amp; D Plant - Commodity</v>
      </c>
      <c r="I719" s="23">
        <f>'DepExp. Class.'!L$181</f>
        <v>0</v>
      </c>
      <c r="J719" s="75">
        <f t="shared" si="443"/>
        <v>0</v>
      </c>
      <c r="K719" s="75">
        <f t="shared" si="444"/>
        <v>0</v>
      </c>
      <c r="L719" s="75">
        <f t="shared" si="445"/>
        <v>0</v>
      </c>
      <c r="M719" s="75">
        <f t="shared" si="446"/>
        <v>0</v>
      </c>
      <c r="N719" s="75">
        <f t="shared" si="447"/>
        <v>0</v>
      </c>
      <c r="O719" s="75">
        <f t="shared" si="448"/>
        <v>0</v>
      </c>
      <c r="P719" s="75">
        <f t="shared" si="449"/>
        <v>0</v>
      </c>
      <c r="Q719" s="75">
        <f t="shared" si="450"/>
        <v>0</v>
      </c>
      <c r="R719" s="75">
        <f t="shared" si="451"/>
        <v>0</v>
      </c>
      <c r="S719" s="75">
        <f t="shared" si="452"/>
        <v>0</v>
      </c>
      <c r="T719" s="75">
        <f t="shared" si="453"/>
        <v>0</v>
      </c>
      <c r="U719" s="75">
        <f t="shared" si="454"/>
        <v>0</v>
      </c>
      <c r="V719" s="75">
        <f t="shared" si="455"/>
        <v>0</v>
      </c>
      <c r="W719" s="75">
        <f t="shared" si="456"/>
        <v>0</v>
      </c>
      <c r="X719" s="75">
        <f t="shared" si="457"/>
        <v>0</v>
      </c>
      <c r="Y719" s="23">
        <f t="shared" si="460"/>
        <v>0</v>
      </c>
    </row>
    <row r="720" spans="1:25">
      <c r="A720" s="25">
        <f t="shared" si="458"/>
        <v>697</v>
      </c>
      <c r="C720" s="119">
        <v>39909</v>
      </c>
      <c r="E720" s="115" t="s">
        <v>320</v>
      </c>
      <c r="G720" s="24">
        <v>6.6</v>
      </c>
      <c r="H720" s="75" t="str">
        <f t="shared" si="442"/>
        <v>P, S, T &amp; D Plant - Commodity</v>
      </c>
      <c r="I720" s="23">
        <f>'DepExp. Class.'!L$182</f>
        <v>0</v>
      </c>
      <c r="J720" s="75">
        <f t="shared" si="443"/>
        <v>0</v>
      </c>
      <c r="K720" s="75">
        <f t="shared" si="444"/>
        <v>0</v>
      </c>
      <c r="L720" s="75">
        <f t="shared" si="445"/>
        <v>0</v>
      </c>
      <c r="M720" s="75">
        <f t="shared" si="446"/>
        <v>0</v>
      </c>
      <c r="N720" s="75">
        <f t="shared" si="447"/>
        <v>0</v>
      </c>
      <c r="O720" s="75">
        <f t="shared" si="448"/>
        <v>0</v>
      </c>
      <c r="P720" s="75">
        <f t="shared" si="449"/>
        <v>0</v>
      </c>
      <c r="Q720" s="75">
        <f t="shared" si="450"/>
        <v>0</v>
      </c>
      <c r="R720" s="75">
        <f t="shared" si="451"/>
        <v>0</v>
      </c>
      <c r="S720" s="75">
        <f t="shared" si="452"/>
        <v>0</v>
      </c>
      <c r="T720" s="75">
        <f t="shared" si="453"/>
        <v>0</v>
      </c>
      <c r="U720" s="75">
        <f t="shared" si="454"/>
        <v>0</v>
      </c>
      <c r="V720" s="75">
        <f t="shared" si="455"/>
        <v>0</v>
      </c>
      <c r="W720" s="75">
        <f t="shared" si="456"/>
        <v>0</v>
      </c>
      <c r="X720" s="75">
        <f t="shared" si="457"/>
        <v>0</v>
      </c>
      <c r="Y720" s="23">
        <f t="shared" si="460"/>
        <v>0</v>
      </c>
    </row>
    <row r="721" spans="1:25">
      <c r="A721" s="25">
        <f t="shared" si="458"/>
        <v>698</v>
      </c>
      <c r="C721" s="119">
        <v>39924</v>
      </c>
      <c r="E721" s="115" t="s">
        <v>321</v>
      </c>
      <c r="G721" s="24">
        <v>6.6</v>
      </c>
      <c r="H721" s="75" t="str">
        <f t="shared" si="442"/>
        <v>P, S, T &amp; D Plant - Commodity</v>
      </c>
      <c r="I721" s="23">
        <f>'DepExp. Class.'!L$183</f>
        <v>0</v>
      </c>
      <c r="J721" s="75">
        <f t="shared" si="443"/>
        <v>0</v>
      </c>
      <c r="K721" s="75">
        <f t="shared" si="444"/>
        <v>0</v>
      </c>
      <c r="L721" s="75">
        <f t="shared" si="445"/>
        <v>0</v>
      </c>
      <c r="M721" s="75">
        <f t="shared" si="446"/>
        <v>0</v>
      </c>
      <c r="N721" s="75">
        <f t="shared" si="447"/>
        <v>0</v>
      </c>
      <c r="O721" s="75">
        <f t="shared" si="448"/>
        <v>0</v>
      </c>
      <c r="P721" s="75">
        <f t="shared" si="449"/>
        <v>0</v>
      </c>
      <c r="Q721" s="75">
        <f t="shared" si="450"/>
        <v>0</v>
      </c>
      <c r="R721" s="75">
        <f t="shared" si="451"/>
        <v>0</v>
      </c>
      <c r="S721" s="75">
        <f t="shared" si="452"/>
        <v>0</v>
      </c>
      <c r="T721" s="75">
        <f t="shared" si="453"/>
        <v>0</v>
      </c>
      <c r="U721" s="75">
        <f t="shared" si="454"/>
        <v>0</v>
      </c>
      <c r="V721" s="75">
        <f t="shared" si="455"/>
        <v>0</v>
      </c>
      <c r="W721" s="75">
        <f t="shared" si="456"/>
        <v>0</v>
      </c>
      <c r="X721" s="75">
        <f t="shared" si="457"/>
        <v>0</v>
      </c>
      <c r="Y721" s="23">
        <f t="shared" si="460"/>
        <v>0</v>
      </c>
    </row>
    <row r="722" spans="1:25">
      <c r="A722" s="25">
        <f t="shared" si="458"/>
        <v>699</v>
      </c>
      <c r="E722" s="115"/>
      <c r="G722" s="24"/>
      <c r="H722" s="75"/>
      <c r="I722" s="23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23"/>
    </row>
    <row r="723" spans="1:25">
      <c r="A723" s="25">
        <f t="shared" si="458"/>
        <v>700</v>
      </c>
      <c r="G723" s="24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</row>
    <row r="724" spans="1:25">
      <c r="A724" s="25">
        <f t="shared" si="458"/>
        <v>701</v>
      </c>
      <c r="D724" s="106" t="s">
        <v>149</v>
      </c>
      <c r="G724" s="24"/>
      <c r="H724" s="75"/>
      <c r="I724" s="23">
        <f>'DepExp. Class.'!L$186</f>
        <v>166.37360442048657</v>
      </c>
      <c r="J724" s="75">
        <f>SUM(J688:J721)</f>
        <v>63.205878624288374</v>
      </c>
      <c r="K724" s="75">
        <f t="shared" ref="K724:X724" si="461">SUM(K688:K721)</f>
        <v>41.71416943273033</v>
      </c>
      <c r="L724" s="75">
        <f t="shared" si="461"/>
        <v>0.89870089807353204</v>
      </c>
      <c r="M724" s="75">
        <f t="shared" si="461"/>
        <v>29.62996888081258</v>
      </c>
      <c r="N724" s="75">
        <f t="shared" si="461"/>
        <v>30.924886584581778</v>
      </c>
      <c r="O724" s="75">
        <f t="shared" si="461"/>
        <v>0</v>
      </c>
      <c r="P724" s="75">
        <f t="shared" si="461"/>
        <v>0</v>
      </c>
      <c r="Q724" s="75">
        <f t="shared" si="461"/>
        <v>0</v>
      </c>
      <c r="R724" s="75">
        <f t="shared" si="461"/>
        <v>0</v>
      </c>
      <c r="S724" s="75">
        <f t="shared" si="461"/>
        <v>0</v>
      </c>
      <c r="T724" s="75">
        <f t="shared" si="461"/>
        <v>0</v>
      </c>
      <c r="U724" s="75">
        <f t="shared" si="461"/>
        <v>0</v>
      </c>
      <c r="V724" s="75">
        <f t="shared" si="461"/>
        <v>0</v>
      </c>
      <c r="W724" s="75">
        <f t="shared" si="461"/>
        <v>0</v>
      </c>
      <c r="X724" s="75">
        <f t="shared" si="461"/>
        <v>0</v>
      </c>
      <c r="Y724" s="23">
        <f>SUM(J724:X724)-I724</f>
        <v>0</v>
      </c>
    </row>
    <row r="725" spans="1:25">
      <c r="A725" s="25">
        <f t="shared" si="458"/>
        <v>702</v>
      </c>
      <c r="G725" s="24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</row>
    <row r="726" spans="1:25">
      <c r="A726" s="25">
        <f t="shared" si="458"/>
        <v>703</v>
      </c>
      <c r="D726" s="106" t="s">
        <v>350</v>
      </c>
      <c r="G726" s="24"/>
      <c r="H726" s="75"/>
      <c r="I726" s="23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23"/>
    </row>
    <row r="727" spans="1:25">
      <c r="A727" s="25">
        <f t="shared" si="458"/>
        <v>704</v>
      </c>
      <c r="G727" s="24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</row>
    <row r="728" spans="1:25">
      <c r="A728" s="25">
        <f t="shared" si="458"/>
        <v>705</v>
      </c>
      <c r="D728" s="106" t="s">
        <v>148</v>
      </c>
      <c r="G728" s="24"/>
      <c r="H728" s="75"/>
      <c r="I728" s="23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23"/>
    </row>
    <row r="729" spans="1:25">
      <c r="A729" s="25">
        <f t="shared" si="458"/>
        <v>706</v>
      </c>
      <c r="G729" s="24"/>
      <c r="H729" s="75"/>
      <c r="I729" s="23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23"/>
    </row>
    <row r="730" spans="1:25">
      <c r="A730" s="25">
        <f t="shared" si="458"/>
        <v>707</v>
      </c>
      <c r="C730" s="106">
        <v>37400</v>
      </c>
      <c r="E730" s="115" t="s">
        <v>115</v>
      </c>
      <c r="G730" s="24">
        <v>6.6</v>
      </c>
      <c r="H730" s="75" t="str">
        <f t="shared" ref="H730:H764" si="462">VLOOKUP($G730,alloc,3)</f>
        <v>P, S, T &amp; D Plant - Commodity</v>
      </c>
      <c r="I730" s="23">
        <f>'DepExp. Class.'!L$192</f>
        <v>0</v>
      </c>
      <c r="J730" s="75">
        <f t="shared" ref="J730:J764" si="463">$I730*VLOOKUP($G730,alloc,6)</f>
        <v>0</v>
      </c>
      <c r="K730" s="75">
        <f t="shared" ref="K730:K764" si="464">$I730*VLOOKUP($G730,alloc,7)</f>
        <v>0</v>
      </c>
      <c r="L730" s="75">
        <f t="shared" ref="L730:L764" si="465">$I730*VLOOKUP($G730,alloc,8)</f>
        <v>0</v>
      </c>
      <c r="M730" s="75">
        <f t="shared" ref="M730:M764" si="466">$I730*VLOOKUP($G730,alloc,9)</f>
        <v>0</v>
      </c>
      <c r="N730" s="75">
        <f t="shared" ref="N730:N764" si="467">$I730*VLOOKUP($G730,alloc,10)</f>
        <v>0</v>
      </c>
      <c r="O730" s="75">
        <f t="shared" ref="O730:O764" si="468">$I730*VLOOKUP($G730,alloc,11)</f>
        <v>0</v>
      </c>
      <c r="P730" s="75">
        <f t="shared" ref="P730:P764" si="469">$I730*VLOOKUP($G730,alloc,12)</f>
        <v>0</v>
      </c>
      <c r="Q730" s="75">
        <f t="shared" ref="Q730:Q764" si="470">$I730*VLOOKUP($G730,alloc,13)</f>
        <v>0</v>
      </c>
      <c r="R730" s="75">
        <f t="shared" ref="R730:R764" si="471">$I730*VLOOKUP($G730,alloc,14)</f>
        <v>0</v>
      </c>
      <c r="S730" s="75">
        <f t="shared" ref="S730:S764" si="472">$I730*VLOOKUP($G730,alloc,15)</f>
        <v>0</v>
      </c>
      <c r="T730" s="75">
        <f t="shared" ref="T730:T764" si="473">$I730*VLOOKUP($G730,alloc,16)</f>
        <v>0</v>
      </c>
      <c r="U730" s="75">
        <f t="shared" ref="U730:U764" si="474">$I730*VLOOKUP($G730,alloc,17)</f>
        <v>0</v>
      </c>
      <c r="V730" s="75">
        <f t="shared" ref="V730:V764" si="475">$I730*VLOOKUP($G730,alloc,18)</f>
        <v>0</v>
      </c>
      <c r="W730" s="75">
        <f t="shared" ref="W730:W764" si="476">$I730*VLOOKUP($G730,alloc,19)</f>
        <v>0</v>
      </c>
      <c r="X730" s="75">
        <f t="shared" ref="X730:X764" si="477">$I730*VLOOKUP($G730,alloc,20)</f>
        <v>0</v>
      </c>
      <c r="Y730" s="23">
        <f t="shared" ref="Y730:Y763" si="478">SUM(J730:X730)-I730</f>
        <v>0</v>
      </c>
    </row>
    <row r="731" spans="1:25">
      <c r="A731" s="25">
        <f t="shared" si="458"/>
        <v>708</v>
      </c>
      <c r="C731" s="106">
        <v>39000</v>
      </c>
      <c r="E731" s="115" t="s">
        <v>139</v>
      </c>
      <c r="G731" s="24">
        <v>6.6</v>
      </c>
      <c r="H731" s="75" t="str">
        <f t="shared" si="462"/>
        <v>P, S, T &amp; D Plant - Commodity</v>
      </c>
      <c r="I731" s="23">
        <f>'DepExp. Class.'!L$193</f>
        <v>239.27534527259107</v>
      </c>
      <c r="J731" s="75">
        <f t="shared" si="463"/>
        <v>90.901489354412405</v>
      </c>
      <c r="K731" s="75">
        <f t="shared" si="464"/>
        <v>59.992523023963955</v>
      </c>
      <c r="L731" s="75">
        <f t="shared" si="465"/>
        <v>1.2924944941377567</v>
      </c>
      <c r="M731" s="75">
        <f t="shared" si="466"/>
        <v>42.613256225754746</v>
      </c>
      <c r="N731" s="75">
        <f t="shared" si="467"/>
        <v>44.475582174322184</v>
      </c>
      <c r="O731" s="75">
        <f t="shared" si="468"/>
        <v>0</v>
      </c>
      <c r="P731" s="75">
        <f t="shared" si="469"/>
        <v>0</v>
      </c>
      <c r="Q731" s="75">
        <f t="shared" si="470"/>
        <v>0</v>
      </c>
      <c r="R731" s="75">
        <f t="shared" si="471"/>
        <v>0</v>
      </c>
      <c r="S731" s="75">
        <f t="shared" si="472"/>
        <v>0</v>
      </c>
      <c r="T731" s="75">
        <f t="shared" si="473"/>
        <v>0</v>
      </c>
      <c r="U731" s="75">
        <f t="shared" si="474"/>
        <v>0</v>
      </c>
      <c r="V731" s="75">
        <f t="shared" si="475"/>
        <v>0</v>
      </c>
      <c r="W731" s="75">
        <f t="shared" si="476"/>
        <v>0</v>
      </c>
      <c r="X731" s="75">
        <f t="shared" si="477"/>
        <v>0</v>
      </c>
      <c r="Y731" s="23">
        <f t="shared" si="478"/>
        <v>0</v>
      </c>
    </row>
    <row r="732" spans="1:25">
      <c r="A732" s="25">
        <f t="shared" si="458"/>
        <v>709</v>
      </c>
      <c r="C732" s="106">
        <v>36602</v>
      </c>
      <c r="E732" s="115" t="s">
        <v>139</v>
      </c>
      <c r="G732" s="24">
        <v>6.6</v>
      </c>
      <c r="H732" s="75" t="str">
        <f t="shared" si="462"/>
        <v>P, S, T &amp; D Plant - Commodity</v>
      </c>
      <c r="I732" s="23">
        <f>'DepExp. Class.'!L$194</f>
        <v>0</v>
      </c>
      <c r="J732" s="75">
        <f t="shared" si="463"/>
        <v>0</v>
      </c>
      <c r="K732" s="75">
        <f t="shared" si="464"/>
        <v>0</v>
      </c>
      <c r="L732" s="75">
        <f t="shared" si="465"/>
        <v>0</v>
      </c>
      <c r="M732" s="75">
        <f t="shared" si="466"/>
        <v>0</v>
      </c>
      <c r="N732" s="75">
        <f t="shared" si="467"/>
        <v>0</v>
      </c>
      <c r="O732" s="75">
        <f t="shared" si="468"/>
        <v>0</v>
      </c>
      <c r="P732" s="75">
        <f t="shared" si="469"/>
        <v>0</v>
      </c>
      <c r="Q732" s="75">
        <f t="shared" si="470"/>
        <v>0</v>
      </c>
      <c r="R732" s="75">
        <f t="shared" si="471"/>
        <v>0</v>
      </c>
      <c r="S732" s="75">
        <f t="shared" si="472"/>
        <v>0</v>
      </c>
      <c r="T732" s="75">
        <f t="shared" si="473"/>
        <v>0</v>
      </c>
      <c r="U732" s="75">
        <f t="shared" si="474"/>
        <v>0</v>
      </c>
      <c r="V732" s="75">
        <f t="shared" si="475"/>
        <v>0</v>
      </c>
      <c r="W732" s="75">
        <f t="shared" si="476"/>
        <v>0</v>
      </c>
      <c r="X732" s="75">
        <f t="shared" si="477"/>
        <v>0</v>
      </c>
      <c r="Y732" s="23">
        <f t="shared" si="478"/>
        <v>0</v>
      </c>
    </row>
    <row r="733" spans="1:25">
      <c r="A733" s="25">
        <f t="shared" si="458"/>
        <v>710</v>
      </c>
      <c r="C733" s="106">
        <v>37503</v>
      </c>
      <c r="E733" s="115" t="s">
        <v>278</v>
      </c>
      <c r="G733" s="24">
        <v>6.6</v>
      </c>
      <c r="H733" s="75" t="str">
        <f t="shared" si="462"/>
        <v>P, S, T &amp; D Plant - Commodity</v>
      </c>
      <c r="I733" s="23">
        <f>'DepExp. Class.'!L$195</f>
        <v>0</v>
      </c>
      <c r="J733" s="75">
        <f t="shared" si="463"/>
        <v>0</v>
      </c>
      <c r="K733" s="75">
        <f t="shared" si="464"/>
        <v>0</v>
      </c>
      <c r="L733" s="75">
        <f t="shared" si="465"/>
        <v>0</v>
      </c>
      <c r="M733" s="75">
        <f t="shared" si="466"/>
        <v>0</v>
      </c>
      <c r="N733" s="75">
        <f t="shared" si="467"/>
        <v>0</v>
      </c>
      <c r="O733" s="75">
        <f t="shared" si="468"/>
        <v>0</v>
      </c>
      <c r="P733" s="75">
        <f t="shared" si="469"/>
        <v>0</v>
      </c>
      <c r="Q733" s="75">
        <f t="shared" si="470"/>
        <v>0</v>
      </c>
      <c r="R733" s="75">
        <f t="shared" si="471"/>
        <v>0</v>
      </c>
      <c r="S733" s="75">
        <f t="shared" si="472"/>
        <v>0</v>
      </c>
      <c r="T733" s="75">
        <f t="shared" si="473"/>
        <v>0</v>
      </c>
      <c r="U733" s="75">
        <f t="shared" si="474"/>
        <v>0</v>
      </c>
      <c r="V733" s="75">
        <f t="shared" si="475"/>
        <v>0</v>
      </c>
      <c r="W733" s="75">
        <f t="shared" si="476"/>
        <v>0</v>
      </c>
      <c r="X733" s="75">
        <f t="shared" si="477"/>
        <v>0</v>
      </c>
      <c r="Y733" s="23">
        <f t="shared" si="478"/>
        <v>0</v>
      </c>
    </row>
    <row r="734" spans="1:25">
      <c r="A734" s="25">
        <f t="shared" si="458"/>
        <v>711</v>
      </c>
      <c r="C734" s="106">
        <v>39004</v>
      </c>
      <c r="E734" s="115" t="s">
        <v>293</v>
      </c>
      <c r="G734" s="24">
        <v>6.6</v>
      </c>
      <c r="H734" s="75" t="str">
        <f t="shared" si="462"/>
        <v>P, S, T &amp; D Plant - Commodity</v>
      </c>
      <c r="I734" s="23">
        <f>'DepExp. Class.'!L$196</f>
        <v>0</v>
      </c>
      <c r="J734" s="75">
        <f t="shared" si="463"/>
        <v>0</v>
      </c>
      <c r="K734" s="75">
        <f t="shared" si="464"/>
        <v>0</v>
      </c>
      <c r="L734" s="75">
        <f t="shared" si="465"/>
        <v>0</v>
      </c>
      <c r="M734" s="75">
        <f t="shared" si="466"/>
        <v>0</v>
      </c>
      <c r="N734" s="75">
        <f t="shared" si="467"/>
        <v>0</v>
      </c>
      <c r="O734" s="75">
        <f t="shared" si="468"/>
        <v>0</v>
      </c>
      <c r="P734" s="75">
        <f t="shared" si="469"/>
        <v>0</v>
      </c>
      <c r="Q734" s="75">
        <f t="shared" si="470"/>
        <v>0</v>
      </c>
      <c r="R734" s="75">
        <f t="shared" si="471"/>
        <v>0</v>
      </c>
      <c r="S734" s="75">
        <f t="shared" si="472"/>
        <v>0</v>
      </c>
      <c r="T734" s="75">
        <f t="shared" si="473"/>
        <v>0</v>
      </c>
      <c r="U734" s="75">
        <f t="shared" si="474"/>
        <v>0</v>
      </c>
      <c r="V734" s="75">
        <f t="shared" si="475"/>
        <v>0</v>
      </c>
      <c r="W734" s="75">
        <f t="shared" si="476"/>
        <v>0</v>
      </c>
      <c r="X734" s="75">
        <f t="shared" si="477"/>
        <v>0</v>
      </c>
      <c r="Y734" s="23">
        <f t="shared" si="478"/>
        <v>0</v>
      </c>
    </row>
    <row r="735" spans="1:25">
      <c r="A735" s="25">
        <f t="shared" si="458"/>
        <v>712</v>
      </c>
      <c r="C735" s="106">
        <v>39009</v>
      </c>
      <c r="E735" s="115" t="s">
        <v>294</v>
      </c>
      <c r="G735" s="24">
        <v>6.6</v>
      </c>
      <c r="H735" s="75" t="str">
        <f t="shared" si="462"/>
        <v>P, S, T &amp; D Plant - Commodity</v>
      </c>
      <c r="I735" s="23">
        <f>'DepExp. Class.'!L$197</f>
        <v>597.84438450739856</v>
      </c>
      <c r="J735" s="75">
        <f t="shared" si="463"/>
        <v>227.12304475825877</v>
      </c>
      <c r="K735" s="75">
        <f t="shared" si="464"/>
        <v>149.89506320196764</v>
      </c>
      <c r="L735" s="75">
        <f t="shared" si="465"/>
        <v>3.2293781645020259</v>
      </c>
      <c r="M735" s="75">
        <f t="shared" si="466"/>
        <v>106.47188038165459</v>
      </c>
      <c r="N735" s="75">
        <f t="shared" si="467"/>
        <v>111.12501800101546</v>
      </c>
      <c r="O735" s="75">
        <f t="shared" si="468"/>
        <v>0</v>
      </c>
      <c r="P735" s="75">
        <f t="shared" si="469"/>
        <v>0</v>
      </c>
      <c r="Q735" s="75">
        <f t="shared" si="470"/>
        <v>0</v>
      </c>
      <c r="R735" s="75">
        <f t="shared" si="471"/>
        <v>0</v>
      </c>
      <c r="S735" s="75">
        <f t="shared" si="472"/>
        <v>0</v>
      </c>
      <c r="T735" s="75">
        <f t="shared" si="473"/>
        <v>0</v>
      </c>
      <c r="U735" s="75">
        <f t="shared" si="474"/>
        <v>0</v>
      </c>
      <c r="V735" s="75">
        <f t="shared" si="475"/>
        <v>0</v>
      </c>
      <c r="W735" s="75">
        <f t="shared" si="476"/>
        <v>0</v>
      </c>
      <c r="X735" s="75">
        <f t="shared" si="477"/>
        <v>0</v>
      </c>
      <c r="Y735" s="23">
        <f t="shared" si="478"/>
        <v>0</v>
      </c>
    </row>
    <row r="736" spans="1:25">
      <c r="A736" s="25">
        <f t="shared" si="458"/>
        <v>713</v>
      </c>
      <c r="C736" s="106">
        <v>39100</v>
      </c>
      <c r="E736" s="115" t="s">
        <v>295</v>
      </c>
      <c r="G736" s="24">
        <v>6.6</v>
      </c>
      <c r="H736" s="75" t="str">
        <f t="shared" si="462"/>
        <v>P, S, T &amp; D Plant - Commodity</v>
      </c>
      <c r="I736" s="23">
        <f>'DepExp. Class.'!L$198</f>
        <v>512.33864674111169</v>
      </c>
      <c r="J736" s="75">
        <f t="shared" si="463"/>
        <v>194.63913421390879</v>
      </c>
      <c r="K736" s="75">
        <f t="shared" si="464"/>
        <v>128.45656131293666</v>
      </c>
      <c r="L736" s="75">
        <f t="shared" si="465"/>
        <v>2.7675015129221934</v>
      </c>
      <c r="M736" s="75">
        <f t="shared" si="466"/>
        <v>91.243909827245943</v>
      </c>
      <c r="N736" s="75">
        <f t="shared" si="467"/>
        <v>95.231539874098061</v>
      </c>
      <c r="O736" s="75">
        <f t="shared" si="468"/>
        <v>0</v>
      </c>
      <c r="P736" s="75">
        <f t="shared" si="469"/>
        <v>0</v>
      </c>
      <c r="Q736" s="75">
        <f t="shared" si="470"/>
        <v>0</v>
      </c>
      <c r="R736" s="75">
        <f t="shared" si="471"/>
        <v>0</v>
      </c>
      <c r="S736" s="75">
        <f t="shared" si="472"/>
        <v>0</v>
      </c>
      <c r="T736" s="75">
        <f t="shared" si="473"/>
        <v>0</v>
      </c>
      <c r="U736" s="75">
        <f t="shared" si="474"/>
        <v>0</v>
      </c>
      <c r="V736" s="75">
        <f t="shared" si="475"/>
        <v>0</v>
      </c>
      <c r="W736" s="75">
        <f t="shared" si="476"/>
        <v>0</v>
      </c>
      <c r="X736" s="75">
        <f t="shared" si="477"/>
        <v>0</v>
      </c>
      <c r="Y736" s="23">
        <f t="shared" si="478"/>
        <v>0</v>
      </c>
    </row>
    <row r="737" spans="1:25">
      <c r="A737" s="25">
        <f t="shared" si="458"/>
        <v>714</v>
      </c>
      <c r="C737" s="106">
        <v>39102</v>
      </c>
      <c r="E737" s="115" t="s">
        <v>296</v>
      </c>
      <c r="G737" s="24">
        <v>6.6</v>
      </c>
      <c r="H737" s="75" t="str">
        <f t="shared" si="462"/>
        <v>P, S, T &amp; D Plant - Commodity</v>
      </c>
      <c r="I737" s="23">
        <f>'DepExp. Class.'!L$199</f>
        <v>0</v>
      </c>
      <c r="J737" s="75">
        <f t="shared" si="463"/>
        <v>0</v>
      </c>
      <c r="K737" s="75">
        <f t="shared" si="464"/>
        <v>0</v>
      </c>
      <c r="L737" s="75">
        <f t="shared" si="465"/>
        <v>0</v>
      </c>
      <c r="M737" s="75">
        <f t="shared" si="466"/>
        <v>0</v>
      </c>
      <c r="N737" s="75">
        <f t="shared" si="467"/>
        <v>0</v>
      </c>
      <c r="O737" s="75">
        <f t="shared" si="468"/>
        <v>0</v>
      </c>
      <c r="P737" s="75">
        <f t="shared" si="469"/>
        <v>0</v>
      </c>
      <c r="Q737" s="75">
        <f t="shared" si="470"/>
        <v>0</v>
      </c>
      <c r="R737" s="75">
        <f t="shared" si="471"/>
        <v>0</v>
      </c>
      <c r="S737" s="75">
        <f t="shared" si="472"/>
        <v>0</v>
      </c>
      <c r="T737" s="75">
        <f t="shared" si="473"/>
        <v>0</v>
      </c>
      <c r="U737" s="75">
        <f t="shared" si="474"/>
        <v>0</v>
      </c>
      <c r="V737" s="75">
        <f t="shared" si="475"/>
        <v>0</v>
      </c>
      <c r="W737" s="75">
        <f t="shared" si="476"/>
        <v>0</v>
      </c>
      <c r="X737" s="75">
        <f t="shared" si="477"/>
        <v>0</v>
      </c>
      <c r="Y737" s="23">
        <f t="shared" si="478"/>
        <v>0</v>
      </c>
    </row>
    <row r="738" spans="1:25">
      <c r="A738" s="25">
        <f t="shared" si="458"/>
        <v>715</v>
      </c>
      <c r="C738" s="106">
        <v>39103</v>
      </c>
      <c r="E738" s="115" t="s">
        <v>297</v>
      </c>
      <c r="G738" s="24">
        <v>6.6</v>
      </c>
      <c r="H738" s="75" t="str">
        <f t="shared" si="462"/>
        <v>P, S, T &amp; D Plant - Commodity</v>
      </c>
      <c r="I738" s="23">
        <f>'DepExp. Class.'!L$200</f>
        <v>0</v>
      </c>
      <c r="J738" s="75">
        <f t="shared" si="463"/>
        <v>0</v>
      </c>
      <c r="K738" s="75">
        <f t="shared" si="464"/>
        <v>0</v>
      </c>
      <c r="L738" s="75">
        <f t="shared" si="465"/>
        <v>0</v>
      </c>
      <c r="M738" s="75">
        <f t="shared" si="466"/>
        <v>0</v>
      </c>
      <c r="N738" s="75">
        <f t="shared" si="467"/>
        <v>0</v>
      </c>
      <c r="O738" s="75">
        <f t="shared" si="468"/>
        <v>0</v>
      </c>
      <c r="P738" s="75">
        <f t="shared" si="469"/>
        <v>0</v>
      </c>
      <c r="Q738" s="75">
        <f t="shared" si="470"/>
        <v>0</v>
      </c>
      <c r="R738" s="75">
        <f t="shared" si="471"/>
        <v>0</v>
      </c>
      <c r="S738" s="75">
        <f t="shared" si="472"/>
        <v>0</v>
      </c>
      <c r="T738" s="75">
        <f t="shared" si="473"/>
        <v>0</v>
      </c>
      <c r="U738" s="75">
        <f t="shared" si="474"/>
        <v>0</v>
      </c>
      <c r="V738" s="75">
        <f t="shared" si="475"/>
        <v>0</v>
      </c>
      <c r="W738" s="75">
        <f t="shared" si="476"/>
        <v>0</v>
      </c>
      <c r="X738" s="75">
        <f t="shared" si="477"/>
        <v>0</v>
      </c>
      <c r="Y738" s="23">
        <f t="shared" si="478"/>
        <v>0</v>
      </c>
    </row>
    <row r="739" spans="1:25">
      <c r="A739" s="25">
        <f t="shared" si="458"/>
        <v>716</v>
      </c>
      <c r="C739" s="106">
        <v>39200</v>
      </c>
      <c r="E739" s="115" t="s">
        <v>298</v>
      </c>
      <c r="G739" s="24">
        <v>6.6</v>
      </c>
      <c r="H739" s="75" t="str">
        <f t="shared" si="462"/>
        <v>P, S, T &amp; D Plant - Commodity</v>
      </c>
      <c r="I739" s="23">
        <f>'DepExp. Class.'!L$201</f>
        <v>19.748769345404824</v>
      </c>
      <c r="J739" s="75">
        <f t="shared" si="463"/>
        <v>7.5026223214469283</v>
      </c>
      <c r="K739" s="75">
        <f t="shared" si="464"/>
        <v>4.9515276983485714</v>
      </c>
      <c r="L739" s="75">
        <f t="shared" si="465"/>
        <v>0.10667699848412317</v>
      </c>
      <c r="M739" s="75">
        <f t="shared" si="466"/>
        <v>3.5171169319610924</v>
      </c>
      <c r="N739" s="75">
        <f t="shared" si="467"/>
        <v>3.6708253951641066</v>
      </c>
      <c r="O739" s="75">
        <f t="shared" si="468"/>
        <v>0</v>
      </c>
      <c r="P739" s="75">
        <f t="shared" si="469"/>
        <v>0</v>
      </c>
      <c r="Q739" s="75">
        <f t="shared" si="470"/>
        <v>0</v>
      </c>
      <c r="R739" s="75">
        <f t="shared" si="471"/>
        <v>0</v>
      </c>
      <c r="S739" s="75">
        <f t="shared" si="472"/>
        <v>0</v>
      </c>
      <c r="T739" s="75">
        <f t="shared" si="473"/>
        <v>0</v>
      </c>
      <c r="U739" s="75">
        <f t="shared" si="474"/>
        <v>0</v>
      </c>
      <c r="V739" s="75">
        <f t="shared" si="475"/>
        <v>0</v>
      </c>
      <c r="W739" s="75">
        <f t="shared" si="476"/>
        <v>0</v>
      </c>
      <c r="X739" s="75">
        <f t="shared" si="477"/>
        <v>0</v>
      </c>
      <c r="Y739" s="23">
        <f t="shared" si="478"/>
        <v>0</v>
      </c>
    </row>
    <row r="740" spans="1:25">
      <c r="A740" s="25">
        <f t="shared" si="458"/>
        <v>717</v>
      </c>
      <c r="C740" s="106">
        <v>39201</v>
      </c>
      <c r="E740" s="115" t="s">
        <v>299</v>
      </c>
      <c r="G740" s="24">
        <v>6.6</v>
      </c>
      <c r="H740" s="75" t="str">
        <f t="shared" si="462"/>
        <v>P, S, T &amp; D Plant - Commodity</v>
      </c>
      <c r="I740" s="23">
        <f>'DepExp. Class.'!L$202</f>
        <v>0</v>
      </c>
      <c r="J740" s="75">
        <f t="shared" si="463"/>
        <v>0</v>
      </c>
      <c r="K740" s="75">
        <f t="shared" si="464"/>
        <v>0</v>
      </c>
      <c r="L740" s="75">
        <f t="shared" si="465"/>
        <v>0</v>
      </c>
      <c r="M740" s="75">
        <f t="shared" si="466"/>
        <v>0</v>
      </c>
      <c r="N740" s="75">
        <f t="shared" si="467"/>
        <v>0</v>
      </c>
      <c r="O740" s="75">
        <f t="shared" si="468"/>
        <v>0</v>
      </c>
      <c r="P740" s="75">
        <f t="shared" si="469"/>
        <v>0</v>
      </c>
      <c r="Q740" s="75">
        <f t="shared" si="470"/>
        <v>0</v>
      </c>
      <c r="R740" s="75">
        <f t="shared" si="471"/>
        <v>0</v>
      </c>
      <c r="S740" s="75">
        <f t="shared" si="472"/>
        <v>0</v>
      </c>
      <c r="T740" s="75">
        <f t="shared" si="473"/>
        <v>0</v>
      </c>
      <c r="U740" s="75">
        <f t="shared" si="474"/>
        <v>0</v>
      </c>
      <c r="V740" s="75">
        <f t="shared" si="475"/>
        <v>0</v>
      </c>
      <c r="W740" s="75">
        <f t="shared" si="476"/>
        <v>0</v>
      </c>
      <c r="X740" s="75">
        <f t="shared" si="477"/>
        <v>0</v>
      </c>
      <c r="Y740" s="23">
        <f t="shared" si="478"/>
        <v>0</v>
      </c>
    </row>
    <row r="741" spans="1:25">
      <c r="A741" s="25">
        <f t="shared" si="458"/>
        <v>718</v>
      </c>
      <c r="C741" s="106">
        <v>39202</v>
      </c>
      <c r="E741" s="115" t="s">
        <v>300</v>
      </c>
      <c r="G741" s="24">
        <v>6.6</v>
      </c>
      <c r="H741" s="75" t="str">
        <f t="shared" si="462"/>
        <v>P, S, T &amp; D Plant - Commodity</v>
      </c>
      <c r="I741" s="23">
        <f>'DepExp. Class.'!L$203</f>
        <v>0</v>
      </c>
      <c r="J741" s="75">
        <f t="shared" si="463"/>
        <v>0</v>
      </c>
      <c r="K741" s="75">
        <f t="shared" si="464"/>
        <v>0</v>
      </c>
      <c r="L741" s="75">
        <f t="shared" si="465"/>
        <v>0</v>
      </c>
      <c r="M741" s="75">
        <f t="shared" si="466"/>
        <v>0</v>
      </c>
      <c r="N741" s="75">
        <f t="shared" si="467"/>
        <v>0</v>
      </c>
      <c r="O741" s="75">
        <f t="shared" si="468"/>
        <v>0</v>
      </c>
      <c r="P741" s="75">
        <f t="shared" si="469"/>
        <v>0</v>
      </c>
      <c r="Q741" s="75">
        <f t="shared" si="470"/>
        <v>0</v>
      </c>
      <c r="R741" s="75">
        <f t="shared" si="471"/>
        <v>0</v>
      </c>
      <c r="S741" s="75">
        <f t="shared" si="472"/>
        <v>0</v>
      </c>
      <c r="T741" s="75">
        <f t="shared" si="473"/>
        <v>0</v>
      </c>
      <c r="U741" s="75">
        <f t="shared" si="474"/>
        <v>0</v>
      </c>
      <c r="V741" s="75">
        <f t="shared" si="475"/>
        <v>0</v>
      </c>
      <c r="W741" s="75">
        <f t="shared" si="476"/>
        <v>0</v>
      </c>
      <c r="X741" s="75">
        <f t="shared" si="477"/>
        <v>0</v>
      </c>
      <c r="Y741" s="23">
        <f t="shared" si="478"/>
        <v>0</v>
      </c>
    </row>
    <row r="742" spans="1:25">
      <c r="A742" s="25">
        <f t="shared" si="458"/>
        <v>719</v>
      </c>
      <c r="C742" s="106">
        <v>39300</v>
      </c>
      <c r="E742" s="115" t="s">
        <v>186</v>
      </c>
      <c r="G742" s="24">
        <v>6.6</v>
      </c>
      <c r="H742" s="75" t="str">
        <f t="shared" si="462"/>
        <v>P, S, T &amp; D Plant - Commodity</v>
      </c>
      <c r="I742" s="23">
        <f>'DepExp. Class.'!L$204</f>
        <v>0</v>
      </c>
      <c r="J742" s="75">
        <f t="shared" si="463"/>
        <v>0</v>
      </c>
      <c r="K742" s="75">
        <f t="shared" si="464"/>
        <v>0</v>
      </c>
      <c r="L742" s="75">
        <f t="shared" si="465"/>
        <v>0</v>
      </c>
      <c r="M742" s="75">
        <f t="shared" si="466"/>
        <v>0</v>
      </c>
      <c r="N742" s="75">
        <f t="shared" si="467"/>
        <v>0</v>
      </c>
      <c r="O742" s="75">
        <f t="shared" si="468"/>
        <v>0</v>
      </c>
      <c r="P742" s="75">
        <f t="shared" si="469"/>
        <v>0</v>
      </c>
      <c r="Q742" s="75">
        <f t="shared" si="470"/>
        <v>0</v>
      </c>
      <c r="R742" s="75">
        <f t="shared" si="471"/>
        <v>0</v>
      </c>
      <c r="S742" s="75">
        <f t="shared" si="472"/>
        <v>0</v>
      </c>
      <c r="T742" s="75">
        <f t="shared" si="473"/>
        <v>0</v>
      </c>
      <c r="U742" s="75">
        <f t="shared" si="474"/>
        <v>0</v>
      </c>
      <c r="V742" s="75">
        <f t="shared" si="475"/>
        <v>0</v>
      </c>
      <c r="W742" s="75">
        <f t="shared" si="476"/>
        <v>0</v>
      </c>
      <c r="X742" s="75">
        <f t="shared" si="477"/>
        <v>0</v>
      </c>
      <c r="Y742" s="23">
        <f t="shared" si="478"/>
        <v>0</v>
      </c>
    </row>
    <row r="743" spans="1:25">
      <c r="A743" s="25">
        <f t="shared" si="458"/>
        <v>720</v>
      </c>
      <c r="C743" s="106">
        <v>39400</v>
      </c>
      <c r="E743" s="115" t="s">
        <v>301</v>
      </c>
      <c r="G743" s="24">
        <v>6.6</v>
      </c>
      <c r="H743" s="75" t="str">
        <f t="shared" si="462"/>
        <v>P, S, T &amp; D Plant - Commodity</v>
      </c>
      <c r="I743" s="23">
        <f>'DepExp. Class.'!L$205</f>
        <v>3.5618263163565334</v>
      </c>
      <c r="J743" s="75">
        <f t="shared" si="463"/>
        <v>1.3531495132091143</v>
      </c>
      <c r="K743" s="75">
        <f t="shared" si="464"/>
        <v>0.89304206017525445</v>
      </c>
      <c r="L743" s="75">
        <f t="shared" si="465"/>
        <v>1.92399300384298E-2</v>
      </c>
      <c r="M743" s="75">
        <f t="shared" si="466"/>
        <v>0.63433621745534519</v>
      </c>
      <c r="N743" s="75">
        <f t="shared" si="467"/>
        <v>0.66205859547838919</v>
      </c>
      <c r="O743" s="75">
        <f t="shared" si="468"/>
        <v>0</v>
      </c>
      <c r="P743" s="75">
        <f t="shared" si="469"/>
        <v>0</v>
      </c>
      <c r="Q743" s="75">
        <f t="shared" si="470"/>
        <v>0</v>
      </c>
      <c r="R743" s="75">
        <f t="shared" si="471"/>
        <v>0</v>
      </c>
      <c r="S743" s="75">
        <f t="shared" si="472"/>
        <v>0</v>
      </c>
      <c r="T743" s="75">
        <f t="shared" si="473"/>
        <v>0</v>
      </c>
      <c r="U743" s="75">
        <f t="shared" si="474"/>
        <v>0</v>
      </c>
      <c r="V743" s="75">
        <f t="shared" si="475"/>
        <v>0</v>
      </c>
      <c r="W743" s="75">
        <f t="shared" si="476"/>
        <v>0</v>
      </c>
      <c r="X743" s="75">
        <f t="shared" si="477"/>
        <v>0</v>
      </c>
      <c r="Y743" s="23">
        <f t="shared" si="478"/>
        <v>0</v>
      </c>
    </row>
    <row r="744" spans="1:25">
      <c r="A744" s="25">
        <f t="shared" si="458"/>
        <v>721</v>
      </c>
      <c r="C744" s="106">
        <v>39600</v>
      </c>
      <c r="E744" s="115" t="s">
        <v>302</v>
      </c>
      <c r="G744" s="24">
        <v>6.6</v>
      </c>
      <c r="H744" s="75" t="str">
        <f t="shared" si="462"/>
        <v>P, S, T &amp; D Plant - Commodity</v>
      </c>
      <c r="I744" s="23">
        <f>'DepExp. Class.'!L$206</f>
        <v>0</v>
      </c>
      <c r="J744" s="75">
        <f t="shared" si="463"/>
        <v>0</v>
      </c>
      <c r="K744" s="75">
        <f t="shared" si="464"/>
        <v>0</v>
      </c>
      <c r="L744" s="75">
        <f t="shared" si="465"/>
        <v>0</v>
      </c>
      <c r="M744" s="75">
        <f t="shared" si="466"/>
        <v>0</v>
      </c>
      <c r="N744" s="75">
        <f t="shared" si="467"/>
        <v>0</v>
      </c>
      <c r="O744" s="75">
        <f t="shared" si="468"/>
        <v>0</v>
      </c>
      <c r="P744" s="75">
        <f t="shared" si="469"/>
        <v>0</v>
      </c>
      <c r="Q744" s="75">
        <f t="shared" si="470"/>
        <v>0</v>
      </c>
      <c r="R744" s="75">
        <f t="shared" si="471"/>
        <v>0</v>
      </c>
      <c r="S744" s="75">
        <f t="shared" si="472"/>
        <v>0</v>
      </c>
      <c r="T744" s="75">
        <f t="shared" si="473"/>
        <v>0</v>
      </c>
      <c r="U744" s="75">
        <f t="shared" si="474"/>
        <v>0</v>
      </c>
      <c r="V744" s="75">
        <f t="shared" si="475"/>
        <v>0</v>
      </c>
      <c r="W744" s="75">
        <f t="shared" si="476"/>
        <v>0</v>
      </c>
      <c r="X744" s="75">
        <f t="shared" si="477"/>
        <v>0</v>
      </c>
      <c r="Y744" s="23">
        <f t="shared" si="478"/>
        <v>0</v>
      </c>
    </row>
    <row r="745" spans="1:25">
      <c r="A745" s="25">
        <f t="shared" si="458"/>
        <v>722</v>
      </c>
      <c r="C745" s="106">
        <v>39603</v>
      </c>
      <c r="E745" s="115" t="s">
        <v>303</v>
      </c>
      <c r="G745" s="24">
        <v>6.6</v>
      </c>
      <c r="H745" s="75" t="str">
        <f t="shared" si="462"/>
        <v>P, S, T &amp; D Plant - Commodity</v>
      </c>
      <c r="I745" s="23">
        <f>'DepExp. Class.'!L$207</f>
        <v>0</v>
      </c>
      <c r="J745" s="75">
        <f t="shared" si="463"/>
        <v>0</v>
      </c>
      <c r="K745" s="75">
        <f t="shared" si="464"/>
        <v>0</v>
      </c>
      <c r="L745" s="75">
        <f t="shared" si="465"/>
        <v>0</v>
      </c>
      <c r="M745" s="75">
        <f t="shared" si="466"/>
        <v>0</v>
      </c>
      <c r="N745" s="75">
        <f t="shared" si="467"/>
        <v>0</v>
      </c>
      <c r="O745" s="75">
        <f t="shared" si="468"/>
        <v>0</v>
      </c>
      <c r="P745" s="75">
        <f t="shared" si="469"/>
        <v>0</v>
      </c>
      <c r="Q745" s="75">
        <f t="shared" si="470"/>
        <v>0</v>
      </c>
      <c r="R745" s="75">
        <f t="shared" si="471"/>
        <v>0</v>
      </c>
      <c r="S745" s="75">
        <f t="shared" si="472"/>
        <v>0</v>
      </c>
      <c r="T745" s="75">
        <f t="shared" si="473"/>
        <v>0</v>
      </c>
      <c r="U745" s="75">
        <f t="shared" si="474"/>
        <v>0</v>
      </c>
      <c r="V745" s="75">
        <f t="shared" si="475"/>
        <v>0</v>
      </c>
      <c r="W745" s="75">
        <f t="shared" si="476"/>
        <v>0</v>
      </c>
      <c r="X745" s="75">
        <f t="shared" si="477"/>
        <v>0</v>
      </c>
      <c r="Y745" s="23">
        <f t="shared" si="478"/>
        <v>0</v>
      </c>
    </row>
    <row r="746" spans="1:25">
      <c r="A746" s="25">
        <f t="shared" ref="A746:A809" si="479">A745+1</f>
        <v>723</v>
      </c>
      <c r="C746" s="106">
        <v>39604</v>
      </c>
      <c r="E746" s="115" t="s">
        <v>304</v>
      </c>
      <c r="G746" s="24">
        <v>6.6</v>
      </c>
      <c r="H746" s="75" t="str">
        <f t="shared" si="462"/>
        <v>P, S, T &amp; D Plant - Commodity</v>
      </c>
      <c r="I746" s="23">
        <f>'DepExp. Class.'!L$208</f>
        <v>0</v>
      </c>
      <c r="J746" s="75">
        <f t="shared" si="463"/>
        <v>0</v>
      </c>
      <c r="K746" s="75">
        <f t="shared" si="464"/>
        <v>0</v>
      </c>
      <c r="L746" s="75">
        <f t="shared" si="465"/>
        <v>0</v>
      </c>
      <c r="M746" s="75">
        <f t="shared" si="466"/>
        <v>0</v>
      </c>
      <c r="N746" s="75">
        <f t="shared" si="467"/>
        <v>0</v>
      </c>
      <c r="O746" s="75">
        <f t="shared" si="468"/>
        <v>0</v>
      </c>
      <c r="P746" s="75">
        <f t="shared" si="469"/>
        <v>0</v>
      </c>
      <c r="Q746" s="75">
        <f t="shared" si="470"/>
        <v>0</v>
      </c>
      <c r="R746" s="75">
        <f t="shared" si="471"/>
        <v>0</v>
      </c>
      <c r="S746" s="75">
        <f t="shared" si="472"/>
        <v>0</v>
      </c>
      <c r="T746" s="75">
        <f t="shared" si="473"/>
        <v>0</v>
      </c>
      <c r="U746" s="75">
        <f t="shared" si="474"/>
        <v>0</v>
      </c>
      <c r="V746" s="75">
        <f t="shared" si="475"/>
        <v>0</v>
      </c>
      <c r="W746" s="75">
        <f t="shared" si="476"/>
        <v>0</v>
      </c>
      <c r="X746" s="75">
        <f t="shared" si="477"/>
        <v>0</v>
      </c>
      <c r="Y746" s="23">
        <f t="shared" si="478"/>
        <v>0</v>
      </c>
    </row>
    <row r="747" spans="1:25">
      <c r="A747" s="25">
        <f t="shared" si="479"/>
        <v>724</v>
      </c>
      <c r="C747" s="106">
        <v>39605</v>
      </c>
      <c r="E747" s="113" t="s">
        <v>305</v>
      </c>
      <c r="G747" s="24">
        <v>6.6</v>
      </c>
      <c r="H747" s="75" t="str">
        <f t="shared" si="462"/>
        <v>P, S, T &amp; D Plant - Commodity</v>
      </c>
      <c r="I747" s="23">
        <f>'DepExp. Class.'!L$209</f>
        <v>0</v>
      </c>
      <c r="J747" s="75">
        <f t="shared" si="463"/>
        <v>0</v>
      </c>
      <c r="K747" s="75">
        <f t="shared" si="464"/>
        <v>0</v>
      </c>
      <c r="L747" s="75">
        <f t="shared" si="465"/>
        <v>0</v>
      </c>
      <c r="M747" s="75">
        <f t="shared" si="466"/>
        <v>0</v>
      </c>
      <c r="N747" s="75">
        <f t="shared" si="467"/>
        <v>0</v>
      </c>
      <c r="O747" s="75">
        <f t="shared" si="468"/>
        <v>0</v>
      </c>
      <c r="P747" s="75">
        <f t="shared" si="469"/>
        <v>0</v>
      </c>
      <c r="Q747" s="75">
        <f t="shared" si="470"/>
        <v>0</v>
      </c>
      <c r="R747" s="75">
        <f t="shared" si="471"/>
        <v>0</v>
      </c>
      <c r="S747" s="75">
        <f t="shared" si="472"/>
        <v>0</v>
      </c>
      <c r="T747" s="75">
        <f t="shared" si="473"/>
        <v>0</v>
      </c>
      <c r="U747" s="75">
        <f t="shared" si="474"/>
        <v>0</v>
      </c>
      <c r="V747" s="75">
        <f t="shared" si="475"/>
        <v>0</v>
      </c>
      <c r="W747" s="75">
        <f t="shared" si="476"/>
        <v>0</v>
      </c>
      <c r="X747" s="75">
        <f t="shared" si="477"/>
        <v>0</v>
      </c>
      <c r="Y747" s="23">
        <f t="shared" si="478"/>
        <v>0</v>
      </c>
    </row>
    <row r="748" spans="1:25">
      <c r="A748" s="25">
        <f t="shared" si="479"/>
        <v>725</v>
      </c>
      <c r="C748" s="106">
        <v>39700</v>
      </c>
      <c r="E748" s="115" t="s">
        <v>306</v>
      </c>
      <c r="G748" s="24">
        <v>6.6</v>
      </c>
      <c r="H748" s="75" t="str">
        <f t="shared" si="462"/>
        <v>P, S, T &amp; D Plant - Commodity</v>
      </c>
      <c r="I748" s="23">
        <f>'DepExp. Class.'!L$210</f>
        <v>46.687614703064909</v>
      </c>
      <c r="J748" s="75">
        <f t="shared" si="463"/>
        <v>17.736778129308206</v>
      </c>
      <c r="K748" s="75">
        <f t="shared" si="464"/>
        <v>11.705793577757396</v>
      </c>
      <c r="L748" s="75">
        <f t="shared" si="465"/>
        <v>0.25219265645355526</v>
      </c>
      <c r="M748" s="75">
        <f t="shared" si="466"/>
        <v>8.3147358355893157</v>
      </c>
      <c r="N748" s="75">
        <f t="shared" si="467"/>
        <v>8.6781145039564329</v>
      </c>
      <c r="O748" s="75">
        <f t="shared" si="468"/>
        <v>0</v>
      </c>
      <c r="P748" s="75">
        <f t="shared" si="469"/>
        <v>0</v>
      </c>
      <c r="Q748" s="75">
        <f t="shared" si="470"/>
        <v>0</v>
      </c>
      <c r="R748" s="75">
        <f t="shared" si="471"/>
        <v>0</v>
      </c>
      <c r="S748" s="75">
        <f t="shared" si="472"/>
        <v>0</v>
      </c>
      <c r="T748" s="75">
        <f t="shared" si="473"/>
        <v>0</v>
      </c>
      <c r="U748" s="75">
        <f t="shared" si="474"/>
        <v>0</v>
      </c>
      <c r="V748" s="75">
        <f t="shared" si="475"/>
        <v>0</v>
      </c>
      <c r="W748" s="75">
        <f t="shared" si="476"/>
        <v>0</v>
      </c>
      <c r="X748" s="75">
        <f t="shared" si="477"/>
        <v>0</v>
      </c>
      <c r="Y748" s="23">
        <f t="shared" si="478"/>
        <v>0</v>
      </c>
    </row>
    <row r="749" spans="1:25">
      <c r="A749" s="25">
        <f t="shared" si="479"/>
        <v>726</v>
      </c>
      <c r="C749" s="106">
        <v>39701</v>
      </c>
      <c r="E749" s="115" t="s">
        <v>307</v>
      </c>
      <c r="G749" s="24">
        <v>6.6</v>
      </c>
      <c r="H749" s="75" t="str">
        <f t="shared" si="462"/>
        <v>P, S, T &amp; D Plant - Commodity</v>
      </c>
      <c r="I749" s="23">
        <f>'DepExp. Class.'!L$211</f>
        <v>0</v>
      </c>
      <c r="J749" s="75">
        <f t="shared" si="463"/>
        <v>0</v>
      </c>
      <c r="K749" s="75">
        <f t="shared" si="464"/>
        <v>0</v>
      </c>
      <c r="L749" s="75">
        <f t="shared" si="465"/>
        <v>0</v>
      </c>
      <c r="M749" s="75">
        <f t="shared" si="466"/>
        <v>0</v>
      </c>
      <c r="N749" s="75">
        <f t="shared" si="467"/>
        <v>0</v>
      </c>
      <c r="O749" s="75">
        <f t="shared" si="468"/>
        <v>0</v>
      </c>
      <c r="P749" s="75">
        <f t="shared" si="469"/>
        <v>0</v>
      </c>
      <c r="Q749" s="75">
        <f t="shared" si="470"/>
        <v>0</v>
      </c>
      <c r="R749" s="75">
        <f t="shared" si="471"/>
        <v>0</v>
      </c>
      <c r="S749" s="75">
        <f t="shared" si="472"/>
        <v>0</v>
      </c>
      <c r="T749" s="75">
        <f t="shared" si="473"/>
        <v>0</v>
      </c>
      <c r="U749" s="75">
        <f t="shared" si="474"/>
        <v>0</v>
      </c>
      <c r="V749" s="75">
        <f t="shared" si="475"/>
        <v>0</v>
      </c>
      <c r="W749" s="75">
        <f t="shared" si="476"/>
        <v>0</v>
      </c>
      <c r="X749" s="75">
        <f t="shared" si="477"/>
        <v>0</v>
      </c>
      <c r="Y749" s="23">
        <f t="shared" si="478"/>
        <v>0</v>
      </c>
    </row>
    <row r="750" spans="1:25">
      <c r="A750" s="25">
        <f t="shared" si="479"/>
        <v>727</v>
      </c>
      <c r="C750" s="106">
        <v>39702</v>
      </c>
      <c r="E750" s="115" t="s">
        <v>308</v>
      </c>
      <c r="G750" s="24">
        <v>6.6</v>
      </c>
      <c r="H750" s="75" t="str">
        <f t="shared" si="462"/>
        <v>P, S, T &amp; D Plant - Commodity</v>
      </c>
      <c r="I750" s="23">
        <f>'DepExp. Class.'!L$212</f>
        <v>0</v>
      </c>
      <c r="J750" s="75">
        <f t="shared" si="463"/>
        <v>0</v>
      </c>
      <c r="K750" s="75">
        <f t="shared" si="464"/>
        <v>0</v>
      </c>
      <c r="L750" s="75">
        <f t="shared" si="465"/>
        <v>0</v>
      </c>
      <c r="M750" s="75">
        <f t="shared" si="466"/>
        <v>0</v>
      </c>
      <c r="N750" s="75">
        <f t="shared" si="467"/>
        <v>0</v>
      </c>
      <c r="O750" s="75">
        <f t="shared" si="468"/>
        <v>0</v>
      </c>
      <c r="P750" s="75">
        <f t="shared" si="469"/>
        <v>0</v>
      </c>
      <c r="Q750" s="75">
        <f t="shared" si="470"/>
        <v>0</v>
      </c>
      <c r="R750" s="75">
        <f t="shared" si="471"/>
        <v>0</v>
      </c>
      <c r="S750" s="75">
        <f t="shared" si="472"/>
        <v>0</v>
      </c>
      <c r="T750" s="75">
        <f t="shared" si="473"/>
        <v>0</v>
      </c>
      <c r="U750" s="75">
        <f t="shared" si="474"/>
        <v>0</v>
      </c>
      <c r="V750" s="75">
        <f t="shared" si="475"/>
        <v>0</v>
      </c>
      <c r="W750" s="75">
        <f t="shared" si="476"/>
        <v>0</v>
      </c>
      <c r="X750" s="75">
        <f t="shared" si="477"/>
        <v>0</v>
      </c>
      <c r="Y750" s="23">
        <f t="shared" si="478"/>
        <v>0</v>
      </c>
    </row>
    <row r="751" spans="1:25">
      <c r="A751" s="25">
        <f t="shared" si="479"/>
        <v>728</v>
      </c>
      <c r="C751" s="106">
        <v>39705</v>
      </c>
      <c r="E751" s="115" t="s">
        <v>309</v>
      </c>
      <c r="G751" s="24">
        <v>6.6</v>
      </c>
      <c r="H751" s="75" t="str">
        <f t="shared" si="462"/>
        <v>P, S, T &amp; D Plant - Commodity</v>
      </c>
      <c r="I751" s="23">
        <f>'DepExp. Class.'!L$213</f>
        <v>0</v>
      </c>
      <c r="J751" s="75">
        <f t="shared" si="463"/>
        <v>0</v>
      </c>
      <c r="K751" s="75">
        <f t="shared" si="464"/>
        <v>0</v>
      </c>
      <c r="L751" s="75">
        <f t="shared" si="465"/>
        <v>0</v>
      </c>
      <c r="M751" s="75">
        <f t="shared" si="466"/>
        <v>0</v>
      </c>
      <c r="N751" s="75">
        <f t="shared" si="467"/>
        <v>0</v>
      </c>
      <c r="O751" s="75">
        <f t="shared" si="468"/>
        <v>0</v>
      </c>
      <c r="P751" s="75">
        <f t="shared" si="469"/>
        <v>0</v>
      </c>
      <c r="Q751" s="75">
        <f t="shared" si="470"/>
        <v>0</v>
      </c>
      <c r="R751" s="75">
        <f t="shared" si="471"/>
        <v>0</v>
      </c>
      <c r="S751" s="75">
        <f t="shared" si="472"/>
        <v>0</v>
      </c>
      <c r="T751" s="75">
        <f t="shared" si="473"/>
        <v>0</v>
      </c>
      <c r="U751" s="75">
        <f t="shared" si="474"/>
        <v>0</v>
      </c>
      <c r="V751" s="75">
        <f t="shared" si="475"/>
        <v>0</v>
      </c>
      <c r="W751" s="75">
        <f t="shared" si="476"/>
        <v>0</v>
      </c>
      <c r="X751" s="75">
        <f t="shared" si="477"/>
        <v>0</v>
      </c>
      <c r="Y751" s="23">
        <f t="shared" si="478"/>
        <v>0</v>
      </c>
    </row>
    <row r="752" spans="1:25">
      <c r="A752" s="25">
        <f t="shared" si="479"/>
        <v>729</v>
      </c>
      <c r="C752" s="106">
        <v>39800</v>
      </c>
      <c r="E752" s="115" t="s">
        <v>310</v>
      </c>
      <c r="G752" s="24">
        <v>6.6</v>
      </c>
      <c r="H752" s="75" t="str">
        <f t="shared" si="462"/>
        <v>P, S, T &amp; D Plant - Commodity</v>
      </c>
      <c r="I752" s="23">
        <f>'DepExp. Class.'!L$214</f>
        <v>8.0413462177619977</v>
      </c>
      <c r="J752" s="75">
        <f t="shared" si="463"/>
        <v>3.0549338327201618</v>
      </c>
      <c r="K752" s="75">
        <f t="shared" si="464"/>
        <v>2.0161736578549756</v>
      </c>
      <c r="L752" s="75">
        <f t="shared" si="465"/>
        <v>4.3436968819634665E-2</v>
      </c>
      <c r="M752" s="75">
        <f t="shared" si="466"/>
        <v>1.4321072084845021</v>
      </c>
      <c r="N752" s="75">
        <f t="shared" si="467"/>
        <v>1.4946945498827229</v>
      </c>
      <c r="O752" s="75">
        <f t="shared" si="468"/>
        <v>0</v>
      </c>
      <c r="P752" s="75">
        <f t="shared" si="469"/>
        <v>0</v>
      </c>
      <c r="Q752" s="75">
        <f t="shared" si="470"/>
        <v>0</v>
      </c>
      <c r="R752" s="75">
        <f t="shared" si="471"/>
        <v>0</v>
      </c>
      <c r="S752" s="75">
        <f t="shared" si="472"/>
        <v>0</v>
      </c>
      <c r="T752" s="75">
        <f t="shared" si="473"/>
        <v>0</v>
      </c>
      <c r="U752" s="75">
        <f t="shared" si="474"/>
        <v>0</v>
      </c>
      <c r="V752" s="75">
        <f t="shared" si="475"/>
        <v>0</v>
      </c>
      <c r="W752" s="75">
        <f t="shared" si="476"/>
        <v>0</v>
      </c>
      <c r="X752" s="75">
        <f t="shared" si="477"/>
        <v>0</v>
      </c>
      <c r="Y752" s="23">
        <f t="shared" si="478"/>
        <v>0</v>
      </c>
    </row>
    <row r="753" spans="1:25">
      <c r="A753" s="25">
        <f t="shared" si="479"/>
        <v>730</v>
      </c>
      <c r="C753" s="106">
        <v>39900</v>
      </c>
      <c r="E753" s="115" t="s">
        <v>311</v>
      </c>
      <c r="G753" s="24">
        <v>6.6</v>
      </c>
      <c r="H753" s="75" t="str">
        <f t="shared" si="462"/>
        <v>P, S, T &amp; D Plant - Commodity</v>
      </c>
      <c r="I753" s="23">
        <f>'DepExp. Class.'!L$215</f>
        <v>0</v>
      </c>
      <c r="J753" s="75">
        <f t="shared" si="463"/>
        <v>0</v>
      </c>
      <c r="K753" s="75">
        <f t="shared" si="464"/>
        <v>0</v>
      </c>
      <c r="L753" s="75">
        <f t="shared" si="465"/>
        <v>0</v>
      </c>
      <c r="M753" s="75">
        <f t="shared" si="466"/>
        <v>0</v>
      </c>
      <c r="N753" s="75">
        <f t="shared" si="467"/>
        <v>0</v>
      </c>
      <c r="O753" s="75">
        <f t="shared" si="468"/>
        <v>0</v>
      </c>
      <c r="P753" s="75">
        <f t="shared" si="469"/>
        <v>0</v>
      </c>
      <c r="Q753" s="75">
        <f t="shared" si="470"/>
        <v>0</v>
      </c>
      <c r="R753" s="75">
        <f t="shared" si="471"/>
        <v>0</v>
      </c>
      <c r="S753" s="75">
        <f t="shared" si="472"/>
        <v>0</v>
      </c>
      <c r="T753" s="75">
        <f t="shared" si="473"/>
        <v>0</v>
      </c>
      <c r="U753" s="75">
        <f t="shared" si="474"/>
        <v>0</v>
      </c>
      <c r="V753" s="75">
        <f t="shared" si="475"/>
        <v>0</v>
      </c>
      <c r="W753" s="75">
        <f t="shared" si="476"/>
        <v>0</v>
      </c>
      <c r="X753" s="75">
        <f t="shared" si="477"/>
        <v>0</v>
      </c>
      <c r="Y753" s="23">
        <f t="shared" si="478"/>
        <v>0</v>
      </c>
    </row>
    <row r="754" spans="1:25">
      <c r="A754" s="25">
        <f t="shared" si="479"/>
        <v>731</v>
      </c>
      <c r="C754" s="106">
        <v>39901</v>
      </c>
      <c r="E754" s="115" t="s">
        <v>312</v>
      </c>
      <c r="G754" s="24">
        <v>6.6</v>
      </c>
      <c r="H754" s="75" t="str">
        <f t="shared" si="462"/>
        <v>P, S, T &amp; D Plant - Commodity</v>
      </c>
      <c r="I754" s="23">
        <f>'DepExp. Class.'!L$216</f>
        <v>7017.8958424747916</v>
      </c>
      <c r="J754" s="75">
        <f t="shared" si="463"/>
        <v>2666.1216745433439</v>
      </c>
      <c r="K754" s="75">
        <f t="shared" si="464"/>
        <v>1759.5681553810207</v>
      </c>
      <c r="L754" s="75">
        <f t="shared" si="465"/>
        <v>37.908593242222167</v>
      </c>
      <c r="M754" s="75">
        <f t="shared" si="466"/>
        <v>1249.8378943319155</v>
      </c>
      <c r="N754" s="75">
        <f t="shared" si="467"/>
        <v>1304.4595249762888</v>
      </c>
      <c r="O754" s="75">
        <f t="shared" si="468"/>
        <v>0</v>
      </c>
      <c r="P754" s="75">
        <f t="shared" si="469"/>
        <v>0</v>
      </c>
      <c r="Q754" s="75">
        <f t="shared" si="470"/>
        <v>0</v>
      </c>
      <c r="R754" s="75">
        <f t="shared" si="471"/>
        <v>0</v>
      </c>
      <c r="S754" s="75">
        <f t="shared" si="472"/>
        <v>0</v>
      </c>
      <c r="T754" s="75">
        <f t="shared" si="473"/>
        <v>0</v>
      </c>
      <c r="U754" s="75">
        <f t="shared" si="474"/>
        <v>0</v>
      </c>
      <c r="V754" s="75">
        <f t="shared" si="475"/>
        <v>0</v>
      </c>
      <c r="W754" s="75">
        <f t="shared" si="476"/>
        <v>0</v>
      </c>
      <c r="X754" s="75">
        <f t="shared" si="477"/>
        <v>0</v>
      </c>
      <c r="Y754" s="23">
        <f t="shared" si="478"/>
        <v>0</v>
      </c>
    </row>
    <row r="755" spans="1:25">
      <c r="A755" s="25">
        <f t="shared" si="479"/>
        <v>732</v>
      </c>
      <c r="C755" s="106">
        <v>39902</v>
      </c>
      <c r="E755" s="115" t="s">
        <v>313</v>
      </c>
      <c r="G755" s="24">
        <v>6.6</v>
      </c>
      <c r="H755" s="75" t="str">
        <f t="shared" si="462"/>
        <v>P, S, T &amp; D Plant - Commodity</v>
      </c>
      <c r="I755" s="23">
        <f>'DepExp. Class.'!L$217</f>
        <v>4606.1128306154042</v>
      </c>
      <c r="J755" s="75">
        <f t="shared" si="463"/>
        <v>1749.8773889988856</v>
      </c>
      <c r="K755" s="75">
        <f t="shared" si="464"/>
        <v>1154.8717220608864</v>
      </c>
      <c r="L755" s="75">
        <f t="shared" si="465"/>
        <v>24.880856262751969</v>
      </c>
      <c r="M755" s="75">
        <f t="shared" si="466"/>
        <v>820.31630142311485</v>
      </c>
      <c r="N755" s="75">
        <f t="shared" si="467"/>
        <v>856.16656186976479</v>
      </c>
      <c r="O755" s="75">
        <f t="shared" si="468"/>
        <v>0</v>
      </c>
      <c r="P755" s="75">
        <f t="shared" si="469"/>
        <v>0</v>
      </c>
      <c r="Q755" s="75">
        <f t="shared" si="470"/>
        <v>0</v>
      </c>
      <c r="R755" s="75">
        <f t="shared" si="471"/>
        <v>0</v>
      </c>
      <c r="S755" s="75">
        <f t="shared" si="472"/>
        <v>0</v>
      </c>
      <c r="T755" s="75">
        <f t="shared" si="473"/>
        <v>0</v>
      </c>
      <c r="U755" s="75">
        <f t="shared" si="474"/>
        <v>0</v>
      </c>
      <c r="V755" s="75">
        <f t="shared" si="475"/>
        <v>0</v>
      </c>
      <c r="W755" s="75">
        <f t="shared" si="476"/>
        <v>0</v>
      </c>
      <c r="X755" s="75">
        <f t="shared" si="477"/>
        <v>0</v>
      </c>
      <c r="Y755" s="23">
        <f t="shared" si="478"/>
        <v>0</v>
      </c>
    </row>
    <row r="756" spans="1:25">
      <c r="A756" s="25">
        <f t="shared" si="479"/>
        <v>733</v>
      </c>
      <c r="C756" s="106">
        <v>39903</v>
      </c>
      <c r="E756" s="115" t="s">
        <v>314</v>
      </c>
      <c r="G756" s="24">
        <v>6.6</v>
      </c>
      <c r="H756" s="75" t="str">
        <f t="shared" si="462"/>
        <v>P, S, T &amp; D Plant - Commodity</v>
      </c>
      <c r="I756" s="23">
        <f>'DepExp. Class.'!L$218</f>
        <v>690.71734803519348</v>
      </c>
      <c r="J756" s="75">
        <f t="shared" si="463"/>
        <v>262.4057885604538</v>
      </c>
      <c r="K756" s="75">
        <f t="shared" si="464"/>
        <v>173.18071929995611</v>
      </c>
      <c r="L756" s="75">
        <f t="shared" si="465"/>
        <v>3.7310503860055837</v>
      </c>
      <c r="M756" s="75">
        <f t="shared" si="466"/>
        <v>123.01190203221971</v>
      </c>
      <c r="N756" s="75">
        <f t="shared" si="467"/>
        <v>128.38788775655826</v>
      </c>
      <c r="O756" s="75">
        <f t="shared" si="468"/>
        <v>0</v>
      </c>
      <c r="P756" s="75">
        <f t="shared" si="469"/>
        <v>0</v>
      </c>
      <c r="Q756" s="75">
        <f t="shared" si="470"/>
        <v>0</v>
      </c>
      <c r="R756" s="75">
        <f t="shared" si="471"/>
        <v>0</v>
      </c>
      <c r="S756" s="75">
        <f t="shared" si="472"/>
        <v>0</v>
      </c>
      <c r="T756" s="75">
        <f t="shared" si="473"/>
        <v>0</v>
      </c>
      <c r="U756" s="75">
        <f t="shared" si="474"/>
        <v>0</v>
      </c>
      <c r="V756" s="75">
        <f t="shared" si="475"/>
        <v>0</v>
      </c>
      <c r="W756" s="75">
        <f t="shared" si="476"/>
        <v>0</v>
      </c>
      <c r="X756" s="75">
        <f t="shared" si="477"/>
        <v>0</v>
      </c>
      <c r="Y756" s="23">
        <f t="shared" si="478"/>
        <v>0</v>
      </c>
    </row>
    <row r="757" spans="1:25">
      <c r="A757" s="25">
        <f t="shared" si="479"/>
        <v>734</v>
      </c>
      <c r="C757" s="106">
        <v>39904</v>
      </c>
      <c r="E757" s="115" t="s">
        <v>315</v>
      </c>
      <c r="G757" s="24">
        <v>6.6</v>
      </c>
      <c r="H757" s="75" t="str">
        <f t="shared" si="462"/>
        <v>P, S, T &amp; D Plant - Commodity</v>
      </c>
      <c r="I757" s="23">
        <f>'DepExp. Class.'!L$219</f>
        <v>0</v>
      </c>
      <c r="J757" s="75">
        <f t="shared" si="463"/>
        <v>0</v>
      </c>
      <c r="K757" s="75">
        <f t="shared" si="464"/>
        <v>0</v>
      </c>
      <c r="L757" s="75">
        <f t="shared" si="465"/>
        <v>0</v>
      </c>
      <c r="M757" s="75">
        <f t="shared" si="466"/>
        <v>0</v>
      </c>
      <c r="N757" s="75">
        <f t="shared" si="467"/>
        <v>0</v>
      </c>
      <c r="O757" s="75">
        <f t="shared" si="468"/>
        <v>0</v>
      </c>
      <c r="P757" s="75">
        <f t="shared" si="469"/>
        <v>0</v>
      </c>
      <c r="Q757" s="75">
        <f t="shared" si="470"/>
        <v>0</v>
      </c>
      <c r="R757" s="75">
        <f t="shared" si="471"/>
        <v>0</v>
      </c>
      <c r="S757" s="75">
        <f t="shared" si="472"/>
        <v>0</v>
      </c>
      <c r="T757" s="75">
        <f t="shared" si="473"/>
        <v>0</v>
      </c>
      <c r="U757" s="75">
        <f t="shared" si="474"/>
        <v>0</v>
      </c>
      <c r="V757" s="75">
        <f t="shared" si="475"/>
        <v>0</v>
      </c>
      <c r="W757" s="75">
        <f t="shared" si="476"/>
        <v>0</v>
      </c>
      <c r="X757" s="75">
        <f t="shared" si="477"/>
        <v>0</v>
      </c>
      <c r="Y757" s="23">
        <f t="shared" si="478"/>
        <v>0</v>
      </c>
    </row>
    <row r="758" spans="1:25">
      <c r="A758" s="25">
        <f t="shared" si="479"/>
        <v>735</v>
      </c>
      <c r="C758" s="106">
        <v>39905</v>
      </c>
      <c r="E758" s="115" t="s">
        <v>316</v>
      </c>
      <c r="G758" s="24">
        <v>6.6</v>
      </c>
      <c r="H758" s="75" t="str">
        <f t="shared" si="462"/>
        <v>P, S, T &amp; D Plant - Commodity</v>
      </c>
      <c r="I758" s="23">
        <f>'DepExp. Class.'!L$220</f>
        <v>0</v>
      </c>
      <c r="J758" s="75">
        <f t="shared" si="463"/>
        <v>0</v>
      </c>
      <c r="K758" s="75">
        <f t="shared" si="464"/>
        <v>0</v>
      </c>
      <c r="L758" s="75">
        <f t="shared" si="465"/>
        <v>0</v>
      </c>
      <c r="M758" s="75">
        <f t="shared" si="466"/>
        <v>0</v>
      </c>
      <c r="N758" s="75">
        <f t="shared" si="467"/>
        <v>0</v>
      </c>
      <c r="O758" s="75">
        <f t="shared" si="468"/>
        <v>0</v>
      </c>
      <c r="P758" s="75">
        <f t="shared" si="469"/>
        <v>0</v>
      </c>
      <c r="Q758" s="75">
        <f t="shared" si="470"/>
        <v>0</v>
      </c>
      <c r="R758" s="75">
        <f t="shared" si="471"/>
        <v>0</v>
      </c>
      <c r="S758" s="75">
        <f t="shared" si="472"/>
        <v>0</v>
      </c>
      <c r="T758" s="75">
        <f t="shared" si="473"/>
        <v>0</v>
      </c>
      <c r="U758" s="75">
        <f t="shared" si="474"/>
        <v>0</v>
      </c>
      <c r="V758" s="75">
        <f t="shared" si="475"/>
        <v>0</v>
      </c>
      <c r="W758" s="75">
        <f t="shared" si="476"/>
        <v>0</v>
      </c>
      <c r="X758" s="75">
        <f t="shared" si="477"/>
        <v>0</v>
      </c>
      <c r="Y758" s="23">
        <f t="shared" si="478"/>
        <v>0</v>
      </c>
    </row>
    <row r="759" spans="1:25">
      <c r="A759" s="25">
        <f t="shared" si="479"/>
        <v>736</v>
      </c>
      <c r="C759" s="106">
        <v>39906</v>
      </c>
      <c r="E759" s="115" t="s">
        <v>317</v>
      </c>
      <c r="G759" s="24">
        <v>6.6</v>
      </c>
      <c r="H759" s="75" t="str">
        <f t="shared" si="462"/>
        <v>P, S, T &amp; D Plant - Commodity</v>
      </c>
      <c r="I759" s="23">
        <f>'DepExp. Class.'!L$221</f>
        <v>891.69219244678925</v>
      </c>
      <c r="J759" s="75">
        <f t="shared" si="463"/>
        <v>338.75679187411635</v>
      </c>
      <c r="K759" s="75">
        <f t="shared" si="464"/>
        <v>223.57031529809154</v>
      </c>
      <c r="L759" s="75">
        <f t="shared" si="465"/>
        <v>4.8166569267306771</v>
      </c>
      <c r="M759" s="75">
        <f t="shared" si="466"/>
        <v>158.80410841305635</v>
      </c>
      <c r="N759" s="75">
        <f t="shared" si="467"/>
        <v>165.74431993479422</v>
      </c>
      <c r="O759" s="75">
        <f t="shared" si="468"/>
        <v>0</v>
      </c>
      <c r="P759" s="75">
        <f t="shared" si="469"/>
        <v>0</v>
      </c>
      <c r="Q759" s="75">
        <f t="shared" si="470"/>
        <v>0</v>
      </c>
      <c r="R759" s="75">
        <f t="shared" si="471"/>
        <v>0</v>
      </c>
      <c r="S759" s="75">
        <f t="shared" si="472"/>
        <v>0</v>
      </c>
      <c r="T759" s="75">
        <f t="shared" si="473"/>
        <v>0</v>
      </c>
      <c r="U759" s="75">
        <f t="shared" si="474"/>
        <v>0</v>
      </c>
      <c r="V759" s="75">
        <f t="shared" si="475"/>
        <v>0</v>
      </c>
      <c r="W759" s="75">
        <f t="shared" si="476"/>
        <v>0</v>
      </c>
      <c r="X759" s="75">
        <f t="shared" si="477"/>
        <v>0</v>
      </c>
      <c r="Y759" s="23">
        <f t="shared" si="478"/>
        <v>0</v>
      </c>
    </row>
    <row r="760" spans="1:25">
      <c r="A760" s="25">
        <f t="shared" si="479"/>
        <v>737</v>
      </c>
      <c r="C760" s="106">
        <v>39907</v>
      </c>
      <c r="E760" s="115" t="s">
        <v>318</v>
      </c>
      <c r="G760" s="24">
        <v>6.6</v>
      </c>
      <c r="H760" s="75" t="str">
        <f t="shared" si="462"/>
        <v>P, S, T &amp; D Plant - Commodity</v>
      </c>
      <c r="I760" s="23">
        <f>'DepExp. Class.'!L$222</f>
        <v>9.165295063821576</v>
      </c>
      <c r="J760" s="75">
        <f t="shared" si="463"/>
        <v>3.4819256899405313</v>
      </c>
      <c r="K760" s="75">
        <f t="shared" si="464"/>
        <v>2.2979767284896453</v>
      </c>
      <c r="L760" s="75">
        <f t="shared" si="465"/>
        <v>4.9508207348491554E-2</v>
      </c>
      <c r="M760" s="75">
        <f t="shared" si="466"/>
        <v>1.6322745934995122</v>
      </c>
      <c r="N760" s="75">
        <f t="shared" si="467"/>
        <v>1.7036098445433949</v>
      </c>
      <c r="O760" s="75">
        <f t="shared" si="468"/>
        <v>0</v>
      </c>
      <c r="P760" s="75">
        <f t="shared" si="469"/>
        <v>0</v>
      </c>
      <c r="Q760" s="75">
        <f t="shared" si="470"/>
        <v>0</v>
      </c>
      <c r="R760" s="75">
        <f t="shared" si="471"/>
        <v>0</v>
      </c>
      <c r="S760" s="75">
        <f t="shared" si="472"/>
        <v>0</v>
      </c>
      <c r="T760" s="75">
        <f t="shared" si="473"/>
        <v>0</v>
      </c>
      <c r="U760" s="75">
        <f t="shared" si="474"/>
        <v>0</v>
      </c>
      <c r="V760" s="75">
        <f t="shared" si="475"/>
        <v>0</v>
      </c>
      <c r="W760" s="75">
        <f t="shared" si="476"/>
        <v>0</v>
      </c>
      <c r="X760" s="75">
        <f t="shared" si="477"/>
        <v>0</v>
      </c>
      <c r="Y760" s="23">
        <f t="shared" si="478"/>
        <v>0</v>
      </c>
    </row>
    <row r="761" spans="1:25">
      <c r="A761" s="25">
        <f t="shared" si="479"/>
        <v>738</v>
      </c>
      <c r="C761" s="106">
        <v>39908</v>
      </c>
      <c r="E761" s="115" t="s">
        <v>319</v>
      </c>
      <c r="G761" s="24">
        <v>6.6</v>
      </c>
      <c r="H761" s="75" t="str">
        <f t="shared" si="462"/>
        <v>P, S, T &amp; D Plant - Commodity</v>
      </c>
      <c r="I761" s="23">
        <f>'DepExp. Class.'!L$223</f>
        <v>0</v>
      </c>
      <c r="J761" s="75">
        <f t="shared" si="463"/>
        <v>0</v>
      </c>
      <c r="K761" s="75">
        <f t="shared" si="464"/>
        <v>0</v>
      </c>
      <c r="L761" s="75">
        <f t="shared" si="465"/>
        <v>0</v>
      </c>
      <c r="M761" s="75">
        <f t="shared" si="466"/>
        <v>0</v>
      </c>
      <c r="N761" s="75">
        <f t="shared" si="467"/>
        <v>0</v>
      </c>
      <c r="O761" s="75">
        <f t="shared" si="468"/>
        <v>0</v>
      </c>
      <c r="P761" s="75">
        <f t="shared" si="469"/>
        <v>0</v>
      </c>
      <c r="Q761" s="75">
        <f t="shared" si="470"/>
        <v>0</v>
      </c>
      <c r="R761" s="75">
        <f t="shared" si="471"/>
        <v>0</v>
      </c>
      <c r="S761" s="75">
        <f t="shared" si="472"/>
        <v>0</v>
      </c>
      <c r="T761" s="75">
        <f t="shared" si="473"/>
        <v>0</v>
      </c>
      <c r="U761" s="75">
        <f t="shared" si="474"/>
        <v>0</v>
      </c>
      <c r="V761" s="75">
        <f t="shared" si="475"/>
        <v>0</v>
      </c>
      <c r="W761" s="75">
        <f t="shared" si="476"/>
        <v>0</v>
      </c>
      <c r="X761" s="75">
        <f t="shared" si="477"/>
        <v>0</v>
      </c>
      <c r="Y761" s="23">
        <f t="shared" si="478"/>
        <v>0</v>
      </c>
    </row>
    <row r="762" spans="1:25">
      <c r="A762" s="25">
        <f t="shared" si="479"/>
        <v>739</v>
      </c>
      <c r="C762" s="106">
        <v>39909</v>
      </c>
      <c r="E762" s="115" t="s">
        <v>320</v>
      </c>
      <c r="G762" s="24">
        <v>6.6</v>
      </c>
      <c r="H762" s="75" t="str">
        <f t="shared" si="462"/>
        <v>P, S, T &amp; D Plant - Commodity</v>
      </c>
      <c r="I762" s="23">
        <f>'DepExp. Class.'!L$224</f>
        <v>10638.50535235698</v>
      </c>
      <c r="J762" s="75">
        <f t="shared" si="463"/>
        <v>4041.6031159935533</v>
      </c>
      <c r="K762" s="75">
        <f t="shared" si="464"/>
        <v>2667.3486838551817</v>
      </c>
      <c r="L762" s="75">
        <f t="shared" si="465"/>
        <v>57.466052668785075</v>
      </c>
      <c r="M762" s="75">
        <f t="shared" si="466"/>
        <v>1894.642985145789</v>
      </c>
      <c r="N762" s="75">
        <f t="shared" si="467"/>
        <v>1977.4445146936705</v>
      </c>
      <c r="O762" s="75">
        <f t="shared" si="468"/>
        <v>0</v>
      </c>
      <c r="P762" s="75">
        <f t="shared" si="469"/>
        <v>0</v>
      </c>
      <c r="Q762" s="75">
        <f t="shared" si="470"/>
        <v>0</v>
      </c>
      <c r="R762" s="75">
        <f t="shared" si="471"/>
        <v>0</v>
      </c>
      <c r="S762" s="75">
        <f t="shared" si="472"/>
        <v>0</v>
      </c>
      <c r="T762" s="75">
        <f t="shared" si="473"/>
        <v>0</v>
      </c>
      <c r="U762" s="75">
        <f t="shared" si="474"/>
        <v>0</v>
      </c>
      <c r="V762" s="75">
        <f t="shared" si="475"/>
        <v>0</v>
      </c>
      <c r="W762" s="75">
        <f t="shared" si="476"/>
        <v>0</v>
      </c>
      <c r="X762" s="75">
        <f t="shared" si="477"/>
        <v>0</v>
      </c>
      <c r="Y762" s="23">
        <f t="shared" si="478"/>
        <v>0</v>
      </c>
    </row>
    <row r="763" spans="1:25">
      <c r="A763" s="25">
        <f t="shared" si="479"/>
        <v>740</v>
      </c>
      <c r="C763" s="106">
        <v>39924</v>
      </c>
      <c r="E763" s="115" t="s">
        <v>321</v>
      </c>
      <c r="G763" s="24">
        <v>6.6</v>
      </c>
      <c r="H763" s="75" t="str">
        <f t="shared" si="462"/>
        <v>P, S, T &amp; D Plant - Commodity</v>
      </c>
      <c r="I763" s="23">
        <f>'DepExp. Class.'!L$225</f>
        <v>0</v>
      </c>
      <c r="J763" s="75">
        <f t="shared" si="463"/>
        <v>0</v>
      </c>
      <c r="K763" s="75">
        <f t="shared" si="464"/>
        <v>0</v>
      </c>
      <c r="L763" s="75">
        <f t="shared" si="465"/>
        <v>0</v>
      </c>
      <c r="M763" s="75">
        <f t="shared" si="466"/>
        <v>0</v>
      </c>
      <c r="N763" s="75">
        <f t="shared" si="467"/>
        <v>0</v>
      </c>
      <c r="O763" s="75">
        <f t="shared" si="468"/>
        <v>0</v>
      </c>
      <c r="P763" s="75">
        <f t="shared" si="469"/>
        <v>0</v>
      </c>
      <c r="Q763" s="75">
        <f t="shared" si="470"/>
        <v>0</v>
      </c>
      <c r="R763" s="75">
        <f t="shared" si="471"/>
        <v>0</v>
      </c>
      <c r="S763" s="75">
        <f t="shared" si="472"/>
        <v>0</v>
      </c>
      <c r="T763" s="75">
        <f t="shared" si="473"/>
        <v>0</v>
      </c>
      <c r="U763" s="75">
        <f t="shared" si="474"/>
        <v>0</v>
      </c>
      <c r="V763" s="75">
        <f t="shared" si="475"/>
        <v>0</v>
      </c>
      <c r="W763" s="75">
        <f t="shared" si="476"/>
        <v>0</v>
      </c>
      <c r="X763" s="75">
        <f t="shared" si="477"/>
        <v>0</v>
      </c>
      <c r="Y763" s="23">
        <f t="shared" si="478"/>
        <v>0</v>
      </c>
    </row>
    <row r="764" spans="1:25">
      <c r="A764" s="25">
        <f t="shared" si="479"/>
        <v>741</v>
      </c>
      <c r="C764" s="117" t="s">
        <v>640</v>
      </c>
      <c r="E764" s="115" t="s">
        <v>639</v>
      </c>
      <c r="G764" s="24">
        <v>6.6</v>
      </c>
      <c r="H764" s="75" t="str">
        <f t="shared" si="462"/>
        <v>P, S, T &amp; D Plant - Commodity</v>
      </c>
      <c r="I764" s="23">
        <f>'DepExp. Class.'!L$226</f>
        <v>-176.33822888879649</v>
      </c>
      <c r="J764" s="75">
        <f t="shared" si="463"/>
        <v>-66.991472179674815</v>
      </c>
      <c r="K764" s="75">
        <f t="shared" si="464"/>
        <v>-44.212558734641888</v>
      </c>
      <c r="L764" s="75">
        <f t="shared" si="465"/>
        <v>-0.95252684594446069</v>
      </c>
      <c r="M764" s="75">
        <f t="shared" si="466"/>
        <v>-31.40459841975553</v>
      </c>
      <c r="N764" s="75">
        <f t="shared" si="467"/>
        <v>-32.777072708779777</v>
      </c>
      <c r="O764" s="75">
        <f t="shared" si="468"/>
        <v>0</v>
      </c>
      <c r="P764" s="75">
        <f t="shared" si="469"/>
        <v>0</v>
      </c>
      <c r="Q764" s="75">
        <f t="shared" si="470"/>
        <v>0</v>
      </c>
      <c r="R764" s="75">
        <f t="shared" si="471"/>
        <v>0</v>
      </c>
      <c r="S764" s="75">
        <f t="shared" si="472"/>
        <v>0</v>
      </c>
      <c r="T764" s="75">
        <f t="shared" si="473"/>
        <v>0</v>
      </c>
      <c r="U764" s="75">
        <f t="shared" si="474"/>
        <v>0</v>
      </c>
      <c r="V764" s="75">
        <f t="shared" si="475"/>
        <v>0</v>
      </c>
      <c r="W764" s="75">
        <f t="shared" si="476"/>
        <v>0</v>
      </c>
      <c r="X764" s="75">
        <f t="shared" si="477"/>
        <v>0</v>
      </c>
      <c r="Y764" s="23">
        <f t="shared" ref="Y764" si="480">SUM(J764:X764)-I764</f>
        <v>0</v>
      </c>
    </row>
    <row r="765" spans="1:25">
      <c r="A765" s="25">
        <f t="shared" si="479"/>
        <v>742</v>
      </c>
      <c r="G765" s="24"/>
      <c r="H765" s="75"/>
      <c r="I765" s="23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23"/>
    </row>
    <row r="766" spans="1:25">
      <c r="A766" s="25">
        <f t="shared" si="479"/>
        <v>743</v>
      </c>
      <c r="D766" s="106" t="s">
        <v>149</v>
      </c>
      <c r="G766" s="24"/>
      <c r="H766" s="75"/>
      <c r="I766" s="23">
        <f>'DepExp. Class.'!L$228</f>
        <v>25105.248565207876</v>
      </c>
      <c r="J766" s="75">
        <f>SUM(J730:J764)</f>
        <v>9537.5663656038832</v>
      </c>
      <c r="K766" s="75">
        <f t="shared" ref="K766:X766" si="481">SUM(K730:K764)</f>
        <v>6294.5356984219889</v>
      </c>
      <c r="L766" s="75">
        <f t="shared" si="481"/>
        <v>135.61111157325723</v>
      </c>
      <c r="M766" s="75">
        <f t="shared" si="481"/>
        <v>4471.0682101479852</v>
      </c>
      <c r="N766" s="75">
        <f t="shared" si="481"/>
        <v>4666.4671794607575</v>
      </c>
      <c r="O766" s="75">
        <f t="shared" si="481"/>
        <v>0</v>
      </c>
      <c r="P766" s="75">
        <f t="shared" si="481"/>
        <v>0</v>
      </c>
      <c r="Q766" s="75">
        <f t="shared" si="481"/>
        <v>0</v>
      </c>
      <c r="R766" s="75">
        <f t="shared" si="481"/>
        <v>0</v>
      </c>
      <c r="S766" s="75">
        <f t="shared" si="481"/>
        <v>0</v>
      </c>
      <c r="T766" s="75">
        <f t="shared" si="481"/>
        <v>0</v>
      </c>
      <c r="U766" s="75">
        <f t="shared" si="481"/>
        <v>0</v>
      </c>
      <c r="V766" s="75">
        <f t="shared" si="481"/>
        <v>0</v>
      </c>
      <c r="W766" s="75">
        <f t="shared" si="481"/>
        <v>0</v>
      </c>
      <c r="X766" s="75">
        <f t="shared" si="481"/>
        <v>0</v>
      </c>
      <c r="Y766" s="23">
        <f>SUM(J766:X766)-I766</f>
        <v>0</v>
      </c>
    </row>
    <row r="767" spans="1:25">
      <c r="A767" s="25">
        <f t="shared" si="479"/>
        <v>744</v>
      </c>
      <c r="G767" s="24"/>
      <c r="H767" s="75"/>
      <c r="I767" s="23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23"/>
    </row>
    <row r="768" spans="1:25">
      <c r="A768" s="25">
        <f t="shared" si="479"/>
        <v>745</v>
      </c>
      <c r="D768" s="106" t="s">
        <v>352</v>
      </c>
      <c r="G768" s="24"/>
      <c r="H768" s="75"/>
      <c r="I768" s="23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23"/>
    </row>
    <row r="769" spans="1:25">
      <c r="A769" s="25">
        <f t="shared" si="479"/>
        <v>746</v>
      </c>
      <c r="G769" s="24"/>
      <c r="H769" s="75"/>
      <c r="I769" s="23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23"/>
    </row>
    <row r="770" spans="1:25">
      <c r="A770" s="25">
        <f t="shared" si="479"/>
        <v>747</v>
      </c>
      <c r="D770" s="106" t="s">
        <v>148</v>
      </c>
      <c r="G770" s="24"/>
      <c r="H770" s="75"/>
      <c r="I770" s="23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23"/>
    </row>
    <row r="771" spans="1:25">
      <c r="A771" s="25">
        <f t="shared" si="479"/>
        <v>748</v>
      </c>
      <c r="G771" s="24"/>
      <c r="H771" s="75"/>
      <c r="I771" s="23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23"/>
    </row>
    <row r="772" spans="1:25">
      <c r="A772" s="25">
        <f t="shared" si="479"/>
        <v>749</v>
      </c>
      <c r="C772" s="106">
        <v>37400</v>
      </c>
      <c r="E772" s="115" t="s">
        <v>115</v>
      </c>
      <c r="G772" s="24">
        <v>6.6</v>
      </c>
      <c r="H772" s="75" t="str">
        <f t="shared" ref="H772:H805" si="482">VLOOKUP($G772,alloc,3)</f>
        <v>P, S, T &amp; D Plant - Commodity</v>
      </c>
      <c r="I772" s="23">
        <f>'DepExp. Class.'!L$234</f>
        <v>0</v>
      </c>
      <c r="J772" s="75">
        <f t="shared" ref="J772:J805" si="483">$I772*VLOOKUP($G772,alloc,6)</f>
        <v>0</v>
      </c>
      <c r="K772" s="75">
        <f t="shared" ref="K772:K805" si="484">$I772*VLOOKUP($G772,alloc,7)</f>
        <v>0</v>
      </c>
      <c r="L772" s="75">
        <f t="shared" ref="L772:L805" si="485">$I772*VLOOKUP($G772,alloc,8)</f>
        <v>0</v>
      </c>
      <c r="M772" s="75">
        <f t="shared" ref="M772:M805" si="486">$I772*VLOOKUP($G772,alloc,9)</f>
        <v>0</v>
      </c>
      <c r="N772" s="75">
        <f t="shared" ref="N772:N805" si="487">$I772*VLOOKUP($G772,alloc,10)</f>
        <v>0</v>
      </c>
      <c r="O772" s="75">
        <f t="shared" ref="O772:O805" si="488">$I772*VLOOKUP($G772,alloc,11)</f>
        <v>0</v>
      </c>
      <c r="P772" s="75">
        <f t="shared" ref="P772:P805" si="489">$I772*VLOOKUP($G772,alloc,12)</f>
        <v>0</v>
      </c>
      <c r="Q772" s="75">
        <f t="shared" ref="Q772:Q805" si="490">$I772*VLOOKUP($G772,alloc,13)</f>
        <v>0</v>
      </c>
      <c r="R772" s="75">
        <f t="shared" ref="R772:R805" si="491">$I772*VLOOKUP($G772,alloc,14)</f>
        <v>0</v>
      </c>
      <c r="S772" s="75">
        <f t="shared" ref="S772:S805" si="492">$I772*VLOOKUP($G772,alloc,15)</f>
        <v>0</v>
      </c>
      <c r="T772" s="75">
        <f t="shared" ref="T772:T805" si="493">$I772*VLOOKUP($G772,alloc,16)</f>
        <v>0</v>
      </c>
      <c r="U772" s="75">
        <f t="shared" ref="U772:U805" si="494">$I772*VLOOKUP($G772,alloc,17)</f>
        <v>0</v>
      </c>
      <c r="V772" s="75">
        <f t="shared" ref="V772:V805" si="495">$I772*VLOOKUP($G772,alloc,18)</f>
        <v>0</v>
      </c>
      <c r="W772" s="75">
        <f t="shared" ref="W772:W805" si="496">$I772*VLOOKUP($G772,alloc,19)</f>
        <v>0</v>
      </c>
      <c r="X772" s="75">
        <f t="shared" ref="X772:X805" si="497">$I772*VLOOKUP($G772,alloc,20)</f>
        <v>0</v>
      </c>
      <c r="Y772" s="23">
        <f t="shared" ref="Y772:Y805" si="498">SUM(J772:X772)-I772</f>
        <v>0</v>
      </c>
    </row>
    <row r="773" spans="1:25">
      <c r="A773" s="25">
        <f t="shared" si="479"/>
        <v>750</v>
      </c>
      <c r="C773" s="106">
        <v>39001</v>
      </c>
      <c r="E773" s="115" t="s">
        <v>291</v>
      </c>
      <c r="G773" s="24">
        <v>6.6</v>
      </c>
      <c r="H773" s="75" t="str">
        <f t="shared" si="482"/>
        <v>P, S, T &amp; D Plant - Commodity</v>
      </c>
      <c r="I773" s="23">
        <f>'DepExp. Class.'!L$235</f>
        <v>0</v>
      </c>
      <c r="J773" s="75">
        <f t="shared" si="483"/>
        <v>0</v>
      </c>
      <c r="K773" s="75">
        <f t="shared" si="484"/>
        <v>0</v>
      </c>
      <c r="L773" s="75">
        <f t="shared" si="485"/>
        <v>0</v>
      </c>
      <c r="M773" s="75">
        <f t="shared" si="486"/>
        <v>0</v>
      </c>
      <c r="N773" s="75">
        <f t="shared" si="487"/>
        <v>0</v>
      </c>
      <c r="O773" s="75">
        <f t="shared" si="488"/>
        <v>0</v>
      </c>
      <c r="P773" s="75">
        <f t="shared" si="489"/>
        <v>0</v>
      </c>
      <c r="Q773" s="75">
        <f t="shared" si="490"/>
        <v>0</v>
      </c>
      <c r="R773" s="75">
        <f t="shared" si="491"/>
        <v>0</v>
      </c>
      <c r="S773" s="75">
        <f t="shared" si="492"/>
        <v>0</v>
      </c>
      <c r="T773" s="75">
        <f t="shared" si="493"/>
        <v>0</v>
      </c>
      <c r="U773" s="75">
        <f t="shared" si="494"/>
        <v>0</v>
      </c>
      <c r="V773" s="75">
        <f t="shared" si="495"/>
        <v>0</v>
      </c>
      <c r="W773" s="75">
        <f t="shared" si="496"/>
        <v>0</v>
      </c>
      <c r="X773" s="75">
        <f t="shared" si="497"/>
        <v>0</v>
      </c>
      <c r="Y773" s="23">
        <f t="shared" si="498"/>
        <v>0</v>
      </c>
    </row>
    <row r="774" spans="1:25">
      <c r="A774" s="25">
        <f t="shared" si="479"/>
        <v>751</v>
      </c>
      <c r="C774" s="106">
        <v>36602</v>
      </c>
      <c r="E774" s="115" t="s">
        <v>139</v>
      </c>
      <c r="G774" s="24">
        <v>6.6</v>
      </c>
      <c r="H774" s="75" t="str">
        <f t="shared" si="482"/>
        <v>P, S, T &amp; D Plant - Commodity</v>
      </c>
      <c r="I774" s="23">
        <f>'DepExp. Class.'!L$236</f>
        <v>549.22312644257488</v>
      </c>
      <c r="J774" s="75">
        <f t="shared" si="483"/>
        <v>208.65166916650034</v>
      </c>
      <c r="K774" s="75">
        <f t="shared" si="484"/>
        <v>137.70445517845826</v>
      </c>
      <c r="L774" s="75">
        <f t="shared" si="485"/>
        <v>2.9667405397386264</v>
      </c>
      <c r="M774" s="75">
        <f t="shared" si="486"/>
        <v>97.812776262195555</v>
      </c>
      <c r="N774" s="75">
        <f t="shared" si="487"/>
        <v>102.08748529568203</v>
      </c>
      <c r="O774" s="75">
        <f t="shared" si="488"/>
        <v>0</v>
      </c>
      <c r="P774" s="75">
        <f t="shared" si="489"/>
        <v>0</v>
      </c>
      <c r="Q774" s="75">
        <f t="shared" si="490"/>
        <v>0</v>
      </c>
      <c r="R774" s="75">
        <f t="shared" si="491"/>
        <v>0</v>
      </c>
      <c r="S774" s="75">
        <f t="shared" si="492"/>
        <v>0</v>
      </c>
      <c r="T774" s="75">
        <f t="shared" si="493"/>
        <v>0</v>
      </c>
      <c r="U774" s="75">
        <f t="shared" si="494"/>
        <v>0</v>
      </c>
      <c r="V774" s="75">
        <f t="shared" si="495"/>
        <v>0</v>
      </c>
      <c r="W774" s="75">
        <f t="shared" si="496"/>
        <v>0</v>
      </c>
      <c r="X774" s="75">
        <f t="shared" si="497"/>
        <v>0</v>
      </c>
      <c r="Y774" s="23">
        <f t="shared" si="498"/>
        <v>0</v>
      </c>
    </row>
    <row r="775" spans="1:25">
      <c r="A775" s="25">
        <f t="shared" si="479"/>
        <v>752</v>
      </c>
      <c r="C775" s="106">
        <v>37503</v>
      </c>
      <c r="E775" s="115" t="s">
        <v>278</v>
      </c>
      <c r="G775" s="24">
        <v>6.6</v>
      </c>
      <c r="H775" s="75" t="str">
        <f t="shared" si="482"/>
        <v>P, S, T &amp; D Plant - Commodity</v>
      </c>
      <c r="I775" s="23">
        <f>'DepExp. Class.'!L$237</f>
        <v>0</v>
      </c>
      <c r="J775" s="75">
        <f t="shared" si="483"/>
        <v>0</v>
      </c>
      <c r="K775" s="75">
        <f t="shared" si="484"/>
        <v>0</v>
      </c>
      <c r="L775" s="75">
        <f t="shared" si="485"/>
        <v>0</v>
      </c>
      <c r="M775" s="75">
        <f t="shared" si="486"/>
        <v>0</v>
      </c>
      <c r="N775" s="75">
        <f t="shared" si="487"/>
        <v>0</v>
      </c>
      <c r="O775" s="75">
        <f t="shared" si="488"/>
        <v>0</v>
      </c>
      <c r="P775" s="75">
        <f t="shared" si="489"/>
        <v>0</v>
      </c>
      <c r="Q775" s="75">
        <f t="shared" si="490"/>
        <v>0</v>
      </c>
      <c r="R775" s="75">
        <f t="shared" si="491"/>
        <v>0</v>
      </c>
      <c r="S775" s="75">
        <f t="shared" si="492"/>
        <v>0</v>
      </c>
      <c r="T775" s="75">
        <f t="shared" si="493"/>
        <v>0</v>
      </c>
      <c r="U775" s="75">
        <f t="shared" si="494"/>
        <v>0</v>
      </c>
      <c r="V775" s="75">
        <f t="shared" si="495"/>
        <v>0</v>
      </c>
      <c r="W775" s="75">
        <f t="shared" si="496"/>
        <v>0</v>
      </c>
      <c r="X775" s="75">
        <f t="shared" si="497"/>
        <v>0</v>
      </c>
      <c r="Y775" s="23">
        <f t="shared" si="498"/>
        <v>0</v>
      </c>
    </row>
    <row r="776" spans="1:25">
      <c r="A776" s="25">
        <f t="shared" si="479"/>
        <v>753</v>
      </c>
      <c r="C776" s="106">
        <v>39004</v>
      </c>
      <c r="E776" s="115" t="s">
        <v>293</v>
      </c>
      <c r="G776" s="24">
        <v>6.6</v>
      </c>
      <c r="H776" s="75" t="str">
        <f t="shared" si="482"/>
        <v>P, S, T &amp; D Plant - Commodity</v>
      </c>
      <c r="I776" s="23">
        <f>'DepExp. Class.'!L$238</f>
        <v>0</v>
      </c>
      <c r="J776" s="75">
        <f t="shared" si="483"/>
        <v>0</v>
      </c>
      <c r="K776" s="75">
        <f t="shared" si="484"/>
        <v>0</v>
      </c>
      <c r="L776" s="75">
        <f t="shared" si="485"/>
        <v>0</v>
      </c>
      <c r="M776" s="75">
        <f t="shared" si="486"/>
        <v>0</v>
      </c>
      <c r="N776" s="75">
        <f t="shared" si="487"/>
        <v>0</v>
      </c>
      <c r="O776" s="75">
        <f t="shared" si="488"/>
        <v>0</v>
      </c>
      <c r="P776" s="75">
        <f t="shared" si="489"/>
        <v>0</v>
      </c>
      <c r="Q776" s="75">
        <f t="shared" si="490"/>
        <v>0</v>
      </c>
      <c r="R776" s="75">
        <f t="shared" si="491"/>
        <v>0</v>
      </c>
      <c r="S776" s="75">
        <f t="shared" si="492"/>
        <v>0</v>
      </c>
      <c r="T776" s="75">
        <f t="shared" si="493"/>
        <v>0</v>
      </c>
      <c r="U776" s="75">
        <f t="shared" si="494"/>
        <v>0</v>
      </c>
      <c r="V776" s="75">
        <f t="shared" si="495"/>
        <v>0</v>
      </c>
      <c r="W776" s="75">
        <f t="shared" si="496"/>
        <v>0</v>
      </c>
      <c r="X776" s="75">
        <f t="shared" si="497"/>
        <v>0</v>
      </c>
      <c r="Y776" s="23">
        <f t="shared" si="498"/>
        <v>0</v>
      </c>
    </row>
    <row r="777" spans="1:25">
      <c r="A777" s="25">
        <f t="shared" si="479"/>
        <v>754</v>
      </c>
      <c r="C777" s="106">
        <v>39009</v>
      </c>
      <c r="E777" s="115" t="s">
        <v>294</v>
      </c>
      <c r="G777" s="24">
        <v>6.6</v>
      </c>
      <c r="H777" s="75" t="str">
        <f t="shared" si="482"/>
        <v>P, S, T &amp; D Plant - Commodity</v>
      </c>
      <c r="I777" s="23">
        <f>'DepExp. Class.'!L$239</f>
        <v>157.70371702354899</v>
      </c>
      <c r="J777" s="75">
        <f t="shared" si="483"/>
        <v>59.912159933719394</v>
      </c>
      <c r="K777" s="75">
        <f t="shared" si="484"/>
        <v>39.540404230622251</v>
      </c>
      <c r="L777" s="75">
        <f t="shared" si="485"/>
        <v>0.85186873610310365</v>
      </c>
      <c r="M777" s="75">
        <f t="shared" si="486"/>
        <v>28.085922908699356</v>
      </c>
      <c r="N777" s="75">
        <f t="shared" si="487"/>
        <v>29.313361214404875</v>
      </c>
      <c r="O777" s="75">
        <f t="shared" si="488"/>
        <v>0</v>
      </c>
      <c r="P777" s="75">
        <f t="shared" si="489"/>
        <v>0</v>
      </c>
      <c r="Q777" s="75">
        <f t="shared" si="490"/>
        <v>0</v>
      </c>
      <c r="R777" s="75">
        <f t="shared" si="491"/>
        <v>0</v>
      </c>
      <c r="S777" s="75">
        <f t="shared" si="492"/>
        <v>0</v>
      </c>
      <c r="T777" s="75">
        <f t="shared" si="493"/>
        <v>0</v>
      </c>
      <c r="U777" s="75">
        <f t="shared" si="494"/>
        <v>0</v>
      </c>
      <c r="V777" s="75">
        <f t="shared" si="495"/>
        <v>0</v>
      </c>
      <c r="W777" s="75">
        <f t="shared" si="496"/>
        <v>0</v>
      </c>
      <c r="X777" s="75">
        <f t="shared" si="497"/>
        <v>0</v>
      </c>
      <c r="Y777" s="23">
        <f t="shared" si="498"/>
        <v>0</v>
      </c>
    </row>
    <row r="778" spans="1:25">
      <c r="A778" s="25">
        <f t="shared" si="479"/>
        <v>755</v>
      </c>
      <c r="C778" s="106">
        <v>39100</v>
      </c>
      <c r="E778" s="115" t="s">
        <v>295</v>
      </c>
      <c r="G778" s="24">
        <v>6.6</v>
      </c>
      <c r="H778" s="75" t="str">
        <f t="shared" si="482"/>
        <v>P, S, T &amp; D Plant - Commodity</v>
      </c>
      <c r="I778" s="23">
        <f>'DepExp. Class.'!L$240</f>
        <v>234.03571719654676</v>
      </c>
      <c r="J778" s="75">
        <f t="shared" si="483"/>
        <v>88.910937443462217</v>
      </c>
      <c r="K778" s="75">
        <f t="shared" si="484"/>
        <v>58.678812630479868</v>
      </c>
      <c r="L778" s="75">
        <f t="shared" si="485"/>
        <v>1.2641915762926199</v>
      </c>
      <c r="M778" s="75">
        <f t="shared" si="486"/>
        <v>41.680115314484638</v>
      </c>
      <c r="N778" s="75">
        <f t="shared" si="487"/>
        <v>43.501660231827394</v>
      </c>
      <c r="O778" s="75">
        <f t="shared" si="488"/>
        <v>0</v>
      </c>
      <c r="P778" s="75">
        <f t="shared" si="489"/>
        <v>0</v>
      </c>
      <c r="Q778" s="75">
        <f t="shared" si="490"/>
        <v>0</v>
      </c>
      <c r="R778" s="75">
        <f t="shared" si="491"/>
        <v>0</v>
      </c>
      <c r="S778" s="75">
        <f t="shared" si="492"/>
        <v>0</v>
      </c>
      <c r="T778" s="75">
        <f t="shared" si="493"/>
        <v>0</v>
      </c>
      <c r="U778" s="75">
        <f t="shared" si="494"/>
        <v>0</v>
      </c>
      <c r="V778" s="75">
        <f t="shared" si="495"/>
        <v>0</v>
      </c>
      <c r="W778" s="75">
        <f t="shared" si="496"/>
        <v>0</v>
      </c>
      <c r="X778" s="75">
        <f t="shared" si="497"/>
        <v>0</v>
      </c>
      <c r="Y778" s="23">
        <f t="shared" si="498"/>
        <v>0</v>
      </c>
    </row>
    <row r="779" spans="1:25">
      <c r="A779" s="25">
        <f t="shared" si="479"/>
        <v>756</v>
      </c>
      <c r="C779" s="106">
        <v>39102</v>
      </c>
      <c r="E779" s="115" t="s">
        <v>296</v>
      </c>
      <c r="G779" s="24">
        <v>6.6</v>
      </c>
      <c r="H779" s="75" t="str">
        <f t="shared" si="482"/>
        <v>P, S, T &amp; D Plant - Commodity</v>
      </c>
      <c r="I779" s="23">
        <f>'DepExp. Class.'!L$241</f>
        <v>0</v>
      </c>
      <c r="J779" s="75">
        <f t="shared" si="483"/>
        <v>0</v>
      </c>
      <c r="K779" s="75">
        <f t="shared" si="484"/>
        <v>0</v>
      </c>
      <c r="L779" s="75">
        <f t="shared" si="485"/>
        <v>0</v>
      </c>
      <c r="M779" s="75">
        <f t="shared" si="486"/>
        <v>0</v>
      </c>
      <c r="N779" s="75">
        <f t="shared" si="487"/>
        <v>0</v>
      </c>
      <c r="O779" s="75">
        <f t="shared" si="488"/>
        <v>0</v>
      </c>
      <c r="P779" s="75">
        <f t="shared" si="489"/>
        <v>0</v>
      </c>
      <c r="Q779" s="75">
        <f t="shared" si="490"/>
        <v>0</v>
      </c>
      <c r="R779" s="75">
        <f t="shared" si="491"/>
        <v>0</v>
      </c>
      <c r="S779" s="75">
        <f t="shared" si="492"/>
        <v>0</v>
      </c>
      <c r="T779" s="75">
        <f t="shared" si="493"/>
        <v>0</v>
      </c>
      <c r="U779" s="75">
        <f t="shared" si="494"/>
        <v>0</v>
      </c>
      <c r="V779" s="75">
        <f t="shared" si="495"/>
        <v>0</v>
      </c>
      <c r="W779" s="75">
        <f t="shared" si="496"/>
        <v>0</v>
      </c>
      <c r="X779" s="75">
        <f t="shared" si="497"/>
        <v>0</v>
      </c>
      <c r="Y779" s="23">
        <f t="shared" si="498"/>
        <v>0</v>
      </c>
    </row>
    <row r="780" spans="1:25">
      <c r="A780" s="25">
        <f t="shared" si="479"/>
        <v>757</v>
      </c>
      <c r="C780" s="106">
        <v>39103</v>
      </c>
      <c r="E780" s="115" t="s">
        <v>297</v>
      </c>
      <c r="G780" s="24">
        <v>6.6</v>
      </c>
      <c r="H780" s="75" t="str">
        <f t="shared" si="482"/>
        <v>P, S, T &amp; D Plant - Commodity</v>
      </c>
      <c r="I780" s="23">
        <f>'DepExp. Class.'!L$242</f>
        <v>0</v>
      </c>
      <c r="J780" s="75">
        <f t="shared" si="483"/>
        <v>0</v>
      </c>
      <c r="K780" s="75">
        <f t="shared" si="484"/>
        <v>0</v>
      </c>
      <c r="L780" s="75">
        <f t="shared" si="485"/>
        <v>0</v>
      </c>
      <c r="M780" s="75">
        <f t="shared" si="486"/>
        <v>0</v>
      </c>
      <c r="N780" s="75">
        <f t="shared" si="487"/>
        <v>0</v>
      </c>
      <c r="O780" s="75">
        <f t="shared" si="488"/>
        <v>0</v>
      </c>
      <c r="P780" s="75">
        <f t="shared" si="489"/>
        <v>0</v>
      </c>
      <c r="Q780" s="75">
        <f t="shared" si="490"/>
        <v>0</v>
      </c>
      <c r="R780" s="75">
        <f t="shared" si="491"/>
        <v>0</v>
      </c>
      <c r="S780" s="75">
        <f t="shared" si="492"/>
        <v>0</v>
      </c>
      <c r="T780" s="75">
        <f t="shared" si="493"/>
        <v>0</v>
      </c>
      <c r="U780" s="75">
        <f t="shared" si="494"/>
        <v>0</v>
      </c>
      <c r="V780" s="75">
        <f t="shared" si="495"/>
        <v>0</v>
      </c>
      <c r="W780" s="75">
        <f t="shared" si="496"/>
        <v>0</v>
      </c>
      <c r="X780" s="75">
        <f t="shared" si="497"/>
        <v>0</v>
      </c>
      <c r="Y780" s="23">
        <f t="shared" si="498"/>
        <v>0</v>
      </c>
    </row>
    <row r="781" spans="1:25">
      <c r="A781" s="25">
        <f t="shared" si="479"/>
        <v>758</v>
      </c>
      <c r="C781" s="106">
        <v>39200</v>
      </c>
      <c r="E781" s="115" t="s">
        <v>298</v>
      </c>
      <c r="G781" s="24">
        <v>6.6</v>
      </c>
      <c r="H781" s="75" t="str">
        <f t="shared" si="482"/>
        <v>P, S, T &amp; D Plant - Commodity</v>
      </c>
      <c r="I781" s="23">
        <f>'DepExp. Class.'!L$243</f>
        <v>0</v>
      </c>
      <c r="J781" s="75">
        <f t="shared" si="483"/>
        <v>0</v>
      </c>
      <c r="K781" s="75">
        <f t="shared" si="484"/>
        <v>0</v>
      </c>
      <c r="L781" s="75">
        <f t="shared" si="485"/>
        <v>0</v>
      </c>
      <c r="M781" s="75">
        <f t="shared" si="486"/>
        <v>0</v>
      </c>
      <c r="N781" s="75">
        <f t="shared" si="487"/>
        <v>0</v>
      </c>
      <c r="O781" s="75">
        <f t="shared" si="488"/>
        <v>0</v>
      </c>
      <c r="P781" s="75">
        <f t="shared" si="489"/>
        <v>0</v>
      </c>
      <c r="Q781" s="75">
        <f t="shared" si="490"/>
        <v>0</v>
      </c>
      <c r="R781" s="75">
        <f t="shared" si="491"/>
        <v>0</v>
      </c>
      <c r="S781" s="75">
        <f t="shared" si="492"/>
        <v>0</v>
      </c>
      <c r="T781" s="75">
        <f t="shared" si="493"/>
        <v>0</v>
      </c>
      <c r="U781" s="75">
        <f t="shared" si="494"/>
        <v>0</v>
      </c>
      <c r="V781" s="75">
        <f t="shared" si="495"/>
        <v>0</v>
      </c>
      <c r="W781" s="75">
        <f t="shared" si="496"/>
        <v>0</v>
      </c>
      <c r="X781" s="75">
        <f t="shared" si="497"/>
        <v>0</v>
      </c>
      <c r="Y781" s="23">
        <f t="shared" si="498"/>
        <v>0</v>
      </c>
    </row>
    <row r="782" spans="1:25">
      <c r="A782" s="25">
        <f t="shared" si="479"/>
        <v>759</v>
      </c>
      <c r="C782" s="106">
        <v>39201</v>
      </c>
      <c r="E782" s="115" t="s">
        <v>299</v>
      </c>
      <c r="G782" s="24">
        <v>6.6</v>
      </c>
      <c r="H782" s="75" t="str">
        <f t="shared" si="482"/>
        <v>P, S, T &amp; D Plant - Commodity</v>
      </c>
      <c r="I782" s="23">
        <f>'DepExp. Class.'!L$244</f>
        <v>0</v>
      </c>
      <c r="J782" s="75">
        <f t="shared" si="483"/>
        <v>0</v>
      </c>
      <c r="K782" s="75">
        <f t="shared" si="484"/>
        <v>0</v>
      </c>
      <c r="L782" s="75">
        <f t="shared" si="485"/>
        <v>0</v>
      </c>
      <c r="M782" s="75">
        <f t="shared" si="486"/>
        <v>0</v>
      </c>
      <c r="N782" s="75">
        <f t="shared" si="487"/>
        <v>0</v>
      </c>
      <c r="O782" s="75">
        <f t="shared" si="488"/>
        <v>0</v>
      </c>
      <c r="P782" s="75">
        <f t="shared" si="489"/>
        <v>0</v>
      </c>
      <c r="Q782" s="75">
        <f t="shared" si="490"/>
        <v>0</v>
      </c>
      <c r="R782" s="75">
        <f t="shared" si="491"/>
        <v>0</v>
      </c>
      <c r="S782" s="75">
        <f t="shared" si="492"/>
        <v>0</v>
      </c>
      <c r="T782" s="75">
        <f t="shared" si="493"/>
        <v>0</v>
      </c>
      <c r="U782" s="75">
        <f t="shared" si="494"/>
        <v>0</v>
      </c>
      <c r="V782" s="75">
        <f t="shared" si="495"/>
        <v>0</v>
      </c>
      <c r="W782" s="75">
        <f t="shared" si="496"/>
        <v>0</v>
      </c>
      <c r="X782" s="75">
        <f t="shared" si="497"/>
        <v>0</v>
      </c>
      <c r="Y782" s="23">
        <f t="shared" si="498"/>
        <v>0</v>
      </c>
    </row>
    <row r="783" spans="1:25">
      <c r="A783" s="25">
        <f t="shared" si="479"/>
        <v>760</v>
      </c>
      <c r="C783" s="106">
        <v>39202</v>
      </c>
      <c r="E783" s="115" t="s">
        <v>300</v>
      </c>
      <c r="G783" s="24">
        <v>6.6</v>
      </c>
      <c r="H783" s="75" t="str">
        <f t="shared" si="482"/>
        <v>P, S, T &amp; D Plant - Commodity</v>
      </c>
      <c r="I783" s="23">
        <f>'DepExp. Class.'!L$245</f>
        <v>0</v>
      </c>
      <c r="J783" s="75">
        <f t="shared" si="483"/>
        <v>0</v>
      </c>
      <c r="K783" s="75">
        <f t="shared" si="484"/>
        <v>0</v>
      </c>
      <c r="L783" s="75">
        <f t="shared" si="485"/>
        <v>0</v>
      </c>
      <c r="M783" s="75">
        <f t="shared" si="486"/>
        <v>0</v>
      </c>
      <c r="N783" s="75">
        <f t="shared" si="487"/>
        <v>0</v>
      </c>
      <c r="O783" s="75">
        <f t="shared" si="488"/>
        <v>0</v>
      </c>
      <c r="P783" s="75">
        <f t="shared" si="489"/>
        <v>0</v>
      </c>
      <c r="Q783" s="75">
        <f t="shared" si="490"/>
        <v>0</v>
      </c>
      <c r="R783" s="75">
        <f t="shared" si="491"/>
        <v>0</v>
      </c>
      <c r="S783" s="75">
        <f t="shared" si="492"/>
        <v>0</v>
      </c>
      <c r="T783" s="75">
        <f t="shared" si="493"/>
        <v>0</v>
      </c>
      <c r="U783" s="75">
        <f t="shared" si="494"/>
        <v>0</v>
      </c>
      <c r="V783" s="75">
        <f t="shared" si="495"/>
        <v>0</v>
      </c>
      <c r="W783" s="75">
        <f t="shared" si="496"/>
        <v>0</v>
      </c>
      <c r="X783" s="75">
        <f t="shared" si="497"/>
        <v>0</v>
      </c>
      <c r="Y783" s="23">
        <f t="shared" si="498"/>
        <v>0</v>
      </c>
    </row>
    <row r="784" spans="1:25">
      <c r="A784" s="25">
        <f t="shared" si="479"/>
        <v>761</v>
      </c>
      <c r="C784" s="106">
        <v>39300</v>
      </c>
      <c r="E784" s="115" t="s">
        <v>186</v>
      </c>
      <c r="G784" s="24">
        <v>6.6</v>
      </c>
      <c r="H784" s="75" t="str">
        <f t="shared" si="482"/>
        <v>P, S, T &amp; D Plant - Commodity</v>
      </c>
      <c r="I784" s="23">
        <f>'DepExp. Class.'!L$246</f>
        <v>0</v>
      </c>
      <c r="J784" s="75">
        <f t="shared" si="483"/>
        <v>0</v>
      </c>
      <c r="K784" s="75">
        <f t="shared" si="484"/>
        <v>0</v>
      </c>
      <c r="L784" s="75">
        <f t="shared" si="485"/>
        <v>0</v>
      </c>
      <c r="M784" s="75">
        <f t="shared" si="486"/>
        <v>0</v>
      </c>
      <c r="N784" s="75">
        <f t="shared" si="487"/>
        <v>0</v>
      </c>
      <c r="O784" s="75">
        <f t="shared" si="488"/>
        <v>0</v>
      </c>
      <c r="P784" s="75">
        <f t="shared" si="489"/>
        <v>0</v>
      </c>
      <c r="Q784" s="75">
        <f t="shared" si="490"/>
        <v>0</v>
      </c>
      <c r="R784" s="75">
        <f t="shared" si="491"/>
        <v>0</v>
      </c>
      <c r="S784" s="75">
        <f t="shared" si="492"/>
        <v>0</v>
      </c>
      <c r="T784" s="75">
        <f t="shared" si="493"/>
        <v>0</v>
      </c>
      <c r="U784" s="75">
        <f t="shared" si="494"/>
        <v>0</v>
      </c>
      <c r="V784" s="75">
        <f t="shared" si="495"/>
        <v>0</v>
      </c>
      <c r="W784" s="75">
        <f t="shared" si="496"/>
        <v>0</v>
      </c>
      <c r="X784" s="75">
        <f t="shared" si="497"/>
        <v>0</v>
      </c>
      <c r="Y784" s="23">
        <f t="shared" si="498"/>
        <v>0</v>
      </c>
    </row>
    <row r="785" spans="1:25">
      <c r="A785" s="25">
        <f t="shared" si="479"/>
        <v>762</v>
      </c>
      <c r="C785" s="106">
        <v>39400</v>
      </c>
      <c r="E785" s="115" t="s">
        <v>301</v>
      </c>
      <c r="G785" s="24">
        <v>6.6</v>
      </c>
      <c r="H785" s="75" t="str">
        <f t="shared" si="482"/>
        <v>P, S, T &amp; D Plant - Commodity</v>
      </c>
      <c r="I785" s="23">
        <f>'DepExp. Class.'!L$247</f>
        <v>55.172835450094873</v>
      </c>
      <c r="J785" s="75">
        <f t="shared" si="483"/>
        <v>20.960341353205212</v>
      </c>
      <c r="K785" s="75">
        <f t="shared" si="484"/>
        <v>13.833258070389027</v>
      </c>
      <c r="L785" s="75">
        <f t="shared" si="485"/>
        <v>0.29802730391623294</v>
      </c>
      <c r="M785" s="75">
        <f t="shared" si="486"/>
        <v>9.8258939760711517</v>
      </c>
      <c r="N785" s="75">
        <f t="shared" si="487"/>
        <v>10.255314746513241</v>
      </c>
      <c r="O785" s="75">
        <f t="shared" si="488"/>
        <v>0</v>
      </c>
      <c r="P785" s="75">
        <f t="shared" si="489"/>
        <v>0</v>
      </c>
      <c r="Q785" s="75">
        <f t="shared" si="490"/>
        <v>0</v>
      </c>
      <c r="R785" s="75">
        <f t="shared" si="491"/>
        <v>0</v>
      </c>
      <c r="S785" s="75">
        <f t="shared" si="492"/>
        <v>0</v>
      </c>
      <c r="T785" s="75">
        <f t="shared" si="493"/>
        <v>0</v>
      </c>
      <c r="U785" s="75">
        <f t="shared" si="494"/>
        <v>0</v>
      </c>
      <c r="V785" s="75">
        <f t="shared" si="495"/>
        <v>0</v>
      </c>
      <c r="W785" s="75">
        <f t="shared" si="496"/>
        <v>0</v>
      </c>
      <c r="X785" s="75">
        <f t="shared" si="497"/>
        <v>0</v>
      </c>
      <c r="Y785" s="23">
        <f t="shared" si="498"/>
        <v>0</v>
      </c>
    </row>
    <row r="786" spans="1:25">
      <c r="A786" s="25">
        <f t="shared" si="479"/>
        <v>763</v>
      </c>
      <c r="C786" s="106">
        <v>39600</v>
      </c>
      <c r="E786" s="115" t="s">
        <v>302</v>
      </c>
      <c r="G786" s="24">
        <v>6.6</v>
      </c>
      <c r="H786" s="75" t="str">
        <f t="shared" si="482"/>
        <v>P, S, T &amp; D Plant - Commodity</v>
      </c>
      <c r="I786" s="23">
        <f>'DepExp. Class.'!L$248</f>
        <v>0</v>
      </c>
      <c r="J786" s="75">
        <f t="shared" si="483"/>
        <v>0</v>
      </c>
      <c r="K786" s="75">
        <f t="shared" si="484"/>
        <v>0</v>
      </c>
      <c r="L786" s="75">
        <f t="shared" si="485"/>
        <v>0</v>
      </c>
      <c r="M786" s="75">
        <f t="shared" si="486"/>
        <v>0</v>
      </c>
      <c r="N786" s="75">
        <f t="shared" si="487"/>
        <v>0</v>
      </c>
      <c r="O786" s="75">
        <f t="shared" si="488"/>
        <v>0</v>
      </c>
      <c r="P786" s="75">
        <f t="shared" si="489"/>
        <v>0</v>
      </c>
      <c r="Q786" s="75">
        <f t="shared" si="490"/>
        <v>0</v>
      </c>
      <c r="R786" s="75">
        <f t="shared" si="491"/>
        <v>0</v>
      </c>
      <c r="S786" s="75">
        <f t="shared" si="492"/>
        <v>0</v>
      </c>
      <c r="T786" s="75">
        <f t="shared" si="493"/>
        <v>0</v>
      </c>
      <c r="U786" s="75">
        <f t="shared" si="494"/>
        <v>0</v>
      </c>
      <c r="V786" s="75">
        <f t="shared" si="495"/>
        <v>0</v>
      </c>
      <c r="W786" s="75">
        <f t="shared" si="496"/>
        <v>0</v>
      </c>
      <c r="X786" s="75">
        <f t="shared" si="497"/>
        <v>0</v>
      </c>
      <c r="Y786" s="23">
        <f t="shared" si="498"/>
        <v>0</v>
      </c>
    </row>
    <row r="787" spans="1:25">
      <c r="A787" s="25">
        <f t="shared" si="479"/>
        <v>764</v>
      </c>
      <c r="C787" s="106">
        <v>39603</v>
      </c>
      <c r="E787" s="115" t="s">
        <v>303</v>
      </c>
      <c r="G787" s="24">
        <v>6.6</v>
      </c>
      <c r="H787" s="75" t="str">
        <f t="shared" si="482"/>
        <v>P, S, T &amp; D Plant - Commodity</v>
      </c>
      <c r="I787" s="23">
        <f>'DepExp. Class.'!L$249</f>
        <v>0</v>
      </c>
      <c r="J787" s="75">
        <f t="shared" si="483"/>
        <v>0</v>
      </c>
      <c r="K787" s="75">
        <f t="shared" si="484"/>
        <v>0</v>
      </c>
      <c r="L787" s="75">
        <f t="shared" si="485"/>
        <v>0</v>
      </c>
      <c r="M787" s="75">
        <f t="shared" si="486"/>
        <v>0</v>
      </c>
      <c r="N787" s="75">
        <f t="shared" si="487"/>
        <v>0</v>
      </c>
      <c r="O787" s="75">
        <f t="shared" si="488"/>
        <v>0</v>
      </c>
      <c r="P787" s="75">
        <f t="shared" si="489"/>
        <v>0</v>
      </c>
      <c r="Q787" s="75">
        <f t="shared" si="490"/>
        <v>0</v>
      </c>
      <c r="R787" s="75">
        <f t="shared" si="491"/>
        <v>0</v>
      </c>
      <c r="S787" s="75">
        <f t="shared" si="492"/>
        <v>0</v>
      </c>
      <c r="T787" s="75">
        <f t="shared" si="493"/>
        <v>0</v>
      </c>
      <c r="U787" s="75">
        <f t="shared" si="494"/>
        <v>0</v>
      </c>
      <c r="V787" s="75">
        <f t="shared" si="495"/>
        <v>0</v>
      </c>
      <c r="W787" s="75">
        <f t="shared" si="496"/>
        <v>0</v>
      </c>
      <c r="X787" s="75">
        <f t="shared" si="497"/>
        <v>0</v>
      </c>
      <c r="Y787" s="23">
        <f t="shared" si="498"/>
        <v>0</v>
      </c>
    </row>
    <row r="788" spans="1:25">
      <c r="A788" s="25">
        <f t="shared" si="479"/>
        <v>765</v>
      </c>
      <c r="C788" s="106">
        <v>39604</v>
      </c>
      <c r="E788" s="115" t="s">
        <v>304</v>
      </c>
      <c r="G788" s="24">
        <v>6.6</v>
      </c>
      <c r="H788" s="75" t="str">
        <f t="shared" si="482"/>
        <v>P, S, T &amp; D Plant - Commodity</v>
      </c>
      <c r="I788" s="23">
        <f>'DepExp. Class.'!L$250</f>
        <v>0</v>
      </c>
      <c r="J788" s="75">
        <f t="shared" si="483"/>
        <v>0</v>
      </c>
      <c r="K788" s="75">
        <f t="shared" si="484"/>
        <v>0</v>
      </c>
      <c r="L788" s="75">
        <f t="shared" si="485"/>
        <v>0</v>
      </c>
      <c r="M788" s="75">
        <f t="shared" si="486"/>
        <v>0</v>
      </c>
      <c r="N788" s="75">
        <f t="shared" si="487"/>
        <v>0</v>
      </c>
      <c r="O788" s="75">
        <f t="shared" si="488"/>
        <v>0</v>
      </c>
      <c r="P788" s="75">
        <f t="shared" si="489"/>
        <v>0</v>
      </c>
      <c r="Q788" s="75">
        <f t="shared" si="490"/>
        <v>0</v>
      </c>
      <c r="R788" s="75">
        <f t="shared" si="491"/>
        <v>0</v>
      </c>
      <c r="S788" s="75">
        <f t="shared" si="492"/>
        <v>0</v>
      </c>
      <c r="T788" s="75">
        <f t="shared" si="493"/>
        <v>0</v>
      </c>
      <c r="U788" s="75">
        <f t="shared" si="494"/>
        <v>0</v>
      </c>
      <c r="V788" s="75">
        <f t="shared" si="495"/>
        <v>0</v>
      </c>
      <c r="W788" s="75">
        <f t="shared" si="496"/>
        <v>0</v>
      </c>
      <c r="X788" s="75">
        <f t="shared" si="497"/>
        <v>0</v>
      </c>
      <c r="Y788" s="23">
        <f t="shared" si="498"/>
        <v>0</v>
      </c>
    </row>
    <row r="789" spans="1:25">
      <c r="A789" s="25">
        <f t="shared" si="479"/>
        <v>766</v>
      </c>
      <c r="C789" s="106">
        <v>39605</v>
      </c>
      <c r="E789" s="113" t="s">
        <v>305</v>
      </c>
      <c r="G789" s="24">
        <v>6.6</v>
      </c>
      <c r="H789" s="75" t="str">
        <f t="shared" si="482"/>
        <v>P, S, T &amp; D Plant - Commodity</v>
      </c>
      <c r="I789" s="23">
        <f>'DepExp. Class.'!L$251</f>
        <v>0</v>
      </c>
      <c r="J789" s="75">
        <f t="shared" si="483"/>
        <v>0</v>
      </c>
      <c r="K789" s="75">
        <f t="shared" si="484"/>
        <v>0</v>
      </c>
      <c r="L789" s="75">
        <f t="shared" si="485"/>
        <v>0</v>
      </c>
      <c r="M789" s="75">
        <f t="shared" si="486"/>
        <v>0</v>
      </c>
      <c r="N789" s="75">
        <f t="shared" si="487"/>
        <v>0</v>
      </c>
      <c r="O789" s="75">
        <f t="shared" si="488"/>
        <v>0</v>
      </c>
      <c r="P789" s="75">
        <f t="shared" si="489"/>
        <v>0</v>
      </c>
      <c r="Q789" s="75">
        <f t="shared" si="490"/>
        <v>0</v>
      </c>
      <c r="R789" s="75">
        <f t="shared" si="491"/>
        <v>0</v>
      </c>
      <c r="S789" s="75">
        <f t="shared" si="492"/>
        <v>0</v>
      </c>
      <c r="T789" s="75">
        <f t="shared" si="493"/>
        <v>0</v>
      </c>
      <c r="U789" s="75">
        <f t="shared" si="494"/>
        <v>0</v>
      </c>
      <c r="V789" s="75">
        <f t="shared" si="495"/>
        <v>0</v>
      </c>
      <c r="W789" s="75">
        <f t="shared" si="496"/>
        <v>0</v>
      </c>
      <c r="X789" s="75">
        <f t="shared" si="497"/>
        <v>0</v>
      </c>
      <c r="Y789" s="23">
        <f t="shared" si="498"/>
        <v>0</v>
      </c>
    </row>
    <row r="790" spans="1:25">
      <c r="A790" s="25">
        <f t="shared" si="479"/>
        <v>767</v>
      </c>
      <c r="C790" s="106">
        <v>39700</v>
      </c>
      <c r="E790" s="115" t="s">
        <v>306</v>
      </c>
      <c r="G790" s="24">
        <v>6.6</v>
      </c>
      <c r="H790" s="75" t="str">
        <f t="shared" si="482"/>
        <v>P, S, T &amp; D Plant - Commodity</v>
      </c>
      <c r="I790" s="23">
        <f>'DepExp. Class.'!L$252</f>
        <v>139.84135334302115</v>
      </c>
      <c r="J790" s="75">
        <f t="shared" si="483"/>
        <v>53.126189318567427</v>
      </c>
      <c r="K790" s="75">
        <f t="shared" si="484"/>
        <v>35.061847264606094</v>
      </c>
      <c r="L790" s="75">
        <f t="shared" si="485"/>
        <v>0.75538154189148554</v>
      </c>
      <c r="M790" s="75">
        <f t="shared" si="486"/>
        <v>24.90476155900496</v>
      </c>
      <c r="N790" s="75">
        <f t="shared" si="487"/>
        <v>25.993173658951175</v>
      </c>
      <c r="O790" s="75">
        <f t="shared" si="488"/>
        <v>0</v>
      </c>
      <c r="P790" s="75">
        <f t="shared" si="489"/>
        <v>0</v>
      </c>
      <c r="Q790" s="75">
        <f t="shared" si="490"/>
        <v>0</v>
      </c>
      <c r="R790" s="75">
        <f t="shared" si="491"/>
        <v>0</v>
      </c>
      <c r="S790" s="75">
        <f t="shared" si="492"/>
        <v>0</v>
      </c>
      <c r="T790" s="75">
        <f t="shared" si="493"/>
        <v>0</v>
      </c>
      <c r="U790" s="75">
        <f t="shared" si="494"/>
        <v>0</v>
      </c>
      <c r="V790" s="75">
        <f t="shared" si="495"/>
        <v>0</v>
      </c>
      <c r="W790" s="75">
        <f t="shared" si="496"/>
        <v>0</v>
      </c>
      <c r="X790" s="75">
        <f t="shared" si="497"/>
        <v>0</v>
      </c>
      <c r="Y790" s="23">
        <f t="shared" si="498"/>
        <v>0</v>
      </c>
    </row>
    <row r="791" spans="1:25">
      <c r="A791" s="25">
        <f t="shared" si="479"/>
        <v>768</v>
      </c>
      <c r="C791" s="106">
        <v>39701</v>
      </c>
      <c r="E791" s="115" t="s">
        <v>307</v>
      </c>
      <c r="G791" s="24">
        <v>6.6</v>
      </c>
      <c r="H791" s="75" t="str">
        <f t="shared" si="482"/>
        <v>P, S, T &amp; D Plant - Commodity</v>
      </c>
      <c r="I791" s="23">
        <f>'DepExp. Class.'!L$253</f>
        <v>0</v>
      </c>
      <c r="J791" s="75">
        <f t="shared" si="483"/>
        <v>0</v>
      </c>
      <c r="K791" s="75">
        <f t="shared" si="484"/>
        <v>0</v>
      </c>
      <c r="L791" s="75">
        <f t="shared" si="485"/>
        <v>0</v>
      </c>
      <c r="M791" s="75">
        <f t="shared" si="486"/>
        <v>0</v>
      </c>
      <c r="N791" s="75">
        <f t="shared" si="487"/>
        <v>0</v>
      </c>
      <c r="O791" s="75">
        <f t="shared" si="488"/>
        <v>0</v>
      </c>
      <c r="P791" s="75">
        <f t="shared" si="489"/>
        <v>0</v>
      </c>
      <c r="Q791" s="75">
        <f t="shared" si="490"/>
        <v>0</v>
      </c>
      <c r="R791" s="75">
        <f t="shared" si="491"/>
        <v>0</v>
      </c>
      <c r="S791" s="75">
        <f t="shared" si="492"/>
        <v>0</v>
      </c>
      <c r="T791" s="75">
        <f t="shared" si="493"/>
        <v>0</v>
      </c>
      <c r="U791" s="75">
        <f t="shared" si="494"/>
        <v>0</v>
      </c>
      <c r="V791" s="75">
        <f t="shared" si="495"/>
        <v>0</v>
      </c>
      <c r="W791" s="75">
        <f t="shared" si="496"/>
        <v>0</v>
      </c>
      <c r="X791" s="75">
        <f t="shared" si="497"/>
        <v>0</v>
      </c>
      <c r="Y791" s="23">
        <f t="shared" si="498"/>
        <v>0</v>
      </c>
    </row>
    <row r="792" spans="1:25">
      <c r="A792" s="25">
        <f t="shared" si="479"/>
        <v>769</v>
      </c>
      <c r="C792" s="106">
        <v>39702</v>
      </c>
      <c r="E792" s="115" t="s">
        <v>308</v>
      </c>
      <c r="G792" s="24">
        <v>6.6</v>
      </c>
      <c r="H792" s="75" t="str">
        <f t="shared" si="482"/>
        <v>P, S, T &amp; D Plant - Commodity</v>
      </c>
      <c r="I792" s="23">
        <f>'DepExp. Class.'!L$254</f>
        <v>0</v>
      </c>
      <c r="J792" s="75">
        <f t="shared" si="483"/>
        <v>0</v>
      </c>
      <c r="K792" s="75">
        <f t="shared" si="484"/>
        <v>0</v>
      </c>
      <c r="L792" s="75">
        <f t="shared" si="485"/>
        <v>0</v>
      </c>
      <c r="M792" s="75">
        <f t="shared" si="486"/>
        <v>0</v>
      </c>
      <c r="N792" s="75">
        <f t="shared" si="487"/>
        <v>0</v>
      </c>
      <c r="O792" s="75">
        <f t="shared" si="488"/>
        <v>0</v>
      </c>
      <c r="P792" s="75">
        <f t="shared" si="489"/>
        <v>0</v>
      </c>
      <c r="Q792" s="75">
        <f t="shared" si="490"/>
        <v>0</v>
      </c>
      <c r="R792" s="75">
        <f t="shared" si="491"/>
        <v>0</v>
      </c>
      <c r="S792" s="75">
        <f t="shared" si="492"/>
        <v>0</v>
      </c>
      <c r="T792" s="75">
        <f t="shared" si="493"/>
        <v>0</v>
      </c>
      <c r="U792" s="75">
        <f t="shared" si="494"/>
        <v>0</v>
      </c>
      <c r="V792" s="75">
        <f t="shared" si="495"/>
        <v>0</v>
      </c>
      <c r="W792" s="75">
        <f t="shared" si="496"/>
        <v>0</v>
      </c>
      <c r="X792" s="75">
        <f t="shared" si="497"/>
        <v>0</v>
      </c>
      <c r="Y792" s="23">
        <f t="shared" si="498"/>
        <v>0</v>
      </c>
    </row>
    <row r="793" spans="1:25">
      <c r="A793" s="25">
        <f t="shared" si="479"/>
        <v>770</v>
      </c>
      <c r="C793" s="106">
        <v>39705</v>
      </c>
      <c r="E793" s="115" t="s">
        <v>309</v>
      </c>
      <c r="G793" s="24">
        <v>6.6</v>
      </c>
      <c r="H793" s="75" t="str">
        <f t="shared" si="482"/>
        <v>P, S, T &amp; D Plant - Commodity</v>
      </c>
      <c r="I793" s="23">
        <f>'DepExp. Class.'!L$255</f>
        <v>0</v>
      </c>
      <c r="J793" s="75">
        <f t="shared" si="483"/>
        <v>0</v>
      </c>
      <c r="K793" s="75">
        <f t="shared" si="484"/>
        <v>0</v>
      </c>
      <c r="L793" s="75">
        <f t="shared" si="485"/>
        <v>0</v>
      </c>
      <c r="M793" s="75">
        <f t="shared" si="486"/>
        <v>0</v>
      </c>
      <c r="N793" s="75">
        <f t="shared" si="487"/>
        <v>0</v>
      </c>
      <c r="O793" s="75">
        <f t="shared" si="488"/>
        <v>0</v>
      </c>
      <c r="P793" s="75">
        <f t="shared" si="489"/>
        <v>0</v>
      </c>
      <c r="Q793" s="75">
        <f t="shared" si="490"/>
        <v>0</v>
      </c>
      <c r="R793" s="75">
        <f t="shared" si="491"/>
        <v>0</v>
      </c>
      <c r="S793" s="75">
        <f t="shared" si="492"/>
        <v>0</v>
      </c>
      <c r="T793" s="75">
        <f t="shared" si="493"/>
        <v>0</v>
      </c>
      <c r="U793" s="75">
        <f t="shared" si="494"/>
        <v>0</v>
      </c>
      <c r="V793" s="75">
        <f t="shared" si="495"/>
        <v>0</v>
      </c>
      <c r="W793" s="75">
        <f t="shared" si="496"/>
        <v>0</v>
      </c>
      <c r="X793" s="75">
        <f t="shared" si="497"/>
        <v>0</v>
      </c>
      <c r="Y793" s="23">
        <f t="shared" si="498"/>
        <v>0</v>
      </c>
    </row>
    <row r="794" spans="1:25">
      <c r="A794" s="25">
        <f t="shared" si="479"/>
        <v>771</v>
      </c>
      <c r="C794" s="106">
        <v>39800</v>
      </c>
      <c r="E794" s="115" t="s">
        <v>310</v>
      </c>
      <c r="G794" s="24">
        <v>6.6</v>
      </c>
      <c r="H794" s="75" t="str">
        <f t="shared" si="482"/>
        <v>P, S, T &amp; D Plant - Commodity</v>
      </c>
      <c r="I794" s="23">
        <f>'DepExp. Class.'!L$256</f>
        <v>43.752565069787821</v>
      </c>
      <c r="J794" s="75">
        <f t="shared" si="483"/>
        <v>16.621743136087066</v>
      </c>
      <c r="K794" s="75">
        <f t="shared" si="484"/>
        <v>10.969900656987582</v>
      </c>
      <c r="L794" s="75">
        <f t="shared" si="485"/>
        <v>0.23633838828100304</v>
      </c>
      <c r="M794" s="75">
        <f t="shared" si="486"/>
        <v>7.7920241374172479</v>
      </c>
      <c r="N794" s="75">
        <f t="shared" si="487"/>
        <v>8.1325587510149191</v>
      </c>
      <c r="O794" s="75">
        <f t="shared" si="488"/>
        <v>0</v>
      </c>
      <c r="P794" s="75">
        <f t="shared" si="489"/>
        <v>0</v>
      </c>
      <c r="Q794" s="75">
        <f t="shared" si="490"/>
        <v>0</v>
      </c>
      <c r="R794" s="75">
        <f t="shared" si="491"/>
        <v>0</v>
      </c>
      <c r="S794" s="75">
        <f t="shared" si="492"/>
        <v>0</v>
      </c>
      <c r="T794" s="75">
        <f t="shared" si="493"/>
        <v>0</v>
      </c>
      <c r="U794" s="75">
        <f t="shared" si="494"/>
        <v>0</v>
      </c>
      <c r="V794" s="75">
        <f t="shared" si="495"/>
        <v>0</v>
      </c>
      <c r="W794" s="75">
        <f t="shared" si="496"/>
        <v>0</v>
      </c>
      <c r="X794" s="75">
        <f t="shared" si="497"/>
        <v>0</v>
      </c>
      <c r="Y794" s="23">
        <f t="shared" si="498"/>
        <v>0</v>
      </c>
    </row>
    <row r="795" spans="1:25">
      <c r="A795" s="25">
        <f t="shared" si="479"/>
        <v>772</v>
      </c>
      <c r="C795" s="106">
        <v>39900</v>
      </c>
      <c r="E795" s="115" t="s">
        <v>311</v>
      </c>
      <c r="G795" s="24">
        <v>6.6</v>
      </c>
      <c r="H795" s="75" t="str">
        <f t="shared" si="482"/>
        <v>P, S, T &amp; D Plant - Commodity</v>
      </c>
      <c r="I795" s="23">
        <f>'DepExp. Class.'!L$257</f>
        <v>24.697903942337589</v>
      </c>
      <c r="J795" s="75">
        <f t="shared" si="483"/>
        <v>9.3828148058172438</v>
      </c>
      <c r="K795" s="75">
        <f t="shared" si="484"/>
        <v>6.1924038568049875</v>
      </c>
      <c r="L795" s="75">
        <f t="shared" si="485"/>
        <v>0.13341075665713886</v>
      </c>
      <c r="M795" s="75">
        <f t="shared" si="486"/>
        <v>4.3985229975738278</v>
      </c>
      <c r="N795" s="75">
        <f t="shared" si="487"/>
        <v>4.5907515254843885</v>
      </c>
      <c r="O795" s="75">
        <f t="shared" si="488"/>
        <v>0</v>
      </c>
      <c r="P795" s="75">
        <f t="shared" si="489"/>
        <v>0</v>
      </c>
      <c r="Q795" s="75">
        <f t="shared" si="490"/>
        <v>0</v>
      </c>
      <c r="R795" s="75">
        <f t="shared" si="491"/>
        <v>0</v>
      </c>
      <c r="S795" s="75">
        <f t="shared" si="492"/>
        <v>0</v>
      </c>
      <c r="T795" s="75">
        <f t="shared" si="493"/>
        <v>0</v>
      </c>
      <c r="U795" s="75">
        <f t="shared" si="494"/>
        <v>0</v>
      </c>
      <c r="V795" s="75">
        <f t="shared" si="495"/>
        <v>0</v>
      </c>
      <c r="W795" s="75">
        <f t="shared" si="496"/>
        <v>0</v>
      </c>
      <c r="X795" s="75">
        <f t="shared" si="497"/>
        <v>0</v>
      </c>
      <c r="Y795" s="23">
        <f t="shared" si="498"/>
        <v>0</v>
      </c>
    </row>
    <row r="796" spans="1:25">
      <c r="A796" s="25">
        <f t="shared" si="479"/>
        <v>773</v>
      </c>
      <c r="C796" s="106">
        <v>39901</v>
      </c>
      <c r="E796" s="115" t="s">
        <v>312</v>
      </c>
      <c r="G796" s="24">
        <v>6.6</v>
      </c>
      <c r="H796" s="75" t="str">
        <f t="shared" si="482"/>
        <v>P, S, T &amp; D Plant - Commodity</v>
      </c>
      <c r="I796" s="23">
        <f>'DepExp. Class.'!L$258</f>
        <v>803.21200239590564</v>
      </c>
      <c r="J796" s="75">
        <f t="shared" si="483"/>
        <v>305.14287713992621</v>
      </c>
      <c r="K796" s="75">
        <f t="shared" si="484"/>
        <v>201.38604122361426</v>
      </c>
      <c r="L796" s="75">
        <f t="shared" si="485"/>
        <v>4.338713165534779</v>
      </c>
      <c r="M796" s="75">
        <f t="shared" si="486"/>
        <v>143.04640882538521</v>
      </c>
      <c r="N796" s="75">
        <f t="shared" si="487"/>
        <v>149.29796204144509</v>
      </c>
      <c r="O796" s="75">
        <f t="shared" si="488"/>
        <v>0</v>
      </c>
      <c r="P796" s="75">
        <f t="shared" si="489"/>
        <v>0</v>
      </c>
      <c r="Q796" s="75">
        <f t="shared" si="490"/>
        <v>0</v>
      </c>
      <c r="R796" s="75">
        <f t="shared" si="491"/>
        <v>0</v>
      </c>
      <c r="S796" s="75">
        <f t="shared" si="492"/>
        <v>0</v>
      </c>
      <c r="T796" s="75">
        <f t="shared" si="493"/>
        <v>0</v>
      </c>
      <c r="U796" s="75">
        <f t="shared" si="494"/>
        <v>0</v>
      </c>
      <c r="V796" s="75">
        <f t="shared" si="495"/>
        <v>0</v>
      </c>
      <c r="W796" s="75">
        <f t="shared" si="496"/>
        <v>0</v>
      </c>
      <c r="X796" s="75">
        <f t="shared" si="497"/>
        <v>0</v>
      </c>
      <c r="Y796" s="23">
        <f t="shared" si="498"/>
        <v>0</v>
      </c>
    </row>
    <row r="797" spans="1:25">
      <c r="A797" s="25">
        <f t="shared" si="479"/>
        <v>774</v>
      </c>
      <c r="C797" s="106">
        <v>39902</v>
      </c>
      <c r="E797" s="115" t="s">
        <v>313</v>
      </c>
      <c r="G797" s="24">
        <v>6.6</v>
      </c>
      <c r="H797" s="75" t="str">
        <f t="shared" si="482"/>
        <v>P, S, T &amp; D Plant - Commodity</v>
      </c>
      <c r="I797" s="23">
        <f>'DepExp. Class.'!L$259</f>
        <v>0</v>
      </c>
      <c r="J797" s="75">
        <f t="shared" si="483"/>
        <v>0</v>
      </c>
      <c r="K797" s="75">
        <f t="shared" si="484"/>
        <v>0</v>
      </c>
      <c r="L797" s="75">
        <f t="shared" si="485"/>
        <v>0</v>
      </c>
      <c r="M797" s="75">
        <f t="shared" si="486"/>
        <v>0</v>
      </c>
      <c r="N797" s="75">
        <f t="shared" si="487"/>
        <v>0</v>
      </c>
      <c r="O797" s="75">
        <f t="shared" si="488"/>
        <v>0</v>
      </c>
      <c r="P797" s="75">
        <f t="shared" si="489"/>
        <v>0</v>
      </c>
      <c r="Q797" s="75">
        <f t="shared" si="490"/>
        <v>0</v>
      </c>
      <c r="R797" s="75">
        <f t="shared" si="491"/>
        <v>0</v>
      </c>
      <c r="S797" s="75">
        <f t="shared" si="492"/>
        <v>0</v>
      </c>
      <c r="T797" s="75">
        <f t="shared" si="493"/>
        <v>0</v>
      </c>
      <c r="U797" s="75">
        <f t="shared" si="494"/>
        <v>0</v>
      </c>
      <c r="V797" s="75">
        <f t="shared" si="495"/>
        <v>0</v>
      </c>
      <c r="W797" s="75">
        <f t="shared" si="496"/>
        <v>0</v>
      </c>
      <c r="X797" s="75">
        <f t="shared" si="497"/>
        <v>0</v>
      </c>
      <c r="Y797" s="23">
        <f t="shared" si="498"/>
        <v>0</v>
      </c>
    </row>
    <row r="798" spans="1:25">
      <c r="A798" s="25">
        <f t="shared" si="479"/>
        <v>775</v>
      </c>
      <c r="C798" s="106">
        <v>39903</v>
      </c>
      <c r="E798" s="115" t="s">
        <v>314</v>
      </c>
      <c r="G798" s="24">
        <v>6.6</v>
      </c>
      <c r="H798" s="75" t="str">
        <f t="shared" si="482"/>
        <v>P, S, T &amp; D Plant - Commodity</v>
      </c>
      <c r="I798" s="23">
        <f>'DepExp. Class.'!L$260</f>
        <v>83.497784726753324</v>
      </c>
      <c r="J798" s="75">
        <f t="shared" si="483"/>
        <v>31.721082591309614</v>
      </c>
      <c r="K798" s="75">
        <f t="shared" si="484"/>
        <v>20.935056083454924</v>
      </c>
      <c r="L798" s="75">
        <f t="shared" si="485"/>
        <v>0.45103028441597909</v>
      </c>
      <c r="M798" s="75">
        <f t="shared" si="486"/>
        <v>14.870368239529739</v>
      </c>
      <c r="N798" s="75">
        <f t="shared" si="487"/>
        <v>15.520247528043061</v>
      </c>
      <c r="O798" s="75">
        <f t="shared" si="488"/>
        <v>0</v>
      </c>
      <c r="P798" s="75">
        <f t="shared" si="489"/>
        <v>0</v>
      </c>
      <c r="Q798" s="75">
        <f t="shared" si="490"/>
        <v>0</v>
      </c>
      <c r="R798" s="75">
        <f t="shared" si="491"/>
        <v>0</v>
      </c>
      <c r="S798" s="75">
        <f t="shared" si="492"/>
        <v>0</v>
      </c>
      <c r="T798" s="75">
        <f t="shared" si="493"/>
        <v>0</v>
      </c>
      <c r="U798" s="75">
        <f t="shared" si="494"/>
        <v>0</v>
      </c>
      <c r="V798" s="75">
        <f t="shared" si="495"/>
        <v>0</v>
      </c>
      <c r="W798" s="75">
        <f t="shared" si="496"/>
        <v>0</v>
      </c>
      <c r="X798" s="75">
        <f t="shared" si="497"/>
        <v>0</v>
      </c>
      <c r="Y798" s="23">
        <f t="shared" si="498"/>
        <v>0</v>
      </c>
    </row>
    <row r="799" spans="1:25">
      <c r="A799" s="25">
        <f t="shared" si="479"/>
        <v>776</v>
      </c>
      <c r="C799" s="106">
        <v>39904</v>
      </c>
      <c r="E799" s="115" t="s">
        <v>315</v>
      </c>
      <c r="G799" s="24">
        <v>6.6</v>
      </c>
      <c r="H799" s="75" t="str">
        <f t="shared" si="482"/>
        <v>P, S, T &amp; D Plant - Commodity</v>
      </c>
      <c r="I799" s="23">
        <f>'DepExp. Class.'!L$261</f>
        <v>0</v>
      </c>
      <c r="J799" s="75">
        <f t="shared" si="483"/>
        <v>0</v>
      </c>
      <c r="K799" s="75">
        <f t="shared" si="484"/>
        <v>0</v>
      </c>
      <c r="L799" s="75">
        <f t="shared" si="485"/>
        <v>0</v>
      </c>
      <c r="M799" s="75">
        <f t="shared" si="486"/>
        <v>0</v>
      </c>
      <c r="N799" s="75">
        <f t="shared" si="487"/>
        <v>0</v>
      </c>
      <c r="O799" s="75">
        <f t="shared" si="488"/>
        <v>0</v>
      </c>
      <c r="P799" s="75">
        <f t="shared" si="489"/>
        <v>0</v>
      </c>
      <c r="Q799" s="75">
        <f t="shared" si="490"/>
        <v>0</v>
      </c>
      <c r="R799" s="75">
        <f t="shared" si="491"/>
        <v>0</v>
      </c>
      <c r="S799" s="75">
        <f t="shared" si="492"/>
        <v>0</v>
      </c>
      <c r="T799" s="75">
        <f t="shared" si="493"/>
        <v>0</v>
      </c>
      <c r="U799" s="75">
        <f t="shared" si="494"/>
        <v>0</v>
      </c>
      <c r="V799" s="75">
        <f t="shared" si="495"/>
        <v>0</v>
      </c>
      <c r="W799" s="75">
        <f t="shared" si="496"/>
        <v>0</v>
      </c>
      <c r="X799" s="75">
        <f t="shared" si="497"/>
        <v>0</v>
      </c>
      <c r="Y799" s="23">
        <f t="shared" si="498"/>
        <v>0</v>
      </c>
    </row>
    <row r="800" spans="1:25">
      <c r="A800" s="25">
        <f t="shared" si="479"/>
        <v>777</v>
      </c>
      <c r="C800" s="106">
        <v>39905</v>
      </c>
      <c r="E800" s="115" t="s">
        <v>316</v>
      </c>
      <c r="G800" s="24">
        <v>6.6</v>
      </c>
      <c r="H800" s="75" t="str">
        <f t="shared" si="482"/>
        <v>P, S, T &amp; D Plant - Commodity</v>
      </c>
      <c r="I800" s="23">
        <f>'DepExp. Class.'!L$262</f>
        <v>0</v>
      </c>
      <c r="J800" s="75">
        <f t="shared" si="483"/>
        <v>0</v>
      </c>
      <c r="K800" s="75">
        <f t="shared" si="484"/>
        <v>0</v>
      </c>
      <c r="L800" s="75">
        <f t="shared" si="485"/>
        <v>0</v>
      </c>
      <c r="M800" s="75">
        <f t="shared" si="486"/>
        <v>0</v>
      </c>
      <c r="N800" s="75">
        <f t="shared" si="487"/>
        <v>0</v>
      </c>
      <c r="O800" s="75">
        <f t="shared" si="488"/>
        <v>0</v>
      </c>
      <c r="P800" s="75">
        <f t="shared" si="489"/>
        <v>0</v>
      </c>
      <c r="Q800" s="75">
        <f t="shared" si="490"/>
        <v>0</v>
      </c>
      <c r="R800" s="75">
        <f t="shared" si="491"/>
        <v>0</v>
      </c>
      <c r="S800" s="75">
        <f t="shared" si="492"/>
        <v>0</v>
      </c>
      <c r="T800" s="75">
        <f t="shared" si="493"/>
        <v>0</v>
      </c>
      <c r="U800" s="75">
        <f t="shared" si="494"/>
        <v>0</v>
      </c>
      <c r="V800" s="75">
        <f t="shared" si="495"/>
        <v>0</v>
      </c>
      <c r="W800" s="75">
        <f t="shared" si="496"/>
        <v>0</v>
      </c>
      <c r="X800" s="75">
        <f t="shared" si="497"/>
        <v>0</v>
      </c>
      <c r="Y800" s="23">
        <f t="shared" si="498"/>
        <v>0</v>
      </c>
    </row>
    <row r="801" spans="1:25">
      <c r="A801" s="25">
        <f t="shared" si="479"/>
        <v>778</v>
      </c>
      <c r="C801" s="106">
        <v>39906</v>
      </c>
      <c r="E801" s="115" t="s">
        <v>317</v>
      </c>
      <c r="G801" s="24">
        <v>6.6</v>
      </c>
      <c r="H801" s="75" t="str">
        <f t="shared" si="482"/>
        <v>P, S, T &amp; D Plant - Commodity</v>
      </c>
      <c r="I801" s="23">
        <f>'DepExp. Class.'!L$263</f>
        <v>388.94935766677804</v>
      </c>
      <c r="J801" s="75">
        <f t="shared" si="483"/>
        <v>147.76313813307115</v>
      </c>
      <c r="K801" s="75">
        <f t="shared" si="484"/>
        <v>97.519672444301278</v>
      </c>
      <c r="L801" s="75">
        <f t="shared" si="485"/>
        <v>2.1009891458312047</v>
      </c>
      <c r="M801" s="75">
        <f t="shared" si="486"/>
        <v>69.269145210991084</v>
      </c>
      <c r="N801" s="75">
        <f t="shared" si="487"/>
        <v>72.296412732583292</v>
      </c>
      <c r="O801" s="75">
        <f t="shared" si="488"/>
        <v>0</v>
      </c>
      <c r="P801" s="75">
        <f t="shared" si="489"/>
        <v>0</v>
      </c>
      <c r="Q801" s="75">
        <f t="shared" si="490"/>
        <v>0</v>
      </c>
      <c r="R801" s="75">
        <f t="shared" si="491"/>
        <v>0</v>
      </c>
      <c r="S801" s="75">
        <f t="shared" si="492"/>
        <v>0</v>
      </c>
      <c r="T801" s="75">
        <f t="shared" si="493"/>
        <v>0</v>
      </c>
      <c r="U801" s="75">
        <f t="shared" si="494"/>
        <v>0</v>
      </c>
      <c r="V801" s="75">
        <f t="shared" si="495"/>
        <v>0</v>
      </c>
      <c r="W801" s="75">
        <f t="shared" si="496"/>
        <v>0</v>
      </c>
      <c r="X801" s="75">
        <f t="shared" si="497"/>
        <v>0</v>
      </c>
      <c r="Y801" s="23">
        <f t="shared" si="498"/>
        <v>0</v>
      </c>
    </row>
    <row r="802" spans="1:25">
      <c r="A802" s="25">
        <f t="shared" si="479"/>
        <v>779</v>
      </c>
      <c r="C802" s="106">
        <v>39907</v>
      </c>
      <c r="E802" s="115" t="s">
        <v>318</v>
      </c>
      <c r="G802" s="24">
        <v>6.6</v>
      </c>
      <c r="H802" s="75" t="str">
        <f t="shared" si="482"/>
        <v>P, S, T &amp; D Plant - Commodity</v>
      </c>
      <c r="I802" s="23">
        <f>'DepExp. Class.'!L$264</f>
        <v>0.2389847058480298</v>
      </c>
      <c r="J802" s="75">
        <f t="shared" si="483"/>
        <v>9.0791074482676953E-2</v>
      </c>
      <c r="K802" s="75">
        <f t="shared" si="484"/>
        <v>5.9919652196634046E-2</v>
      </c>
      <c r="L802" s="75">
        <f t="shared" si="485"/>
        <v>1.2909245461115745E-3</v>
      </c>
      <c r="M802" s="75">
        <f t="shared" si="486"/>
        <v>4.2561495388239182E-2</v>
      </c>
      <c r="N802" s="75">
        <f t="shared" si="487"/>
        <v>4.4421559234368024E-2</v>
      </c>
      <c r="O802" s="75">
        <f t="shared" si="488"/>
        <v>0</v>
      </c>
      <c r="P802" s="75">
        <f t="shared" si="489"/>
        <v>0</v>
      </c>
      <c r="Q802" s="75">
        <f t="shared" si="490"/>
        <v>0</v>
      </c>
      <c r="R802" s="75">
        <f t="shared" si="491"/>
        <v>0</v>
      </c>
      <c r="S802" s="75">
        <f t="shared" si="492"/>
        <v>0</v>
      </c>
      <c r="T802" s="75">
        <f t="shared" si="493"/>
        <v>0</v>
      </c>
      <c r="U802" s="75">
        <f t="shared" si="494"/>
        <v>0</v>
      </c>
      <c r="V802" s="75">
        <f t="shared" si="495"/>
        <v>0</v>
      </c>
      <c r="W802" s="75">
        <f t="shared" si="496"/>
        <v>0</v>
      </c>
      <c r="X802" s="75">
        <f t="shared" si="497"/>
        <v>0</v>
      </c>
      <c r="Y802" s="23">
        <f t="shared" si="498"/>
        <v>0</v>
      </c>
    </row>
    <row r="803" spans="1:25">
      <c r="A803" s="25">
        <f t="shared" si="479"/>
        <v>780</v>
      </c>
      <c r="C803" s="106">
        <v>39908</v>
      </c>
      <c r="E803" s="115" t="s">
        <v>319</v>
      </c>
      <c r="G803" s="24">
        <v>6.6</v>
      </c>
      <c r="H803" s="75" t="str">
        <f t="shared" si="482"/>
        <v>P, S, T &amp; D Plant - Commodity</v>
      </c>
      <c r="I803" s="23">
        <f>'DepExp. Class.'!L$265</f>
        <v>0</v>
      </c>
      <c r="J803" s="75">
        <f t="shared" si="483"/>
        <v>0</v>
      </c>
      <c r="K803" s="75">
        <f t="shared" si="484"/>
        <v>0</v>
      </c>
      <c r="L803" s="75">
        <f t="shared" si="485"/>
        <v>0</v>
      </c>
      <c r="M803" s="75">
        <f t="shared" si="486"/>
        <v>0</v>
      </c>
      <c r="N803" s="75">
        <f t="shared" si="487"/>
        <v>0</v>
      </c>
      <c r="O803" s="75">
        <f t="shared" si="488"/>
        <v>0</v>
      </c>
      <c r="P803" s="75">
        <f t="shared" si="489"/>
        <v>0</v>
      </c>
      <c r="Q803" s="75">
        <f t="shared" si="490"/>
        <v>0</v>
      </c>
      <c r="R803" s="75">
        <f t="shared" si="491"/>
        <v>0</v>
      </c>
      <c r="S803" s="75">
        <f t="shared" si="492"/>
        <v>0</v>
      </c>
      <c r="T803" s="75">
        <f t="shared" si="493"/>
        <v>0</v>
      </c>
      <c r="U803" s="75">
        <f t="shared" si="494"/>
        <v>0</v>
      </c>
      <c r="V803" s="75">
        <f t="shared" si="495"/>
        <v>0</v>
      </c>
      <c r="W803" s="75">
        <f t="shared" si="496"/>
        <v>0</v>
      </c>
      <c r="X803" s="75">
        <f t="shared" si="497"/>
        <v>0</v>
      </c>
      <c r="Y803" s="23">
        <f t="shared" si="498"/>
        <v>0</v>
      </c>
    </row>
    <row r="804" spans="1:25">
      <c r="A804" s="25">
        <f t="shared" si="479"/>
        <v>781</v>
      </c>
      <c r="C804" s="106">
        <v>39909</v>
      </c>
      <c r="E804" s="115" t="s">
        <v>320</v>
      </c>
      <c r="G804" s="24">
        <v>6.6</v>
      </c>
      <c r="H804" s="75" t="str">
        <f t="shared" si="482"/>
        <v>P, S, T &amp; D Plant - Commodity</v>
      </c>
      <c r="I804" s="23">
        <f>'DepExp. Class.'!L$266</f>
        <v>8378.8014242609224</v>
      </c>
      <c r="J804" s="75">
        <f t="shared" si="483"/>
        <v>3183.1341737381917</v>
      </c>
      <c r="K804" s="75">
        <f t="shared" si="484"/>
        <v>2100.7824136061358</v>
      </c>
      <c r="L804" s="75">
        <f t="shared" si="485"/>
        <v>45.259801823683169</v>
      </c>
      <c r="M804" s="75">
        <f t="shared" si="486"/>
        <v>1492.205607518767</v>
      </c>
      <c r="N804" s="75">
        <f t="shared" si="487"/>
        <v>1557.4194275741438</v>
      </c>
      <c r="O804" s="75">
        <f t="shared" si="488"/>
        <v>0</v>
      </c>
      <c r="P804" s="75">
        <f t="shared" si="489"/>
        <v>0</v>
      </c>
      <c r="Q804" s="75">
        <f t="shared" si="490"/>
        <v>0</v>
      </c>
      <c r="R804" s="75">
        <f t="shared" si="491"/>
        <v>0</v>
      </c>
      <c r="S804" s="75">
        <f t="shared" si="492"/>
        <v>0</v>
      </c>
      <c r="T804" s="75">
        <f t="shared" si="493"/>
        <v>0</v>
      </c>
      <c r="U804" s="75">
        <f t="shared" si="494"/>
        <v>0</v>
      </c>
      <c r="V804" s="75">
        <f t="shared" si="495"/>
        <v>0</v>
      </c>
      <c r="W804" s="75">
        <f t="shared" si="496"/>
        <v>0</v>
      </c>
      <c r="X804" s="75">
        <f t="shared" si="497"/>
        <v>0</v>
      </c>
      <c r="Y804" s="23">
        <f t="shared" si="498"/>
        <v>0</v>
      </c>
    </row>
    <row r="805" spans="1:25">
      <c r="A805" s="25">
        <f t="shared" si="479"/>
        <v>782</v>
      </c>
      <c r="C805" s="106">
        <v>39924</v>
      </c>
      <c r="E805" s="115" t="s">
        <v>321</v>
      </c>
      <c r="G805" s="24">
        <v>6.6</v>
      </c>
      <c r="H805" s="75" t="str">
        <f t="shared" si="482"/>
        <v>P, S, T &amp; D Plant - Commodity</v>
      </c>
      <c r="I805" s="23">
        <f>'DepExp. Class.'!L$267</f>
        <v>0</v>
      </c>
      <c r="J805" s="75">
        <f t="shared" si="483"/>
        <v>0</v>
      </c>
      <c r="K805" s="75">
        <f t="shared" si="484"/>
        <v>0</v>
      </c>
      <c r="L805" s="75">
        <f t="shared" si="485"/>
        <v>0</v>
      </c>
      <c r="M805" s="75">
        <f t="shared" si="486"/>
        <v>0</v>
      </c>
      <c r="N805" s="75">
        <f t="shared" si="487"/>
        <v>0</v>
      </c>
      <c r="O805" s="75">
        <f t="shared" si="488"/>
        <v>0</v>
      </c>
      <c r="P805" s="75">
        <f t="shared" si="489"/>
        <v>0</v>
      </c>
      <c r="Q805" s="75">
        <f t="shared" si="490"/>
        <v>0</v>
      </c>
      <c r="R805" s="75">
        <f t="shared" si="491"/>
        <v>0</v>
      </c>
      <c r="S805" s="75">
        <f t="shared" si="492"/>
        <v>0</v>
      </c>
      <c r="T805" s="75">
        <f t="shared" si="493"/>
        <v>0</v>
      </c>
      <c r="U805" s="75">
        <f t="shared" si="494"/>
        <v>0</v>
      </c>
      <c r="V805" s="75">
        <f t="shared" si="495"/>
        <v>0</v>
      </c>
      <c r="W805" s="75">
        <f t="shared" si="496"/>
        <v>0</v>
      </c>
      <c r="X805" s="75">
        <f t="shared" si="497"/>
        <v>0</v>
      </c>
      <c r="Y805" s="23">
        <f t="shared" si="498"/>
        <v>0</v>
      </c>
    </row>
    <row r="806" spans="1:25">
      <c r="A806" s="25">
        <f t="shared" si="479"/>
        <v>783</v>
      </c>
      <c r="C806" s="117"/>
      <c r="E806" s="115"/>
      <c r="G806" s="24"/>
      <c r="H806" s="75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</row>
    <row r="807" spans="1:25">
      <c r="A807" s="25">
        <f t="shared" si="479"/>
        <v>784</v>
      </c>
      <c r="E807" s="115"/>
      <c r="G807" s="24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</row>
    <row r="808" spans="1:25">
      <c r="A808" s="25">
        <f t="shared" si="479"/>
        <v>785</v>
      </c>
      <c r="D808" s="106" t="s">
        <v>149</v>
      </c>
      <c r="G808" s="24"/>
      <c r="H808" s="75"/>
      <c r="I808" s="23">
        <f>'DepExp. Class.'!L$270</f>
        <v>10859.126772224119</v>
      </c>
      <c r="J808" s="75">
        <f>SUM(J772:J805)</f>
        <v>4125.4179178343402</v>
      </c>
      <c r="K808" s="75">
        <f t="shared" ref="K808:X808" si="499">SUM(K772:K805)</f>
        <v>2722.6641848980507</v>
      </c>
      <c r="L808" s="75">
        <f t="shared" si="499"/>
        <v>58.657784186891455</v>
      </c>
      <c r="M808" s="75">
        <f t="shared" si="499"/>
        <v>1933.9341084455079</v>
      </c>
      <c r="N808" s="75">
        <f t="shared" si="499"/>
        <v>2018.4527768593275</v>
      </c>
      <c r="O808" s="75">
        <f t="shared" si="499"/>
        <v>0</v>
      </c>
      <c r="P808" s="75">
        <f t="shared" si="499"/>
        <v>0</v>
      </c>
      <c r="Q808" s="75">
        <f t="shared" si="499"/>
        <v>0</v>
      </c>
      <c r="R808" s="75">
        <f t="shared" si="499"/>
        <v>0</v>
      </c>
      <c r="S808" s="75">
        <f t="shared" si="499"/>
        <v>0</v>
      </c>
      <c r="T808" s="75">
        <f t="shared" si="499"/>
        <v>0</v>
      </c>
      <c r="U808" s="75">
        <f t="shared" si="499"/>
        <v>0</v>
      </c>
      <c r="V808" s="75">
        <f t="shared" si="499"/>
        <v>0</v>
      </c>
      <c r="W808" s="75">
        <f t="shared" si="499"/>
        <v>0</v>
      </c>
      <c r="X808" s="75">
        <f t="shared" si="499"/>
        <v>0</v>
      </c>
      <c r="Y808" s="23">
        <f>SUM(J808:X808)-I808</f>
        <v>0</v>
      </c>
    </row>
    <row r="809" spans="1:25">
      <c r="A809" s="25">
        <f t="shared" si="479"/>
        <v>786</v>
      </c>
      <c r="G809" s="24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</row>
    <row r="810" spans="1:25">
      <c r="A810" s="25">
        <f t="shared" ref="A810:A812" si="500">A809+1</f>
        <v>787</v>
      </c>
      <c r="C810" s="117" t="s">
        <v>435</v>
      </c>
      <c r="E810" s="106" t="s">
        <v>651</v>
      </c>
      <c r="G810" s="24">
        <v>6.6</v>
      </c>
      <c r="H810" s="75" t="str">
        <f t="shared" ref="H810" si="501">VLOOKUP($G810,alloc,3)</f>
        <v>P, S, T &amp; D Plant - Commodity</v>
      </c>
      <c r="I810" s="23">
        <f>'DepExp. Class.'!L$272</f>
        <v>3.9992324536926529</v>
      </c>
      <c r="J810" s="75">
        <f t="shared" ref="J810" si="502">$I810*VLOOKUP($G810,alloc,6)</f>
        <v>1.5193215410514183</v>
      </c>
      <c r="K810" s="75">
        <f t="shared" ref="K810" si="503">$I810*VLOOKUP($G810,alloc,7)</f>
        <v>1.0027111016515733</v>
      </c>
      <c r="L810" s="75">
        <f t="shared" ref="L810" si="504">$I810*VLOOKUP($G810,alloc,8)</f>
        <v>2.1602668345483279E-2</v>
      </c>
      <c r="M810" s="75">
        <f t="shared" ref="M810" si="505">$I810*VLOOKUP($G810,alloc,9)</f>
        <v>0.71223517434029793</v>
      </c>
      <c r="N810" s="75">
        <f t="shared" ref="N810" si="506">$I810*VLOOKUP($G810,alloc,10)</f>
        <v>0.74336196830387979</v>
      </c>
      <c r="O810" s="75">
        <f t="shared" ref="O810" si="507">$I810*VLOOKUP($G810,alloc,11)</f>
        <v>0</v>
      </c>
      <c r="P810" s="75">
        <f t="shared" ref="P810" si="508">$I810*VLOOKUP($G810,alloc,12)</f>
        <v>0</v>
      </c>
      <c r="Q810" s="75">
        <f t="shared" ref="Q810" si="509">$I810*VLOOKUP($G810,alloc,13)</f>
        <v>0</v>
      </c>
      <c r="R810" s="75">
        <f t="shared" ref="R810" si="510">$I810*VLOOKUP($G810,alloc,14)</f>
        <v>0</v>
      </c>
      <c r="S810" s="75">
        <f t="shared" ref="S810" si="511">$I810*VLOOKUP($G810,alloc,15)</f>
        <v>0</v>
      </c>
      <c r="T810" s="75">
        <f t="shared" ref="T810" si="512">$I810*VLOOKUP($G810,alloc,16)</f>
        <v>0</v>
      </c>
      <c r="U810" s="75">
        <f t="shared" ref="U810" si="513">$I810*VLOOKUP($G810,alloc,17)</f>
        <v>0</v>
      </c>
      <c r="V810" s="75">
        <f t="shared" ref="V810" si="514">$I810*VLOOKUP($G810,alloc,18)</f>
        <v>0</v>
      </c>
      <c r="W810" s="75">
        <f t="shared" ref="W810" si="515">$I810*VLOOKUP($G810,alloc,19)</f>
        <v>0</v>
      </c>
      <c r="X810" s="75">
        <f t="shared" ref="X810" si="516">$I810*VLOOKUP($G810,alloc,20)</f>
        <v>0</v>
      </c>
      <c r="Y810" s="23">
        <f t="shared" ref="Y810" si="517">SUM(J810:X810)-I810</f>
        <v>0</v>
      </c>
    </row>
    <row r="811" spans="1:25">
      <c r="A811" s="25">
        <f t="shared" si="500"/>
        <v>788</v>
      </c>
      <c r="G811" s="24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</row>
    <row r="812" spans="1:25">
      <c r="A812" s="25">
        <f t="shared" si="500"/>
        <v>789</v>
      </c>
      <c r="D812" s="106" t="s">
        <v>140</v>
      </c>
      <c r="G812" s="24"/>
      <c r="H812" s="75"/>
      <c r="I812" s="23">
        <f>'DepExp. Class.'!L$274</f>
        <v>383500.60985758185</v>
      </c>
      <c r="J812" s="23">
        <f>J674+J684+J724+J766+J808+J810</f>
        <v>145693.14094883023</v>
      </c>
      <c r="K812" s="23">
        <f t="shared" ref="K812:X812" si="518">K674+K684+K724+K766+K808+K810</f>
        <v>96153.530320370468</v>
      </c>
      <c r="L812" s="23">
        <f t="shared" si="518"/>
        <v>2071.5566251705068</v>
      </c>
      <c r="M812" s="23">
        <f t="shared" si="518"/>
        <v>68298.761545936592</v>
      </c>
      <c r="N812" s="23">
        <f t="shared" si="518"/>
        <v>71283.620417273967</v>
      </c>
      <c r="O812" s="23">
        <f t="shared" si="518"/>
        <v>0</v>
      </c>
      <c r="P812" s="23">
        <f t="shared" si="518"/>
        <v>0</v>
      </c>
      <c r="Q812" s="23">
        <f t="shared" si="518"/>
        <v>0</v>
      </c>
      <c r="R812" s="23">
        <f t="shared" si="518"/>
        <v>0</v>
      </c>
      <c r="S812" s="23">
        <f t="shared" si="518"/>
        <v>0</v>
      </c>
      <c r="T812" s="23">
        <f t="shared" si="518"/>
        <v>0</v>
      </c>
      <c r="U812" s="23">
        <f t="shared" si="518"/>
        <v>0</v>
      </c>
      <c r="V812" s="23">
        <f t="shared" si="518"/>
        <v>0</v>
      </c>
      <c r="W812" s="23">
        <f t="shared" si="518"/>
        <v>0</v>
      </c>
      <c r="X812" s="23">
        <f t="shared" si="518"/>
        <v>0</v>
      </c>
      <c r="Y812" s="23">
        <f>SUM(J812:X812)-I812</f>
        <v>0</v>
      </c>
    </row>
    <row r="813" spans="1:25">
      <c r="G813" s="72"/>
    </row>
    <row r="814" spans="1:25">
      <c r="F814" s="117" t="s">
        <v>132</v>
      </c>
      <c r="G814" s="72"/>
    </row>
    <row r="815" spans="1:25">
      <c r="F815" s="117"/>
      <c r="G815" s="72"/>
    </row>
    <row r="816" spans="1:25">
      <c r="G816" s="72"/>
      <c r="J816" s="23"/>
      <c r="K816" s="74"/>
      <c r="L816" s="74"/>
      <c r="M816" s="74"/>
      <c r="N816" s="26"/>
      <c r="O816" s="26"/>
      <c r="P816" s="74"/>
      <c r="Q816" s="74"/>
      <c r="R816" s="74"/>
      <c r="S816" s="74"/>
      <c r="T816" s="74"/>
      <c r="U816" s="74"/>
      <c r="V816" s="74"/>
      <c r="W816" s="74"/>
      <c r="X816" s="74"/>
      <c r="Y816" s="74"/>
    </row>
    <row r="817" spans="1:25">
      <c r="A817" s="74" t="s">
        <v>290</v>
      </c>
      <c r="C817" s="114" t="s">
        <v>288</v>
      </c>
      <c r="G817" s="73" t="s">
        <v>38</v>
      </c>
      <c r="H817" s="77" t="s">
        <v>38</v>
      </c>
      <c r="I817" s="26" t="s">
        <v>1</v>
      </c>
      <c r="J817" s="2" t="s">
        <v>56</v>
      </c>
      <c r="K817" s="2" t="s">
        <v>535</v>
      </c>
      <c r="L817" s="2" t="s">
        <v>535</v>
      </c>
      <c r="M817" s="40" t="s">
        <v>536</v>
      </c>
      <c r="N817" s="40" t="s">
        <v>536</v>
      </c>
      <c r="O817" s="26"/>
      <c r="P817" s="26"/>
      <c r="Q817" s="26"/>
      <c r="R817" s="26"/>
      <c r="S817" s="26"/>
      <c r="T817" s="74"/>
      <c r="U817" s="74"/>
      <c r="V817" s="74"/>
      <c r="W817" s="26"/>
      <c r="X817" s="26"/>
      <c r="Y817" s="26"/>
    </row>
    <row r="818" spans="1:25">
      <c r="A818" s="74" t="s">
        <v>289</v>
      </c>
      <c r="C818" s="114" t="s">
        <v>289</v>
      </c>
      <c r="G818" s="73" t="s">
        <v>39</v>
      </c>
      <c r="H818" s="77" t="s">
        <v>21</v>
      </c>
      <c r="I818" s="26" t="s">
        <v>2</v>
      </c>
      <c r="J818" s="2" t="s">
        <v>460</v>
      </c>
      <c r="K818" s="40" t="s">
        <v>537</v>
      </c>
      <c r="L818" s="40" t="s">
        <v>538</v>
      </c>
      <c r="M818" s="40" t="s">
        <v>537</v>
      </c>
      <c r="N818" s="40" t="s">
        <v>538</v>
      </c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</row>
    <row r="819" spans="1:25">
      <c r="A819" s="25">
        <f>+A812+1</f>
        <v>790</v>
      </c>
      <c r="D819" s="106" t="s">
        <v>322</v>
      </c>
      <c r="G819" s="72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</row>
    <row r="820" spans="1:25">
      <c r="A820" s="25">
        <f t="shared" ref="A820:A884" si="519">A819+1</f>
        <v>791</v>
      </c>
      <c r="G820" s="24"/>
      <c r="H820" s="75"/>
      <c r="I820" s="23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23"/>
    </row>
    <row r="821" spans="1:25">
      <c r="A821" s="25">
        <f t="shared" si="519"/>
        <v>792</v>
      </c>
      <c r="C821" s="106">
        <v>30100</v>
      </c>
      <c r="E821" s="115" t="s">
        <v>323</v>
      </c>
      <c r="G821" s="24"/>
      <c r="H821" s="75"/>
      <c r="I821" s="23">
        <f>'DepExp. Class.'!G$14</f>
        <v>0</v>
      </c>
      <c r="J821" s="75">
        <f t="shared" ref="J821:X821" si="520">+J14+J283+J552</f>
        <v>0</v>
      </c>
      <c r="K821" s="75">
        <f t="shared" si="520"/>
        <v>0</v>
      </c>
      <c r="L821" s="75">
        <f t="shared" si="520"/>
        <v>0</v>
      </c>
      <c r="M821" s="75">
        <f t="shared" si="520"/>
        <v>0</v>
      </c>
      <c r="N821" s="75">
        <f t="shared" si="520"/>
        <v>0</v>
      </c>
      <c r="O821" s="75">
        <f t="shared" si="520"/>
        <v>0</v>
      </c>
      <c r="P821" s="75">
        <f t="shared" si="520"/>
        <v>0</v>
      </c>
      <c r="Q821" s="75">
        <f t="shared" si="520"/>
        <v>0</v>
      </c>
      <c r="R821" s="75">
        <f t="shared" si="520"/>
        <v>0</v>
      </c>
      <c r="S821" s="75">
        <f t="shared" si="520"/>
        <v>0</v>
      </c>
      <c r="T821" s="75">
        <f t="shared" si="520"/>
        <v>0</v>
      </c>
      <c r="U821" s="75">
        <f t="shared" si="520"/>
        <v>0</v>
      </c>
      <c r="V821" s="75">
        <f t="shared" si="520"/>
        <v>0</v>
      </c>
      <c r="W821" s="75">
        <f t="shared" si="520"/>
        <v>0</v>
      </c>
      <c r="X821" s="75">
        <f t="shared" si="520"/>
        <v>0</v>
      </c>
      <c r="Y821" s="23">
        <f>SUM(J821:X821)-I821</f>
        <v>0</v>
      </c>
    </row>
    <row r="822" spans="1:25">
      <c r="A822" s="25">
        <f t="shared" si="519"/>
        <v>793</v>
      </c>
      <c r="C822" s="106">
        <v>30200</v>
      </c>
      <c r="E822" s="115" t="s">
        <v>185</v>
      </c>
      <c r="G822" s="24"/>
      <c r="H822" s="75"/>
      <c r="I822" s="23">
        <f>'DepExp. Class.'!G$15</f>
        <v>0</v>
      </c>
      <c r="J822" s="75">
        <f t="shared" ref="J822:X822" si="521">+J15+J284+J553</f>
        <v>0</v>
      </c>
      <c r="K822" s="75">
        <f t="shared" si="521"/>
        <v>0</v>
      </c>
      <c r="L822" s="75">
        <f t="shared" si="521"/>
        <v>0</v>
      </c>
      <c r="M822" s="75">
        <f t="shared" si="521"/>
        <v>0</v>
      </c>
      <c r="N822" s="75">
        <f t="shared" si="521"/>
        <v>0</v>
      </c>
      <c r="O822" s="75">
        <f t="shared" si="521"/>
        <v>0</v>
      </c>
      <c r="P822" s="75">
        <f t="shared" si="521"/>
        <v>0</v>
      </c>
      <c r="Q822" s="75">
        <f t="shared" si="521"/>
        <v>0</v>
      </c>
      <c r="R822" s="75">
        <f t="shared" si="521"/>
        <v>0</v>
      </c>
      <c r="S822" s="75">
        <f t="shared" si="521"/>
        <v>0</v>
      </c>
      <c r="T822" s="75">
        <f t="shared" si="521"/>
        <v>0</v>
      </c>
      <c r="U822" s="75">
        <f t="shared" si="521"/>
        <v>0</v>
      </c>
      <c r="V822" s="75">
        <f t="shared" si="521"/>
        <v>0</v>
      </c>
      <c r="W822" s="75">
        <f t="shared" si="521"/>
        <v>0</v>
      </c>
      <c r="X822" s="75">
        <f t="shared" si="521"/>
        <v>0</v>
      </c>
      <c r="Y822" s="23">
        <f>SUM(J822:X822)-I822</f>
        <v>0</v>
      </c>
    </row>
    <row r="823" spans="1:25">
      <c r="A823" s="25">
        <f t="shared" si="519"/>
        <v>794</v>
      </c>
      <c r="C823" s="106">
        <v>30300</v>
      </c>
      <c r="E823" s="115" t="s">
        <v>324</v>
      </c>
      <c r="G823" s="24"/>
      <c r="H823" s="75"/>
      <c r="I823" s="23">
        <f>'DepExp. Class.'!G$16</f>
        <v>0</v>
      </c>
      <c r="J823" s="75">
        <f t="shared" ref="J823:X823" si="522">+J16+J285+J554</f>
        <v>0</v>
      </c>
      <c r="K823" s="75">
        <f t="shared" si="522"/>
        <v>0</v>
      </c>
      <c r="L823" s="75">
        <f t="shared" si="522"/>
        <v>0</v>
      </c>
      <c r="M823" s="75">
        <f t="shared" si="522"/>
        <v>0</v>
      </c>
      <c r="N823" s="75">
        <f t="shared" si="522"/>
        <v>0</v>
      </c>
      <c r="O823" s="75">
        <f t="shared" si="522"/>
        <v>0</v>
      </c>
      <c r="P823" s="75">
        <f t="shared" si="522"/>
        <v>0</v>
      </c>
      <c r="Q823" s="75">
        <f t="shared" si="522"/>
        <v>0</v>
      </c>
      <c r="R823" s="75">
        <f t="shared" si="522"/>
        <v>0</v>
      </c>
      <c r="S823" s="75">
        <f t="shared" si="522"/>
        <v>0</v>
      </c>
      <c r="T823" s="75">
        <f t="shared" si="522"/>
        <v>0</v>
      </c>
      <c r="U823" s="75">
        <f t="shared" si="522"/>
        <v>0</v>
      </c>
      <c r="V823" s="75">
        <f t="shared" si="522"/>
        <v>0</v>
      </c>
      <c r="W823" s="75">
        <f t="shared" si="522"/>
        <v>0</v>
      </c>
      <c r="X823" s="75">
        <f t="shared" si="522"/>
        <v>0</v>
      </c>
      <c r="Y823" s="23">
        <f>SUM(J823:X823)-I823</f>
        <v>0</v>
      </c>
    </row>
    <row r="824" spans="1:25">
      <c r="A824" s="25">
        <f t="shared" si="519"/>
        <v>795</v>
      </c>
      <c r="G824" s="24"/>
      <c r="H824" s="75"/>
      <c r="I824" s="23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23"/>
    </row>
    <row r="825" spans="1:25">
      <c r="A825" s="25">
        <f t="shared" si="519"/>
        <v>796</v>
      </c>
      <c r="D825" s="106" t="s">
        <v>325</v>
      </c>
      <c r="G825" s="24"/>
      <c r="I825" s="23">
        <f>'DepExp. Class.'!G$18</f>
        <v>0</v>
      </c>
      <c r="J825" s="75">
        <f t="shared" ref="J825:X825" si="523">+J18+J287+J556</f>
        <v>0</v>
      </c>
      <c r="K825" s="75">
        <f t="shared" si="523"/>
        <v>0</v>
      </c>
      <c r="L825" s="75">
        <f t="shared" si="523"/>
        <v>0</v>
      </c>
      <c r="M825" s="75">
        <f t="shared" si="523"/>
        <v>0</v>
      </c>
      <c r="N825" s="75">
        <f t="shared" si="523"/>
        <v>0</v>
      </c>
      <c r="O825" s="75">
        <f t="shared" si="523"/>
        <v>0</v>
      </c>
      <c r="P825" s="75">
        <f t="shared" si="523"/>
        <v>0</v>
      </c>
      <c r="Q825" s="75">
        <f t="shared" si="523"/>
        <v>0</v>
      </c>
      <c r="R825" s="75">
        <f t="shared" si="523"/>
        <v>0</v>
      </c>
      <c r="S825" s="75">
        <f t="shared" si="523"/>
        <v>0</v>
      </c>
      <c r="T825" s="75">
        <f t="shared" si="523"/>
        <v>0</v>
      </c>
      <c r="U825" s="75">
        <f t="shared" si="523"/>
        <v>0</v>
      </c>
      <c r="V825" s="75">
        <f t="shared" si="523"/>
        <v>0</v>
      </c>
      <c r="W825" s="75">
        <f t="shared" si="523"/>
        <v>0</v>
      </c>
      <c r="X825" s="75">
        <f t="shared" si="523"/>
        <v>0</v>
      </c>
      <c r="Y825" s="23">
        <f>SUM(J825:X825)-I825</f>
        <v>0</v>
      </c>
    </row>
    <row r="826" spans="1:25">
      <c r="A826" s="25">
        <f t="shared" si="519"/>
        <v>797</v>
      </c>
      <c r="G826" s="24"/>
      <c r="H826" s="75"/>
      <c r="I826" s="23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23"/>
    </row>
    <row r="827" spans="1:25">
      <c r="A827" s="25">
        <f t="shared" si="519"/>
        <v>798</v>
      </c>
      <c r="D827" s="106" t="s">
        <v>334</v>
      </c>
      <c r="G827" s="24"/>
      <c r="H827" s="75"/>
      <c r="I827" s="23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23"/>
    </row>
    <row r="828" spans="1:25">
      <c r="A828" s="25">
        <f t="shared" si="519"/>
        <v>799</v>
      </c>
      <c r="G828" s="24"/>
      <c r="H828" s="75"/>
      <c r="I828" s="23">
        <f>'DepExp. Class.'!G$21</f>
        <v>0</v>
      </c>
      <c r="J828" s="75">
        <f t="shared" ref="J828:X828" si="524">+J21+J290+J559</f>
        <v>0</v>
      </c>
      <c r="K828" s="75">
        <f t="shared" si="524"/>
        <v>0</v>
      </c>
      <c r="L828" s="75">
        <f t="shared" si="524"/>
        <v>0</v>
      </c>
      <c r="M828" s="75">
        <f t="shared" si="524"/>
        <v>0</v>
      </c>
      <c r="N828" s="75">
        <f t="shared" si="524"/>
        <v>0</v>
      </c>
      <c r="O828" s="75">
        <f t="shared" si="524"/>
        <v>0</v>
      </c>
      <c r="P828" s="75">
        <f t="shared" si="524"/>
        <v>0</v>
      </c>
      <c r="Q828" s="75">
        <f t="shared" si="524"/>
        <v>0</v>
      </c>
      <c r="R828" s="75">
        <f t="shared" si="524"/>
        <v>0</v>
      </c>
      <c r="S828" s="75">
        <f t="shared" si="524"/>
        <v>0</v>
      </c>
      <c r="T828" s="75">
        <f t="shared" si="524"/>
        <v>0</v>
      </c>
      <c r="U828" s="75">
        <f t="shared" si="524"/>
        <v>0</v>
      </c>
      <c r="V828" s="75">
        <f t="shared" si="524"/>
        <v>0</v>
      </c>
      <c r="W828" s="75">
        <f t="shared" si="524"/>
        <v>0</v>
      </c>
      <c r="X828" s="75">
        <f t="shared" si="524"/>
        <v>0</v>
      </c>
      <c r="Y828" s="23">
        <f t="shared" ref="Y828:Y835" si="525">SUM(J828:X828)-I828</f>
        <v>0</v>
      </c>
    </row>
    <row r="829" spans="1:25">
      <c r="A829" s="25">
        <f t="shared" si="519"/>
        <v>800</v>
      </c>
      <c r="C829" s="106">
        <v>32520</v>
      </c>
      <c r="E829" s="115" t="s">
        <v>326</v>
      </c>
      <c r="G829" s="24"/>
      <c r="H829" s="75"/>
      <c r="I829" s="23">
        <f>'DepExp. Class.'!G$22</f>
        <v>0</v>
      </c>
      <c r="J829" s="75">
        <f t="shared" ref="J829:X829" si="526">+J22+J291+J560</f>
        <v>0</v>
      </c>
      <c r="K829" s="75">
        <f t="shared" si="526"/>
        <v>0</v>
      </c>
      <c r="L829" s="75">
        <f t="shared" si="526"/>
        <v>0</v>
      </c>
      <c r="M829" s="75">
        <f t="shared" si="526"/>
        <v>0</v>
      </c>
      <c r="N829" s="75">
        <f t="shared" si="526"/>
        <v>0</v>
      </c>
      <c r="O829" s="75">
        <f t="shared" si="526"/>
        <v>0</v>
      </c>
      <c r="P829" s="75">
        <f t="shared" si="526"/>
        <v>0</v>
      </c>
      <c r="Q829" s="75">
        <f t="shared" si="526"/>
        <v>0</v>
      </c>
      <c r="R829" s="75">
        <f t="shared" si="526"/>
        <v>0</v>
      </c>
      <c r="S829" s="75">
        <f t="shared" si="526"/>
        <v>0</v>
      </c>
      <c r="T829" s="75">
        <f t="shared" si="526"/>
        <v>0</v>
      </c>
      <c r="U829" s="75">
        <f t="shared" si="526"/>
        <v>0</v>
      </c>
      <c r="V829" s="75">
        <f t="shared" si="526"/>
        <v>0</v>
      </c>
      <c r="W829" s="75">
        <f t="shared" si="526"/>
        <v>0</v>
      </c>
      <c r="X829" s="75">
        <f t="shared" si="526"/>
        <v>0</v>
      </c>
      <c r="Y829" s="23">
        <f t="shared" si="525"/>
        <v>0</v>
      </c>
    </row>
    <row r="830" spans="1:25">
      <c r="A830" s="25">
        <f t="shared" si="519"/>
        <v>801</v>
      </c>
      <c r="C830" s="106">
        <v>32540</v>
      </c>
      <c r="E830" s="115" t="s">
        <v>327</v>
      </c>
      <c r="G830" s="24"/>
      <c r="H830" s="75"/>
      <c r="I830" s="23">
        <f>'DepExp. Class.'!G$23</f>
        <v>0</v>
      </c>
      <c r="J830" s="75">
        <f t="shared" ref="J830:X830" si="527">+J23+J292+J561</f>
        <v>0</v>
      </c>
      <c r="K830" s="75">
        <f t="shared" si="527"/>
        <v>0</v>
      </c>
      <c r="L830" s="75">
        <f t="shared" si="527"/>
        <v>0</v>
      </c>
      <c r="M830" s="75">
        <f t="shared" si="527"/>
        <v>0</v>
      </c>
      <c r="N830" s="75">
        <f t="shared" si="527"/>
        <v>0</v>
      </c>
      <c r="O830" s="75">
        <f t="shared" si="527"/>
        <v>0</v>
      </c>
      <c r="P830" s="75">
        <f t="shared" si="527"/>
        <v>0</v>
      </c>
      <c r="Q830" s="75">
        <f t="shared" si="527"/>
        <v>0</v>
      </c>
      <c r="R830" s="75">
        <f t="shared" si="527"/>
        <v>0</v>
      </c>
      <c r="S830" s="75">
        <f t="shared" si="527"/>
        <v>0</v>
      </c>
      <c r="T830" s="75">
        <f t="shared" si="527"/>
        <v>0</v>
      </c>
      <c r="U830" s="75">
        <f t="shared" si="527"/>
        <v>0</v>
      </c>
      <c r="V830" s="75">
        <f t="shared" si="527"/>
        <v>0</v>
      </c>
      <c r="W830" s="75">
        <f t="shared" si="527"/>
        <v>0</v>
      </c>
      <c r="X830" s="75">
        <f t="shared" si="527"/>
        <v>0</v>
      </c>
      <c r="Y830" s="23">
        <f t="shared" si="525"/>
        <v>0</v>
      </c>
    </row>
    <row r="831" spans="1:25">
      <c r="A831" s="25">
        <f t="shared" si="519"/>
        <v>802</v>
      </c>
      <c r="C831" s="106">
        <v>33100</v>
      </c>
      <c r="E831" s="115" t="s">
        <v>328</v>
      </c>
      <c r="G831" s="24"/>
      <c r="H831" s="75"/>
      <c r="I831" s="23">
        <f>'DepExp. Class.'!G$24</f>
        <v>0</v>
      </c>
      <c r="J831" s="75">
        <f t="shared" ref="J831:X831" si="528">+J24+J293+J562</f>
        <v>0</v>
      </c>
      <c r="K831" s="75">
        <f t="shared" si="528"/>
        <v>0</v>
      </c>
      <c r="L831" s="75">
        <f t="shared" si="528"/>
        <v>0</v>
      </c>
      <c r="M831" s="75">
        <f t="shared" si="528"/>
        <v>0</v>
      </c>
      <c r="N831" s="75">
        <f t="shared" si="528"/>
        <v>0</v>
      </c>
      <c r="O831" s="75">
        <f t="shared" si="528"/>
        <v>0</v>
      </c>
      <c r="P831" s="75">
        <f t="shared" si="528"/>
        <v>0</v>
      </c>
      <c r="Q831" s="75">
        <f t="shared" si="528"/>
        <v>0</v>
      </c>
      <c r="R831" s="75">
        <f t="shared" si="528"/>
        <v>0</v>
      </c>
      <c r="S831" s="75">
        <f t="shared" si="528"/>
        <v>0</v>
      </c>
      <c r="T831" s="75">
        <f t="shared" si="528"/>
        <v>0</v>
      </c>
      <c r="U831" s="75">
        <f t="shared" si="528"/>
        <v>0</v>
      </c>
      <c r="V831" s="75">
        <f t="shared" si="528"/>
        <v>0</v>
      </c>
      <c r="W831" s="75">
        <f t="shared" si="528"/>
        <v>0</v>
      </c>
      <c r="X831" s="75">
        <f t="shared" si="528"/>
        <v>0</v>
      </c>
      <c r="Y831" s="23">
        <f t="shared" si="525"/>
        <v>0</v>
      </c>
    </row>
    <row r="832" spans="1:25">
      <c r="A832" s="25">
        <f t="shared" si="519"/>
        <v>803</v>
      </c>
      <c r="C832" s="106">
        <v>33201</v>
      </c>
      <c r="E832" s="115" t="s">
        <v>329</v>
      </c>
      <c r="G832" s="24"/>
      <c r="H832" s="75"/>
      <c r="I832" s="23">
        <f>'DepExp. Class.'!G$25</f>
        <v>0</v>
      </c>
      <c r="J832" s="75">
        <f t="shared" ref="J832:X832" si="529">+J25+J294+J563</f>
        <v>0</v>
      </c>
      <c r="K832" s="75">
        <f t="shared" si="529"/>
        <v>0</v>
      </c>
      <c r="L832" s="75">
        <f t="shared" si="529"/>
        <v>0</v>
      </c>
      <c r="M832" s="75">
        <f t="shared" si="529"/>
        <v>0</v>
      </c>
      <c r="N832" s="75">
        <f t="shared" si="529"/>
        <v>0</v>
      </c>
      <c r="O832" s="75">
        <f t="shared" si="529"/>
        <v>0</v>
      </c>
      <c r="P832" s="75">
        <f t="shared" si="529"/>
        <v>0</v>
      </c>
      <c r="Q832" s="75">
        <f t="shared" si="529"/>
        <v>0</v>
      </c>
      <c r="R832" s="75">
        <f t="shared" si="529"/>
        <v>0</v>
      </c>
      <c r="S832" s="75">
        <f t="shared" si="529"/>
        <v>0</v>
      </c>
      <c r="T832" s="75">
        <f t="shared" si="529"/>
        <v>0</v>
      </c>
      <c r="U832" s="75">
        <f t="shared" si="529"/>
        <v>0</v>
      </c>
      <c r="V832" s="75">
        <f t="shared" si="529"/>
        <v>0</v>
      </c>
      <c r="W832" s="75">
        <f t="shared" si="529"/>
        <v>0</v>
      </c>
      <c r="X832" s="75">
        <f t="shared" si="529"/>
        <v>0</v>
      </c>
      <c r="Y832" s="23">
        <f t="shared" si="525"/>
        <v>0</v>
      </c>
    </row>
    <row r="833" spans="1:25">
      <c r="A833" s="25">
        <f t="shared" si="519"/>
        <v>804</v>
      </c>
      <c r="C833" s="106">
        <v>33202</v>
      </c>
      <c r="E833" s="115" t="s">
        <v>330</v>
      </c>
      <c r="G833" s="24"/>
      <c r="H833" s="75"/>
      <c r="I833" s="23">
        <f>'DepExp. Class.'!G$26</f>
        <v>0</v>
      </c>
      <c r="J833" s="75">
        <f t="shared" ref="J833:X833" si="530">+J26+J295+J564</f>
        <v>0</v>
      </c>
      <c r="K833" s="75">
        <f t="shared" si="530"/>
        <v>0</v>
      </c>
      <c r="L833" s="75">
        <f t="shared" si="530"/>
        <v>0</v>
      </c>
      <c r="M833" s="75">
        <f t="shared" si="530"/>
        <v>0</v>
      </c>
      <c r="N833" s="75">
        <f t="shared" si="530"/>
        <v>0</v>
      </c>
      <c r="O833" s="75">
        <f t="shared" si="530"/>
        <v>0</v>
      </c>
      <c r="P833" s="75">
        <f t="shared" si="530"/>
        <v>0</v>
      </c>
      <c r="Q833" s="75">
        <f t="shared" si="530"/>
        <v>0</v>
      </c>
      <c r="R833" s="75">
        <f t="shared" si="530"/>
        <v>0</v>
      </c>
      <c r="S833" s="75">
        <f t="shared" si="530"/>
        <v>0</v>
      </c>
      <c r="T833" s="75">
        <f t="shared" si="530"/>
        <v>0</v>
      </c>
      <c r="U833" s="75">
        <f t="shared" si="530"/>
        <v>0</v>
      </c>
      <c r="V833" s="75">
        <f t="shared" si="530"/>
        <v>0</v>
      </c>
      <c r="W833" s="75">
        <f t="shared" si="530"/>
        <v>0</v>
      </c>
      <c r="X833" s="75">
        <f t="shared" si="530"/>
        <v>0</v>
      </c>
      <c r="Y833" s="23">
        <f t="shared" si="525"/>
        <v>0</v>
      </c>
    </row>
    <row r="834" spans="1:25">
      <c r="A834" s="25">
        <f t="shared" si="519"/>
        <v>805</v>
      </c>
      <c r="C834" s="106">
        <v>33400</v>
      </c>
      <c r="E834" s="115" t="s">
        <v>331</v>
      </c>
      <c r="G834" s="24"/>
      <c r="H834" s="75"/>
      <c r="I834" s="23">
        <f>'DepExp. Class.'!G$27</f>
        <v>0</v>
      </c>
      <c r="J834" s="75">
        <f t="shared" ref="J834:X834" si="531">+J27+J296+J565</f>
        <v>0</v>
      </c>
      <c r="K834" s="75">
        <f t="shared" si="531"/>
        <v>0</v>
      </c>
      <c r="L834" s="75">
        <f t="shared" si="531"/>
        <v>0</v>
      </c>
      <c r="M834" s="75">
        <f t="shared" si="531"/>
        <v>0</v>
      </c>
      <c r="N834" s="75">
        <f t="shared" si="531"/>
        <v>0</v>
      </c>
      <c r="O834" s="75">
        <f t="shared" si="531"/>
        <v>0</v>
      </c>
      <c r="P834" s="75">
        <f t="shared" si="531"/>
        <v>0</v>
      </c>
      <c r="Q834" s="75">
        <f t="shared" si="531"/>
        <v>0</v>
      </c>
      <c r="R834" s="75">
        <f t="shared" si="531"/>
        <v>0</v>
      </c>
      <c r="S834" s="75">
        <f t="shared" si="531"/>
        <v>0</v>
      </c>
      <c r="T834" s="75">
        <f t="shared" si="531"/>
        <v>0</v>
      </c>
      <c r="U834" s="75">
        <f t="shared" si="531"/>
        <v>0</v>
      </c>
      <c r="V834" s="75">
        <f t="shared" si="531"/>
        <v>0</v>
      </c>
      <c r="W834" s="75">
        <f t="shared" si="531"/>
        <v>0</v>
      </c>
      <c r="X834" s="75">
        <f t="shared" si="531"/>
        <v>0</v>
      </c>
      <c r="Y834" s="23">
        <f t="shared" si="525"/>
        <v>0</v>
      </c>
    </row>
    <row r="835" spans="1:25">
      <c r="A835" s="25">
        <f t="shared" si="519"/>
        <v>806</v>
      </c>
      <c r="C835" s="106">
        <v>33600</v>
      </c>
      <c r="E835" s="115" t="s">
        <v>332</v>
      </c>
      <c r="G835" s="24"/>
      <c r="H835" s="75"/>
      <c r="I835" s="23">
        <f>'DepExp. Class.'!G$28</f>
        <v>0</v>
      </c>
      <c r="J835" s="75">
        <f t="shared" ref="J835:X835" si="532">+J28+J297+J566</f>
        <v>0</v>
      </c>
      <c r="K835" s="75">
        <f t="shared" si="532"/>
        <v>0</v>
      </c>
      <c r="L835" s="75">
        <f t="shared" si="532"/>
        <v>0</v>
      </c>
      <c r="M835" s="75">
        <f t="shared" si="532"/>
        <v>0</v>
      </c>
      <c r="N835" s="75">
        <f t="shared" si="532"/>
        <v>0</v>
      </c>
      <c r="O835" s="75">
        <f t="shared" si="532"/>
        <v>0</v>
      </c>
      <c r="P835" s="75">
        <f t="shared" si="532"/>
        <v>0</v>
      </c>
      <c r="Q835" s="75">
        <f t="shared" si="532"/>
        <v>0</v>
      </c>
      <c r="R835" s="75">
        <f t="shared" si="532"/>
        <v>0</v>
      </c>
      <c r="S835" s="75">
        <f t="shared" si="532"/>
        <v>0</v>
      </c>
      <c r="T835" s="75">
        <f t="shared" si="532"/>
        <v>0</v>
      </c>
      <c r="U835" s="75">
        <f t="shared" si="532"/>
        <v>0</v>
      </c>
      <c r="V835" s="75">
        <f t="shared" si="532"/>
        <v>0</v>
      </c>
      <c r="W835" s="75">
        <f t="shared" si="532"/>
        <v>0</v>
      </c>
      <c r="X835" s="75">
        <f t="shared" si="532"/>
        <v>0</v>
      </c>
      <c r="Y835" s="23">
        <f t="shared" si="525"/>
        <v>0</v>
      </c>
    </row>
    <row r="836" spans="1:25">
      <c r="A836" s="25">
        <f t="shared" si="519"/>
        <v>807</v>
      </c>
      <c r="G836" s="24"/>
      <c r="H836" s="75"/>
      <c r="I836" s="23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23"/>
    </row>
    <row r="837" spans="1:25">
      <c r="A837" s="25">
        <f t="shared" si="519"/>
        <v>808</v>
      </c>
      <c r="D837" s="106" t="s">
        <v>333</v>
      </c>
      <c r="G837" s="24"/>
      <c r="H837" s="75"/>
      <c r="I837" s="23">
        <f>'DepExp. Class.'!G$30</f>
        <v>0</v>
      </c>
      <c r="J837" s="75">
        <f t="shared" ref="J837:X837" si="533">+J30+J299+J568</f>
        <v>0</v>
      </c>
      <c r="K837" s="75">
        <f t="shared" si="533"/>
        <v>0</v>
      </c>
      <c r="L837" s="75">
        <f t="shared" si="533"/>
        <v>0</v>
      </c>
      <c r="M837" s="75">
        <f t="shared" si="533"/>
        <v>0</v>
      </c>
      <c r="N837" s="75">
        <f t="shared" si="533"/>
        <v>0</v>
      </c>
      <c r="O837" s="75">
        <f t="shared" si="533"/>
        <v>0</v>
      </c>
      <c r="P837" s="75">
        <f t="shared" si="533"/>
        <v>0</v>
      </c>
      <c r="Q837" s="75">
        <f t="shared" si="533"/>
        <v>0</v>
      </c>
      <c r="R837" s="75">
        <f t="shared" si="533"/>
        <v>0</v>
      </c>
      <c r="S837" s="75">
        <f t="shared" si="533"/>
        <v>0</v>
      </c>
      <c r="T837" s="75">
        <f t="shared" si="533"/>
        <v>0</v>
      </c>
      <c r="U837" s="75">
        <f t="shared" si="533"/>
        <v>0</v>
      </c>
      <c r="V837" s="75">
        <f t="shared" si="533"/>
        <v>0</v>
      </c>
      <c r="W837" s="75">
        <f t="shared" si="533"/>
        <v>0</v>
      </c>
      <c r="X837" s="75">
        <f t="shared" si="533"/>
        <v>0</v>
      </c>
      <c r="Y837" s="23">
        <f>SUM(J837:X837)-I837</f>
        <v>0</v>
      </c>
    </row>
    <row r="838" spans="1:25">
      <c r="A838" s="25">
        <f t="shared" si="519"/>
        <v>809</v>
      </c>
      <c r="G838" s="24"/>
      <c r="H838" s="75"/>
      <c r="I838" s="23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23"/>
    </row>
    <row r="839" spans="1:25">
      <c r="A839" s="25">
        <f t="shared" si="519"/>
        <v>810</v>
      </c>
      <c r="D839" s="106" t="s">
        <v>346</v>
      </c>
      <c r="G839" s="24"/>
      <c r="H839" s="75"/>
      <c r="I839" s="23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23"/>
    </row>
    <row r="840" spans="1:25">
      <c r="A840" s="25">
        <f t="shared" si="519"/>
        <v>811</v>
      </c>
      <c r="G840" s="24"/>
      <c r="H840" s="75"/>
      <c r="I840" s="23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23"/>
    </row>
    <row r="841" spans="1:25">
      <c r="A841" s="25">
        <f t="shared" si="519"/>
        <v>812</v>
      </c>
      <c r="C841" s="106">
        <v>35010</v>
      </c>
      <c r="E841" s="115" t="s">
        <v>274</v>
      </c>
      <c r="G841" s="24"/>
      <c r="H841" s="75"/>
      <c r="I841" s="23">
        <f>'DepExp. Class.'!G$34</f>
        <v>0</v>
      </c>
      <c r="J841" s="75">
        <f t="shared" ref="J841:X841" si="534">+J34+J303+J572</f>
        <v>0</v>
      </c>
      <c r="K841" s="75">
        <f t="shared" si="534"/>
        <v>0</v>
      </c>
      <c r="L841" s="75">
        <f t="shared" si="534"/>
        <v>0</v>
      </c>
      <c r="M841" s="75">
        <f t="shared" si="534"/>
        <v>0</v>
      </c>
      <c r="N841" s="75">
        <f t="shared" si="534"/>
        <v>0</v>
      </c>
      <c r="O841" s="75">
        <f t="shared" si="534"/>
        <v>0</v>
      </c>
      <c r="P841" s="75">
        <f t="shared" si="534"/>
        <v>0</v>
      </c>
      <c r="Q841" s="75">
        <f t="shared" si="534"/>
        <v>0</v>
      </c>
      <c r="R841" s="75">
        <f t="shared" si="534"/>
        <v>0</v>
      </c>
      <c r="S841" s="75">
        <f t="shared" si="534"/>
        <v>0</v>
      </c>
      <c r="T841" s="75">
        <f t="shared" si="534"/>
        <v>0</v>
      </c>
      <c r="U841" s="75">
        <f t="shared" si="534"/>
        <v>0</v>
      </c>
      <c r="V841" s="75">
        <f t="shared" si="534"/>
        <v>0</v>
      </c>
      <c r="W841" s="75">
        <f t="shared" si="534"/>
        <v>0</v>
      </c>
      <c r="X841" s="75">
        <f t="shared" si="534"/>
        <v>0</v>
      </c>
      <c r="Y841" s="23">
        <f t="shared" ref="Y841:Y857" si="535">SUM(J841:X841)-I841</f>
        <v>0</v>
      </c>
    </row>
    <row r="842" spans="1:25">
      <c r="A842" s="25">
        <f t="shared" si="519"/>
        <v>813</v>
      </c>
      <c r="C842" s="106">
        <v>35020</v>
      </c>
      <c r="E842" s="115" t="s">
        <v>137</v>
      </c>
      <c r="G842" s="24"/>
      <c r="H842" s="75"/>
      <c r="I842" s="23">
        <f>'DepExp. Class.'!G$35</f>
        <v>31.834743999999997</v>
      </c>
      <c r="J842" s="75">
        <f t="shared" ref="J842:X842" si="536">+J35+J304+J573</f>
        <v>14.641699146148103</v>
      </c>
      <c r="K842" s="75">
        <f t="shared" si="536"/>
        <v>9.2950199364430688</v>
      </c>
      <c r="L842" s="75">
        <f t="shared" si="536"/>
        <v>8.5980925647416231E-2</v>
      </c>
      <c r="M842" s="75">
        <f t="shared" si="536"/>
        <v>4.8533840195910605</v>
      </c>
      <c r="N842" s="75">
        <f t="shared" si="536"/>
        <v>2.958659972170349</v>
      </c>
      <c r="O842" s="75">
        <f t="shared" si="536"/>
        <v>0</v>
      </c>
      <c r="P842" s="75">
        <f t="shared" si="536"/>
        <v>0</v>
      </c>
      <c r="Q842" s="75">
        <f t="shared" si="536"/>
        <v>0</v>
      </c>
      <c r="R842" s="75">
        <f t="shared" si="536"/>
        <v>0</v>
      </c>
      <c r="S842" s="75">
        <f t="shared" si="536"/>
        <v>0</v>
      </c>
      <c r="T842" s="75">
        <f t="shared" si="536"/>
        <v>0</v>
      </c>
      <c r="U842" s="75">
        <f t="shared" si="536"/>
        <v>0</v>
      </c>
      <c r="V842" s="75">
        <f t="shared" si="536"/>
        <v>0</v>
      </c>
      <c r="W842" s="75">
        <f t="shared" si="536"/>
        <v>0</v>
      </c>
      <c r="X842" s="75">
        <f t="shared" si="536"/>
        <v>0</v>
      </c>
      <c r="Y842" s="23">
        <f t="shared" si="535"/>
        <v>0</v>
      </c>
    </row>
    <row r="843" spans="1:25">
      <c r="A843" s="25">
        <f t="shared" si="519"/>
        <v>814</v>
      </c>
      <c r="C843" s="106">
        <v>35100</v>
      </c>
      <c r="E843" s="115" t="s">
        <v>80</v>
      </c>
      <c r="G843" s="24"/>
      <c r="H843" s="75"/>
      <c r="I843" s="23">
        <f>'DepExp. Class.'!G$36</f>
        <v>293.82551599999994</v>
      </c>
      <c r="J843" s="75">
        <f t="shared" ref="J843:X843" si="537">+J36+J305+J574</f>
        <v>135.13866506147261</v>
      </c>
      <c r="K843" s="75">
        <f t="shared" si="537"/>
        <v>85.790356255281068</v>
      </c>
      <c r="L843" s="75">
        <f t="shared" si="537"/>
        <v>0.79357917388968802</v>
      </c>
      <c r="M843" s="75">
        <f t="shared" si="537"/>
        <v>44.795336312504887</v>
      </c>
      <c r="N843" s="75">
        <f t="shared" si="537"/>
        <v>27.307579196851666</v>
      </c>
      <c r="O843" s="75">
        <f t="shared" si="537"/>
        <v>0</v>
      </c>
      <c r="P843" s="75">
        <f t="shared" si="537"/>
        <v>0</v>
      </c>
      <c r="Q843" s="75">
        <f t="shared" si="537"/>
        <v>0</v>
      </c>
      <c r="R843" s="75">
        <f t="shared" si="537"/>
        <v>0</v>
      </c>
      <c r="S843" s="75">
        <f t="shared" si="537"/>
        <v>0</v>
      </c>
      <c r="T843" s="75">
        <f t="shared" si="537"/>
        <v>0</v>
      </c>
      <c r="U843" s="75">
        <f t="shared" si="537"/>
        <v>0</v>
      </c>
      <c r="V843" s="75">
        <f t="shared" si="537"/>
        <v>0</v>
      </c>
      <c r="W843" s="75">
        <f t="shared" si="537"/>
        <v>0</v>
      </c>
      <c r="X843" s="75">
        <f t="shared" si="537"/>
        <v>0</v>
      </c>
      <c r="Y843" s="23">
        <f t="shared" si="535"/>
        <v>0</v>
      </c>
    </row>
    <row r="844" spans="1:25">
      <c r="A844" s="25">
        <f t="shared" si="519"/>
        <v>815</v>
      </c>
      <c r="C844" s="106">
        <v>35102</v>
      </c>
      <c r="E844" s="115" t="s">
        <v>335</v>
      </c>
      <c r="G844" s="24"/>
      <c r="H844" s="75"/>
      <c r="I844" s="23">
        <f>'DepExp. Class.'!G$37</f>
        <v>3062.0612440000004</v>
      </c>
      <c r="J844" s="75">
        <f t="shared" ref="J844:X844" si="538">+J37+J306+J575</f>
        <v>1408.3285702479029</v>
      </c>
      <c r="K844" s="75">
        <f t="shared" si="538"/>
        <v>894.05211832674615</v>
      </c>
      <c r="L844" s="75">
        <f t="shared" si="538"/>
        <v>8.270173623767759</v>
      </c>
      <c r="M844" s="75">
        <f t="shared" si="538"/>
        <v>466.82829014232772</v>
      </c>
      <c r="N844" s="75">
        <f t="shared" si="538"/>
        <v>284.58209165925592</v>
      </c>
      <c r="O844" s="75">
        <f t="shared" si="538"/>
        <v>0</v>
      </c>
      <c r="P844" s="75">
        <f t="shared" si="538"/>
        <v>0</v>
      </c>
      <c r="Q844" s="75">
        <f t="shared" si="538"/>
        <v>0</v>
      </c>
      <c r="R844" s="75">
        <f t="shared" si="538"/>
        <v>0</v>
      </c>
      <c r="S844" s="75">
        <f t="shared" si="538"/>
        <v>0</v>
      </c>
      <c r="T844" s="75">
        <f t="shared" si="538"/>
        <v>0</v>
      </c>
      <c r="U844" s="75">
        <f t="shared" si="538"/>
        <v>0</v>
      </c>
      <c r="V844" s="75">
        <f t="shared" si="538"/>
        <v>0</v>
      </c>
      <c r="W844" s="75">
        <f t="shared" si="538"/>
        <v>0</v>
      </c>
      <c r="X844" s="75">
        <f t="shared" si="538"/>
        <v>0</v>
      </c>
      <c r="Y844" s="23">
        <f t="shared" si="535"/>
        <v>0</v>
      </c>
    </row>
    <row r="845" spans="1:25">
      <c r="A845" s="25">
        <f t="shared" si="519"/>
        <v>816</v>
      </c>
      <c r="C845" s="106">
        <v>35103</v>
      </c>
      <c r="E845" s="115" t="s">
        <v>336</v>
      </c>
      <c r="G845" s="24"/>
      <c r="H845" s="75"/>
      <c r="I845" s="23">
        <f>'DepExp. Class.'!G$38</f>
        <v>254.52218000000005</v>
      </c>
      <c r="J845" s="75">
        <f t="shared" ref="J845:X845" si="539">+J38+J307+J576</f>
        <v>117.06194922069278</v>
      </c>
      <c r="K845" s="75">
        <f t="shared" si="539"/>
        <v>74.314677616598772</v>
      </c>
      <c r="L845" s="75">
        <f t="shared" si="539"/>
        <v>0.68742668809267937</v>
      </c>
      <c r="M845" s="75">
        <f t="shared" si="539"/>
        <v>38.803323847789692</v>
      </c>
      <c r="N845" s="75">
        <f t="shared" si="539"/>
        <v>23.654802626826111</v>
      </c>
      <c r="O845" s="75">
        <f t="shared" si="539"/>
        <v>0</v>
      </c>
      <c r="P845" s="75">
        <f t="shared" si="539"/>
        <v>0</v>
      </c>
      <c r="Q845" s="75">
        <f t="shared" si="539"/>
        <v>0</v>
      </c>
      <c r="R845" s="75">
        <f t="shared" si="539"/>
        <v>0</v>
      </c>
      <c r="S845" s="75">
        <f t="shared" si="539"/>
        <v>0</v>
      </c>
      <c r="T845" s="75">
        <f t="shared" si="539"/>
        <v>0</v>
      </c>
      <c r="U845" s="75">
        <f t="shared" si="539"/>
        <v>0</v>
      </c>
      <c r="V845" s="75">
        <f t="shared" si="539"/>
        <v>0</v>
      </c>
      <c r="W845" s="75">
        <f t="shared" si="539"/>
        <v>0</v>
      </c>
      <c r="X845" s="75">
        <f t="shared" si="539"/>
        <v>0</v>
      </c>
      <c r="Y845" s="23">
        <f t="shared" si="535"/>
        <v>0</v>
      </c>
    </row>
    <row r="846" spans="1:25">
      <c r="A846" s="25">
        <f t="shared" si="519"/>
        <v>817</v>
      </c>
      <c r="C846" s="106">
        <v>35104</v>
      </c>
      <c r="E846" s="115" t="s">
        <v>337</v>
      </c>
      <c r="G846" s="24"/>
      <c r="H846" s="75"/>
      <c r="I846" s="23">
        <f>'DepExp. Class.'!G$39</f>
        <v>1896.7069140000001</v>
      </c>
      <c r="J846" s="75">
        <f t="shared" ref="J846:X846" si="540">+J39+J308+J577</f>
        <v>872.34915421989899</v>
      </c>
      <c r="K846" s="75">
        <f t="shared" si="540"/>
        <v>553.79520498796569</v>
      </c>
      <c r="L846" s="75">
        <f t="shared" si="540"/>
        <v>5.1227242834927242</v>
      </c>
      <c r="M846" s="75">
        <f t="shared" si="540"/>
        <v>289.16353234238278</v>
      </c>
      <c r="N846" s="75">
        <f t="shared" si="540"/>
        <v>176.27629816625978</v>
      </c>
      <c r="O846" s="75">
        <f t="shared" si="540"/>
        <v>0</v>
      </c>
      <c r="P846" s="75">
        <f t="shared" si="540"/>
        <v>0</v>
      </c>
      <c r="Q846" s="75">
        <f t="shared" si="540"/>
        <v>0</v>
      </c>
      <c r="R846" s="75">
        <f t="shared" si="540"/>
        <v>0</v>
      </c>
      <c r="S846" s="75">
        <f t="shared" si="540"/>
        <v>0</v>
      </c>
      <c r="T846" s="75">
        <f t="shared" si="540"/>
        <v>0</v>
      </c>
      <c r="U846" s="75">
        <f t="shared" si="540"/>
        <v>0</v>
      </c>
      <c r="V846" s="75">
        <f t="shared" si="540"/>
        <v>0</v>
      </c>
      <c r="W846" s="75">
        <f t="shared" si="540"/>
        <v>0</v>
      </c>
      <c r="X846" s="75">
        <f t="shared" si="540"/>
        <v>0</v>
      </c>
      <c r="Y846" s="23">
        <f t="shared" si="535"/>
        <v>0</v>
      </c>
    </row>
    <row r="847" spans="1:25">
      <c r="A847" s="25">
        <f t="shared" si="519"/>
        <v>818</v>
      </c>
      <c r="C847" s="106">
        <v>35200</v>
      </c>
      <c r="E847" s="115" t="s">
        <v>338</v>
      </c>
      <c r="G847" s="24"/>
      <c r="H847" s="75"/>
      <c r="I847" s="23">
        <f>'DepExp. Class.'!G$40</f>
        <v>241976.73254433335</v>
      </c>
      <c r="J847" s="75">
        <f t="shared" ref="J847:X847" si="541">+J40+J309+J578</f>
        <v>111291.94311353889</v>
      </c>
      <c r="K847" s="75">
        <f t="shared" si="541"/>
        <v>70651.692790585381</v>
      </c>
      <c r="L847" s="75">
        <f t="shared" si="541"/>
        <v>653.5432937453196</v>
      </c>
      <c r="M847" s="75">
        <f t="shared" si="541"/>
        <v>36890.700513989606</v>
      </c>
      <c r="N847" s="75">
        <f t="shared" si="541"/>
        <v>22488.852832474149</v>
      </c>
      <c r="O847" s="75">
        <f t="shared" si="541"/>
        <v>0</v>
      </c>
      <c r="P847" s="75">
        <f t="shared" si="541"/>
        <v>0</v>
      </c>
      <c r="Q847" s="75">
        <f t="shared" si="541"/>
        <v>0</v>
      </c>
      <c r="R847" s="75">
        <f t="shared" si="541"/>
        <v>0</v>
      </c>
      <c r="S847" s="75">
        <f t="shared" si="541"/>
        <v>0</v>
      </c>
      <c r="T847" s="75">
        <f t="shared" si="541"/>
        <v>0</v>
      </c>
      <c r="U847" s="75">
        <f t="shared" si="541"/>
        <v>0</v>
      </c>
      <c r="V847" s="75">
        <f t="shared" si="541"/>
        <v>0</v>
      </c>
      <c r="W847" s="75">
        <f t="shared" si="541"/>
        <v>0</v>
      </c>
      <c r="X847" s="75">
        <f t="shared" si="541"/>
        <v>0</v>
      </c>
      <c r="Y847" s="23">
        <f t="shared" si="535"/>
        <v>0</v>
      </c>
    </row>
    <row r="848" spans="1:25">
      <c r="A848" s="25">
        <f t="shared" si="519"/>
        <v>819</v>
      </c>
      <c r="C848" s="106">
        <v>35201</v>
      </c>
      <c r="E848" s="115" t="s">
        <v>339</v>
      </c>
      <c r="G848" s="24"/>
      <c r="H848" s="75"/>
      <c r="I848" s="23">
        <f>'DepExp. Class.'!G$41</f>
        <v>27199.976640000004</v>
      </c>
      <c r="J848" s="75">
        <f t="shared" ref="J848:X848" si="542">+J41+J310+J579</f>
        <v>12510.038552379639</v>
      </c>
      <c r="K848" s="75">
        <f t="shared" si="542"/>
        <v>7941.7734642246796</v>
      </c>
      <c r="L848" s="75">
        <f t="shared" si="542"/>
        <v>73.463105878762491</v>
      </c>
      <c r="M848" s="75">
        <f t="shared" si="542"/>
        <v>4146.7879232145278</v>
      </c>
      <c r="N848" s="75">
        <f t="shared" si="542"/>
        <v>2527.9135943023939</v>
      </c>
      <c r="O848" s="75">
        <f t="shared" si="542"/>
        <v>0</v>
      </c>
      <c r="P848" s="75">
        <f t="shared" si="542"/>
        <v>0</v>
      </c>
      <c r="Q848" s="75">
        <f t="shared" si="542"/>
        <v>0</v>
      </c>
      <c r="R848" s="75">
        <f t="shared" si="542"/>
        <v>0</v>
      </c>
      <c r="S848" s="75">
        <f t="shared" si="542"/>
        <v>0</v>
      </c>
      <c r="T848" s="75">
        <f t="shared" si="542"/>
        <v>0</v>
      </c>
      <c r="U848" s="75">
        <f t="shared" si="542"/>
        <v>0</v>
      </c>
      <c r="V848" s="75">
        <f t="shared" si="542"/>
        <v>0</v>
      </c>
      <c r="W848" s="75">
        <f t="shared" si="542"/>
        <v>0</v>
      </c>
      <c r="X848" s="75">
        <f t="shared" si="542"/>
        <v>0</v>
      </c>
      <c r="Y848" s="23">
        <f t="shared" si="535"/>
        <v>0</v>
      </c>
    </row>
    <row r="849" spans="1:25">
      <c r="A849" s="25">
        <f t="shared" si="519"/>
        <v>820</v>
      </c>
      <c r="C849" s="106">
        <v>35202</v>
      </c>
      <c r="E849" s="115" t="s">
        <v>340</v>
      </c>
      <c r="G849" s="24"/>
      <c r="H849" s="75"/>
      <c r="I849" s="23">
        <f>'DepExp. Class.'!G$42</f>
        <v>9209.5553039999995</v>
      </c>
      <c r="J849" s="75">
        <f t="shared" ref="J849:X849" si="543">+J42+J311+J580</f>
        <v>4235.7349577235655</v>
      </c>
      <c r="K849" s="75">
        <f t="shared" si="543"/>
        <v>2688.9803215146012</v>
      </c>
      <c r="L849" s="75">
        <f t="shared" si="543"/>
        <v>24.873644023617459</v>
      </c>
      <c r="M849" s="75">
        <f t="shared" si="543"/>
        <v>1404.0479967413494</v>
      </c>
      <c r="N849" s="75">
        <f t="shared" si="543"/>
        <v>855.91838399686628</v>
      </c>
      <c r="O849" s="75">
        <f t="shared" si="543"/>
        <v>0</v>
      </c>
      <c r="P849" s="75">
        <f t="shared" si="543"/>
        <v>0</v>
      </c>
      <c r="Q849" s="75">
        <f t="shared" si="543"/>
        <v>0</v>
      </c>
      <c r="R849" s="75">
        <f t="shared" si="543"/>
        <v>0</v>
      </c>
      <c r="S849" s="75">
        <f t="shared" si="543"/>
        <v>0</v>
      </c>
      <c r="T849" s="75">
        <f t="shared" si="543"/>
        <v>0</v>
      </c>
      <c r="U849" s="75">
        <f t="shared" si="543"/>
        <v>0</v>
      </c>
      <c r="V849" s="75">
        <f t="shared" si="543"/>
        <v>0</v>
      </c>
      <c r="W849" s="75">
        <f t="shared" si="543"/>
        <v>0</v>
      </c>
      <c r="X849" s="75">
        <f t="shared" si="543"/>
        <v>0</v>
      </c>
      <c r="Y849" s="23">
        <f t="shared" si="535"/>
        <v>0</v>
      </c>
    </row>
    <row r="850" spans="1:25">
      <c r="A850" s="25">
        <f t="shared" si="519"/>
        <v>821</v>
      </c>
      <c r="C850" s="106">
        <v>35203</v>
      </c>
      <c r="E850" s="115" t="s">
        <v>341</v>
      </c>
      <c r="G850" s="24"/>
      <c r="H850" s="75"/>
      <c r="I850" s="23">
        <f>'DepExp. Class.'!G$43</f>
        <v>23727.661440000007</v>
      </c>
      <c r="J850" s="75">
        <f t="shared" ref="J850:X850" si="544">+J43+J312+J581</f>
        <v>10913.022584574243</v>
      </c>
      <c r="K850" s="75">
        <f t="shared" si="544"/>
        <v>6927.936537827085</v>
      </c>
      <c r="L850" s="75">
        <f t="shared" si="544"/>
        <v>64.084897119314221</v>
      </c>
      <c r="M850" s="75">
        <f t="shared" si="544"/>
        <v>3617.4141326584268</v>
      </c>
      <c r="N850" s="75">
        <f t="shared" si="544"/>
        <v>2205.2032878209384</v>
      </c>
      <c r="O850" s="75">
        <f t="shared" si="544"/>
        <v>0</v>
      </c>
      <c r="P850" s="75">
        <f t="shared" si="544"/>
        <v>0</v>
      </c>
      <c r="Q850" s="75">
        <f t="shared" si="544"/>
        <v>0</v>
      </c>
      <c r="R850" s="75">
        <f t="shared" si="544"/>
        <v>0</v>
      </c>
      <c r="S850" s="75">
        <f t="shared" si="544"/>
        <v>0</v>
      </c>
      <c r="T850" s="75">
        <f t="shared" si="544"/>
        <v>0</v>
      </c>
      <c r="U850" s="75">
        <f t="shared" si="544"/>
        <v>0</v>
      </c>
      <c r="V850" s="75">
        <f t="shared" si="544"/>
        <v>0</v>
      </c>
      <c r="W850" s="75">
        <f t="shared" si="544"/>
        <v>0</v>
      </c>
      <c r="X850" s="75">
        <f t="shared" si="544"/>
        <v>0</v>
      </c>
      <c r="Y850" s="23">
        <f t="shared" si="535"/>
        <v>0</v>
      </c>
    </row>
    <row r="851" spans="1:25">
      <c r="A851" s="25">
        <f t="shared" si="519"/>
        <v>822</v>
      </c>
      <c r="C851" s="106">
        <v>35210</v>
      </c>
      <c r="E851" s="115" t="s">
        <v>342</v>
      </c>
      <c r="G851" s="24"/>
      <c r="H851" s="75"/>
      <c r="I851" s="23">
        <f>'DepExp. Class.'!G$44</f>
        <v>999.76850399999978</v>
      </c>
      <c r="J851" s="75">
        <f t="shared" ref="J851:X851" si="545">+J44+J313+J582</f>
        <v>459.82181139457452</v>
      </c>
      <c r="K851" s="75">
        <f t="shared" si="545"/>
        <v>291.90962479572198</v>
      </c>
      <c r="L851" s="75">
        <f t="shared" si="545"/>
        <v>2.7002265640035472</v>
      </c>
      <c r="M851" s="75">
        <f t="shared" si="545"/>
        <v>152.42027643143794</v>
      </c>
      <c r="N851" s="75">
        <f t="shared" si="545"/>
        <v>92.916564814261775</v>
      </c>
      <c r="O851" s="75">
        <f t="shared" si="545"/>
        <v>0</v>
      </c>
      <c r="P851" s="75">
        <f t="shared" si="545"/>
        <v>0</v>
      </c>
      <c r="Q851" s="75">
        <f t="shared" si="545"/>
        <v>0</v>
      </c>
      <c r="R851" s="75">
        <f t="shared" si="545"/>
        <v>0</v>
      </c>
      <c r="S851" s="75">
        <f t="shared" si="545"/>
        <v>0</v>
      </c>
      <c r="T851" s="75">
        <f t="shared" si="545"/>
        <v>0</v>
      </c>
      <c r="U851" s="75">
        <f t="shared" si="545"/>
        <v>0</v>
      </c>
      <c r="V851" s="75">
        <f t="shared" si="545"/>
        <v>0</v>
      </c>
      <c r="W851" s="75">
        <f t="shared" si="545"/>
        <v>0</v>
      </c>
      <c r="X851" s="75">
        <f t="shared" si="545"/>
        <v>0</v>
      </c>
      <c r="Y851" s="23">
        <f t="shared" si="535"/>
        <v>0</v>
      </c>
    </row>
    <row r="852" spans="1:25">
      <c r="A852" s="25">
        <f t="shared" si="519"/>
        <v>823</v>
      </c>
      <c r="C852" s="106">
        <v>35211</v>
      </c>
      <c r="E852" s="115" t="s">
        <v>343</v>
      </c>
      <c r="G852" s="24"/>
      <c r="H852" s="75"/>
      <c r="I852" s="23">
        <f>'DepExp. Class.'!G$45</f>
        <v>557.06555400000002</v>
      </c>
      <c r="J852" s="75">
        <f t="shared" ref="J852:X852" si="546">+J45+J314+J583</f>
        <v>256.21020374312792</v>
      </c>
      <c r="K852" s="75">
        <f t="shared" si="546"/>
        <v>162.65044978328405</v>
      </c>
      <c r="L852" s="75">
        <f t="shared" si="546"/>
        <v>1.5045515044572286</v>
      </c>
      <c r="M852" s="75">
        <f t="shared" si="546"/>
        <v>84.927746164638265</v>
      </c>
      <c r="N852" s="75">
        <f t="shared" si="546"/>
        <v>51.772602804492486</v>
      </c>
      <c r="O852" s="75">
        <f t="shared" si="546"/>
        <v>0</v>
      </c>
      <c r="P852" s="75">
        <f t="shared" si="546"/>
        <v>0</v>
      </c>
      <c r="Q852" s="75">
        <f t="shared" si="546"/>
        <v>0</v>
      </c>
      <c r="R852" s="75">
        <f t="shared" si="546"/>
        <v>0</v>
      </c>
      <c r="S852" s="75">
        <f t="shared" si="546"/>
        <v>0</v>
      </c>
      <c r="T852" s="75">
        <f t="shared" si="546"/>
        <v>0</v>
      </c>
      <c r="U852" s="75">
        <f t="shared" si="546"/>
        <v>0</v>
      </c>
      <c r="V852" s="75">
        <f t="shared" si="546"/>
        <v>0</v>
      </c>
      <c r="W852" s="75">
        <f t="shared" si="546"/>
        <v>0</v>
      </c>
      <c r="X852" s="75">
        <f t="shared" si="546"/>
        <v>0</v>
      </c>
      <c r="Y852" s="23">
        <f t="shared" si="535"/>
        <v>0</v>
      </c>
    </row>
    <row r="853" spans="1:25">
      <c r="A853" s="25">
        <f t="shared" si="519"/>
        <v>824</v>
      </c>
      <c r="C853" s="106">
        <v>35301</v>
      </c>
      <c r="E853" s="113" t="s">
        <v>329</v>
      </c>
      <c r="G853" s="24"/>
      <c r="H853" s="75"/>
      <c r="I853" s="23">
        <f>'DepExp. Class.'!G$46</f>
        <v>2209.4146619999997</v>
      </c>
      <c r="J853" s="75">
        <f t="shared" ref="J853:X853" si="547">+J46+J315+J584</f>
        <v>1016.1722918234397</v>
      </c>
      <c r="K853" s="75">
        <f t="shared" si="547"/>
        <v>645.0987427811458</v>
      </c>
      <c r="L853" s="75">
        <f t="shared" si="547"/>
        <v>5.9673015676750296</v>
      </c>
      <c r="M853" s="75">
        <f t="shared" si="547"/>
        <v>336.83757008383617</v>
      </c>
      <c r="N853" s="75">
        <f t="shared" si="547"/>
        <v>205.33875574390299</v>
      </c>
      <c r="O853" s="75">
        <f t="shared" si="547"/>
        <v>0</v>
      </c>
      <c r="P853" s="75">
        <f t="shared" si="547"/>
        <v>0</v>
      </c>
      <c r="Q853" s="75">
        <f t="shared" si="547"/>
        <v>0</v>
      </c>
      <c r="R853" s="75">
        <f t="shared" si="547"/>
        <v>0</v>
      </c>
      <c r="S853" s="75">
        <f t="shared" si="547"/>
        <v>0</v>
      </c>
      <c r="T853" s="75">
        <f t="shared" si="547"/>
        <v>0</v>
      </c>
      <c r="U853" s="75">
        <f t="shared" si="547"/>
        <v>0</v>
      </c>
      <c r="V853" s="75">
        <f t="shared" si="547"/>
        <v>0</v>
      </c>
      <c r="W853" s="75">
        <f t="shared" si="547"/>
        <v>0</v>
      </c>
      <c r="X853" s="75">
        <f t="shared" si="547"/>
        <v>0</v>
      </c>
      <c r="Y853" s="23">
        <f t="shared" si="535"/>
        <v>0</v>
      </c>
    </row>
    <row r="854" spans="1:25">
      <c r="A854" s="25">
        <f t="shared" si="519"/>
        <v>825</v>
      </c>
      <c r="C854" s="106">
        <v>35302</v>
      </c>
      <c r="E854" s="115" t="s">
        <v>330</v>
      </c>
      <c r="G854" s="24"/>
      <c r="H854" s="75"/>
      <c r="I854" s="23">
        <f>'DepExp. Class.'!G$47</f>
        <v>2637.4181399999998</v>
      </c>
      <c r="J854" s="75">
        <f t="shared" ref="J854:X854" si="548">+J47+J316+J585</f>
        <v>1213.0231965576199</v>
      </c>
      <c r="K854" s="75">
        <f t="shared" si="548"/>
        <v>770.06600687715911</v>
      </c>
      <c r="L854" s="75">
        <f t="shared" si="548"/>
        <v>7.123275531805338</v>
      </c>
      <c r="M854" s="75">
        <f t="shared" si="548"/>
        <v>402.08908397867367</v>
      </c>
      <c r="N854" s="75">
        <f t="shared" si="548"/>
        <v>245.11657705474164</v>
      </c>
      <c r="O854" s="75">
        <f t="shared" si="548"/>
        <v>0</v>
      </c>
      <c r="P854" s="75">
        <f t="shared" si="548"/>
        <v>0</v>
      </c>
      <c r="Q854" s="75">
        <f t="shared" si="548"/>
        <v>0</v>
      </c>
      <c r="R854" s="75">
        <f t="shared" si="548"/>
        <v>0</v>
      </c>
      <c r="S854" s="75">
        <f t="shared" si="548"/>
        <v>0</v>
      </c>
      <c r="T854" s="75">
        <f t="shared" si="548"/>
        <v>0</v>
      </c>
      <c r="U854" s="75">
        <f t="shared" si="548"/>
        <v>0</v>
      </c>
      <c r="V854" s="75">
        <f t="shared" si="548"/>
        <v>0</v>
      </c>
      <c r="W854" s="75">
        <f t="shared" si="548"/>
        <v>0</v>
      </c>
      <c r="X854" s="75">
        <f t="shared" si="548"/>
        <v>0</v>
      </c>
      <c r="Y854" s="23">
        <f t="shared" si="535"/>
        <v>0</v>
      </c>
    </row>
    <row r="855" spans="1:25">
      <c r="A855" s="25">
        <f t="shared" si="519"/>
        <v>826</v>
      </c>
      <c r="C855" s="106">
        <v>35400</v>
      </c>
      <c r="E855" s="115" t="s">
        <v>116</v>
      </c>
      <c r="G855" s="24"/>
      <c r="H855" s="75"/>
      <c r="I855" s="23">
        <f>'DepExp. Class.'!G$48</f>
        <v>308926.9772100001</v>
      </c>
      <c r="J855" s="75">
        <f t="shared" ref="J855:X855" si="549">+J48+J317+J586</f>
        <v>142084.25418585973</v>
      </c>
      <c r="K855" s="75">
        <f t="shared" si="549"/>
        <v>90199.63886224576</v>
      </c>
      <c r="L855" s="75">
        <f t="shared" si="549"/>
        <v>834.36598258726588</v>
      </c>
      <c r="M855" s="75">
        <f t="shared" si="549"/>
        <v>47097.638178324487</v>
      </c>
      <c r="N855" s="75">
        <f t="shared" si="549"/>
        <v>28711.08000098286</v>
      </c>
      <c r="O855" s="75">
        <f t="shared" si="549"/>
        <v>0</v>
      </c>
      <c r="P855" s="75">
        <f t="shared" si="549"/>
        <v>0</v>
      </c>
      <c r="Q855" s="75">
        <f t="shared" si="549"/>
        <v>0</v>
      </c>
      <c r="R855" s="75">
        <f t="shared" si="549"/>
        <v>0</v>
      </c>
      <c r="S855" s="75">
        <f t="shared" si="549"/>
        <v>0</v>
      </c>
      <c r="T855" s="75">
        <f t="shared" si="549"/>
        <v>0</v>
      </c>
      <c r="U855" s="75">
        <f t="shared" si="549"/>
        <v>0</v>
      </c>
      <c r="V855" s="75">
        <f t="shared" si="549"/>
        <v>0</v>
      </c>
      <c r="W855" s="75">
        <f t="shared" si="549"/>
        <v>0</v>
      </c>
      <c r="X855" s="75">
        <f t="shared" si="549"/>
        <v>0</v>
      </c>
      <c r="Y855" s="23">
        <f t="shared" si="535"/>
        <v>0</v>
      </c>
    </row>
    <row r="856" spans="1:25">
      <c r="A856" s="25">
        <f t="shared" si="519"/>
        <v>827</v>
      </c>
      <c r="C856" s="106">
        <v>35500</v>
      </c>
      <c r="E856" s="115" t="s">
        <v>344</v>
      </c>
      <c r="G856" s="24"/>
      <c r="H856" s="75"/>
      <c r="I856" s="23">
        <f>'DepExp. Class.'!G$49</f>
        <v>5106.6779059999981</v>
      </c>
      <c r="J856" s="75">
        <f t="shared" ref="J856:X856" si="550">+J49+J318+J587</f>
        <v>2348.7056008973577</v>
      </c>
      <c r="K856" s="75">
        <f t="shared" si="550"/>
        <v>1491.033599807284</v>
      </c>
      <c r="L856" s="75">
        <f t="shared" si="550"/>
        <v>13.792380216441792</v>
      </c>
      <c r="M856" s="75">
        <f t="shared" si="550"/>
        <v>778.54148731898488</v>
      </c>
      <c r="N856" s="75">
        <f t="shared" si="550"/>
        <v>474.60483775992964</v>
      </c>
      <c r="O856" s="75">
        <f t="shared" si="550"/>
        <v>0</v>
      </c>
      <c r="P856" s="75">
        <f t="shared" si="550"/>
        <v>0</v>
      </c>
      <c r="Q856" s="75">
        <f t="shared" si="550"/>
        <v>0</v>
      </c>
      <c r="R856" s="75">
        <f t="shared" si="550"/>
        <v>0</v>
      </c>
      <c r="S856" s="75">
        <f t="shared" si="550"/>
        <v>0</v>
      </c>
      <c r="T856" s="75">
        <f t="shared" si="550"/>
        <v>0</v>
      </c>
      <c r="U856" s="75">
        <f t="shared" si="550"/>
        <v>0</v>
      </c>
      <c r="V856" s="75">
        <f t="shared" si="550"/>
        <v>0</v>
      </c>
      <c r="W856" s="75">
        <f t="shared" si="550"/>
        <v>0</v>
      </c>
      <c r="X856" s="75">
        <f t="shared" si="550"/>
        <v>0</v>
      </c>
      <c r="Y856" s="23">
        <f t="shared" si="535"/>
        <v>0</v>
      </c>
    </row>
    <row r="857" spans="1:25">
      <c r="A857" s="25">
        <f t="shared" si="519"/>
        <v>828</v>
      </c>
      <c r="C857" s="106">
        <v>35600</v>
      </c>
      <c r="E857" s="115" t="s">
        <v>332</v>
      </c>
      <c r="G857" s="24"/>
      <c r="H857" s="75"/>
      <c r="I857" s="23">
        <f>'DepExp. Class.'!G$50</f>
        <v>33187.446499999998</v>
      </c>
      <c r="J857" s="75">
        <f t="shared" ref="J857:X857" si="551">+J50+J319+J588</f>
        <v>15263.845284318473</v>
      </c>
      <c r="K857" s="75">
        <f t="shared" si="551"/>
        <v>9689.9782469473539</v>
      </c>
      <c r="L857" s="75">
        <f t="shared" si="551"/>
        <v>89.634374629935891</v>
      </c>
      <c r="M857" s="75">
        <f t="shared" si="551"/>
        <v>5059.6110493030283</v>
      </c>
      <c r="N857" s="75">
        <f t="shared" si="551"/>
        <v>3084.377544801207</v>
      </c>
      <c r="O857" s="75">
        <f t="shared" si="551"/>
        <v>0</v>
      </c>
      <c r="P857" s="75">
        <f t="shared" si="551"/>
        <v>0</v>
      </c>
      <c r="Q857" s="75">
        <f t="shared" si="551"/>
        <v>0</v>
      </c>
      <c r="R857" s="75">
        <f t="shared" si="551"/>
        <v>0</v>
      </c>
      <c r="S857" s="75">
        <f t="shared" si="551"/>
        <v>0</v>
      </c>
      <c r="T857" s="75">
        <f t="shared" si="551"/>
        <v>0</v>
      </c>
      <c r="U857" s="75">
        <f t="shared" si="551"/>
        <v>0</v>
      </c>
      <c r="V857" s="75">
        <f t="shared" si="551"/>
        <v>0</v>
      </c>
      <c r="W857" s="75">
        <f t="shared" si="551"/>
        <v>0</v>
      </c>
      <c r="X857" s="75">
        <f t="shared" si="551"/>
        <v>0</v>
      </c>
      <c r="Y857" s="23">
        <f t="shared" si="535"/>
        <v>0</v>
      </c>
    </row>
    <row r="858" spans="1:25">
      <c r="A858" s="25">
        <f t="shared" si="519"/>
        <v>829</v>
      </c>
      <c r="G858" s="24"/>
      <c r="H858" s="75"/>
      <c r="I858" s="23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23"/>
    </row>
    <row r="859" spans="1:25">
      <c r="A859" s="25">
        <f t="shared" si="519"/>
        <v>830</v>
      </c>
      <c r="D859" s="106" t="s">
        <v>345</v>
      </c>
      <c r="G859" s="24"/>
      <c r="H859" s="75"/>
      <c r="I859" s="23">
        <f>'DepExp. Class.'!G$52</f>
        <v>661277.64500233345</v>
      </c>
      <c r="J859" s="75">
        <f t="shared" ref="J859:X859" si="552">+J52+J321+J590</f>
        <v>304140.2918207068</v>
      </c>
      <c r="K859" s="75">
        <f t="shared" si="552"/>
        <v>193078.00602451249</v>
      </c>
      <c r="L859" s="75">
        <f t="shared" si="552"/>
        <v>1786.0129180634885</v>
      </c>
      <c r="M859" s="75">
        <f t="shared" si="552"/>
        <v>100815.4598248736</v>
      </c>
      <c r="N859" s="75">
        <f t="shared" si="552"/>
        <v>61457.874414177102</v>
      </c>
      <c r="O859" s="75">
        <f t="shared" si="552"/>
        <v>0</v>
      </c>
      <c r="P859" s="75">
        <f t="shared" si="552"/>
        <v>0</v>
      </c>
      <c r="Q859" s="75">
        <f t="shared" si="552"/>
        <v>0</v>
      </c>
      <c r="R859" s="75">
        <f t="shared" si="552"/>
        <v>0</v>
      </c>
      <c r="S859" s="75">
        <f t="shared" si="552"/>
        <v>0</v>
      </c>
      <c r="T859" s="75">
        <f t="shared" si="552"/>
        <v>0</v>
      </c>
      <c r="U859" s="75">
        <f t="shared" si="552"/>
        <v>0</v>
      </c>
      <c r="V859" s="75">
        <f t="shared" si="552"/>
        <v>0</v>
      </c>
      <c r="W859" s="75">
        <f t="shared" si="552"/>
        <v>0</v>
      </c>
      <c r="X859" s="75">
        <f t="shared" si="552"/>
        <v>0</v>
      </c>
      <c r="Y859" s="23">
        <f>SUM(J859:X859)-I859</f>
        <v>0</v>
      </c>
    </row>
    <row r="860" spans="1:25">
      <c r="A860" s="25">
        <f t="shared" si="519"/>
        <v>831</v>
      </c>
      <c r="G860" s="24"/>
      <c r="H860" s="75"/>
      <c r="I860" s="23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23"/>
    </row>
    <row r="861" spans="1:25">
      <c r="A861" s="25">
        <f t="shared" si="519"/>
        <v>832</v>
      </c>
      <c r="D861" s="106" t="s">
        <v>64</v>
      </c>
      <c r="G861" s="24"/>
      <c r="H861" s="75"/>
      <c r="I861" s="23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23"/>
    </row>
    <row r="862" spans="1:25">
      <c r="A862" s="25">
        <f t="shared" si="519"/>
        <v>833</v>
      </c>
      <c r="G862" s="24"/>
      <c r="H862" s="75"/>
      <c r="I862" s="23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23"/>
    </row>
    <row r="863" spans="1:25">
      <c r="A863" s="25">
        <f t="shared" si="519"/>
        <v>834</v>
      </c>
      <c r="C863" s="106">
        <v>36510</v>
      </c>
      <c r="E863" s="106" t="s">
        <v>115</v>
      </c>
      <c r="G863" s="24"/>
      <c r="H863" s="75"/>
      <c r="I863" s="23">
        <f>'DepExp. Class.'!G$56</f>
        <v>0</v>
      </c>
      <c r="J863" s="75">
        <f t="shared" ref="J863:X863" si="553">+J56+J325+J594</f>
        <v>0</v>
      </c>
      <c r="K863" s="75">
        <f t="shared" si="553"/>
        <v>0</v>
      </c>
      <c r="L863" s="75">
        <f t="shared" si="553"/>
        <v>0</v>
      </c>
      <c r="M863" s="75">
        <f t="shared" si="553"/>
        <v>0</v>
      </c>
      <c r="N863" s="75">
        <f t="shared" si="553"/>
        <v>0</v>
      </c>
      <c r="O863" s="75">
        <f t="shared" si="553"/>
        <v>0</v>
      </c>
      <c r="P863" s="75">
        <f t="shared" si="553"/>
        <v>0</v>
      </c>
      <c r="Q863" s="75">
        <f t="shared" si="553"/>
        <v>0</v>
      </c>
      <c r="R863" s="75">
        <f t="shared" si="553"/>
        <v>0</v>
      </c>
      <c r="S863" s="75">
        <f t="shared" si="553"/>
        <v>0</v>
      </c>
      <c r="T863" s="75">
        <f t="shared" si="553"/>
        <v>0</v>
      </c>
      <c r="U863" s="75">
        <f t="shared" si="553"/>
        <v>0</v>
      </c>
      <c r="V863" s="75">
        <f t="shared" si="553"/>
        <v>0</v>
      </c>
      <c r="W863" s="75">
        <f t="shared" si="553"/>
        <v>0</v>
      </c>
      <c r="X863" s="75">
        <f t="shared" si="553"/>
        <v>0</v>
      </c>
      <c r="Y863" s="23">
        <f t="shared" ref="Y863:Y871" si="554">SUM(J863:X863)-I863</f>
        <v>0</v>
      </c>
    </row>
    <row r="864" spans="1:25">
      <c r="A864" s="25">
        <f t="shared" si="519"/>
        <v>835</v>
      </c>
      <c r="C864" s="106">
        <v>36520</v>
      </c>
      <c r="E864" s="106" t="s">
        <v>137</v>
      </c>
      <c r="G864" s="24"/>
      <c r="H864" s="75"/>
      <c r="I864" s="23">
        <f>'DepExp. Class.'!G$57</f>
        <v>7376.0620000000026</v>
      </c>
      <c r="J864" s="75">
        <f t="shared" ref="J864:X864" si="555">+J57+J326+J595</f>
        <v>3982.7288873575653</v>
      </c>
      <c r="K864" s="75">
        <f t="shared" si="555"/>
        <v>2457.9144181348775</v>
      </c>
      <c r="L864" s="75">
        <f t="shared" si="555"/>
        <v>0</v>
      </c>
      <c r="M864" s="75">
        <f t="shared" si="555"/>
        <v>935.41869450755962</v>
      </c>
      <c r="N864" s="75">
        <f t="shared" si="555"/>
        <v>0</v>
      </c>
      <c r="O864" s="75">
        <f t="shared" si="555"/>
        <v>0</v>
      </c>
      <c r="P864" s="75">
        <f t="shared" si="555"/>
        <v>0</v>
      </c>
      <c r="Q864" s="75">
        <f t="shared" si="555"/>
        <v>0</v>
      </c>
      <c r="R864" s="75">
        <f t="shared" si="555"/>
        <v>0</v>
      </c>
      <c r="S864" s="75">
        <f t="shared" si="555"/>
        <v>0</v>
      </c>
      <c r="T864" s="75">
        <f t="shared" si="555"/>
        <v>0</v>
      </c>
      <c r="U864" s="75">
        <f t="shared" si="555"/>
        <v>0</v>
      </c>
      <c r="V864" s="75">
        <f t="shared" si="555"/>
        <v>0</v>
      </c>
      <c r="W864" s="75">
        <f t="shared" si="555"/>
        <v>0</v>
      </c>
      <c r="X864" s="75">
        <f t="shared" si="555"/>
        <v>0</v>
      </c>
      <c r="Y864" s="23">
        <f t="shared" si="554"/>
        <v>0</v>
      </c>
    </row>
    <row r="865" spans="1:25">
      <c r="A865" s="25">
        <f t="shared" si="519"/>
        <v>836</v>
      </c>
      <c r="C865" s="106">
        <v>36602</v>
      </c>
      <c r="E865" s="115" t="s">
        <v>139</v>
      </c>
      <c r="G865" s="24"/>
      <c r="H865" s="75"/>
      <c r="I865" s="23">
        <f>'DepExp. Class.'!G$58</f>
        <v>4495.5153860000009</v>
      </c>
      <c r="J865" s="75">
        <f t="shared" ref="J865:X865" si="556">+J58+J327+J596</f>
        <v>2427.3682883064967</v>
      </c>
      <c r="K865" s="75">
        <f t="shared" si="556"/>
        <v>1498.0340572241091</v>
      </c>
      <c r="L865" s="75">
        <f t="shared" si="556"/>
        <v>0</v>
      </c>
      <c r="M865" s="75">
        <f t="shared" si="556"/>
        <v>570.11304046939517</v>
      </c>
      <c r="N865" s="75">
        <f t="shared" si="556"/>
        <v>0</v>
      </c>
      <c r="O865" s="75">
        <f t="shared" si="556"/>
        <v>0</v>
      </c>
      <c r="P865" s="75">
        <f t="shared" si="556"/>
        <v>0</v>
      </c>
      <c r="Q865" s="75">
        <f t="shared" si="556"/>
        <v>0</v>
      </c>
      <c r="R865" s="75">
        <f t="shared" si="556"/>
        <v>0</v>
      </c>
      <c r="S865" s="75">
        <f t="shared" si="556"/>
        <v>0</v>
      </c>
      <c r="T865" s="75">
        <f t="shared" si="556"/>
        <v>0</v>
      </c>
      <c r="U865" s="75">
        <f t="shared" si="556"/>
        <v>0</v>
      </c>
      <c r="V865" s="75">
        <f t="shared" si="556"/>
        <v>0</v>
      </c>
      <c r="W865" s="75">
        <f t="shared" si="556"/>
        <v>0</v>
      </c>
      <c r="X865" s="75">
        <f t="shared" si="556"/>
        <v>0</v>
      </c>
      <c r="Y865" s="23">
        <f t="shared" si="554"/>
        <v>0</v>
      </c>
    </row>
    <row r="866" spans="1:25">
      <c r="A866" s="25">
        <f t="shared" si="519"/>
        <v>837</v>
      </c>
      <c r="C866" s="106">
        <v>36603</v>
      </c>
      <c r="E866" s="115" t="s">
        <v>270</v>
      </c>
      <c r="G866" s="24"/>
      <c r="H866" s="75"/>
      <c r="I866" s="23">
        <f>'DepExp. Class.'!G$59</f>
        <v>0</v>
      </c>
      <c r="J866" s="75">
        <f t="shared" ref="J866:X866" si="557">+J59+J328+J597</f>
        <v>0</v>
      </c>
      <c r="K866" s="75">
        <f t="shared" si="557"/>
        <v>0</v>
      </c>
      <c r="L866" s="75">
        <f t="shared" si="557"/>
        <v>0</v>
      </c>
      <c r="M866" s="75">
        <f t="shared" si="557"/>
        <v>0</v>
      </c>
      <c r="N866" s="75">
        <f t="shared" si="557"/>
        <v>0</v>
      </c>
      <c r="O866" s="75">
        <f t="shared" si="557"/>
        <v>0</v>
      </c>
      <c r="P866" s="75">
        <f t="shared" si="557"/>
        <v>0</v>
      </c>
      <c r="Q866" s="75">
        <f t="shared" si="557"/>
        <v>0</v>
      </c>
      <c r="R866" s="75">
        <f t="shared" si="557"/>
        <v>0</v>
      </c>
      <c r="S866" s="75">
        <f t="shared" si="557"/>
        <v>0</v>
      </c>
      <c r="T866" s="75">
        <f t="shared" si="557"/>
        <v>0</v>
      </c>
      <c r="U866" s="75">
        <f t="shared" si="557"/>
        <v>0</v>
      </c>
      <c r="V866" s="75">
        <f t="shared" si="557"/>
        <v>0</v>
      </c>
      <c r="W866" s="75">
        <f t="shared" si="557"/>
        <v>0</v>
      </c>
      <c r="X866" s="75">
        <f t="shared" si="557"/>
        <v>0</v>
      </c>
      <c r="Y866" s="23">
        <f t="shared" si="554"/>
        <v>0</v>
      </c>
    </row>
    <row r="867" spans="1:25">
      <c r="A867" s="25">
        <f t="shared" si="519"/>
        <v>838</v>
      </c>
      <c r="C867" s="106">
        <v>36700</v>
      </c>
      <c r="E867" s="115" t="s">
        <v>271</v>
      </c>
      <c r="G867" s="24"/>
      <c r="H867" s="75"/>
      <c r="I867" s="23">
        <f>'DepExp. Class.'!G$60</f>
        <v>1478.3907090000002</v>
      </c>
      <c r="J867" s="75">
        <f t="shared" ref="J867:X867" si="558">+J60+J329+J598</f>
        <v>798.26191584823061</v>
      </c>
      <c r="K867" s="75">
        <f t="shared" si="558"/>
        <v>492.64198691493414</v>
      </c>
      <c r="L867" s="75">
        <f t="shared" si="558"/>
        <v>0</v>
      </c>
      <c r="M867" s="75">
        <f t="shared" si="558"/>
        <v>187.48680623683549</v>
      </c>
      <c r="N867" s="75">
        <f t="shared" si="558"/>
        <v>0</v>
      </c>
      <c r="O867" s="75">
        <f t="shared" si="558"/>
        <v>0</v>
      </c>
      <c r="P867" s="75">
        <f t="shared" si="558"/>
        <v>0</v>
      </c>
      <c r="Q867" s="75">
        <f t="shared" si="558"/>
        <v>0</v>
      </c>
      <c r="R867" s="75">
        <f t="shared" si="558"/>
        <v>0</v>
      </c>
      <c r="S867" s="75">
        <f t="shared" si="558"/>
        <v>0</v>
      </c>
      <c r="T867" s="75">
        <f t="shared" si="558"/>
        <v>0</v>
      </c>
      <c r="U867" s="75">
        <f t="shared" si="558"/>
        <v>0</v>
      </c>
      <c r="V867" s="75">
        <f t="shared" si="558"/>
        <v>0</v>
      </c>
      <c r="W867" s="75">
        <f t="shared" si="558"/>
        <v>0</v>
      </c>
      <c r="X867" s="75">
        <f t="shared" si="558"/>
        <v>0</v>
      </c>
      <c r="Y867" s="23">
        <f t="shared" si="554"/>
        <v>0</v>
      </c>
    </row>
    <row r="868" spans="1:25">
      <c r="A868" s="25">
        <f t="shared" si="519"/>
        <v>839</v>
      </c>
      <c r="C868" s="106">
        <v>36701</v>
      </c>
      <c r="E868" s="115" t="s">
        <v>272</v>
      </c>
      <c r="G868" s="24"/>
      <c r="H868" s="75"/>
      <c r="I868" s="23">
        <f>'DepExp. Class.'!G$61</f>
        <v>384011.50869600003</v>
      </c>
      <c r="J868" s="75">
        <f t="shared" ref="J868:X868" si="559">+J61+J330+J599</f>
        <v>207348.27456186237</v>
      </c>
      <c r="K868" s="75">
        <f t="shared" si="559"/>
        <v>127963.59682898883</v>
      </c>
      <c r="L868" s="75">
        <f t="shared" si="559"/>
        <v>0</v>
      </c>
      <c r="M868" s="75">
        <f t="shared" si="559"/>
        <v>48699.637305148819</v>
      </c>
      <c r="N868" s="75">
        <f t="shared" si="559"/>
        <v>0</v>
      </c>
      <c r="O868" s="75">
        <f t="shared" si="559"/>
        <v>0</v>
      </c>
      <c r="P868" s="75">
        <f t="shared" si="559"/>
        <v>0</v>
      </c>
      <c r="Q868" s="75">
        <f t="shared" si="559"/>
        <v>0</v>
      </c>
      <c r="R868" s="75">
        <f t="shared" si="559"/>
        <v>0</v>
      </c>
      <c r="S868" s="75">
        <f t="shared" si="559"/>
        <v>0</v>
      </c>
      <c r="T868" s="75">
        <f t="shared" si="559"/>
        <v>0</v>
      </c>
      <c r="U868" s="75">
        <f t="shared" si="559"/>
        <v>0</v>
      </c>
      <c r="V868" s="75">
        <f t="shared" si="559"/>
        <v>0</v>
      </c>
      <c r="W868" s="75">
        <f t="shared" si="559"/>
        <v>0</v>
      </c>
      <c r="X868" s="75">
        <f t="shared" si="559"/>
        <v>0</v>
      </c>
      <c r="Y868" s="23">
        <f t="shared" si="554"/>
        <v>0</v>
      </c>
    </row>
    <row r="869" spans="1:25">
      <c r="A869" s="25">
        <f t="shared" si="519"/>
        <v>840</v>
      </c>
      <c r="C869" s="106">
        <v>36703</v>
      </c>
      <c r="E869" s="115" t="s">
        <v>627</v>
      </c>
      <c r="G869" s="24"/>
      <c r="H869" s="75"/>
      <c r="I869" s="23">
        <f>'DepExp. Class.'!G$62</f>
        <v>0</v>
      </c>
      <c r="J869" s="75">
        <f t="shared" ref="J869:X869" si="560">+J62+J331+J600</f>
        <v>0</v>
      </c>
      <c r="K869" s="75">
        <f t="shared" si="560"/>
        <v>0</v>
      </c>
      <c r="L869" s="75">
        <f t="shared" si="560"/>
        <v>0</v>
      </c>
      <c r="M869" s="75">
        <f t="shared" si="560"/>
        <v>0</v>
      </c>
      <c r="N869" s="75">
        <f t="shared" si="560"/>
        <v>0</v>
      </c>
      <c r="O869" s="75">
        <f t="shared" si="560"/>
        <v>0</v>
      </c>
      <c r="P869" s="75">
        <f t="shared" si="560"/>
        <v>0</v>
      </c>
      <c r="Q869" s="75">
        <f t="shared" si="560"/>
        <v>0</v>
      </c>
      <c r="R869" s="75">
        <f t="shared" si="560"/>
        <v>0</v>
      </c>
      <c r="S869" s="75">
        <f t="shared" si="560"/>
        <v>0</v>
      </c>
      <c r="T869" s="75">
        <f t="shared" si="560"/>
        <v>0</v>
      </c>
      <c r="U869" s="75">
        <f t="shared" si="560"/>
        <v>0</v>
      </c>
      <c r="V869" s="75">
        <f t="shared" si="560"/>
        <v>0</v>
      </c>
      <c r="W869" s="75">
        <f t="shared" si="560"/>
        <v>0</v>
      </c>
      <c r="X869" s="75">
        <f t="shared" si="560"/>
        <v>0</v>
      </c>
      <c r="Y869" s="23">
        <f t="shared" ref="Y869" si="561">SUM(J869:X869)-I869</f>
        <v>0</v>
      </c>
    </row>
    <row r="870" spans="1:25">
      <c r="A870" s="25">
        <f t="shared" si="519"/>
        <v>841</v>
      </c>
      <c r="C870" s="106">
        <v>36900</v>
      </c>
      <c r="E870" s="115" t="s">
        <v>273</v>
      </c>
      <c r="G870" s="24"/>
      <c r="H870" s="75"/>
      <c r="I870" s="23">
        <f>'DepExp. Class.'!G$63</f>
        <v>35792.614281000009</v>
      </c>
      <c r="J870" s="75">
        <f t="shared" ref="J870:X870" si="562">+J63+J332+J601</f>
        <v>19326.339563168753</v>
      </c>
      <c r="K870" s="75">
        <f t="shared" si="562"/>
        <v>11927.120827348008</v>
      </c>
      <c r="L870" s="75">
        <f t="shared" si="562"/>
        <v>0</v>
      </c>
      <c r="M870" s="75">
        <f t="shared" si="562"/>
        <v>4539.1538904832487</v>
      </c>
      <c r="N870" s="75">
        <f t="shared" si="562"/>
        <v>0</v>
      </c>
      <c r="O870" s="75">
        <f t="shared" si="562"/>
        <v>0</v>
      </c>
      <c r="P870" s="75">
        <f t="shared" si="562"/>
        <v>0</v>
      </c>
      <c r="Q870" s="75">
        <f t="shared" si="562"/>
        <v>0</v>
      </c>
      <c r="R870" s="75">
        <f t="shared" si="562"/>
        <v>0</v>
      </c>
      <c r="S870" s="75">
        <f t="shared" si="562"/>
        <v>0</v>
      </c>
      <c r="T870" s="75">
        <f t="shared" si="562"/>
        <v>0</v>
      </c>
      <c r="U870" s="75">
        <f t="shared" si="562"/>
        <v>0</v>
      </c>
      <c r="V870" s="75">
        <f t="shared" si="562"/>
        <v>0</v>
      </c>
      <c r="W870" s="75">
        <f t="shared" si="562"/>
        <v>0</v>
      </c>
      <c r="X870" s="75">
        <f t="shared" si="562"/>
        <v>0</v>
      </c>
      <c r="Y870" s="23">
        <f t="shared" si="554"/>
        <v>0</v>
      </c>
    </row>
    <row r="871" spans="1:25">
      <c r="A871" s="25">
        <f t="shared" si="519"/>
        <v>842</v>
      </c>
      <c r="C871" s="106">
        <v>36901</v>
      </c>
      <c r="E871" s="115" t="s">
        <v>273</v>
      </c>
      <c r="G871" s="24"/>
      <c r="H871" s="75"/>
      <c r="I871" s="23">
        <f>'DepExp. Class.'!G$64</f>
        <v>40624.037291000008</v>
      </c>
      <c r="J871" s="75">
        <f t="shared" ref="J871:X871" si="563">+J64+J333+J602</f>
        <v>21935.082275604062</v>
      </c>
      <c r="K871" s="75">
        <f t="shared" si="563"/>
        <v>13537.088893829499</v>
      </c>
      <c r="L871" s="75">
        <f t="shared" si="563"/>
        <v>0</v>
      </c>
      <c r="M871" s="75">
        <f t="shared" si="563"/>
        <v>5151.8661215664451</v>
      </c>
      <c r="N871" s="75">
        <f t="shared" si="563"/>
        <v>0</v>
      </c>
      <c r="O871" s="75">
        <f t="shared" si="563"/>
        <v>0</v>
      </c>
      <c r="P871" s="75">
        <f t="shared" si="563"/>
        <v>0</v>
      </c>
      <c r="Q871" s="75">
        <f t="shared" si="563"/>
        <v>0</v>
      </c>
      <c r="R871" s="75">
        <f t="shared" si="563"/>
        <v>0</v>
      </c>
      <c r="S871" s="75">
        <f t="shared" si="563"/>
        <v>0</v>
      </c>
      <c r="T871" s="75">
        <f t="shared" si="563"/>
        <v>0</v>
      </c>
      <c r="U871" s="75">
        <f t="shared" si="563"/>
        <v>0</v>
      </c>
      <c r="V871" s="75">
        <f t="shared" si="563"/>
        <v>0</v>
      </c>
      <c r="W871" s="75">
        <f t="shared" si="563"/>
        <v>0</v>
      </c>
      <c r="X871" s="75">
        <f t="shared" si="563"/>
        <v>0</v>
      </c>
      <c r="Y871" s="23">
        <f t="shared" si="554"/>
        <v>0</v>
      </c>
    </row>
    <row r="872" spans="1:25">
      <c r="A872" s="25">
        <f t="shared" si="519"/>
        <v>843</v>
      </c>
      <c r="G872" s="24"/>
      <c r="I872" s="23"/>
      <c r="J872" s="95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</row>
    <row r="873" spans="1:25">
      <c r="A873" s="25">
        <f t="shared" si="519"/>
        <v>844</v>
      </c>
      <c r="D873" s="106" t="s">
        <v>65</v>
      </c>
      <c r="G873" s="24"/>
      <c r="H873" s="75"/>
      <c r="I873" s="23">
        <f>'DepExp. Class.'!G$66</f>
        <v>473778.12836300005</v>
      </c>
      <c r="J873" s="75">
        <f t="shared" ref="J873:X873" si="564">+J66+J335+J604</f>
        <v>255818.05549214751</v>
      </c>
      <c r="K873" s="75">
        <f t="shared" si="564"/>
        <v>157876.39701244025</v>
      </c>
      <c r="L873" s="75">
        <f t="shared" si="564"/>
        <v>0</v>
      </c>
      <c r="M873" s="75">
        <f t="shared" si="564"/>
        <v>60083.675858412302</v>
      </c>
      <c r="N873" s="75">
        <f t="shared" si="564"/>
        <v>0</v>
      </c>
      <c r="O873" s="75">
        <f t="shared" si="564"/>
        <v>0</v>
      </c>
      <c r="P873" s="75">
        <f t="shared" si="564"/>
        <v>0</v>
      </c>
      <c r="Q873" s="75">
        <f t="shared" si="564"/>
        <v>0</v>
      </c>
      <c r="R873" s="75">
        <f t="shared" si="564"/>
        <v>0</v>
      </c>
      <c r="S873" s="75">
        <f t="shared" si="564"/>
        <v>0</v>
      </c>
      <c r="T873" s="75">
        <f t="shared" si="564"/>
        <v>0</v>
      </c>
      <c r="U873" s="75">
        <f t="shared" si="564"/>
        <v>0</v>
      </c>
      <c r="V873" s="75">
        <f t="shared" si="564"/>
        <v>0</v>
      </c>
      <c r="W873" s="75">
        <f t="shared" si="564"/>
        <v>0</v>
      </c>
      <c r="X873" s="75">
        <f t="shared" si="564"/>
        <v>0</v>
      </c>
      <c r="Y873" s="23">
        <f>SUM(J873:X873)-I873</f>
        <v>0</v>
      </c>
    </row>
    <row r="874" spans="1:25">
      <c r="A874" s="25">
        <f t="shared" si="519"/>
        <v>845</v>
      </c>
      <c r="G874" s="24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</row>
    <row r="875" spans="1:25">
      <c r="A875" s="25">
        <f t="shared" si="519"/>
        <v>846</v>
      </c>
      <c r="D875" s="106" t="s">
        <v>24</v>
      </c>
      <c r="G875" s="24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</row>
    <row r="876" spans="1:25">
      <c r="A876" s="25">
        <f t="shared" si="519"/>
        <v>847</v>
      </c>
      <c r="G876" s="24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</row>
    <row r="877" spans="1:25">
      <c r="A877" s="25">
        <f t="shared" si="519"/>
        <v>848</v>
      </c>
      <c r="C877" s="106">
        <v>37400</v>
      </c>
      <c r="E877" s="115" t="s">
        <v>115</v>
      </c>
      <c r="G877" s="24"/>
      <c r="H877" s="75"/>
      <c r="I877" s="23">
        <f>'DepExp. Class.'!G$70</f>
        <v>0</v>
      </c>
      <c r="J877" s="75">
        <f t="shared" ref="J877:X877" si="565">+J70+J339+J608</f>
        <v>0</v>
      </c>
      <c r="K877" s="75">
        <f t="shared" si="565"/>
        <v>0</v>
      </c>
      <c r="L877" s="75">
        <f t="shared" si="565"/>
        <v>0</v>
      </c>
      <c r="M877" s="75">
        <f t="shared" si="565"/>
        <v>0</v>
      </c>
      <c r="N877" s="75">
        <f t="shared" si="565"/>
        <v>0</v>
      </c>
      <c r="O877" s="75">
        <f t="shared" si="565"/>
        <v>0</v>
      </c>
      <c r="P877" s="75">
        <f t="shared" si="565"/>
        <v>0</v>
      </c>
      <c r="Q877" s="75">
        <f t="shared" si="565"/>
        <v>0</v>
      </c>
      <c r="R877" s="75">
        <f t="shared" si="565"/>
        <v>0</v>
      </c>
      <c r="S877" s="75">
        <f t="shared" si="565"/>
        <v>0</v>
      </c>
      <c r="T877" s="75">
        <f t="shared" si="565"/>
        <v>0</v>
      </c>
      <c r="U877" s="75">
        <f t="shared" si="565"/>
        <v>0</v>
      </c>
      <c r="V877" s="75">
        <f t="shared" si="565"/>
        <v>0</v>
      </c>
      <c r="W877" s="75">
        <f t="shared" si="565"/>
        <v>0</v>
      </c>
      <c r="X877" s="75">
        <f t="shared" si="565"/>
        <v>0</v>
      </c>
      <c r="Y877" s="23">
        <f t="shared" ref="Y877:Y899" si="566">SUM(J877:X877)-I877</f>
        <v>0</v>
      </c>
    </row>
    <row r="878" spans="1:25">
      <c r="A878" s="25">
        <f t="shared" si="519"/>
        <v>849</v>
      </c>
      <c r="C878" s="106">
        <v>37401</v>
      </c>
      <c r="E878" s="115" t="s">
        <v>274</v>
      </c>
      <c r="G878" s="24"/>
      <c r="H878" s="75"/>
      <c r="I878" s="23">
        <f>'DepExp. Class.'!G$71</f>
        <v>0</v>
      </c>
      <c r="J878" s="75">
        <f t="shared" ref="J878:X878" si="567">+J71+J340+J609</f>
        <v>0</v>
      </c>
      <c r="K878" s="75">
        <f t="shared" si="567"/>
        <v>0</v>
      </c>
      <c r="L878" s="75">
        <f t="shared" si="567"/>
        <v>0</v>
      </c>
      <c r="M878" s="75">
        <f t="shared" si="567"/>
        <v>0</v>
      </c>
      <c r="N878" s="75">
        <f t="shared" si="567"/>
        <v>0</v>
      </c>
      <c r="O878" s="75">
        <f t="shared" si="567"/>
        <v>0</v>
      </c>
      <c r="P878" s="75">
        <f t="shared" si="567"/>
        <v>0</v>
      </c>
      <c r="Q878" s="75">
        <f t="shared" si="567"/>
        <v>0</v>
      </c>
      <c r="R878" s="75">
        <f t="shared" si="567"/>
        <v>0</v>
      </c>
      <c r="S878" s="75">
        <f t="shared" si="567"/>
        <v>0</v>
      </c>
      <c r="T878" s="75">
        <f t="shared" si="567"/>
        <v>0</v>
      </c>
      <c r="U878" s="75">
        <f t="shared" si="567"/>
        <v>0</v>
      </c>
      <c r="V878" s="75">
        <f t="shared" si="567"/>
        <v>0</v>
      </c>
      <c r="W878" s="75">
        <f t="shared" si="567"/>
        <v>0</v>
      </c>
      <c r="X878" s="75">
        <f t="shared" si="567"/>
        <v>0</v>
      </c>
      <c r="Y878" s="23">
        <f t="shared" si="566"/>
        <v>0</v>
      </c>
    </row>
    <row r="879" spans="1:25">
      <c r="A879" s="25">
        <f t="shared" si="519"/>
        <v>850</v>
      </c>
      <c r="C879" s="106">
        <v>37402</v>
      </c>
      <c r="E879" s="115" t="s">
        <v>275</v>
      </c>
      <c r="G879" s="24"/>
      <c r="H879" s="75"/>
      <c r="I879" s="23">
        <f>'DepExp. Class.'!G$72</f>
        <v>54463.723827000002</v>
      </c>
      <c r="J879" s="75">
        <f t="shared" ref="J879:X879" si="568">+J72+J341+J610</f>
        <v>40616.235292497033</v>
      </c>
      <c r="K879" s="75">
        <f t="shared" si="568"/>
        <v>10993.275108098122</v>
      </c>
      <c r="L879" s="75">
        <f t="shared" si="568"/>
        <v>1.560336932049192</v>
      </c>
      <c r="M879" s="75">
        <f t="shared" si="568"/>
        <v>2839.992069795594</v>
      </c>
      <c r="N879" s="75">
        <f t="shared" si="568"/>
        <v>12.661019677199159</v>
      </c>
      <c r="O879" s="75">
        <f t="shared" si="568"/>
        <v>0</v>
      </c>
      <c r="P879" s="75">
        <f t="shared" si="568"/>
        <v>0</v>
      </c>
      <c r="Q879" s="75">
        <f t="shared" si="568"/>
        <v>0</v>
      </c>
      <c r="R879" s="75">
        <f t="shared" si="568"/>
        <v>0</v>
      </c>
      <c r="S879" s="75">
        <f t="shared" si="568"/>
        <v>0</v>
      </c>
      <c r="T879" s="75">
        <f t="shared" si="568"/>
        <v>0</v>
      </c>
      <c r="U879" s="75">
        <f t="shared" si="568"/>
        <v>0</v>
      </c>
      <c r="V879" s="75">
        <f t="shared" si="568"/>
        <v>0</v>
      </c>
      <c r="W879" s="75">
        <f t="shared" si="568"/>
        <v>0</v>
      </c>
      <c r="X879" s="75">
        <f t="shared" si="568"/>
        <v>0</v>
      </c>
      <c r="Y879" s="23">
        <f t="shared" si="566"/>
        <v>0</v>
      </c>
    </row>
    <row r="880" spans="1:25">
      <c r="A880" s="25">
        <f t="shared" si="519"/>
        <v>851</v>
      </c>
      <c r="C880" s="106">
        <v>37403</v>
      </c>
      <c r="E880" s="115" t="s">
        <v>276</v>
      </c>
      <c r="G880" s="24"/>
      <c r="H880" s="75"/>
      <c r="I880" s="23">
        <f>'DepExp. Class.'!G$73</f>
        <v>0</v>
      </c>
      <c r="J880" s="75">
        <f t="shared" ref="J880:X880" si="569">+J73+J342+J611</f>
        <v>0</v>
      </c>
      <c r="K880" s="75">
        <f t="shared" si="569"/>
        <v>0</v>
      </c>
      <c r="L880" s="75">
        <f t="shared" si="569"/>
        <v>0</v>
      </c>
      <c r="M880" s="75">
        <f t="shared" si="569"/>
        <v>0</v>
      </c>
      <c r="N880" s="75">
        <f t="shared" si="569"/>
        <v>0</v>
      </c>
      <c r="O880" s="75">
        <f t="shared" si="569"/>
        <v>0</v>
      </c>
      <c r="P880" s="75">
        <f t="shared" si="569"/>
        <v>0</v>
      </c>
      <c r="Q880" s="75">
        <f t="shared" si="569"/>
        <v>0</v>
      </c>
      <c r="R880" s="75">
        <f t="shared" si="569"/>
        <v>0</v>
      </c>
      <c r="S880" s="75">
        <f t="shared" si="569"/>
        <v>0</v>
      </c>
      <c r="T880" s="75">
        <f t="shared" si="569"/>
        <v>0</v>
      </c>
      <c r="U880" s="75">
        <f t="shared" si="569"/>
        <v>0</v>
      </c>
      <c r="V880" s="75">
        <f t="shared" si="569"/>
        <v>0</v>
      </c>
      <c r="W880" s="75">
        <f t="shared" si="569"/>
        <v>0</v>
      </c>
      <c r="X880" s="75">
        <f t="shared" si="569"/>
        <v>0</v>
      </c>
      <c r="Y880" s="23">
        <f t="shared" si="566"/>
        <v>0</v>
      </c>
    </row>
    <row r="881" spans="1:25">
      <c r="A881" s="25">
        <f t="shared" si="519"/>
        <v>852</v>
      </c>
      <c r="C881" s="106">
        <v>37500</v>
      </c>
      <c r="E881" s="115" t="s">
        <v>139</v>
      </c>
      <c r="G881" s="24"/>
      <c r="H881" s="75"/>
      <c r="I881" s="23">
        <f>'DepExp. Class.'!G$74</f>
        <v>4840.8125759999984</v>
      </c>
      <c r="J881" s="75">
        <f t="shared" ref="J881:X881" si="570">+J74+J343+J612</f>
        <v>3610.0282679573929</v>
      </c>
      <c r="K881" s="75">
        <f t="shared" si="570"/>
        <v>977.09779382230727</v>
      </c>
      <c r="L881" s="75">
        <f t="shared" si="570"/>
        <v>0.13868494683642049</v>
      </c>
      <c r="M881" s="75">
        <f t="shared" si="570"/>
        <v>252.42249999056014</v>
      </c>
      <c r="N881" s="75">
        <f t="shared" si="570"/>
        <v>1.1253292829012407</v>
      </c>
      <c r="O881" s="75">
        <f t="shared" si="570"/>
        <v>0</v>
      </c>
      <c r="P881" s="75">
        <f t="shared" si="570"/>
        <v>0</v>
      </c>
      <c r="Q881" s="75">
        <f t="shared" si="570"/>
        <v>0</v>
      </c>
      <c r="R881" s="75">
        <f t="shared" si="570"/>
        <v>0</v>
      </c>
      <c r="S881" s="75">
        <f t="shared" si="570"/>
        <v>0</v>
      </c>
      <c r="T881" s="75">
        <f t="shared" si="570"/>
        <v>0</v>
      </c>
      <c r="U881" s="75">
        <f t="shared" si="570"/>
        <v>0</v>
      </c>
      <c r="V881" s="75">
        <f t="shared" si="570"/>
        <v>0</v>
      </c>
      <c r="W881" s="75">
        <f t="shared" si="570"/>
        <v>0</v>
      </c>
      <c r="X881" s="75">
        <f t="shared" si="570"/>
        <v>0</v>
      </c>
      <c r="Y881" s="23">
        <f t="shared" si="566"/>
        <v>0</v>
      </c>
    </row>
    <row r="882" spans="1:25">
      <c r="A882" s="25">
        <f t="shared" si="519"/>
        <v>853</v>
      </c>
      <c r="C882" s="106">
        <v>37501</v>
      </c>
      <c r="E882" s="115" t="s">
        <v>277</v>
      </c>
      <c r="G882" s="24"/>
      <c r="H882" s="75"/>
      <c r="I882" s="23">
        <f>'DepExp. Class.'!G$75</f>
        <v>1437.3810720000004</v>
      </c>
      <c r="J882" s="75">
        <f t="shared" ref="J882:X882" si="571">+J75+J344+J613</f>
        <v>1071.9246449393838</v>
      </c>
      <c r="K882" s="75">
        <f t="shared" si="571"/>
        <v>290.12936408574222</v>
      </c>
      <c r="L882" s="75">
        <f t="shared" si="571"/>
        <v>4.1179680978005548E-2</v>
      </c>
      <c r="M882" s="75">
        <f t="shared" si="571"/>
        <v>74.951739596817546</v>
      </c>
      <c r="N882" s="75">
        <f t="shared" si="571"/>
        <v>0.33414369707867358</v>
      </c>
      <c r="O882" s="75">
        <f t="shared" si="571"/>
        <v>0</v>
      </c>
      <c r="P882" s="75">
        <f t="shared" si="571"/>
        <v>0</v>
      </c>
      <c r="Q882" s="75">
        <f t="shared" si="571"/>
        <v>0</v>
      </c>
      <c r="R882" s="75">
        <f t="shared" si="571"/>
        <v>0</v>
      </c>
      <c r="S882" s="75">
        <f t="shared" si="571"/>
        <v>0</v>
      </c>
      <c r="T882" s="75">
        <f t="shared" si="571"/>
        <v>0</v>
      </c>
      <c r="U882" s="75">
        <f t="shared" si="571"/>
        <v>0</v>
      </c>
      <c r="V882" s="75">
        <f t="shared" si="571"/>
        <v>0</v>
      </c>
      <c r="W882" s="75">
        <f t="shared" si="571"/>
        <v>0</v>
      </c>
      <c r="X882" s="75">
        <f t="shared" si="571"/>
        <v>0</v>
      </c>
      <c r="Y882" s="23">
        <f t="shared" si="566"/>
        <v>0</v>
      </c>
    </row>
    <row r="883" spans="1:25">
      <c r="A883" s="25">
        <f t="shared" si="519"/>
        <v>854</v>
      </c>
      <c r="C883" s="106">
        <v>37502</v>
      </c>
      <c r="E883" s="115" t="s">
        <v>275</v>
      </c>
      <c r="G883" s="24"/>
      <c r="H883" s="75"/>
      <c r="I883" s="23">
        <f>'DepExp. Class.'!G$76</f>
        <v>666.2043359999999</v>
      </c>
      <c r="J883" s="75">
        <f t="shared" ref="J883:X883" si="572">+J76+J345+J614</f>
        <v>496.82082242131935</v>
      </c>
      <c r="K883" s="75">
        <f t="shared" si="572"/>
        <v>134.4705618572693</v>
      </c>
      <c r="L883" s="75">
        <f t="shared" si="572"/>
        <v>1.9086157844329817E-2</v>
      </c>
      <c r="M883" s="75">
        <f t="shared" si="572"/>
        <v>34.738995025629997</v>
      </c>
      <c r="N883" s="75">
        <f t="shared" si="572"/>
        <v>0.15487053793684766</v>
      </c>
      <c r="O883" s="75">
        <f t="shared" si="572"/>
        <v>0</v>
      </c>
      <c r="P883" s="75">
        <f t="shared" si="572"/>
        <v>0</v>
      </c>
      <c r="Q883" s="75">
        <f t="shared" si="572"/>
        <v>0</v>
      </c>
      <c r="R883" s="75">
        <f t="shared" si="572"/>
        <v>0</v>
      </c>
      <c r="S883" s="75">
        <f t="shared" si="572"/>
        <v>0</v>
      </c>
      <c r="T883" s="75">
        <f t="shared" si="572"/>
        <v>0</v>
      </c>
      <c r="U883" s="75">
        <f t="shared" si="572"/>
        <v>0</v>
      </c>
      <c r="V883" s="75">
        <f t="shared" si="572"/>
        <v>0</v>
      </c>
      <c r="W883" s="75">
        <f t="shared" si="572"/>
        <v>0</v>
      </c>
      <c r="X883" s="75">
        <f t="shared" si="572"/>
        <v>0</v>
      </c>
      <c r="Y883" s="23">
        <f t="shared" si="566"/>
        <v>0</v>
      </c>
    </row>
    <row r="884" spans="1:25">
      <c r="A884" s="25">
        <f t="shared" si="519"/>
        <v>855</v>
      </c>
      <c r="C884" s="106">
        <v>37503</v>
      </c>
      <c r="E884" s="115" t="s">
        <v>278</v>
      </c>
      <c r="G884" s="24"/>
      <c r="H884" s="75"/>
      <c r="I884" s="23">
        <f>'DepExp. Class.'!G$77</f>
        <v>57.67315199999998</v>
      </c>
      <c r="J884" s="75">
        <f t="shared" ref="J884:X884" si="573">+J77+J346+J615</f>
        <v>43.00966124043623</v>
      </c>
      <c r="K884" s="75">
        <f t="shared" si="573"/>
        <v>11.641084776007363</v>
      </c>
      <c r="L884" s="75">
        <f t="shared" si="573"/>
        <v>1.6522841761450586E-3</v>
      </c>
      <c r="M884" s="75">
        <f t="shared" si="573"/>
        <v>3.0073465934938053</v>
      </c>
      <c r="N884" s="75">
        <f t="shared" si="573"/>
        <v>1.3407105886434191E-2</v>
      </c>
      <c r="O884" s="75">
        <f t="shared" si="573"/>
        <v>0</v>
      </c>
      <c r="P884" s="75">
        <f t="shared" si="573"/>
        <v>0</v>
      </c>
      <c r="Q884" s="75">
        <f t="shared" si="573"/>
        <v>0</v>
      </c>
      <c r="R884" s="75">
        <f t="shared" si="573"/>
        <v>0</v>
      </c>
      <c r="S884" s="75">
        <f t="shared" si="573"/>
        <v>0</v>
      </c>
      <c r="T884" s="75">
        <f t="shared" si="573"/>
        <v>0</v>
      </c>
      <c r="U884" s="75">
        <f t="shared" si="573"/>
        <v>0</v>
      </c>
      <c r="V884" s="75">
        <f t="shared" si="573"/>
        <v>0</v>
      </c>
      <c r="W884" s="75">
        <f t="shared" si="573"/>
        <v>0</v>
      </c>
      <c r="X884" s="75">
        <f t="shared" si="573"/>
        <v>0</v>
      </c>
      <c r="Y884" s="23">
        <f t="shared" si="566"/>
        <v>0</v>
      </c>
    </row>
    <row r="885" spans="1:25">
      <c r="A885" s="25">
        <f t="shared" ref="A885:A892" si="574">A884+1</f>
        <v>856</v>
      </c>
      <c r="C885" s="106">
        <v>37600</v>
      </c>
      <c r="E885" s="115" t="s">
        <v>271</v>
      </c>
      <c r="G885" s="24"/>
      <c r="H885" s="75"/>
      <c r="I885" s="23">
        <f>'DepExp. Class.'!G$78</f>
        <v>159291.98034399995</v>
      </c>
      <c r="J885" s="75">
        <f t="shared" ref="J885:X885" si="575">+J78+J347+J616</f>
        <v>118791.74061639057</v>
      </c>
      <c r="K885" s="75">
        <f t="shared" si="575"/>
        <v>32152.420719481441</v>
      </c>
      <c r="L885" s="75">
        <f t="shared" si="575"/>
        <v>4.5635726396435023</v>
      </c>
      <c r="M885" s="75">
        <f t="shared" si="575"/>
        <v>8306.2253032123281</v>
      </c>
      <c r="N885" s="75">
        <f t="shared" si="575"/>
        <v>37.030132275964412</v>
      </c>
      <c r="O885" s="75">
        <f t="shared" si="575"/>
        <v>0</v>
      </c>
      <c r="P885" s="75">
        <f t="shared" si="575"/>
        <v>0</v>
      </c>
      <c r="Q885" s="75">
        <f t="shared" si="575"/>
        <v>0</v>
      </c>
      <c r="R885" s="75">
        <f t="shared" si="575"/>
        <v>0</v>
      </c>
      <c r="S885" s="75">
        <f t="shared" si="575"/>
        <v>0</v>
      </c>
      <c r="T885" s="75">
        <f t="shared" si="575"/>
        <v>0</v>
      </c>
      <c r="U885" s="75">
        <f t="shared" si="575"/>
        <v>0</v>
      </c>
      <c r="V885" s="75">
        <f t="shared" si="575"/>
        <v>0</v>
      </c>
      <c r="W885" s="75">
        <f t="shared" si="575"/>
        <v>0</v>
      </c>
      <c r="X885" s="75">
        <f t="shared" si="575"/>
        <v>0</v>
      </c>
      <c r="Y885" s="23">
        <f t="shared" si="566"/>
        <v>0</v>
      </c>
    </row>
    <row r="886" spans="1:25">
      <c r="A886" s="25">
        <f t="shared" si="574"/>
        <v>857</v>
      </c>
      <c r="C886" s="106">
        <v>37601</v>
      </c>
      <c r="E886" s="115" t="s">
        <v>272</v>
      </c>
      <c r="G886" s="24"/>
      <c r="H886" s="75"/>
      <c r="I886" s="23">
        <f>'DepExp. Class.'!G$79</f>
        <v>3554206.9545690822</v>
      </c>
      <c r="J886" s="75">
        <f t="shared" ref="J886:X886" si="576">+J79+J348+J617</f>
        <v>2650544.175120146</v>
      </c>
      <c r="K886" s="75">
        <f t="shared" si="576"/>
        <v>717401.8245025631</v>
      </c>
      <c r="L886" s="75">
        <f t="shared" si="576"/>
        <v>101.82484754395277</v>
      </c>
      <c r="M886" s="75">
        <f t="shared" si="576"/>
        <v>185332.89419304367</v>
      </c>
      <c r="N886" s="75">
        <f t="shared" si="576"/>
        <v>826.2359057852168</v>
      </c>
      <c r="O886" s="75">
        <f t="shared" si="576"/>
        <v>0</v>
      </c>
      <c r="P886" s="75">
        <f t="shared" si="576"/>
        <v>0</v>
      </c>
      <c r="Q886" s="75">
        <f t="shared" si="576"/>
        <v>0</v>
      </c>
      <c r="R886" s="75">
        <f t="shared" si="576"/>
        <v>0</v>
      </c>
      <c r="S886" s="75">
        <f t="shared" si="576"/>
        <v>0</v>
      </c>
      <c r="T886" s="75">
        <f t="shared" si="576"/>
        <v>0</v>
      </c>
      <c r="U886" s="75">
        <f t="shared" si="576"/>
        <v>0</v>
      </c>
      <c r="V886" s="75">
        <f t="shared" si="576"/>
        <v>0</v>
      </c>
      <c r="W886" s="75">
        <f t="shared" si="576"/>
        <v>0</v>
      </c>
      <c r="X886" s="75">
        <f t="shared" si="576"/>
        <v>0</v>
      </c>
      <c r="Y886" s="23">
        <f t="shared" si="566"/>
        <v>0</v>
      </c>
    </row>
    <row r="887" spans="1:25">
      <c r="A887" s="25">
        <f t="shared" si="574"/>
        <v>858</v>
      </c>
      <c r="C887" s="106">
        <v>37602</v>
      </c>
      <c r="E887" s="115" t="s">
        <v>279</v>
      </c>
      <c r="G887" s="24"/>
      <c r="H887" s="75"/>
      <c r="I887" s="23">
        <f>'DepExp. Class.'!G$80</f>
        <v>3416357.1997054447</v>
      </c>
      <c r="J887" s="75">
        <f t="shared" ref="J887:X887" si="577">+J80+J349+J618</f>
        <v>2547742.9400019022</v>
      </c>
      <c r="K887" s="75">
        <f t="shared" si="577"/>
        <v>689577.42741187813</v>
      </c>
      <c r="L887" s="75">
        <f t="shared" si="577"/>
        <v>97.87557546937181</v>
      </c>
      <c r="M887" s="75">
        <f t="shared" si="577"/>
        <v>178144.76633238653</v>
      </c>
      <c r="N887" s="75">
        <f t="shared" si="577"/>
        <v>794.19038380861696</v>
      </c>
      <c r="O887" s="75">
        <f t="shared" si="577"/>
        <v>0</v>
      </c>
      <c r="P887" s="75">
        <f t="shared" si="577"/>
        <v>0</v>
      </c>
      <c r="Q887" s="75">
        <f t="shared" si="577"/>
        <v>0</v>
      </c>
      <c r="R887" s="75">
        <f t="shared" si="577"/>
        <v>0</v>
      </c>
      <c r="S887" s="75">
        <f t="shared" si="577"/>
        <v>0</v>
      </c>
      <c r="T887" s="75">
        <f t="shared" si="577"/>
        <v>0</v>
      </c>
      <c r="U887" s="75">
        <f t="shared" si="577"/>
        <v>0</v>
      </c>
      <c r="V887" s="75">
        <f t="shared" si="577"/>
        <v>0</v>
      </c>
      <c r="W887" s="75">
        <f t="shared" si="577"/>
        <v>0</v>
      </c>
      <c r="X887" s="75">
        <f t="shared" si="577"/>
        <v>0</v>
      </c>
      <c r="Y887" s="23">
        <f t="shared" si="566"/>
        <v>0</v>
      </c>
    </row>
    <row r="888" spans="1:25">
      <c r="A888" s="25">
        <f t="shared" si="574"/>
        <v>859</v>
      </c>
      <c r="C888" s="106">
        <v>37603</v>
      </c>
      <c r="E888" s="115" t="s">
        <v>627</v>
      </c>
      <c r="G888" s="24"/>
      <c r="H888" s="75"/>
      <c r="I888" s="23">
        <f>'DepExp. Class.'!G$81</f>
        <v>200719.77823478717</v>
      </c>
      <c r="J888" s="75">
        <f t="shared" ref="J888:X888" si="578">+J81+J350+J619</f>
        <v>149686.45490597922</v>
      </c>
      <c r="K888" s="75">
        <f t="shared" si="578"/>
        <v>40514.448640722039</v>
      </c>
      <c r="L888" s="75">
        <f t="shared" si="578"/>
        <v>5.75044196330182</v>
      </c>
      <c r="M888" s="75">
        <f t="shared" si="578"/>
        <v>10466.463517048964</v>
      </c>
      <c r="N888" s="75">
        <f t="shared" si="578"/>
        <v>46.660729073649051</v>
      </c>
      <c r="O888" s="75">
        <f t="shared" si="578"/>
        <v>0</v>
      </c>
      <c r="P888" s="75">
        <f t="shared" si="578"/>
        <v>0</v>
      </c>
      <c r="Q888" s="75">
        <f t="shared" si="578"/>
        <v>0</v>
      </c>
      <c r="R888" s="75">
        <f t="shared" si="578"/>
        <v>0</v>
      </c>
      <c r="S888" s="75">
        <f t="shared" si="578"/>
        <v>0</v>
      </c>
      <c r="T888" s="75">
        <f t="shared" si="578"/>
        <v>0</v>
      </c>
      <c r="U888" s="75">
        <f t="shared" si="578"/>
        <v>0</v>
      </c>
      <c r="V888" s="75">
        <f t="shared" si="578"/>
        <v>0</v>
      </c>
      <c r="W888" s="75">
        <f t="shared" si="578"/>
        <v>0</v>
      </c>
      <c r="X888" s="75">
        <f t="shared" si="578"/>
        <v>0</v>
      </c>
      <c r="Y888" s="23">
        <f t="shared" ref="Y888:Y889" si="579">SUM(J888:X888)-I888</f>
        <v>0</v>
      </c>
    </row>
    <row r="889" spans="1:25">
      <c r="A889" s="25">
        <f t="shared" si="574"/>
        <v>860</v>
      </c>
      <c r="C889" s="106">
        <v>37604</v>
      </c>
      <c r="E889" s="115" t="s">
        <v>628</v>
      </c>
      <c r="G889" s="24"/>
      <c r="H889" s="75"/>
      <c r="I889" s="23">
        <f>'DepExp. Class.'!G$82</f>
        <v>339493.96050000004</v>
      </c>
      <c r="J889" s="75">
        <f t="shared" ref="J889:X889" si="580">+J82+J351+J620</f>
        <v>253177.08028649181</v>
      </c>
      <c r="K889" s="75">
        <f t="shared" si="580"/>
        <v>68525.437540209299</v>
      </c>
      <c r="L889" s="75">
        <f t="shared" si="580"/>
        <v>9.7261980553961358</v>
      </c>
      <c r="M889" s="75">
        <f t="shared" si="580"/>
        <v>17702.795325308318</v>
      </c>
      <c r="N889" s="75">
        <f t="shared" si="580"/>
        <v>78.921149935214359</v>
      </c>
      <c r="O889" s="75">
        <f t="shared" si="580"/>
        <v>0</v>
      </c>
      <c r="P889" s="75">
        <f t="shared" si="580"/>
        <v>0</v>
      </c>
      <c r="Q889" s="75">
        <f t="shared" si="580"/>
        <v>0</v>
      </c>
      <c r="R889" s="75">
        <f t="shared" si="580"/>
        <v>0</v>
      </c>
      <c r="S889" s="75">
        <f t="shared" si="580"/>
        <v>0</v>
      </c>
      <c r="T889" s="75">
        <f t="shared" si="580"/>
        <v>0</v>
      </c>
      <c r="U889" s="75">
        <f t="shared" si="580"/>
        <v>0</v>
      </c>
      <c r="V889" s="75">
        <f t="shared" si="580"/>
        <v>0</v>
      </c>
      <c r="W889" s="75">
        <f t="shared" si="580"/>
        <v>0</v>
      </c>
      <c r="X889" s="75">
        <f t="shared" si="580"/>
        <v>0</v>
      </c>
      <c r="Y889" s="23">
        <f t="shared" si="579"/>
        <v>0</v>
      </c>
    </row>
    <row r="890" spans="1:25">
      <c r="A890" s="25">
        <f t="shared" si="574"/>
        <v>861</v>
      </c>
      <c r="C890" s="106">
        <v>37800</v>
      </c>
      <c r="E890" s="115" t="s">
        <v>280</v>
      </c>
      <c r="G890" s="24"/>
      <c r="H890" s="75"/>
      <c r="I890" s="23">
        <f>'DepExp. Class.'!G$83</f>
        <v>573607.41388065461</v>
      </c>
      <c r="J890" s="75">
        <f t="shared" ref="J890:X890" si="581">+J83+J352+J621</f>
        <v>427766.81524203264</v>
      </c>
      <c r="K890" s="75">
        <f t="shared" si="581"/>
        <v>115780.25999222384</v>
      </c>
      <c r="L890" s="75">
        <f t="shared" si="581"/>
        <v>16.433338917812144</v>
      </c>
      <c r="M890" s="75">
        <f t="shared" si="581"/>
        <v>29910.560500261519</v>
      </c>
      <c r="N890" s="75">
        <f t="shared" si="581"/>
        <v>133.34480721881854</v>
      </c>
      <c r="O890" s="75">
        <f t="shared" si="581"/>
        <v>0</v>
      </c>
      <c r="P890" s="75">
        <f t="shared" si="581"/>
        <v>0</v>
      </c>
      <c r="Q890" s="75">
        <f t="shared" si="581"/>
        <v>0</v>
      </c>
      <c r="R890" s="75">
        <f t="shared" si="581"/>
        <v>0</v>
      </c>
      <c r="S890" s="75">
        <f t="shared" si="581"/>
        <v>0</v>
      </c>
      <c r="T890" s="75">
        <f t="shared" si="581"/>
        <v>0</v>
      </c>
      <c r="U890" s="75">
        <f t="shared" si="581"/>
        <v>0</v>
      </c>
      <c r="V890" s="75">
        <f t="shared" si="581"/>
        <v>0</v>
      </c>
      <c r="W890" s="75">
        <f t="shared" si="581"/>
        <v>0</v>
      </c>
      <c r="X890" s="75">
        <f t="shared" si="581"/>
        <v>0</v>
      </c>
      <c r="Y890" s="23">
        <f t="shared" si="566"/>
        <v>0</v>
      </c>
    </row>
    <row r="891" spans="1:25">
      <c r="A891" s="25">
        <f t="shared" si="574"/>
        <v>862</v>
      </c>
      <c r="C891" s="106">
        <v>37900</v>
      </c>
      <c r="E891" s="115" t="s">
        <v>281</v>
      </c>
      <c r="G891" s="24"/>
      <c r="H891" s="75"/>
      <c r="I891" s="23">
        <f>'DepExp. Class.'!G$84</f>
        <v>214734.78719933334</v>
      </c>
      <c r="J891" s="75">
        <f t="shared" ref="J891:X891" si="582">+J84+J353+J622</f>
        <v>160138.1255177538</v>
      </c>
      <c r="K891" s="75">
        <f t="shared" si="582"/>
        <v>43343.319646294709</v>
      </c>
      <c r="L891" s="75">
        <f t="shared" si="582"/>
        <v>6.1519594239852724</v>
      </c>
      <c r="M891" s="75">
        <f t="shared" si="582"/>
        <v>11197.271319391952</v>
      </c>
      <c r="N891" s="75">
        <f t="shared" si="582"/>
        <v>49.918756468909073</v>
      </c>
      <c r="O891" s="75">
        <f t="shared" si="582"/>
        <v>0</v>
      </c>
      <c r="P891" s="75">
        <f t="shared" si="582"/>
        <v>0</v>
      </c>
      <c r="Q891" s="75">
        <f t="shared" si="582"/>
        <v>0</v>
      </c>
      <c r="R891" s="75">
        <f t="shared" si="582"/>
        <v>0</v>
      </c>
      <c r="S891" s="75">
        <f t="shared" si="582"/>
        <v>0</v>
      </c>
      <c r="T891" s="75">
        <f t="shared" si="582"/>
        <v>0</v>
      </c>
      <c r="U891" s="75">
        <f t="shared" si="582"/>
        <v>0</v>
      </c>
      <c r="V891" s="75">
        <f t="shared" si="582"/>
        <v>0</v>
      </c>
      <c r="W891" s="75">
        <f t="shared" si="582"/>
        <v>0</v>
      </c>
      <c r="X891" s="75">
        <f t="shared" si="582"/>
        <v>0</v>
      </c>
      <c r="Y891" s="23">
        <f t="shared" si="566"/>
        <v>0</v>
      </c>
    </row>
    <row r="892" spans="1:25">
      <c r="A892" s="25">
        <f t="shared" si="574"/>
        <v>863</v>
      </c>
      <c r="C892" s="106">
        <v>37905</v>
      </c>
      <c r="E892" s="115" t="s">
        <v>282</v>
      </c>
      <c r="G892" s="24"/>
      <c r="H892" s="75"/>
      <c r="I892" s="23">
        <f>'DepExp. Class.'!G$85</f>
        <v>37286.965695000014</v>
      </c>
      <c r="J892" s="75">
        <f t="shared" ref="J892:X892" si="583">+J85+J354+J623</f>
        <v>27806.695275224738</v>
      </c>
      <c r="K892" s="75">
        <f t="shared" si="583"/>
        <v>7526.2182426854979</v>
      </c>
      <c r="L892" s="75">
        <f t="shared" si="583"/>
        <v>1.0682381880968146</v>
      </c>
      <c r="M892" s="75">
        <f t="shared" si="583"/>
        <v>1944.3159490325536</v>
      </c>
      <c r="N892" s="75">
        <f t="shared" si="583"/>
        <v>8.6679898691284389</v>
      </c>
      <c r="O892" s="75">
        <f t="shared" si="583"/>
        <v>0</v>
      </c>
      <c r="P892" s="75">
        <f t="shared" si="583"/>
        <v>0</v>
      </c>
      <c r="Q892" s="75">
        <f t="shared" si="583"/>
        <v>0</v>
      </c>
      <c r="R892" s="75">
        <f t="shared" si="583"/>
        <v>0</v>
      </c>
      <c r="S892" s="75">
        <f t="shared" si="583"/>
        <v>0</v>
      </c>
      <c r="T892" s="75">
        <f t="shared" si="583"/>
        <v>0</v>
      </c>
      <c r="U892" s="75">
        <f t="shared" si="583"/>
        <v>0</v>
      </c>
      <c r="V892" s="75">
        <f t="shared" si="583"/>
        <v>0</v>
      </c>
      <c r="W892" s="75">
        <f t="shared" si="583"/>
        <v>0</v>
      </c>
      <c r="X892" s="75">
        <f t="shared" si="583"/>
        <v>0</v>
      </c>
      <c r="Y892" s="23">
        <f t="shared" si="566"/>
        <v>0</v>
      </c>
    </row>
    <row r="893" spans="1:25">
      <c r="A893" s="25">
        <f t="shared" ref="A893:A950" si="584">A892+1</f>
        <v>864</v>
      </c>
      <c r="C893" s="106">
        <v>38000</v>
      </c>
      <c r="E893" s="115" t="s">
        <v>52</v>
      </c>
      <c r="G893" s="24"/>
      <c r="H893" s="75"/>
      <c r="I893" s="23">
        <f>'DepExp. Class.'!G$86</f>
        <v>4814131.1520873755</v>
      </c>
      <c r="J893" s="75">
        <f t="shared" ref="J893:X893" si="585">+J86+J355+J624</f>
        <v>4273300.1482238974</v>
      </c>
      <c r="K893" s="75">
        <f t="shared" si="585"/>
        <v>535566.49890436814</v>
      </c>
      <c r="L893" s="75">
        <f t="shared" si="585"/>
        <v>233.02578861094324</v>
      </c>
      <c r="M893" s="75">
        <f t="shared" si="585"/>
        <v>3140.6413429124709</v>
      </c>
      <c r="N893" s="75">
        <f t="shared" si="585"/>
        <v>1890.8378275859393</v>
      </c>
      <c r="O893" s="75">
        <f t="shared" si="585"/>
        <v>0</v>
      </c>
      <c r="P893" s="75">
        <f t="shared" si="585"/>
        <v>0</v>
      </c>
      <c r="Q893" s="75">
        <f t="shared" si="585"/>
        <v>0</v>
      </c>
      <c r="R893" s="75">
        <f t="shared" si="585"/>
        <v>0</v>
      </c>
      <c r="S893" s="75">
        <f t="shared" si="585"/>
        <v>0</v>
      </c>
      <c r="T893" s="75">
        <f t="shared" si="585"/>
        <v>0</v>
      </c>
      <c r="U893" s="75">
        <f t="shared" si="585"/>
        <v>0</v>
      </c>
      <c r="V893" s="75">
        <f t="shared" si="585"/>
        <v>0</v>
      </c>
      <c r="W893" s="75">
        <f t="shared" si="585"/>
        <v>0</v>
      </c>
      <c r="X893" s="75">
        <f t="shared" si="585"/>
        <v>0</v>
      </c>
      <c r="Y893" s="23">
        <f t="shared" si="566"/>
        <v>0</v>
      </c>
    </row>
    <row r="894" spans="1:25">
      <c r="A894" s="25">
        <f t="shared" si="584"/>
        <v>865</v>
      </c>
      <c r="C894" s="106">
        <v>38100</v>
      </c>
      <c r="E894" s="115" t="s">
        <v>51</v>
      </c>
      <c r="G894" s="24"/>
      <c r="H894" s="75"/>
      <c r="I894" s="23">
        <f>'DepExp. Class.'!G$87</f>
        <v>2722921.7739484697</v>
      </c>
      <c r="J894" s="75">
        <f t="shared" ref="J894:X894" si="586">+J87+J356+J625</f>
        <v>1895843.2801607244</v>
      </c>
      <c r="K894" s="75">
        <f t="shared" si="586"/>
        <v>773285.66463144601</v>
      </c>
      <c r="L894" s="75">
        <f t="shared" si="586"/>
        <v>2381.0627082932974</v>
      </c>
      <c r="M894" s="75">
        <f t="shared" si="586"/>
        <v>32091.143329283364</v>
      </c>
      <c r="N894" s="75">
        <f t="shared" si="586"/>
        <v>19320.623118722757</v>
      </c>
      <c r="O894" s="75">
        <f t="shared" si="586"/>
        <v>0</v>
      </c>
      <c r="P894" s="75">
        <f t="shared" si="586"/>
        <v>0</v>
      </c>
      <c r="Q894" s="75">
        <f t="shared" si="586"/>
        <v>0</v>
      </c>
      <c r="R894" s="75">
        <f t="shared" si="586"/>
        <v>0</v>
      </c>
      <c r="S894" s="75">
        <f t="shared" si="586"/>
        <v>0</v>
      </c>
      <c r="T894" s="75">
        <f t="shared" si="586"/>
        <v>0</v>
      </c>
      <c r="U894" s="75">
        <f t="shared" si="586"/>
        <v>0</v>
      </c>
      <c r="V894" s="75">
        <f t="shared" si="586"/>
        <v>0</v>
      </c>
      <c r="W894" s="75">
        <f t="shared" si="586"/>
        <v>0</v>
      </c>
      <c r="X894" s="75">
        <f t="shared" si="586"/>
        <v>0</v>
      </c>
      <c r="Y894" s="23">
        <f t="shared" si="566"/>
        <v>0</v>
      </c>
    </row>
    <row r="895" spans="1:25">
      <c r="A895" s="25">
        <f t="shared" si="584"/>
        <v>866</v>
      </c>
      <c r="C895" s="106">
        <v>38200</v>
      </c>
      <c r="E895" s="115" t="s">
        <v>283</v>
      </c>
      <c r="G895" s="24"/>
      <c r="H895" s="75"/>
      <c r="I895" s="23">
        <f>'DepExp. Class.'!G$88</f>
        <v>2026363.401921236</v>
      </c>
      <c r="J895" s="75">
        <f t="shared" ref="J895:X895" si="587">+J88+J357+J626</f>
        <v>1410862.2125876402</v>
      </c>
      <c r="K895" s="75">
        <f t="shared" si="587"/>
        <v>575469.25696924375</v>
      </c>
      <c r="L895" s="75">
        <f t="shared" si="587"/>
        <v>1771.9562772339516</v>
      </c>
      <c r="M895" s="75">
        <f t="shared" si="587"/>
        <v>23881.816580419785</v>
      </c>
      <c r="N895" s="75">
        <f t="shared" si="587"/>
        <v>14378.159506698352</v>
      </c>
      <c r="O895" s="75">
        <f t="shared" si="587"/>
        <v>0</v>
      </c>
      <c r="P895" s="75">
        <f t="shared" si="587"/>
        <v>0</v>
      </c>
      <c r="Q895" s="75">
        <f t="shared" si="587"/>
        <v>0</v>
      </c>
      <c r="R895" s="75">
        <f t="shared" si="587"/>
        <v>0</v>
      </c>
      <c r="S895" s="75">
        <f t="shared" si="587"/>
        <v>0</v>
      </c>
      <c r="T895" s="75">
        <f t="shared" si="587"/>
        <v>0</v>
      </c>
      <c r="U895" s="75">
        <f t="shared" si="587"/>
        <v>0</v>
      </c>
      <c r="V895" s="75">
        <f t="shared" si="587"/>
        <v>0</v>
      </c>
      <c r="W895" s="75">
        <f t="shared" si="587"/>
        <v>0</v>
      </c>
      <c r="X895" s="75">
        <f t="shared" si="587"/>
        <v>0</v>
      </c>
      <c r="Y895" s="23">
        <f t="shared" si="566"/>
        <v>0</v>
      </c>
    </row>
    <row r="896" spans="1:25">
      <c r="A896" s="25">
        <f t="shared" si="584"/>
        <v>867</v>
      </c>
      <c r="C896" s="106">
        <v>38300</v>
      </c>
      <c r="E896" s="115" t="s">
        <v>284</v>
      </c>
      <c r="G896" s="24"/>
      <c r="H896" s="75"/>
      <c r="I896" s="23">
        <f>'DepExp. Class.'!G$89</f>
        <v>124799.19010000002</v>
      </c>
      <c r="J896" s="75">
        <f t="shared" ref="J896:X896" si="588">+J89+J358+J627</f>
        <v>86891.848375613088</v>
      </c>
      <c r="K896" s="75">
        <f t="shared" si="588"/>
        <v>35441.86453876843</v>
      </c>
      <c r="L896" s="75">
        <f t="shared" si="588"/>
        <v>109.13082425479172</v>
      </c>
      <c r="M896" s="75">
        <f t="shared" si="588"/>
        <v>1470.8276731248375</v>
      </c>
      <c r="N896" s="75">
        <f t="shared" si="588"/>
        <v>885.5186882388814</v>
      </c>
      <c r="O896" s="75">
        <f t="shared" si="588"/>
        <v>0</v>
      </c>
      <c r="P896" s="75">
        <f t="shared" si="588"/>
        <v>0</v>
      </c>
      <c r="Q896" s="75">
        <f t="shared" si="588"/>
        <v>0</v>
      </c>
      <c r="R896" s="75">
        <f t="shared" si="588"/>
        <v>0</v>
      </c>
      <c r="S896" s="75">
        <f t="shared" si="588"/>
        <v>0</v>
      </c>
      <c r="T896" s="75">
        <f t="shared" si="588"/>
        <v>0</v>
      </c>
      <c r="U896" s="75">
        <f t="shared" si="588"/>
        <v>0</v>
      </c>
      <c r="V896" s="75">
        <f t="shared" si="588"/>
        <v>0</v>
      </c>
      <c r="W896" s="75">
        <f t="shared" si="588"/>
        <v>0</v>
      </c>
      <c r="X896" s="75">
        <f t="shared" si="588"/>
        <v>0</v>
      </c>
      <c r="Y896" s="23">
        <f t="shared" si="566"/>
        <v>0</v>
      </c>
    </row>
    <row r="897" spans="1:25">
      <c r="A897" s="25">
        <f t="shared" si="584"/>
        <v>868</v>
      </c>
      <c r="C897" s="106">
        <v>38400</v>
      </c>
      <c r="E897" s="115" t="s">
        <v>285</v>
      </c>
      <c r="G897" s="24"/>
      <c r="H897" s="75"/>
      <c r="I897" s="23">
        <f>'DepExp. Class.'!G$90</f>
        <v>12401.484512000003</v>
      </c>
      <c r="J897" s="75">
        <f t="shared" ref="J897:X897" si="589">+J90+J359+J628</f>
        <v>8634.5745592239873</v>
      </c>
      <c r="K897" s="75">
        <f t="shared" si="589"/>
        <v>3521.9117512040548</v>
      </c>
      <c r="L897" s="75">
        <f t="shared" si="589"/>
        <v>10.844495270306995</v>
      </c>
      <c r="M897" s="75">
        <f t="shared" si="589"/>
        <v>146.1583732511632</v>
      </c>
      <c r="N897" s="75">
        <f t="shared" si="589"/>
        <v>87.995333050491041</v>
      </c>
      <c r="O897" s="75">
        <f t="shared" si="589"/>
        <v>0</v>
      </c>
      <c r="P897" s="75">
        <f t="shared" si="589"/>
        <v>0</v>
      </c>
      <c r="Q897" s="75">
        <f t="shared" si="589"/>
        <v>0</v>
      </c>
      <c r="R897" s="75">
        <f t="shared" si="589"/>
        <v>0</v>
      </c>
      <c r="S897" s="75">
        <f t="shared" si="589"/>
        <v>0</v>
      </c>
      <c r="T897" s="75">
        <f t="shared" si="589"/>
        <v>0</v>
      </c>
      <c r="U897" s="75">
        <f t="shared" si="589"/>
        <v>0</v>
      </c>
      <c r="V897" s="75">
        <f t="shared" si="589"/>
        <v>0</v>
      </c>
      <c r="W897" s="75">
        <f t="shared" si="589"/>
        <v>0</v>
      </c>
      <c r="X897" s="75">
        <f t="shared" si="589"/>
        <v>0</v>
      </c>
      <c r="Y897" s="23">
        <f t="shared" si="566"/>
        <v>0</v>
      </c>
    </row>
    <row r="898" spans="1:25">
      <c r="A898" s="25">
        <f t="shared" si="584"/>
        <v>869</v>
      </c>
      <c r="C898" s="106">
        <v>38500</v>
      </c>
      <c r="E898" s="115" t="s">
        <v>286</v>
      </c>
      <c r="G898" s="24"/>
      <c r="H898" s="75"/>
      <c r="I898" s="23">
        <f>'DepExp. Class.'!G$91</f>
        <v>97339.928040000013</v>
      </c>
      <c r="J898" s="75">
        <f t="shared" ref="J898:X898" si="590">+J91+J360+J629</f>
        <v>0</v>
      </c>
      <c r="K898" s="75">
        <f t="shared" si="590"/>
        <v>96392.41110730714</v>
      </c>
      <c r="L898" s="75">
        <f t="shared" si="590"/>
        <v>41.940482947200437</v>
      </c>
      <c r="M898" s="75">
        <f t="shared" si="590"/>
        <v>565.25938811695698</v>
      </c>
      <c r="N898" s="75">
        <f t="shared" si="590"/>
        <v>340.31706162871211</v>
      </c>
      <c r="O898" s="75">
        <f t="shared" si="590"/>
        <v>0</v>
      </c>
      <c r="P898" s="75">
        <f t="shared" si="590"/>
        <v>0</v>
      </c>
      <c r="Q898" s="75">
        <f t="shared" si="590"/>
        <v>0</v>
      </c>
      <c r="R898" s="75">
        <f t="shared" si="590"/>
        <v>0</v>
      </c>
      <c r="S898" s="75">
        <f t="shared" si="590"/>
        <v>0</v>
      </c>
      <c r="T898" s="75">
        <f t="shared" si="590"/>
        <v>0</v>
      </c>
      <c r="U898" s="75">
        <f t="shared" si="590"/>
        <v>0</v>
      </c>
      <c r="V898" s="75">
        <f t="shared" si="590"/>
        <v>0</v>
      </c>
      <c r="W898" s="75">
        <f t="shared" si="590"/>
        <v>0</v>
      </c>
      <c r="X898" s="75">
        <f t="shared" si="590"/>
        <v>0</v>
      </c>
      <c r="Y898" s="23">
        <f t="shared" si="566"/>
        <v>0</v>
      </c>
    </row>
    <row r="899" spans="1:25">
      <c r="A899" s="25">
        <f t="shared" si="584"/>
        <v>870</v>
      </c>
      <c r="C899" s="106">
        <v>38600</v>
      </c>
      <c r="E899" s="115" t="s">
        <v>287</v>
      </c>
      <c r="G899" s="24"/>
      <c r="H899" s="75"/>
      <c r="I899" s="23">
        <f>'DepExp. Class.'!G$92</f>
        <v>0</v>
      </c>
      <c r="J899" s="75">
        <f t="shared" ref="J899:X899" si="591">+J92+J361+J630</f>
        <v>0</v>
      </c>
      <c r="K899" s="75">
        <f t="shared" si="591"/>
        <v>0</v>
      </c>
      <c r="L899" s="75">
        <f t="shared" si="591"/>
        <v>0</v>
      </c>
      <c r="M899" s="75">
        <f t="shared" si="591"/>
        <v>0</v>
      </c>
      <c r="N899" s="75">
        <f t="shared" si="591"/>
        <v>0</v>
      </c>
      <c r="O899" s="75">
        <f t="shared" si="591"/>
        <v>0</v>
      </c>
      <c r="P899" s="75">
        <f t="shared" si="591"/>
        <v>0</v>
      </c>
      <c r="Q899" s="75">
        <f t="shared" si="591"/>
        <v>0</v>
      </c>
      <c r="R899" s="75">
        <f t="shared" si="591"/>
        <v>0</v>
      </c>
      <c r="S899" s="75">
        <f t="shared" si="591"/>
        <v>0</v>
      </c>
      <c r="T899" s="75">
        <f t="shared" si="591"/>
        <v>0</v>
      </c>
      <c r="U899" s="75">
        <f t="shared" si="591"/>
        <v>0</v>
      </c>
      <c r="V899" s="75">
        <f t="shared" si="591"/>
        <v>0</v>
      </c>
      <c r="W899" s="75">
        <f t="shared" si="591"/>
        <v>0</v>
      </c>
      <c r="X899" s="75">
        <f t="shared" si="591"/>
        <v>0</v>
      </c>
      <c r="Y899" s="23">
        <f t="shared" si="566"/>
        <v>0</v>
      </c>
    </row>
    <row r="900" spans="1:25">
      <c r="A900" s="25">
        <f t="shared" si="584"/>
        <v>871</v>
      </c>
      <c r="G900" s="24"/>
      <c r="H900" s="75"/>
      <c r="I900" s="23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23"/>
    </row>
    <row r="901" spans="1:25">
      <c r="A901" s="25">
        <f t="shared" si="584"/>
        <v>872</v>
      </c>
      <c r="D901" s="106" t="s">
        <v>66</v>
      </c>
      <c r="G901" s="72"/>
      <c r="I901" s="23">
        <f>'DepExp. Class.'!G$94</f>
        <v>18355121.765700385</v>
      </c>
      <c r="J901" s="75">
        <f t="shared" ref="J901:X901" si="592">+J94+J363+J632</f>
        <v>14057024.109562077</v>
      </c>
      <c r="K901" s="75">
        <f t="shared" si="592"/>
        <v>3746905.5785110351</v>
      </c>
      <c r="L901" s="75">
        <f t="shared" si="592"/>
        <v>4793.1156888139358</v>
      </c>
      <c r="M901" s="75">
        <f t="shared" si="592"/>
        <v>507506.25177779648</v>
      </c>
      <c r="N901" s="75">
        <f t="shared" si="592"/>
        <v>38892.710160661649</v>
      </c>
      <c r="O901" s="75">
        <f t="shared" si="592"/>
        <v>0</v>
      </c>
      <c r="P901" s="75">
        <f t="shared" si="592"/>
        <v>0</v>
      </c>
      <c r="Q901" s="75">
        <f t="shared" si="592"/>
        <v>0</v>
      </c>
      <c r="R901" s="75">
        <f t="shared" si="592"/>
        <v>0</v>
      </c>
      <c r="S901" s="75">
        <f t="shared" si="592"/>
        <v>0</v>
      </c>
      <c r="T901" s="75">
        <f t="shared" si="592"/>
        <v>0</v>
      </c>
      <c r="U901" s="75">
        <f t="shared" si="592"/>
        <v>0</v>
      </c>
      <c r="V901" s="75">
        <f t="shared" si="592"/>
        <v>0</v>
      </c>
      <c r="W901" s="75">
        <f t="shared" si="592"/>
        <v>0</v>
      </c>
      <c r="X901" s="75">
        <f t="shared" si="592"/>
        <v>0</v>
      </c>
      <c r="Y901" s="23">
        <f>SUM(J901:X901)-I901</f>
        <v>0</v>
      </c>
    </row>
    <row r="902" spans="1:25">
      <c r="A902" s="25">
        <f t="shared" si="584"/>
        <v>873</v>
      </c>
      <c r="G902" s="72"/>
      <c r="N902" s="74"/>
      <c r="O902" s="74"/>
      <c r="Q902" s="26"/>
      <c r="R902" s="26"/>
      <c r="S902" s="26"/>
      <c r="T902" s="26"/>
      <c r="U902" s="26"/>
      <c r="V902" s="26"/>
    </row>
    <row r="903" spans="1:25">
      <c r="A903" s="25">
        <f t="shared" si="584"/>
        <v>874</v>
      </c>
      <c r="D903" s="106" t="s">
        <v>148</v>
      </c>
      <c r="G903" s="72"/>
      <c r="J903" s="23"/>
      <c r="K903" s="74"/>
      <c r="L903" s="74"/>
      <c r="M903" s="74"/>
      <c r="N903" s="26"/>
      <c r="O903" s="26"/>
      <c r="P903" s="74"/>
      <c r="Q903" s="74"/>
      <c r="R903" s="74"/>
      <c r="S903" s="74"/>
      <c r="T903" s="74"/>
      <c r="U903" s="74"/>
      <c r="V903" s="74"/>
      <c r="W903" s="74"/>
      <c r="X903" s="74"/>
      <c r="Y903" s="74"/>
    </row>
    <row r="904" spans="1:25">
      <c r="A904" s="25">
        <f t="shared" si="584"/>
        <v>875</v>
      </c>
      <c r="G904" s="73"/>
      <c r="H904" s="77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74"/>
      <c r="U904" s="74"/>
      <c r="V904" s="74"/>
      <c r="W904" s="26"/>
      <c r="X904" s="26"/>
      <c r="Y904" s="26"/>
    </row>
    <row r="905" spans="1:25">
      <c r="A905" s="25">
        <f t="shared" si="584"/>
        <v>876</v>
      </c>
      <c r="C905" s="106">
        <v>38900</v>
      </c>
      <c r="E905" s="115" t="s">
        <v>115</v>
      </c>
      <c r="G905" s="24"/>
      <c r="H905" s="75"/>
      <c r="I905" s="23">
        <f>'DepExp. Class.'!G$98</f>
        <v>0</v>
      </c>
      <c r="J905" s="75">
        <f t="shared" ref="J905:X905" si="593">+J98+J367+J636</f>
        <v>0</v>
      </c>
      <c r="K905" s="75">
        <f t="shared" si="593"/>
        <v>0</v>
      </c>
      <c r="L905" s="75">
        <f t="shared" si="593"/>
        <v>0</v>
      </c>
      <c r="M905" s="75">
        <f t="shared" si="593"/>
        <v>0</v>
      </c>
      <c r="N905" s="75">
        <f t="shared" si="593"/>
        <v>0</v>
      </c>
      <c r="O905" s="75">
        <f t="shared" si="593"/>
        <v>0</v>
      </c>
      <c r="P905" s="75">
        <f t="shared" si="593"/>
        <v>0</v>
      </c>
      <c r="Q905" s="75">
        <f t="shared" si="593"/>
        <v>0</v>
      </c>
      <c r="R905" s="75">
        <f t="shared" si="593"/>
        <v>0</v>
      </c>
      <c r="S905" s="75">
        <f t="shared" si="593"/>
        <v>0</v>
      </c>
      <c r="T905" s="75">
        <f t="shared" si="593"/>
        <v>0</v>
      </c>
      <c r="U905" s="75">
        <f t="shared" si="593"/>
        <v>0</v>
      </c>
      <c r="V905" s="75">
        <f t="shared" si="593"/>
        <v>0</v>
      </c>
      <c r="W905" s="75">
        <f t="shared" si="593"/>
        <v>0</v>
      </c>
      <c r="X905" s="75">
        <f t="shared" si="593"/>
        <v>0</v>
      </c>
      <c r="Y905" s="23">
        <f t="shared" ref="Y905:Y938" si="594">SUM(J905:X905)-I905</f>
        <v>0</v>
      </c>
    </row>
    <row r="906" spans="1:25">
      <c r="A906" s="25">
        <f t="shared" si="584"/>
        <v>877</v>
      </c>
      <c r="C906" s="106">
        <v>39000</v>
      </c>
      <c r="E906" s="115" t="s">
        <v>291</v>
      </c>
      <c r="G906" s="24"/>
      <c r="H906" s="75"/>
      <c r="I906" s="23">
        <f>'DepExp. Class.'!G$99</f>
        <v>225186.09597900006</v>
      </c>
      <c r="J906" s="75">
        <f t="shared" ref="J906:X906" si="595">+J99+J368+J637</f>
        <v>167827.35340516255</v>
      </c>
      <c r="K906" s="75">
        <f t="shared" si="595"/>
        <v>46641.265696209099</v>
      </c>
      <c r="L906" s="75">
        <f t="shared" si="595"/>
        <v>58.591786568944826</v>
      </c>
      <c r="M906" s="75">
        <f t="shared" si="595"/>
        <v>9517.2853652867689</v>
      </c>
      <c r="N906" s="75">
        <f t="shared" si="595"/>
        <v>1141.5997257727115</v>
      </c>
      <c r="O906" s="75">
        <f t="shared" si="595"/>
        <v>0</v>
      </c>
      <c r="P906" s="75">
        <f t="shared" si="595"/>
        <v>0</v>
      </c>
      <c r="Q906" s="75">
        <f t="shared" si="595"/>
        <v>0</v>
      </c>
      <c r="R906" s="75">
        <f t="shared" si="595"/>
        <v>0</v>
      </c>
      <c r="S906" s="75">
        <f t="shared" si="595"/>
        <v>0</v>
      </c>
      <c r="T906" s="75">
        <f t="shared" si="595"/>
        <v>0</v>
      </c>
      <c r="U906" s="75">
        <f t="shared" si="595"/>
        <v>0</v>
      </c>
      <c r="V906" s="75">
        <f t="shared" si="595"/>
        <v>0</v>
      </c>
      <c r="W906" s="75">
        <f t="shared" si="595"/>
        <v>0</v>
      </c>
      <c r="X906" s="75">
        <f t="shared" si="595"/>
        <v>0</v>
      </c>
      <c r="Y906" s="23">
        <f t="shared" si="594"/>
        <v>0</v>
      </c>
    </row>
    <row r="907" spans="1:25">
      <c r="A907" s="25">
        <f t="shared" si="584"/>
        <v>878</v>
      </c>
      <c r="C907" s="106">
        <v>39001</v>
      </c>
      <c r="E907" s="115" t="s">
        <v>139</v>
      </c>
      <c r="G907" s="24"/>
      <c r="H907" s="75"/>
      <c r="I907" s="23">
        <f>'DepExp. Class.'!G$100</f>
        <v>4206.6908549999998</v>
      </c>
      <c r="J907" s="75">
        <f t="shared" ref="J907:X907" si="596">+J100+J369+J638</f>
        <v>3135.1748859938002</v>
      </c>
      <c r="K907" s="75">
        <f t="shared" si="596"/>
        <v>871.30328813980304</v>
      </c>
      <c r="L907" s="75">
        <f t="shared" si="596"/>
        <v>1.0945504058149198</v>
      </c>
      <c r="M907" s="75">
        <f t="shared" si="596"/>
        <v>177.79195974120358</v>
      </c>
      <c r="N907" s="75">
        <f t="shared" si="596"/>
        <v>21.326170719378787</v>
      </c>
      <c r="O907" s="75">
        <f t="shared" si="596"/>
        <v>0</v>
      </c>
      <c r="P907" s="75">
        <f t="shared" si="596"/>
        <v>0</v>
      </c>
      <c r="Q907" s="75">
        <f t="shared" si="596"/>
        <v>0</v>
      </c>
      <c r="R907" s="75">
        <f t="shared" si="596"/>
        <v>0</v>
      </c>
      <c r="S907" s="75">
        <f t="shared" si="596"/>
        <v>0</v>
      </c>
      <c r="T907" s="75">
        <f t="shared" si="596"/>
        <v>0</v>
      </c>
      <c r="U907" s="75">
        <f t="shared" si="596"/>
        <v>0</v>
      </c>
      <c r="V907" s="75">
        <f t="shared" si="596"/>
        <v>0</v>
      </c>
      <c r="W907" s="75">
        <f t="shared" si="596"/>
        <v>0</v>
      </c>
      <c r="X907" s="75">
        <f t="shared" si="596"/>
        <v>0</v>
      </c>
      <c r="Y907" s="23">
        <f t="shared" si="594"/>
        <v>0</v>
      </c>
    </row>
    <row r="908" spans="1:25">
      <c r="A908" s="25">
        <f t="shared" si="584"/>
        <v>879</v>
      </c>
      <c r="C908" s="106">
        <v>39002</v>
      </c>
      <c r="E908" s="115" t="s">
        <v>278</v>
      </c>
      <c r="G908" s="24"/>
      <c r="H908" s="75"/>
      <c r="I908" s="23">
        <f>'DepExp. Class.'!G$101</f>
        <v>21302.215920000002</v>
      </c>
      <c r="J908" s="75">
        <f t="shared" ref="J908:X908" si="597">+J101+J370+J639</f>
        <v>15876.177896224637</v>
      </c>
      <c r="K908" s="75">
        <f t="shared" si="597"/>
        <v>4412.1832137246656</v>
      </c>
      <c r="L908" s="75">
        <f t="shared" si="597"/>
        <v>5.5426818569944682</v>
      </c>
      <c r="M908" s="75">
        <f t="shared" si="597"/>
        <v>900.3187649849458</v>
      </c>
      <c r="N908" s="75">
        <f t="shared" si="597"/>
        <v>107.99336320876111</v>
      </c>
      <c r="O908" s="75">
        <f t="shared" si="597"/>
        <v>0</v>
      </c>
      <c r="P908" s="75">
        <f t="shared" si="597"/>
        <v>0</v>
      </c>
      <c r="Q908" s="75">
        <f t="shared" si="597"/>
        <v>0</v>
      </c>
      <c r="R908" s="75">
        <f t="shared" si="597"/>
        <v>0</v>
      </c>
      <c r="S908" s="75">
        <f t="shared" si="597"/>
        <v>0</v>
      </c>
      <c r="T908" s="75">
        <f t="shared" si="597"/>
        <v>0</v>
      </c>
      <c r="U908" s="75">
        <f t="shared" si="597"/>
        <v>0</v>
      </c>
      <c r="V908" s="75">
        <f t="shared" si="597"/>
        <v>0</v>
      </c>
      <c r="W908" s="75">
        <f t="shared" si="597"/>
        <v>0</v>
      </c>
      <c r="X908" s="75">
        <f t="shared" si="597"/>
        <v>0</v>
      </c>
      <c r="Y908" s="23">
        <f t="shared" si="594"/>
        <v>0</v>
      </c>
    </row>
    <row r="909" spans="1:25">
      <c r="A909" s="25">
        <f t="shared" si="584"/>
        <v>880</v>
      </c>
      <c r="C909" s="106">
        <v>39003</v>
      </c>
      <c r="E909" s="115" t="s">
        <v>293</v>
      </c>
      <c r="G909" s="24"/>
      <c r="H909" s="75"/>
      <c r="I909" s="23">
        <f>'DepExp. Class.'!G$102</f>
        <v>553.16739800000005</v>
      </c>
      <c r="J909" s="75">
        <f t="shared" ref="J909:X909" si="598">+J102+J371+J640</f>
        <v>412.26621915865434</v>
      </c>
      <c r="K909" s="75">
        <f t="shared" si="598"/>
        <v>114.57380382403667</v>
      </c>
      <c r="L909" s="75">
        <f t="shared" si="598"/>
        <v>0.14393013911275002</v>
      </c>
      <c r="M909" s="75">
        <f t="shared" si="598"/>
        <v>23.379116542036066</v>
      </c>
      <c r="N909" s="75">
        <f t="shared" si="598"/>
        <v>2.8043283361602183</v>
      </c>
      <c r="O909" s="75">
        <f t="shared" si="598"/>
        <v>0</v>
      </c>
      <c r="P909" s="75">
        <f t="shared" si="598"/>
        <v>0</v>
      </c>
      <c r="Q909" s="75">
        <f t="shared" si="598"/>
        <v>0</v>
      </c>
      <c r="R909" s="75">
        <f t="shared" si="598"/>
        <v>0</v>
      </c>
      <c r="S909" s="75">
        <f t="shared" si="598"/>
        <v>0</v>
      </c>
      <c r="T909" s="75">
        <f t="shared" si="598"/>
        <v>0</v>
      </c>
      <c r="U909" s="75">
        <f t="shared" si="598"/>
        <v>0</v>
      </c>
      <c r="V909" s="75">
        <f t="shared" si="598"/>
        <v>0</v>
      </c>
      <c r="W909" s="75">
        <f t="shared" si="598"/>
        <v>0</v>
      </c>
      <c r="X909" s="75">
        <f t="shared" si="598"/>
        <v>0</v>
      </c>
      <c r="Y909" s="23">
        <f t="shared" si="594"/>
        <v>0</v>
      </c>
    </row>
    <row r="910" spans="1:25">
      <c r="A910" s="25">
        <f t="shared" si="584"/>
        <v>881</v>
      </c>
      <c r="C910" s="106">
        <v>39004</v>
      </c>
      <c r="E910" s="115" t="s">
        <v>294</v>
      </c>
      <c r="G910" s="24"/>
      <c r="H910" s="75"/>
      <c r="I910" s="23">
        <f>'DepExp. Class.'!G$103</f>
        <v>0</v>
      </c>
      <c r="J910" s="75">
        <f t="shared" ref="J910:X910" si="599">+J103+J372+J641</f>
        <v>0</v>
      </c>
      <c r="K910" s="75">
        <f t="shared" si="599"/>
        <v>0</v>
      </c>
      <c r="L910" s="75">
        <f t="shared" si="599"/>
        <v>0</v>
      </c>
      <c r="M910" s="75">
        <f t="shared" si="599"/>
        <v>0</v>
      </c>
      <c r="N910" s="75">
        <f t="shared" si="599"/>
        <v>0</v>
      </c>
      <c r="O910" s="75">
        <f t="shared" si="599"/>
        <v>0</v>
      </c>
      <c r="P910" s="75">
        <f t="shared" si="599"/>
        <v>0</v>
      </c>
      <c r="Q910" s="75">
        <f t="shared" si="599"/>
        <v>0</v>
      </c>
      <c r="R910" s="75">
        <f t="shared" si="599"/>
        <v>0</v>
      </c>
      <c r="S910" s="75">
        <f t="shared" si="599"/>
        <v>0</v>
      </c>
      <c r="T910" s="75">
        <f t="shared" si="599"/>
        <v>0</v>
      </c>
      <c r="U910" s="75">
        <f t="shared" si="599"/>
        <v>0</v>
      </c>
      <c r="V910" s="75">
        <f t="shared" si="599"/>
        <v>0</v>
      </c>
      <c r="W910" s="75">
        <f t="shared" si="599"/>
        <v>0</v>
      </c>
      <c r="X910" s="75">
        <f t="shared" si="599"/>
        <v>0</v>
      </c>
      <c r="Y910" s="23">
        <f t="shared" si="594"/>
        <v>0</v>
      </c>
    </row>
    <row r="911" spans="1:25">
      <c r="A911" s="25">
        <f t="shared" si="584"/>
        <v>882</v>
      </c>
      <c r="C911" s="106">
        <v>39009</v>
      </c>
      <c r="E911" s="115" t="s">
        <v>295</v>
      </c>
      <c r="G911" s="24"/>
      <c r="H911" s="75"/>
      <c r="I911" s="23">
        <f>'DepExp. Class.'!G$104</f>
        <v>90846.930999999997</v>
      </c>
      <c r="J911" s="75">
        <f t="shared" ref="J911:X911" si="600">+J104+J373+J642</f>
        <v>67706.666916652146</v>
      </c>
      <c r="K911" s="75">
        <f t="shared" si="600"/>
        <v>18816.50742260446</v>
      </c>
      <c r="L911" s="75">
        <f t="shared" si="600"/>
        <v>23.637711593401605</v>
      </c>
      <c r="M911" s="75">
        <f t="shared" si="600"/>
        <v>3839.5628430280494</v>
      </c>
      <c r="N911" s="75">
        <f t="shared" si="600"/>
        <v>460.55610612195204</v>
      </c>
      <c r="O911" s="75">
        <f t="shared" si="600"/>
        <v>0</v>
      </c>
      <c r="P911" s="75">
        <f t="shared" si="600"/>
        <v>0</v>
      </c>
      <c r="Q911" s="75">
        <f t="shared" si="600"/>
        <v>0</v>
      </c>
      <c r="R911" s="75">
        <f t="shared" si="600"/>
        <v>0</v>
      </c>
      <c r="S911" s="75">
        <f t="shared" si="600"/>
        <v>0</v>
      </c>
      <c r="T911" s="75">
        <f t="shared" si="600"/>
        <v>0</v>
      </c>
      <c r="U911" s="75">
        <f t="shared" si="600"/>
        <v>0</v>
      </c>
      <c r="V911" s="75">
        <f t="shared" si="600"/>
        <v>0</v>
      </c>
      <c r="W911" s="75">
        <f t="shared" si="600"/>
        <v>0</v>
      </c>
      <c r="X911" s="75">
        <f t="shared" si="600"/>
        <v>0</v>
      </c>
      <c r="Y911" s="23">
        <f t="shared" si="594"/>
        <v>0</v>
      </c>
    </row>
    <row r="912" spans="1:25">
      <c r="A912" s="25">
        <f t="shared" si="584"/>
        <v>883</v>
      </c>
      <c r="C912" s="106">
        <v>39100</v>
      </c>
      <c r="E912" s="115" t="s">
        <v>296</v>
      </c>
      <c r="G912" s="24"/>
      <c r="H912" s="75"/>
      <c r="I912" s="23">
        <f>'DepExp. Class.'!G$105</f>
        <v>0</v>
      </c>
      <c r="J912" s="75">
        <f t="shared" ref="J912:X912" si="601">+J105+J374+J643</f>
        <v>0</v>
      </c>
      <c r="K912" s="75">
        <f t="shared" si="601"/>
        <v>0</v>
      </c>
      <c r="L912" s="75">
        <f t="shared" si="601"/>
        <v>0</v>
      </c>
      <c r="M912" s="75">
        <f t="shared" si="601"/>
        <v>0</v>
      </c>
      <c r="N912" s="75">
        <f t="shared" si="601"/>
        <v>0</v>
      </c>
      <c r="O912" s="75">
        <f t="shared" si="601"/>
        <v>0</v>
      </c>
      <c r="P912" s="75">
        <f t="shared" si="601"/>
        <v>0</v>
      </c>
      <c r="Q912" s="75">
        <f t="shared" si="601"/>
        <v>0</v>
      </c>
      <c r="R912" s="75">
        <f t="shared" si="601"/>
        <v>0</v>
      </c>
      <c r="S912" s="75">
        <f t="shared" si="601"/>
        <v>0</v>
      </c>
      <c r="T912" s="75">
        <f t="shared" si="601"/>
        <v>0</v>
      </c>
      <c r="U912" s="75">
        <f t="shared" si="601"/>
        <v>0</v>
      </c>
      <c r="V912" s="75">
        <f t="shared" si="601"/>
        <v>0</v>
      </c>
      <c r="W912" s="75">
        <f t="shared" si="601"/>
        <v>0</v>
      </c>
      <c r="X912" s="75">
        <f t="shared" si="601"/>
        <v>0</v>
      </c>
      <c r="Y912" s="23">
        <f t="shared" si="594"/>
        <v>0</v>
      </c>
    </row>
    <row r="913" spans="1:25">
      <c r="A913" s="25">
        <f t="shared" si="584"/>
        <v>884</v>
      </c>
      <c r="C913" s="106">
        <v>39102</v>
      </c>
      <c r="E913" s="115" t="s">
        <v>297</v>
      </c>
      <c r="G913" s="24"/>
      <c r="H913" s="75"/>
      <c r="I913" s="23">
        <f>'DepExp. Class.'!G$106</f>
        <v>0</v>
      </c>
      <c r="J913" s="75">
        <f t="shared" ref="J913:X913" si="602">+J106+J375+J644</f>
        <v>0</v>
      </c>
      <c r="K913" s="75">
        <f t="shared" si="602"/>
        <v>0</v>
      </c>
      <c r="L913" s="75">
        <f t="shared" si="602"/>
        <v>0</v>
      </c>
      <c r="M913" s="75">
        <f t="shared" si="602"/>
        <v>0</v>
      </c>
      <c r="N913" s="75">
        <f t="shared" si="602"/>
        <v>0</v>
      </c>
      <c r="O913" s="75">
        <f t="shared" si="602"/>
        <v>0</v>
      </c>
      <c r="P913" s="75">
        <f t="shared" si="602"/>
        <v>0</v>
      </c>
      <c r="Q913" s="75">
        <f t="shared" si="602"/>
        <v>0</v>
      </c>
      <c r="R913" s="75">
        <f t="shared" si="602"/>
        <v>0</v>
      </c>
      <c r="S913" s="75">
        <f t="shared" si="602"/>
        <v>0</v>
      </c>
      <c r="T913" s="75">
        <f t="shared" si="602"/>
        <v>0</v>
      </c>
      <c r="U913" s="75">
        <f t="shared" si="602"/>
        <v>0</v>
      </c>
      <c r="V913" s="75">
        <f t="shared" si="602"/>
        <v>0</v>
      </c>
      <c r="W913" s="75">
        <f t="shared" si="602"/>
        <v>0</v>
      </c>
      <c r="X913" s="75">
        <f t="shared" si="602"/>
        <v>0</v>
      </c>
      <c r="Y913" s="23">
        <f t="shared" si="594"/>
        <v>0</v>
      </c>
    </row>
    <row r="914" spans="1:25">
      <c r="A914" s="25">
        <f t="shared" si="584"/>
        <v>885</v>
      </c>
      <c r="C914" s="106">
        <v>39103</v>
      </c>
      <c r="E914" s="115" t="s">
        <v>298</v>
      </c>
      <c r="G914" s="24"/>
      <c r="H914" s="75"/>
      <c r="I914" s="23">
        <f>'DepExp. Class.'!G$107</f>
        <v>2511.3042452344389</v>
      </c>
      <c r="J914" s="75">
        <f t="shared" ref="J914:X914" si="603">+J107+J376+J645</f>
        <v>1871.632185994953</v>
      </c>
      <c r="K914" s="75">
        <f t="shared" si="603"/>
        <v>520.14938150053638</v>
      </c>
      <c r="L914" s="75">
        <f t="shared" si="603"/>
        <v>0.65342312413544024</v>
      </c>
      <c r="M914" s="75">
        <f t="shared" si="603"/>
        <v>106.13798794744925</v>
      </c>
      <c r="N914" s="75">
        <f t="shared" si="603"/>
        <v>12.731266667364922</v>
      </c>
      <c r="O914" s="75">
        <f t="shared" si="603"/>
        <v>0</v>
      </c>
      <c r="P914" s="75">
        <f t="shared" si="603"/>
        <v>0</v>
      </c>
      <c r="Q914" s="75">
        <f t="shared" si="603"/>
        <v>0</v>
      </c>
      <c r="R914" s="75">
        <f t="shared" si="603"/>
        <v>0</v>
      </c>
      <c r="S914" s="75">
        <f t="shared" si="603"/>
        <v>0</v>
      </c>
      <c r="T914" s="75">
        <f t="shared" si="603"/>
        <v>0</v>
      </c>
      <c r="U914" s="75">
        <f t="shared" si="603"/>
        <v>0</v>
      </c>
      <c r="V914" s="75">
        <f t="shared" si="603"/>
        <v>0</v>
      </c>
      <c r="W914" s="75">
        <f t="shared" si="603"/>
        <v>0</v>
      </c>
      <c r="X914" s="75">
        <f t="shared" si="603"/>
        <v>0</v>
      </c>
      <c r="Y914" s="23">
        <f t="shared" si="594"/>
        <v>0</v>
      </c>
    </row>
    <row r="915" spans="1:25">
      <c r="A915" s="25">
        <f t="shared" si="584"/>
        <v>886</v>
      </c>
      <c r="C915" s="106">
        <v>39200</v>
      </c>
      <c r="E915" s="115" t="s">
        <v>299</v>
      </c>
      <c r="G915" s="24"/>
      <c r="H915" s="75"/>
      <c r="I915" s="23">
        <f>'DepExp. Class.'!G$108</f>
        <v>0</v>
      </c>
      <c r="J915" s="75">
        <f t="shared" ref="J915:X915" si="604">+J108+J377+J646</f>
        <v>0</v>
      </c>
      <c r="K915" s="75">
        <f t="shared" si="604"/>
        <v>0</v>
      </c>
      <c r="L915" s="75">
        <f t="shared" si="604"/>
        <v>0</v>
      </c>
      <c r="M915" s="75">
        <f t="shared" si="604"/>
        <v>0</v>
      </c>
      <c r="N915" s="75">
        <f t="shared" si="604"/>
        <v>0</v>
      </c>
      <c r="O915" s="75">
        <f t="shared" si="604"/>
        <v>0</v>
      </c>
      <c r="P915" s="75">
        <f t="shared" si="604"/>
        <v>0</v>
      </c>
      <c r="Q915" s="75">
        <f t="shared" si="604"/>
        <v>0</v>
      </c>
      <c r="R915" s="75">
        <f t="shared" si="604"/>
        <v>0</v>
      </c>
      <c r="S915" s="75">
        <f t="shared" si="604"/>
        <v>0</v>
      </c>
      <c r="T915" s="75">
        <f t="shared" si="604"/>
        <v>0</v>
      </c>
      <c r="U915" s="75">
        <f t="shared" si="604"/>
        <v>0</v>
      </c>
      <c r="V915" s="75">
        <f t="shared" si="604"/>
        <v>0</v>
      </c>
      <c r="W915" s="75">
        <f t="shared" si="604"/>
        <v>0</v>
      </c>
      <c r="X915" s="75">
        <f t="shared" si="604"/>
        <v>0</v>
      </c>
      <c r="Y915" s="23">
        <f t="shared" si="594"/>
        <v>0</v>
      </c>
    </row>
    <row r="916" spans="1:25">
      <c r="A916" s="25">
        <f t="shared" si="584"/>
        <v>887</v>
      </c>
      <c r="C916" s="106">
        <v>39201</v>
      </c>
      <c r="E916" s="115" t="s">
        <v>300</v>
      </c>
      <c r="G916" s="24"/>
      <c r="H916" s="75"/>
      <c r="I916" s="23">
        <f>'DepExp. Class.'!G$109</f>
        <v>508.35520269213936</v>
      </c>
      <c r="J916" s="75">
        <f t="shared" ref="J916:X916" si="605">+J109+J378+J647</f>
        <v>378.86845494014398</v>
      </c>
      <c r="K916" s="75">
        <f t="shared" si="605"/>
        <v>105.29215835344219</v>
      </c>
      <c r="L916" s="75">
        <f t="shared" si="605"/>
        <v>0.13227033138017624</v>
      </c>
      <c r="M916" s="75">
        <f t="shared" si="605"/>
        <v>21.485169898768852</v>
      </c>
      <c r="N916" s="75">
        <f t="shared" si="605"/>
        <v>2.5771491684042402</v>
      </c>
      <c r="O916" s="75">
        <f t="shared" si="605"/>
        <v>0</v>
      </c>
      <c r="P916" s="75">
        <f t="shared" si="605"/>
        <v>0</v>
      </c>
      <c r="Q916" s="75">
        <f t="shared" si="605"/>
        <v>0</v>
      </c>
      <c r="R916" s="75">
        <f t="shared" si="605"/>
        <v>0</v>
      </c>
      <c r="S916" s="75">
        <f t="shared" si="605"/>
        <v>0</v>
      </c>
      <c r="T916" s="75">
        <f t="shared" si="605"/>
        <v>0</v>
      </c>
      <c r="U916" s="75">
        <f t="shared" si="605"/>
        <v>0</v>
      </c>
      <c r="V916" s="75">
        <f t="shared" si="605"/>
        <v>0</v>
      </c>
      <c r="W916" s="75">
        <f t="shared" si="605"/>
        <v>0</v>
      </c>
      <c r="X916" s="75">
        <f t="shared" si="605"/>
        <v>0</v>
      </c>
      <c r="Y916" s="23">
        <f t="shared" si="594"/>
        <v>0</v>
      </c>
    </row>
    <row r="917" spans="1:25">
      <c r="A917" s="25">
        <f t="shared" si="584"/>
        <v>888</v>
      </c>
      <c r="C917" s="106">
        <v>39202</v>
      </c>
      <c r="E917" s="115" t="s">
        <v>186</v>
      </c>
      <c r="G917" s="24"/>
      <c r="H917" s="75"/>
      <c r="I917" s="23">
        <f>'DepExp. Class.'!G$110</f>
        <v>0</v>
      </c>
      <c r="J917" s="75">
        <f t="shared" ref="J917:X917" si="606">+J110+J379+J648</f>
        <v>0</v>
      </c>
      <c r="K917" s="75">
        <f t="shared" si="606"/>
        <v>0</v>
      </c>
      <c r="L917" s="75">
        <f t="shared" si="606"/>
        <v>0</v>
      </c>
      <c r="M917" s="75">
        <f t="shared" si="606"/>
        <v>0</v>
      </c>
      <c r="N917" s="75">
        <f t="shared" si="606"/>
        <v>0</v>
      </c>
      <c r="O917" s="75">
        <f t="shared" si="606"/>
        <v>0</v>
      </c>
      <c r="P917" s="75">
        <f t="shared" si="606"/>
        <v>0</v>
      </c>
      <c r="Q917" s="75">
        <f t="shared" si="606"/>
        <v>0</v>
      </c>
      <c r="R917" s="75">
        <f t="shared" si="606"/>
        <v>0</v>
      </c>
      <c r="S917" s="75">
        <f t="shared" si="606"/>
        <v>0</v>
      </c>
      <c r="T917" s="75">
        <f t="shared" si="606"/>
        <v>0</v>
      </c>
      <c r="U917" s="75">
        <f t="shared" si="606"/>
        <v>0</v>
      </c>
      <c r="V917" s="75">
        <f t="shared" si="606"/>
        <v>0</v>
      </c>
      <c r="W917" s="75">
        <f t="shared" si="606"/>
        <v>0</v>
      </c>
      <c r="X917" s="75">
        <f t="shared" si="606"/>
        <v>0</v>
      </c>
      <c r="Y917" s="23">
        <f t="shared" si="594"/>
        <v>0</v>
      </c>
    </row>
    <row r="918" spans="1:25">
      <c r="A918" s="25">
        <f t="shared" si="584"/>
        <v>889</v>
      </c>
      <c r="C918" s="106">
        <v>39300</v>
      </c>
      <c r="E918" s="115" t="s">
        <v>301</v>
      </c>
      <c r="G918" s="24"/>
      <c r="H918" s="75"/>
      <c r="I918" s="23">
        <f>'DepExp. Class.'!G$111</f>
        <v>169362.14937289132</v>
      </c>
      <c r="J918" s="75">
        <f t="shared" ref="J918:X918" si="607">+J111+J380+J649</f>
        <v>126222.71891472745</v>
      </c>
      <c r="K918" s="75">
        <f t="shared" si="607"/>
        <v>35078.831015031807</v>
      </c>
      <c r="L918" s="75">
        <f t="shared" si="607"/>
        <v>44.066801130739435</v>
      </c>
      <c r="M918" s="75">
        <f t="shared" si="607"/>
        <v>7157.9370771206322</v>
      </c>
      <c r="N918" s="75">
        <f t="shared" si="607"/>
        <v>858.5955648807028</v>
      </c>
      <c r="O918" s="75">
        <f t="shared" si="607"/>
        <v>0</v>
      </c>
      <c r="P918" s="75">
        <f t="shared" si="607"/>
        <v>0</v>
      </c>
      <c r="Q918" s="75">
        <f t="shared" si="607"/>
        <v>0</v>
      </c>
      <c r="R918" s="75">
        <f t="shared" si="607"/>
        <v>0</v>
      </c>
      <c r="S918" s="75">
        <f t="shared" si="607"/>
        <v>0</v>
      </c>
      <c r="T918" s="75">
        <f t="shared" si="607"/>
        <v>0</v>
      </c>
      <c r="U918" s="75">
        <f t="shared" si="607"/>
        <v>0</v>
      </c>
      <c r="V918" s="75">
        <f t="shared" si="607"/>
        <v>0</v>
      </c>
      <c r="W918" s="75">
        <f t="shared" si="607"/>
        <v>0</v>
      </c>
      <c r="X918" s="75">
        <f t="shared" si="607"/>
        <v>0</v>
      </c>
      <c r="Y918" s="23">
        <f t="shared" si="594"/>
        <v>0</v>
      </c>
    </row>
    <row r="919" spans="1:25">
      <c r="A919" s="25">
        <f t="shared" si="584"/>
        <v>890</v>
      </c>
      <c r="C919" s="106">
        <v>39400</v>
      </c>
      <c r="E919" s="115" t="s">
        <v>302</v>
      </c>
      <c r="G919" s="24"/>
      <c r="H919" s="75"/>
      <c r="I919" s="23">
        <f>'DepExp. Class.'!G$112</f>
        <v>0</v>
      </c>
      <c r="J919" s="75">
        <f t="shared" ref="J919:X919" si="608">+J112+J381+J650</f>
        <v>0</v>
      </c>
      <c r="K919" s="75">
        <f t="shared" si="608"/>
        <v>0</v>
      </c>
      <c r="L919" s="75">
        <f t="shared" si="608"/>
        <v>0</v>
      </c>
      <c r="M919" s="75">
        <f t="shared" si="608"/>
        <v>0</v>
      </c>
      <c r="N919" s="75">
        <f t="shared" si="608"/>
        <v>0</v>
      </c>
      <c r="O919" s="75">
        <f t="shared" si="608"/>
        <v>0</v>
      </c>
      <c r="P919" s="75">
        <f t="shared" si="608"/>
        <v>0</v>
      </c>
      <c r="Q919" s="75">
        <f t="shared" si="608"/>
        <v>0</v>
      </c>
      <c r="R919" s="75">
        <f t="shared" si="608"/>
        <v>0</v>
      </c>
      <c r="S919" s="75">
        <f t="shared" si="608"/>
        <v>0</v>
      </c>
      <c r="T919" s="75">
        <f t="shared" si="608"/>
        <v>0</v>
      </c>
      <c r="U919" s="75">
        <f t="shared" si="608"/>
        <v>0</v>
      </c>
      <c r="V919" s="75">
        <f t="shared" si="608"/>
        <v>0</v>
      </c>
      <c r="W919" s="75">
        <f t="shared" si="608"/>
        <v>0</v>
      </c>
      <c r="X919" s="75">
        <f t="shared" si="608"/>
        <v>0</v>
      </c>
      <c r="Y919" s="23">
        <f t="shared" si="594"/>
        <v>0</v>
      </c>
    </row>
    <row r="920" spans="1:25">
      <c r="A920" s="25">
        <f t="shared" si="584"/>
        <v>891</v>
      </c>
      <c r="C920" s="106">
        <v>39600</v>
      </c>
      <c r="E920" s="115" t="s">
        <v>303</v>
      </c>
      <c r="G920" s="24"/>
      <c r="H920" s="75"/>
      <c r="I920" s="23">
        <f>'DepExp. Class.'!G$113</f>
        <v>0</v>
      </c>
      <c r="J920" s="75">
        <f t="shared" ref="J920:X920" si="609">+J113+J382+J651</f>
        <v>0</v>
      </c>
      <c r="K920" s="75">
        <f t="shared" si="609"/>
        <v>0</v>
      </c>
      <c r="L920" s="75">
        <f t="shared" si="609"/>
        <v>0</v>
      </c>
      <c r="M920" s="75">
        <f t="shared" si="609"/>
        <v>0</v>
      </c>
      <c r="N920" s="75">
        <f t="shared" si="609"/>
        <v>0</v>
      </c>
      <c r="O920" s="75">
        <f t="shared" si="609"/>
        <v>0</v>
      </c>
      <c r="P920" s="75">
        <f t="shared" si="609"/>
        <v>0</v>
      </c>
      <c r="Q920" s="75">
        <f t="shared" si="609"/>
        <v>0</v>
      </c>
      <c r="R920" s="75">
        <f t="shared" si="609"/>
        <v>0</v>
      </c>
      <c r="S920" s="75">
        <f t="shared" si="609"/>
        <v>0</v>
      </c>
      <c r="T920" s="75">
        <f t="shared" si="609"/>
        <v>0</v>
      </c>
      <c r="U920" s="75">
        <f t="shared" si="609"/>
        <v>0</v>
      </c>
      <c r="V920" s="75">
        <f t="shared" si="609"/>
        <v>0</v>
      </c>
      <c r="W920" s="75">
        <f t="shared" si="609"/>
        <v>0</v>
      </c>
      <c r="X920" s="75">
        <f t="shared" si="609"/>
        <v>0</v>
      </c>
      <c r="Y920" s="23">
        <f t="shared" si="594"/>
        <v>0</v>
      </c>
    </row>
    <row r="921" spans="1:25">
      <c r="A921" s="25">
        <f t="shared" si="584"/>
        <v>892</v>
      </c>
      <c r="C921" s="106">
        <v>39603</v>
      </c>
      <c r="E921" s="115" t="s">
        <v>304</v>
      </c>
      <c r="G921" s="24"/>
      <c r="H921" s="75"/>
      <c r="I921" s="23">
        <f>'DepExp. Class.'!G$114</f>
        <v>0</v>
      </c>
      <c r="J921" s="75">
        <f t="shared" ref="J921:X921" si="610">+J114+J383+J652</f>
        <v>0</v>
      </c>
      <c r="K921" s="75">
        <f t="shared" si="610"/>
        <v>0</v>
      </c>
      <c r="L921" s="75">
        <f t="shared" si="610"/>
        <v>0</v>
      </c>
      <c r="M921" s="75">
        <f t="shared" si="610"/>
        <v>0</v>
      </c>
      <c r="N921" s="75">
        <f t="shared" si="610"/>
        <v>0</v>
      </c>
      <c r="O921" s="75">
        <f t="shared" si="610"/>
        <v>0</v>
      </c>
      <c r="P921" s="75">
        <f t="shared" si="610"/>
        <v>0</v>
      </c>
      <c r="Q921" s="75">
        <f t="shared" si="610"/>
        <v>0</v>
      </c>
      <c r="R921" s="75">
        <f t="shared" si="610"/>
        <v>0</v>
      </c>
      <c r="S921" s="75">
        <f t="shared" si="610"/>
        <v>0</v>
      </c>
      <c r="T921" s="75">
        <f t="shared" si="610"/>
        <v>0</v>
      </c>
      <c r="U921" s="75">
        <f t="shared" si="610"/>
        <v>0</v>
      </c>
      <c r="V921" s="75">
        <f t="shared" si="610"/>
        <v>0</v>
      </c>
      <c r="W921" s="75">
        <f t="shared" si="610"/>
        <v>0</v>
      </c>
      <c r="X921" s="75">
        <f t="shared" si="610"/>
        <v>0</v>
      </c>
      <c r="Y921" s="23">
        <f t="shared" si="594"/>
        <v>0</v>
      </c>
    </row>
    <row r="922" spans="1:25">
      <c r="A922" s="25">
        <f t="shared" si="584"/>
        <v>893</v>
      </c>
      <c r="C922" s="106">
        <v>39604</v>
      </c>
      <c r="E922" s="113" t="s">
        <v>305</v>
      </c>
      <c r="G922" s="24"/>
      <c r="H922" s="75"/>
      <c r="I922" s="23">
        <f>'DepExp. Class.'!G$115</f>
        <v>0</v>
      </c>
      <c r="J922" s="75">
        <f t="shared" ref="J922:X922" si="611">+J115+J384+J653</f>
        <v>0</v>
      </c>
      <c r="K922" s="75">
        <f t="shared" si="611"/>
        <v>0</v>
      </c>
      <c r="L922" s="75">
        <f t="shared" si="611"/>
        <v>0</v>
      </c>
      <c r="M922" s="75">
        <f t="shared" si="611"/>
        <v>0</v>
      </c>
      <c r="N922" s="75">
        <f t="shared" si="611"/>
        <v>0</v>
      </c>
      <c r="O922" s="75">
        <f t="shared" si="611"/>
        <v>0</v>
      </c>
      <c r="P922" s="75">
        <f t="shared" si="611"/>
        <v>0</v>
      </c>
      <c r="Q922" s="75">
        <f t="shared" si="611"/>
        <v>0</v>
      </c>
      <c r="R922" s="75">
        <f t="shared" si="611"/>
        <v>0</v>
      </c>
      <c r="S922" s="75">
        <f t="shared" si="611"/>
        <v>0</v>
      </c>
      <c r="T922" s="75">
        <f t="shared" si="611"/>
        <v>0</v>
      </c>
      <c r="U922" s="75">
        <f t="shared" si="611"/>
        <v>0</v>
      </c>
      <c r="V922" s="75">
        <f t="shared" si="611"/>
        <v>0</v>
      </c>
      <c r="W922" s="75">
        <f t="shared" si="611"/>
        <v>0</v>
      </c>
      <c r="X922" s="75">
        <f t="shared" si="611"/>
        <v>0</v>
      </c>
      <c r="Y922" s="23">
        <f t="shared" si="594"/>
        <v>0</v>
      </c>
    </row>
    <row r="923" spans="1:25">
      <c r="A923" s="25">
        <f t="shared" si="584"/>
        <v>894</v>
      </c>
      <c r="C923" s="106">
        <v>39605</v>
      </c>
      <c r="E923" s="115" t="s">
        <v>306</v>
      </c>
      <c r="G923" s="24"/>
      <c r="H923" s="75"/>
      <c r="I923" s="23">
        <f>'DepExp. Class.'!G$116</f>
        <v>28943.645256999993</v>
      </c>
      <c r="J923" s="75">
        <f t="shared" ref="J923:X923" si="612">+J116+J385+J654</f>
        <v>21571.204741846886</v>
      </c>
      <c r="K923" s="75">
        <f t="shared" si="612"/>
        <v>5994.9005411704075</v>
      </c>
      <c r="L923" s="75">
        <f t="shared" si="612"/>
        <v>7.5309262681277822</v>
      </c>
      <c r="M923" s="75">
        <f t="shared" si="612"/>
        <v>1223.276820111427</v>
      </c>
      <c r="N923" s="75">
        <f t="shared" si="612"/>
        <v>146.73222760314297</v>
      </c>
      <c r="O923" s="75">
        <f t="shared" si="612"/>
        <v>0</v>
      </c>
      <c r="P923" s="75">
        <f t="shared" si="612"/>
        <v>0</v>
      </c>
      <c r="Q923" s="75">
        <f t="shared" si="612"/>
        <v>0</v>
      </c>
      <c r="R923" s="75">
        <f t="shared" si="612"/>
        <v>0</v>
      </c>
      <c r="S923" s="75">
        <f t="shared" si="612"/>
        <v>0</v>
      </c>
      <c r="T923" s="75">
        <f t="shared" si="612"/>
        <v>0</v>
      </c>
      <c r="U923" s="75">
        <f t="shared" si="612"/>
        <v>0</v>
      </c>
      <c r="V923" s="75">
        <f t="shared" si="612"/>
        <v>0</v>
      </c>
      <c r="W923" s="75">
        <f t="shared" si="612"/>
        <v>0</v>
      </c>
      <c r="X923" s="75">
        <f t="shared" si="612"/>
        <v>0</v>
      </c>
      <c r="Y923" s="23">
        <f t="shared" si="594"/>
        <v>0</v>
      </c>
    </row>
    <row r="924" spans="1:25">
      <c r="A924" s="25">
        <f t="shared" si="584"/>
        <v>895</v>
      </c>
      <c r="C924" s="106">
        <v>39700</v>
      </c>
      <c r="E924" s="115" t="s">
        <v>307</v>
      </c>
      <c r="G924" s="24"/>
      <c r="H924" s="75"/>
      <c r="I924" s="23">
        <f>'DepExp. Class.'!G$117</f>
        <v>0</v>
      </c>
      <c r="J924" s="75">
        <f t="shared" ref="J924:X924" si="613">+J117+J386+J655</f>
        <v>0</v>
      </c>
      <c r="K924" s="75">
        <f t="shared" si="613"/>
        <v>0</v>
      </c>
      <c r="L924" s="75">
        <f t="shared" si="613"/>
        <v>0</v>
      </c>
      <c r="M924" s="75">
        <f t="shared" si="613"/>
        <v>0</v>
      </c>
      <c r="N924" s="75">
        <f t="shared" si="613"/>
        <v>0</v>
      </c>
      <c r="O924" s="75">
        <f t="shared" si="613"/>
        <v>0</v>
      </c>
      <c r="P924" s="75">
        <f t="shared" si="613"/>
        <v>0</v>
      </c>
      <c r="Q924" s="75">
        <f t="shared" si="613"/>
        <v>0</v>
      </c>
      <c r="R924" s="75">
        <f t="shared" si="613"/>
        <v>0</v>
      </c>
      <c r="S924" s="75">
        <f t="shared" si="613"/>
        <v>0</v>
      </c>
      <c r="T924" s="75">
        <f t="shared" si="613"/>
        <v>0</v>
      </c>
      <c r="U924" s="75">
        <f t="shared" si="613"/>
        <v>0</v>
      </c>
      <c r="V924" s="75">
        <f t="shared" si="613"/>
        <v>0</v>
      </c>
      <c r="W924" s="75">
        <f t="shared" si="613"/>
        <v>0</v>
      </c>
      <c r="X924" s="75">
        <f t="shared" si="613"/>
        <v>0</v>
      </c>
      <c r="Y924" s="23">
        <f t="shared" si="594"/>
        <v>0</v>
      </c>
    </row>
    <row r="925" spans="1:25">
      <c r="A925" s="25">
        <f t="shared" si="584"/>
        <v>896</v>
      </c>
      <c r="C925" s="106">
        <v>39701</v>
      </c>
      <c r="E925" s="115" t="s">
        <v>308</v>
      </c>
      <c r="G925" s="24"/>
      <c r="H925" s="75"/>
      <c r="I925" s="23">
        <f>'DepExp. Class.'!G$118</f>
        <v>0</v>
      </c>
      <c r="J925" s="75">
        <f t="shared" ref="J925:X925" si="614">+J118+J387+J656</f>
        <v>0</v>
      </c>
      <c r="K925" s="75">
        <f t="shared" si="614"/>
        <v>0</v>
      </c>
      <c r="L925" s="75">
        <f t="shared" si="614"/>
        <v>0</v>
      </c>
      <c r="M925" s="75">
        <f t="shared" si="614"/>
        <v>0</v>
      </c>
      <c r="N925" s="75">
        <f t="shared" si="614"/>
        <v>0</v>
      </c>
      <c r="O925" s="75">
        <f t="shared" si="614"/>
        <v>0</v>
      </c>
      <c r="P925" s="75">
        <f t="shared" si="614"/>
        <v>0</v>
      </c>
      <c r="Q925" s="75">
        <f t="shared" si="614"/>
        <v>0</v>
      </c>
      <c r="R925" s="75">
        <f t="shared" si="614"/>
        <v>0</v>
      </c>
      <c r="S925" s="75">
        <f t="shared" si="614"/>
        <v>0</v>
      </c>
      <c r="T925" s="75">
        <f t="shared" si="614"/>
        <v>0</v>
      </c>
      <c r="U925" s="75">
        <f t="shared" si="614"/>
        <v>0</v>
      </c>
      <c r="V925" s="75">
        <f t="shared" si="614"/>
        <v>0</v>
      </c>
      <c r="W925" s="75">
        <f t="shared" si="614"/>
        <v>0</v>
      </c>
      <c r="X925" s="75">
        <f t="shared" si="614"/>
        <v>0</v>
      </c>
      <c r="Y925" s="23">
        <f t="shared" si="594"/>
        <v>0</v>
      </c>
    </row>
    <row r="926" spans="1:25">
      <c r="A926" s="25">
        <f t="shared" si="584"/>
        <v>897</v>
      </c>
      <c r="C926" s="106">
        <v>39702</v>
      </c>
      <c r="E926" s="115" t="s">
        <v>309</v>
      </c>
      <c r="G926" s="24"/>
      <c r="H926" s="75"/>
      <c r="I926" s="23">
        <f>'DepExp. Class.'!G$119</f>
        <v>0</v>
      </c>
      <c r="J926" s="75">
        <f t="shared" ref="J926:X926" si="615">+J119+J388+J657</f>
        <v>0</v>
      </c>
      <c r="K926" s="75">
        <f t="shared" si="615"/>
        <v>0</v>
      </c>
      <c r="L926" s="75">
        <f t="shared" si="615"/>
        <v>0</v>
      </c>
      <c r="M926" s="75">
        <f t="shared" si="615"/>
        <v>0</v>
      </c>
      <c r="N926" s="75">
        <f t="shared" si="615"/>
        <v>0</v>
      </c>
      <c r="O926" s="75">
        <f t="shared" si="615"/>
        <v>0</v>
      </c>
      <c r="P926" s="75">
        <f t="shared" si="615"/>
        <v>0</v>
      </c>
      <c r="Q926" s="75">
        <f t="shared" si="615"/>
        <v>0</v>
      </c>
      <c r="R926" s="75">
        <f t="shared" si="615"/>
        <v>0</v>
      </c>
      <c r="S926" s="75">
        <f t="shared" si="615"/>
        <v>0</v>
      </c>
      <c r="T926" s="75">
        <f t="shared" si="615"/>
        <v>0</v>
      </c>
      <c r="U926" s="75">
        <f t="shared" si="615"/>
        <v>0</v>
      </c>
      <c r="V926" s="75">
        <f t="shared" si="615"/>
        <v>0</v>
      </c>
      <c r="W926" s="75">
        <f t="shared" si="615"/>
        <v>0</v>
      </c>
      <c r="X926" s="75">
        <f t="shared" si="615"/>
        <v>0</v>
      </c>
      <c r="Y926" s="23">
        <f t="shared" si="594"/>
        <v>0</v>
      </c>
    </row>
    <row r="927" spans="1:25">
      <c r="A927" s="25">
        <f t="shared" si="584"/>
        <v>898</v>
      </c>
      <c r="C927" s="106">
        <v>39705</v>
      </c>
      <c r="E927" s="115" t="s">
        <v>310</v>
      </c>
      <c r="G927" s="24"/>
      <c r="H927" s="75"/>
      <c r="I927" s="23">
        <f>'DepExp. Class.'!G$120</f>
        <v>199380.24575298766</v>
      </c>
      <c r="J927" s="75">
        <f t="shared" ref="J927:X927" si="616">+J120+J389+J658</f>
        <v>148594.69373773102</v>
      </c>
      <c r="K927" s="75">
        <f t="shared" si="616"/>
        <v>41296.275315363091</v>
      </c>
      <c r="L927" s="75">
        <f t="shared" si="616"/>
        <v>51.877291776985373</v>
      </c>
      <c r="M927" s="75">
        <f t="shared" si="616"/>
        <v>8426.6245959037678</v>
      </c>
      <c r="N927" s="75">
        <f t="shared" si="616"/>
        <v>1010.7748122127964</v>
      </c>
      <c r="O927" s="75">
        <f t="shared" si="616"/>
        <v>0</v>
      </c>
      <c r="P927" s="75">
        <f t="shared" si="616"/>
        <v>0</v>
      </c>
      <c r="Q927" s="75">
        <f t="shared" si="616"/>
        <v>0</v>
      </c>
      <c r="R927" s="75">
        <f t="shared" si="616"/>
        <v>0</v>
      </c>
      <c r="S927" s="75">
        <f t="shared" si="616"/>
        <v>0</v>
      </c>
      <c r="T927" s="75">
        <f t="shared" si="616"/>
        <v>0</v>
      </c>
      <c r="U927" s="75">
        <f t="shared" si="616"/>
        <v>0</v>
      </c>
      <c r="V927" s="75">
        <f t="shared" si="616"/>
        <v>0</v>
      </c>
      <c r="W927" s="75">
        <f t="shared" si="616"/>
        <v>0</v>
      </c>
      <c r="X927" s="75">
        <f t="shared" si="616"/>
        <v>0</v>
      </c>
      <c r="Y927" s="23">
        <f t="shared" si="594"/>
        <v>0</v>
      </c>
    </row>
    <row r="928" spans="1:25">
      <c r="A928" s="25">
        <f t="shared" si="584"/>
        <v>899</v>
      </c>
      <c r="C928" s="106">
        <v>39800</v>
      </c>
      <c r="E928" s="115" t="s">
        <v>311</v>
      </c>
      <c r="G928" s="24"/>
      <c r="H928" s="75"/>
      <c r="I928" s="23">
        <f>'DepExp. Class.'!G$121</f>
        <v>0</v>
      </c>
      <c r="J928" s="75">
        <f t="shared" ref="J928:X928" si="617">+J121+J390+J659</f>
        <v>0</v>
      </c>
      <c r="K928" s="75">
        <f t="shared" si="617"/>
        <v>0</v>
      </c>
      <c r="L928" s="75">
        <f t="shared" si="617"/>
        <v>0</v>
      </c>
      <c r="M928" s="75">
        <f t="shared" si="617"/>
        <v>0</v>
      </c>
      <c r="N928" s="75">
        <f t="shared" si="617"/>
        <v>0</v>
      </c>
      <c r="O928" s="75">
        <f t="shared" si="617"/>
        <v>0</v>
      </c>
      <c r="P928" s="75">
        <f t="shared" si="617"/>
        <v>0</v>
      </c>
      <c r="Q928" s="75">
        <f t="shared" si="617"/>
        <v>0</v>
      </c>
      <c r="R928" s="75">
        <f t="shared" si="617"/>
        <v>0</v>
      </c>
      <c r="S928" s="75">
        <f t="shared" si="617"/>
        <v>0</v>
      </c>
      <c r="T928" s="75">
        <f t="shared" si="617"/>
        <v>0</v>
      </c>
      <c r="U928" s="75">
        <f t="shared" si="617"/>
        <v>0</v>
      </c>
      <c r="V928" s="75">
        <f t="shared" si="617"/>
        <v>0</v>
      </c>
      <c r="W928" s="75">
        <f t="shared" si="617"/>
        <v>0</v>
      </c>
      <c r="X928" s="75">
        <f t="shared" si="617"/>
        <v>0</v>
      </c>
      <c r="Y928" s="23">
        <f t="shared" si="594"/>
        <v>0</v>
      </c>
    </row>
    <row r="929" spans="1:25">
      <c r="A929" s="25">
        <f t="shared" si="584"/>
        <v>900</v>
      </c>
      <c r="C929" s="106">
        <v>39900</v>
      </c>
      <c r="E929" s="115" t="s">
        <v>312</v>
      </c>
      <c r="G929" s="24"/>
      <c r="H929" s="75"/>
      <c r="I929" s="23">
        <f>'DepExp. Class.'!G$122</f>
        <v>0</v>
      </c>
      <c r="J929" s="75">
        <f t="shared" ref="J929:X929" si="618">+J122+J391+J660</f>
        <v>0</v>
      </c>
      <c r="K929" s="75">
        <f t="shared" si="618"/>
        <v>0</v>
      </c>
      <c r="L929" s="75">
        <f t="shared" si="618"/>
        <v>0</v>
      </c>
      <c r="M929" s="75">
        <f t="shared" si="618"/>
        <v>0</v>
      </c>
      <c r="N929" s="75">
        <f t="shared" si="618"/>
        <v>0</v>
      </c>
      <c r="O929" s="75">
        <f t="shared" si="618"/>
        <v>0</v>
      </c>
      <c r="P929" s="75">
        <f t="shared" si="618"/>
        <v>0</v>
      </c>
      <c r="Q929" s="75">
        <f t="shared" si="618"/>
        <v>0</v>
      </c>
      <c r="R929" s="75">
        <f t="shared" si="618"/>
        <v>0</v>
      </c>
      <c r="S929" s="75">
        <f t="shared" si="618"/>
        <v>0</v>
      </c>
      <c r="T929" s="75">
        <f t="shared" si="618"/>
        <v>0</v>
      </c>
      <c r="U929" s="75">
        <f t="shared" si="618"/>
        <v>0</v>
      </c>
      <c r="V929" s="75">
        <f t="shared" si="618"/>
        <v>0</v>
      </c>
      <c r="W929" s="75">
        <f t="shared" si="618"/>
        <v>0</v>
      </c>
      <c r="X929" s="75">
        <f t="shared" si="618"/>
        <v>0</v>
      </c>
      <c r="Y929" s="23">
        <f t="shared" si="594"/>
        <v>0</v>
      </c>
    </row>
    <row r="930" spans="1:25">
      <c r="A930" s="25">
        <f t="shared" si="584"/>
        <v>901</v>
      </c>
      <c r="C930" s="106">
        <v>39901</v>
      </c>
      <c r="E930" s="115" t="s">
        <v>313</v>
      </c>
      <c r="G930" s="24"/>
      <c r="H930" s="75"/>
      <c r="I930" s="23">
        <f>'DepExp. Class.'!G$123</f>
        <v>0</v>
      </c>
      <c r="J930" s="75">
        <f t="shared" ref="J930:X930" si="619">+J123+J392+J661</f>
        <v>0</v>
      </c>
      <c r="K930" s="75">
        <f t="shared" si="619"/>
        <v>0</v>
      </c>
      <c r="L930" s="75">
        <f t="shared" si="619"/>
        <v>0</v>
      </c>
      <c r="M930" s="75">
        <f t="shared" si="619"/>
        <v>0</v>
      </c>
      <c r="N930" s="75">
        <f t="shared" si="619"/>
        <v>0</v>
      </c>
      <c r="O930" s="75">
        <f t="shared" si="619"/>
        <v>0</v>
      </c>
      <c r="P930" s="75">
        <f t="shared" si="619"/>
        <v>0</v>
      </c>
      <c r="Q930" s="75">
        <f t="shared" si="619"/>
        <v>0</v>
      </c>
      <c r="R930" s="75">
        <f t="shared" si="619"/>
        <v>0</v>
      </c>
      <c r="S930" s="75">
        <f t="shared" si="619"/>
        <v>0</v>
      </c>
      <c r="T930" s="75">
        <f t="shared" si="619"/>
        <v>0</v>
      </c>
      <c r="U930" s="75">
        <f t="shared" si="619"/>
        <v>0</v>
      </c>
      <c r="V930" s="75">
        <f t="shared" si="619"/>
        <v>0</v>
      </c>
      <c r="W930" s="75">
        <f t="shared" si="619"/>
        <v>0</v>
      </c>
      <c r="X930" s="75">
        <f t="shared" si="619"/>
        <v>0</v>
      </c>
      <c r="Y930" s="23">
        <f t="shared" si="594"/>
        <v>0</v>
      </c>
    </row>
    <row r="931" spans="1:25">
      <c r="A931" s="25">
        <f t="shared" si="584"/>
        <v>902</v>
      </c>
      <c r="C931" s="106">
        <v>39902</v>
      </c>
      <c r="E931" s="115" t="s">
        <v>314</v>
      </c>
      <c r="G931" s="24"/>
      <c r="H931" s="75"/>
      <c r="I931" s="23">
        <f>'DepExp. Class.'!G$124</f>
        <v>0</v>
      </c>
      <c r="J931" s="75">
        <f t="shared" ref="J931:X931" si="620">+J124+J393+J662</f>
        <v>0</v>
      </c>
      <c r="K931" s="75">
        <f t="shared" si="620"/>
        <v>0</v>
      </c>
      <c r="L931" s="75">
        <f t="shared" si="620"/>
        <v>0</v>
      </c>
      <c r="M931" s="75">
        <f t="shared" si="620"/>
        <v>0</v>
      </c>
      <c r="N931" s="75">
        <f t="shared" si="620"/>
        <v>0</v>
      </c>
      <c r="O931" s="75">
        <f t="shared" si="620"/>
        <v>0</v>
      </c>
      <c r="P931" s="75">
        <f t="shared" si="620"/>
        <v>0</v>
      </c>
      <c r="Q931" s="75">
        <f t="shared" si="620"/>
        <v>0</v>
      </c>
      <c r="R931" s="75">
        <f t="shared" si="620"/>
        <v>0</v>
      </c>
      <c r="S931" s="75">
        <f t="shared" si="620"/>
        <v>0</v>
      </c>
      <c r="T931" s="75">
        <f t="shared" si="620"/>
        <v>0</v>
      </c>
      <c r="U931" s="75">
        <f t="shared" si="620"/>
        <v>0</v>
      </c>
      <c r="V931" s="75">
        <f t="shared" si="620"/>
        <v>0</v>
      </c>
      <c r="W931" s="75">
        <f t="shared" si="620"/>
        <v>0</v>
      </c>
      <c r="X931" s="75">
        <f t="shared" si="620"/>
        <v>0</v>
      </c>
      <c r="Y931" s="23">
        <f t="shared" si="594"/>
        <v>0</v>
      </c>
    </row>
    <row r="932" spans="1:25">
      <c r="A932" s="25">
        <f t="shared" si="584"/>
        <v>903</v>
      </c>
      <c r="C932" s="106">
        <v>39903</v>
      </c>
      <c r="E932" s="115" t="s">
        <v>315</v>
      </c>
      <c r="G932" s="24"/>
      <c r="H932" s="75"/>
      <c r="I932" s="23">
        <f>'DepExp. Class.'!G$125</f>
        <v>0</v>
      </c>
      <c r="J932" s="75">
        <f t="shared" ref="J932:X932" si="621">+J125+J394+J663</f>
        <v>0</v>
      </c>
      <c r="K932" s="75">
        <f t="shared" si="621"/>
        <v>0</v>
      </c>
      <c r="L932" s="75">
        <f t="shared" si="621"/>
        <v>0</v>
      </c>
      <c r="M932" s="75">
        <f t="shared" si="621"/>
        <v>0</v>
      </c>
      <c r="N932" s="75">
        <f t="shared" si="621"/>
        <v>0</v>
      </c>
      <c r="O932" s="75">
        <f t="shared" si="621"/>
        <v>0</v>
      </c>
      <c r="P932" s="75">
        <f t="shared" si="621"/>
        <v>0</v>
      </c>
      <c r="Q932" s="75">
        <f t="shared" si="621"/>
        <v>0</v>
      </c>
      <c r="R932" s="75">
        <f t="shared" si="621"/>
        <v>0</v>
      </c>
      <c r="S932" s="75">
        <f t="shared" si="621"/>
        <v>0</v>
      </c>
      <c r="T932" s="75">
        <f t="shared" si="621"/>
        <v>0</v>
      </c>
      <c r="U932" s="75">
        <f t="shared" si="621"/>
        <v>0</v>
      </c>
      <c r="V932" s="75">
        <f t="shared" si="621"/>
        <v>0</v>
      </c>
      <c r="W932" s="75">
        <f t="shared" si="621"/>
        <v>0</v>
      </c>
      <c r="X932" s="75">
        <f t="shared" si="621"/>
        <v>0</v>
      </c>
      <c r="Y932" s="23">
        <f t="shared" si="594"/>
        <v>0</v>
      </c>
    </row>
    <row r="933" spans="1:25">
      <c r="A933" s="25">
        <f t="shared" si="584"/>
        <v>904</v>
      </c>
      <c r="C933" s="106">
        <v>39904</v>
      </c>
      <c r="E933" s="115" t="s">
        <v>316</v>
      </c>
      <c r="G933" s="24"/>
      <c r="H933" s="75"/>
      <c r="I933" s="23">
        <f>'DepExp. Class.'!G$126</f>
        <v>0</v>
      </c>
      <c r="J933" s="75">
        <f t="shared" ref="J933:X933" si="622">+J126+J395+J664</f>
        <v>0</v>
      </c>
      <c r="K933" s="75">
        <f t="shared" si="622"/>
        <v>0</v>
      </c>
      <c r="L933" s="75">
        <f t="shared" si="622"/>
        <v>0</v>
      </c>
      <c r="M933" s="75">
        <f t="shared" si="622"/>
        <v>0</v>
      </c>
      <c r="N933" s="75">
        <f t="shared" si="622"/>
        <v>0</v>
      </c>
      <c r="O933" s="75">
        <f t="shared" si="622"/>
        <v>0</v>
      </c>
      <c r="P933" s="75">
        <f t="shared" si="622"/>
        <v>0</v>
      </c>
      <c r="Q933" s="75">
        <f t="shared" si="622"/>
        <v>0</v>
      </c>
      <c r="R933" s="75">
        <f t="shared" si="622"/>
        <v>0</v>
      </c>
      <c r="S933" s="75">
        <f t="shared" si="622"/>
        <v>0</v>
      </c>
      <c r="T933" s="75">
        <f t="shared" si="622"/>
        <v>0</v>
      </c>
      <c r="U933" s="75">
        <f t="shared" si="622"/>
        <v>0</v>
      </c>
      <c r="V933" s="75">
        <f t="shared" si="622"/>
        <v>0</v>
      </c>
      <c r="W933" s="75">
        <f t="shared" si="622"/>
        <v>0</v>
      </c>
      <c r="X933" s="75">
        <f t="shared" si="622"/>
        <v>0</v>
      </c>
      <c r="Y933" s="23">
        <f t="shared" si="594"/>
        <v>0</v>
      </c>
    </row>
    <row r="934" spans="1:25">
      <c r="A934" s="25">
        <f t="shared" si="584"/>
        <v>905</v>
      </c>
      <c r="C934" s="106">
        <v>39905</v>
      </c>
      <c r="E934" s="115" t="s">
        <v>317</v>
      </c>
      <c r="G934" s="24"/>
      <c r="H934" s="75"/>
      <c r="I934" s="23">
        <f>'DepExp. Class.'!G$127</f>
        <v>11055.451041666669</v>
      </c>
      <c r="J934" s="75">
        <f t="shared" ref="J934:X934" si="623">+J127+J396+J665</f>
        <v>8239.438944739697</v>
      </c>
      <c r="K934" s="75">
        <f t="shared" si="623"/>
        <v>2289.8404414537799</v>
      </c>
      <c r="L934" s="75">
        <f t="shared" si="623"/>
        <v>2.8765480614627266</v>
      </c>
      <c r="M934" s="75">
        <f t="shared" si="623"/>
        <v>467.24857477573005</v>
      </c>
      <c r="N934" s="75">
        <f t="shared" si="623"/>
        <v>56.046532635999341</v>
      </c>
      <c r="O934" s="75">
        <f t="shared" si="623"/>
        <v>0</v>
      </c>
      <c r="P934" s="75">
        <f t="shared" si="623"/>
        <v>0</v>
      </c>
      <c r="Q934" s="75">
        <f t="shared" si="623"/>
        <v>0</v>
      </c>
      <c r="R934" s="75">
        <f t="shared" si="623"/>
        <v>0</v>
      </c>
      <c r="S934" s="75">
        <f t="shared" si="623"/>
        <v>0</v>
      </c>
      <c r="T934" s="75">
        <f t="shared" si="623"/>
        <v>0</v>
      </c>
      <c r="U934" s="75">
        <f t="shared" si="623"/>
        <v>0</v>
      </c>
      <c r="V934" s="75">
        <f t="shared" si="623"/>
        <v>0</v>
      </c>
      <c r="W934" s="75">
        <f t="shared" si="623"/>
        <v>0</v>
      </c>
      <c r="X934" s="75">
        <f t="shared" si="623"/>
        <v>0</v>
      </c>
      <c r="Y934" s="23">
        <f t="shared" si="594"/>
        <v>0</v>
      </c>
    </row>
    <row r="935" spans="1:25">
      <c r="A935" s="25">
        <f t="shared" si="584"/>
        <v>906</v>
      </c>
      <c r="C935" s="106">
        <v>39906</v>
      </c>
      <c r="E935" s="115" t="s">
        <v>318</v>
      </c>
      <c r="G935" s="24"/>
      <c r="H935" s="75"/>
      <c r="I935" s="23">
        <f>'DepExp. Class.'!G$128</f>
        <v>0</v>
      </c>
      <c r="J935" s="75">
        <f t="shared" ref="J935:X935" si="624">+J128+J397+J666</f>
        <v>0</v>
      </c>
      <c r="K935" s="75">
        <f t="shared" si="624"/>
        <v>0</v>
      </c>
      <c r="L935" s="75">
        <f t="shared" si="624"/>
        <v>0</v>
      </c>
      <c r="M935" s="75">
        <f t="shared" si="624"/>
        <v>0</v>
      </c>
      <c r="N935" s="75">
        <f t="shared" si="624"/>
        <v>0</v>
      </c>
      <c r="O935" s="75">
        <f t="shared" si="624"/>
        <v>0</v>
      </c>
      <c r="P935" s="75">
        <f t="shared" si="624"/>
        <v>0</v>
      </c>
      <c r="Q935" s="75">
        <f t="shared" si="624"/>
        <v>0</v>
      </c>
      <c r="R935" s="75">
        <f t="shared" si="624"/>
        <v>0</v>
      </c>
      <c r="S935" s="75">
        <f t="shared" si="624"/>
        <v>0</v>
      </c>
      <c r="T935" s="75">
        <f t="shared" si="624"/>
        <v>0</v>
      </c>
      <c r="U935" s="75">
        <f t="shared" si="624"/>
        <v>0</v>
      </c>
      <c r="V935" s="75">
        <f t="shared" si="624"/>
        <v>0</v>
      </c>
      <c r="W935" s="75">
        <f t="shared" si="624"/>
        <v>0</v>
      </c>
      <c r="X935" s="75">
        <f t="shared" si="624"/>
        <v>0</v>
      </c>
      <c r="Y935" s="23">
        <f t="shared" si="594"/>
        <v>0</v>
      </c>
    </row>
    <row r="936" spans="1:25">
      <c r="A936" s="25">
        <f t="shared" si="584"/>
        <v>907</v>
      </c>
      <c r="C936" s="106">
        <v>39907</v>
      </c>
      <c r="E936" s="115" t="s">
        <v>319</v>
      </c>
      <c r="G936" s="24"/>
      <c r="H936" s="75"/>
      <c r="I936" s="23">
        <f>'DepExp. Class.'!G$129</f>
        <v>0</v>
      </c>
      <c r="J936" s="75">
        <f t="shared" ref="J936:X936" si="625">+J129+J398+J667</f>
        <v>0</v>
      </c>
      <c r="K936" s="75">
        <f t="shared" si="625"/>
        <v>0</v>
      </c>
      <c r="L936" s="75">
        <f t="shared" si="625"/>
        <v>0</v>
      </c>
      <c r="M936" s="75">
        <f t="shared" si="625"/>
        <v>0</v>
      </c>
      <c r="N936" s="75">
        <f t="shared" si="625"/>
        <v>0</v>
      </c>
      <c r="O936" s="75">
        <f t="shared" si="625"/>
        <v>0</v>
      </c>
      <c r="P936" s="75">
        <f t="shared" si="625"/>
        <v>0</v>
      </c>
      <c r="Q936" s="75">
        <f t="shared" si="625"/>
        <v>0</v>
      </c>
      <c r="R936" s="75">
        <f t="shared" si="625"/>
        <v>0</v>
      </c>
      <c r="S936" s="75">
        <f t="shared" si="625"/>
        <v>0</v>
      </c>
      <c r="T936" s="75">
        <f t="shared" si="625"/>
        <v>0</v>
      </c>
      <c r="U936" s="75">
        <f t="shared" si="625"/>
        <v>0</v>
      </c>
      <c r="V936" s="75">
        <f t="shared" si="625"/>
        <v>0</v>
      </c>
      <c r="W936" s="75">
        <f t="shared" si="625"/>
        <v>0</v>
      </c>
      <c r="X936" s="75">
        <f t="shared" si="625"/>
        <v>0</v>
      </c>
      <c r="Y936" s="23">
        <f t="shared" si="594"/>
        <v>0</v>
      </c>
    </row>
    <row r="937" spans="1:25">
      <c r="A937" s="25">
        <f t="shared" si="584"/>
        <v>908</v>
      </c>
      <c r="C937" s="106">
        <v>39908</v>
      </c>
      <c r="E937" s="115" t="s">
        <v>320</v>
      </c>
      <c r="G937" s="24"/>
      <c r="H937" s="75"/>
      <c r="I937" s="23">
        <f>'DepExp. Class.'!G$130</f>
        <v>0</v>
      </c>
      <c r="J937" s="75">
        <f t="shared" ref="J937:X937" si="626">+J130+J399+J668</f>
        <v>0</v>
      </c>
      <c r="K937" s="75">
        <f t="shared" si="626"/>
        <v>0</v>
      </c>
      <c r="L937" s="75">
        <f t="shared" si="626"/>
        <v>0</v>
      </c>
      <c r="M937" s="75">
        <f t="shared" si="626"/>
        <v>0</v>
      </c>
      <c r="N937" s="75">
        <f t="shared" si="626"/>
        <v>0</v>
      </c>
      <c r="O937" s="75">
        <f t="shared" si="626"/>
        <v>0</v>
      </c>
      <c r="P937" s="75">
        <f t="shared" si="626"/>
        <v>0</v>
      </c>
      <c r="Q937" s="75">
        <f t="shared" si="626"/>
        <v>0</v>
      </c>
      <c r="R937" s="75">
        <f t="shared" si="626"/>
        <v>0</v>
      </c>
      <c r="S937" s="75">
        <f t="shared" si="626"/>
        <v>0</v>
      </c>
      <c r="T937" s="75">
        <f t="shared" si="626"/>
        <v>0</v>
      </c>
      <c r="U937" s="75">
        <f t="shared" si="626"/>
        <v>0</v>
      </c>
      <c r="V937" s="75">
        <f t="shared" si="626"/>
        <v>0</v>
      </c>
      <c r="W937" s="75">
        <f t="shared" si="626"/>
        <v>0</v>
      </c>
      <c r="X937" s="75">
        <f t="shared" si="626"/>
        <v>0</v>
      </c>
      <c r="Y937" s="23">
        <f t="shared" si="594"/>
        <v>0</v>
      </c>
    </row>
    <row r="938" spans="1:25">
      <c r="A938" s="25">
        <f t="shared" si="584"/>
        <v>909</v>
      </c>
      <c r="C938" s="106">
        <v>40600</v>
      </c>
      <c r="E938" s="113" t="s">
        <v>540</v>
      </c>
      <c r="G938" s="24"/>
      <c r="H938" s="75"/>
      <c r="I938" s="23">
        <f>'DepExp. Class.'!G$131</f>
        <v>49304.76</v>
      </c>
      <c r="J938" s="75">
        <f t="shared" ref="J938:X938" si="627">+J131+J400+J669</f>
        <v>36745.995995456076</v>
      </c>
      <c r="K938" s="75">
        <f t="shared" si="627"/>
        <v>10212.159863823375</v>
      </c>
      <c r="L938" s="75">
        <f t="shared" si="627"/>
        <v>12.828740434411415</v>
      </c>
      <c r="M938" s="75">
        <f t="shared" si="627"/>
        <v>2083.8208005113092</v>
      </c>
      <c r="N938" s="75">
        <f t="shared" si="627"/>
        <v>249.95459977483864</v>
      </c>
      <c r="O938" s="75">
        <f t="shared" si="627"/>
        <v>0</v>
      </c>
      <c r="P938" s="75">
        <f t="shared" si="627"/>
        <v>0</v>
      </c>
      <c r="Q938" s="75">
        <f t="shared" si="627"/>
        <v>0</v>
      </c>
      <c r="R938" s="75">
        <f t="shared" si="627"/>
        <v>0</v>
      </c>
      <c r="S938" s="75">
        <f t="shared" si="627"/>
        <v>0</v>
      </c>
      <c r="T938" s="75">
        <f t="shared" si="627"/>
        <v>0</v>
      </c>
      <c r="U938" s="75">
        <f t="shared" si="627"/>
        <v>0</v>
      </c>
      <c r="V938" s="75">
        <f t="shared" si="627"/>
        <v>0</v>
      </c>
      <c r="W938" s="75">
        <f t="shared" si="627"/>
        <v>0</v>
      </c>
      <c r="X938" s="75">
        <f t="shared" si="627"/>
        <v>0</v>
      </c>
      <c r="Y938" s="23">
        <f t="shared" si="594"/>
        <v>0</v>
      </c>
    </row>
    <row r="939" spans="1:25">
      <c r="A939" s="25">
        <f t="shared" si="584"/>
        <v>910</v>
      </c>
      <c r="C939" s="117"/>
      <c r="E939" s="115"/>
      <c r="G939" s="24"/>
      <c r="H939" s="75"/>
      <c r="I939" s="23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23"/>
    </row>
    <row r="940" spans="1:25">
      <c r="A940" s="25">
        <f t="shared" si="584"/>
        <v>911</v>
      </c>
      <c r="G940" s="24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</row>
    <row r="941" spans="1:25">
      <c r="A941" s="25">
        <f t="shared" si="584"/>
        <v>912</v>
      </c>
      <c r="D941" s="106" t="s">
        <v>149</v>
      </c>
      <c r="G941" s="24"/>
      <c r="H941" s="75"/>
      <c r="I941" s="23">
        <f>'DepExp. Class.'!G$134</f>
        <v>803161.01202447235</v>
      </c>
      <c r="J941" s="75">
        <f t="shared" ref="J941:X941" si="628">+J134+J403+J672</f>
        <v>598582.19229862804</v>
      </c>
      <c r="K941" s="75">
        <f t="shared" si="628"/>
        <v>166353.28214119852</v>
      </c>
      <c r="L941" s="75">
        <f t="shared" si="628"/>
        <v>208.97666169151091</v>
      </c>
      <c r="M941" s="75">
        <f t="shared" si="628"/>
        <v>33944.86907585209</v>
      </c>
      <c r="N941" s="75">
        <f t="shared" si="628"/>
        <v>4071.6918471022132</v>
      </c>
      <c r="O941" s="75">
        <f t="shared" si="628"/>
        <v>0</v>
      </c>
      <c r="P941" s="75">
        <f t="shared" si="628"/>
        <v>0</v>
      </c>
      <c r="Q941" s="75">
        <f t="shared" si="628"/>
        <v>0</v>
      </c>
      <c r="R941" s="75">
        <f t="shared" si="628"/>
        <v>0</v>
      </c>
      <c r="S941" s="75">
        <f t="shared" si="628"/>
        <v>0</v>
      </c>
      <c r="T941" s="75">
        <f t="shared" si="628"/>
        <v>0</v>
      </c>
      <c r="U941" s="75">
        <f t="shared" si="628"/>
        <v>0</v>
      </c>
      <c r="V941" s="75">
        <f t="shared" si="628"/>
        <v>0</v>
      </c>
      <c r="W941" s="75">
        <f t="shared" si="628"/>
        <v>0</v>
      </c>
      <c r="X941" s="75">
        <f t="shared" si="628"/>
        <v>0</v>
      </c>
      <c r="Y941" s="23">
        <f>SUM(J941:X941)-I941</f>
        <v>0</v>
      </c>
    </row>
    <row r="942" spans="1:25">
      <c r="A942" s="25">
        <f t="shared" si="584"/>
        <v>913</v>
      </c>
      <c r="G942" s="24"/>
      <c r="I942" s="23"/>
      <c r="J942" s="95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</row>
    <row r="943" spans="1:25">
      <c r="A943" s="25">
        <f t="shared" si="584"/>
        <v>914</v>
      </c>
      <c r="D943" s="106" t="s">
        <v>356</v>
      </c>
      <c r="G943" s="24"/>
      <c r="I943" s="23">
        <f>'DepExp. Class.'!G$136</f>
        <v>20293338.551090188</v>
      </c>
      <c r="J943" s="75">
        <f t="shared" ref="J943:X943" si="629">+J136+J405+J674</f>
        <v>15215564.64917356</v>
      </c>
      <c r="K943" s="75">
        <f t="shared" si="629"/>
        <v>4264213.2636891864</v>
      </c>
      <c r="L943" s="75">
        <f t="shared" si="629"/>
        <v>6788.1052685689347</v>
      </c>
      <c r="M943" s="75">
        <f t="shared" si="629"/>
        <v>702350.25653693441</v>
      </c>
      <c r="N943" s="75">
        <f t="shared" si="629"/>
        <v>104422.27642194097</v>
      </c>
      <c r="O943" s="75">
        <f t="shared" si="629"/>
        <v>0</v>
      </c>
      <c r="P943" s="75">
        <f t="shared" si="629"/>
        <v>0</v>
      </c>
      <c r="Q943" s="75">
        <f t="shared" si="629"/>
        <v>0</v>
      </c>
      <c r="R943" s="75">
        <f t="shared" si="629"/>
        <v>0</v>
      </c>
      <c r="S943" s="75">
        <f t="shared" si="629"/>
        <v>0</v>
      </c>
      <c r="T943" s="75">
        <f t="shared" si="629"/>
        <v>0</v>
      </c>
      <c r="U943" s="75">
        <f t="shared" si="629"/>
        <v>0</v>
      </c>
      <c r="V943" s="75">
        <f t="shared" si="629"/>
        <v>0</v>
      </c>
      <c r="W943" s="75">
        <f t="shared" si="629"/>
        <v>0</v>
      </c>
      <c r="X943" s="75">
        <f t="shared" si="629"/>
        <v>0</v>
      </c>
      <c r="Y943" s="23">
        <f>SUM(J943:X943)-I943</f>
        <v>0</v>
      </c>
    </row>
    <row r="944" spans="1:25">
      <c r="A944" s="25">
        <f t="shared" si="584"/>
        <v>915</v>
      </c>
      <c r="G944" s="24"/>
      <c r="I944" s="23"/>
      <c r="J944" s="95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</row>
    <row r="945" spans="1:25">
      <c r="A945" s="25">
        <f t="shared" si="584"/>
        <v>916</v>
      </c>
      <c r="D945" s="106" t="s">
        <v>347</v>
      </c>
      <c r="G945" s="24"/>
      <c r="H945" s="75"/>
      <c r="I945" s="23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23"/>
    </row>
    <row r="946" spans="1:25">
      <c r="A946" s="25">
        <f t="shared" si="584"/>
        <v>917</v>
      </c>
      <c r="G946" s="24"/>
      <c r="H946" s="75"/>
      <c r="I946" s="23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23"/>
    </row>
    <row r="947" spans="1:25">
      <c r="A947" s="25">
        <f t="shared" si="584"/>
        <v>918</v>
      </c>
      <c r="D947" s="106" t="s">
        <v>322</v>
      </c>
      <c r="G947" s="24"/>
      <c r="H947" s="75"/>
      <c r="I947" s="23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23"/>
    </row>
    <row r="948" spans="1:25">
      <c r="A948" s="25">
        <f t="shared" si="584"/>
        <v>919</v>
      </c>
      <c r="G948" s="24"/>
      <c r="H948" s="75"/>
      <c r="I948" s="23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23"/>
    </row>
    <row r="949" spans="1:25">
      <c r="A949" s="25">
        <f t="shared" si="584"/>
        <v>920</v>
      </c>
      <c r="C949" s="106">
        <v>30100</v>
      </c>
      <c r="E949" s="115" t="s">
        <v>323</v>
      </c>
      <c r="G949" s="24"/>
      <c r="H949" s="75"/>
      <c r="I949" s="23">
        <f>'DepExp. Class.'!G$142</f>
        <v>0</v>
      </c>
      <c r="J949" s="75">
        <f t="shared" ref="J949:X949" si="630">+J142+J411+J680</f>
        <v>0</v>
      </c>
      <c r="K949" s="75">
        <f t="shared" si="630"/>
        <v>0</v>
      </c>
      <c r="L949" s="75">
        <f t="shared" si="630"/>
        <v>0</v>
      </c>
      <c r="M949" s="75">
        <f t="shared" si="630"/>
        <v>0</v>
      </c>
      <c r="N949" s="75">
        <f t="shared" si="630"/>
        <v>0</v>
      </c>
      <c r="O949" s="75">
        <f t="shared" si="630"/>
        <v>0</v>
      </c>
      <c r="P949" s="75">
        <f t="shared" si="630"/>
        <v>0</v>
      </c>
      <c r="Q949" s="75">
        <f t="shared" si="630"/>
        <v>0</v>
      </c>
      <c r="R949" s="75">
        <f t="shared" si="630"/>
        <v>0</v>
      </c>
      <c r="S949" s="75">
        <f t="shared" si="630"/>
        <v>0</v>
      </c>
      <c r="T949" s="75">
        <f t="shared" si="630"/>
        <v>0</v>
      </c>
      <c r="U949" s="75">
        <f t="shared" si="630"/>
        <v>0</v>
      </c>
      <c r="V949" s="75">
        <f t="shared" si="630"/>
        <v>0</v>
      </c>
      <c r="W949" s="75">
        <f t="shared" si="630"/>
        <v>0</v>
      </c>
      <c r="X949" s="75">
        <f t="shared" si="630"/>
        <v>0</v>
      </c>
      <c r="Y949" s="23">
        <f>SUM(J949:X949)-I949</f>
        <v>0</v>
      </c>
    </row>
    <row r="950" spans="1:25">
      <c r="A950" s="25">
        <f t="shared" si="584"/>
        <v>921</v>
      </c>
      <c r="C950" s="106">
        <v>30200</v>
      </c>
      <c r="E950" s="115" t="s">
        <v>185</v>
      </c>
      <c r="G950" s="24"/>
      <c r="H950" s="75"/>
      <c r="I950" s="23">
        <f>'DepExp. Class.'!G$143</f>
        <v>0</v>
      </c>
      <c r="J950" s="75">
        <f t="shared" ref="J950:X950" si="631">+J143+J412+J681</f>
        <v>0</v>
      </c>
      <c r="K950" s="75">
        <f t="shared" si="631"/>
        <v>0</v>
      </c>
      <c r="L950" s="75">
        <f t="shared" si="631"/>
        <v>0</v>
      </c>
      <c r="M950" s="75">
        <f t="shared" si="631"/>
        <v>0</v>
      </c>
      <c r="N950" s="75">
        <f t="shared" si="631"/>
        <v>0</v>
      </c>
      <c r="O950" s="75">
        <f t="shared" si="631"/>
        <v>0</v>
      </c>
      <c r="P950" s="75">
        <f t="shared" si="631"/>
        <v>0</v>
      </c>
      <c r="Q950" s="75">
        <f t="shared" si="631"/>
        <v>0</v>
      </c>
      <c r="R950" s="75">
        <f t="shared" si="631"/>
        <v>0</v>
      </c>
      <c r="S950" s="75">
        <f t="shared" si="631"/>
        <v>0</v>
      </c>
      <c r="T950" s="75">
        <f t="shared" si="631"/>
        <v>0</v>
      </c>
      <c r="U950" s="75">
        <f t="shared" si="631"/>
        <v>0</v>
      </c>
      <c r="V950" s="75">
        <f t="shared" si="631"/>
        <v>0</v>
      </c>
      <c r="W950" s="75">
        <f t="shared" si="631"/>
        <v>0</v>
      </c>
      <c r="X950" s="75">
        <f t="shared" si="631"/>
        <v>0</v>
      </c>
      <c r="Y950" s="23">
        <f>SUM(J950:X950)-I950</f>
        <v>0</v>
      </c>
    </row>
    <row r="951" spans="1:25">
      <c r="A951" s="25">
        <f t="shared" ref="A951:A1014" si="632">A950+1</f>
        <v>922</v>
      </c>
      <c r="C951" s="106">
        <v>30300</v>
      </c>
      <c r="E951" s="115" t="s">
        <v>324</v>
      </c>
      <c r="G951" s="24"/>
      <c r="H951" s="75"/>
      <c r="I951" s="23">
        <f>'DepExp. Class.'!G$144</f>
        <v>0</v>
      </c>
      <c r="J951" s="75">
        <f t="shared" ref="J951:X951" si="633">+J144+J413+J682</f>
        <v>0</v>
      </c>
      <c r="K951" s="75">
        <f t="shared" si="633"/>
        <v>0</v>
      </c>
      <c r="L951" s="75">
        <f t="shared" si="633"/>
        <v>0</v>
      </c>
      <c r="M951" s="75">
        <f t="shared" si="633"/>
        <v>0</v>
      </c>
      <c r="N951" s="75">
        <f t="shared" si="633"/>
        <v>0</v>
      </c>
      <c r="O951" s="75">
        <f t="shared" si="633"/>
        <v>0</v>
      </c>
      <c r="P951" s="75">
        <f t="shared" si="633"/>
        <v>0</v>
      </c>
      <c r="Q951" s="75">
        <f t="shared" si="633"/>
        <v>0</v>
      </c>
      <c r="R951" s="75">
        <f t="shared" si="633"/>
        <v>0</v>
      </c>
      <c r="S951" s="75">
        <f t="shared" si="633"/>
        <v>0</v>
      </c>
      <c r="T951" s="75">
        <f t="shared" si="633"/>
        <v>0</v>
      </c>
      <c r="U951" s="75">
        <f t="shared" si="633"/>
        <v>0</v>
      </c>
      <c r="V951" s="75">
        <f t="shared" si="633"/>
        <v>0</v>
      </c>
      <c r="W951" s="75">
        <f t="shared" si="633"/>
        <v>0</v>
      </c>
      <c r="X951" s="75">
        <f t="shared" si="633"/>
        <v>0</v>
      </c>
      <c r="Y951" s="23">
        <f>SUM(J951:X951)-I951</f>
        <v>0</v>
      </c>
    </row>
    <row r="952" spans="1:25">
      <c r="A952" s="25">
        <f t="shared" si="632"/>
        <v>923</v>
      </c>
      <c r="G952" s="24"/>
      <c r="H952" s="75"/>
      <c r="I952" s="23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23"/>
    </row>
    <row r="953" spans="1:25">
      <c r="A953" s="25">
        <f t="shared" si="632"/>
        <v>924</v>
      </c>
      <c r="D953" s="106" t="s">
        <v>325</v>
      </c>
      <c r="G953" s="24"/>
      <c r="H953" s="75"/>
      <c r="I953" s="23">
        <f>'DepExp. Class.'!G$146</f>
        <v>0</v>
      </c>
      <c r="J953" s="75">
        <f t="shared" ref="J953:X953" si="634">+J146+J415+J684</f>
        <v>0</v>
      </c>
      <c r="K953" s="75">
        <f t="shared" si="634"/>
        <v>0</v>
      </c>
      <c r="L953" s="75">
        <f t="shared" si="634"/>
        <v>0</v>
      </c>
      <c r="M953" s="75">
        <f t="shared" si="634"/>
        <v>0</v>
      </c>
      <c r="N953" s="75">
        <f t="shared" si="634"/>
        <v>0</v>
      </c>
      <c r="O953" s="75">
        <f t="shared" si="634"/>
        <v>0</v>
      </c>
      <c r="P953" s="75">
        <f t="shared" si="634"/>
        <v>0</v>
      </c>
      <c r="Q953" s="75">
        <f t="shared" si="634"/>
        <v>0</v>
      </c>
      <c r="R953" s="75">
        <f t="shared" si="634"/>
        <v>0</v>
      </c>
      <c r="S953" s="75">
        <f t="shared" si="634"/>
        <v>0</v>
      </c>
      <c r="T953" s="75">
        <f t="shared" si="634"/>
        <v>0</v>
      </c>
      <c r="U953" s="75">
        <f t="shared" si="634"/>
        <v>0</v>
      </c>
      <c r="V953" s="75">
        <f t="shared" si="634"/>
        <v>0</v>
      </c>
      <c r="W953" s="75">
        <f t="shared" si="634"/>
        <v>0</v>
      </c>
      <c r="X953" s="75">
        <f t="shared" si="634"/>
        <v>0</v>
      </c>
      <c r="Y953" s="23">
        <f>SUM(J953:X953)-I953</f>
        <v>0</v>
      </c>
    </row>
    <row r="954" spans="1:25">
      <c r="A954" s="25">
        <f t="shared" si="632"/>
        <v>925</v>
      </c>
      <c r="G954" s="24"/>
      <c r="H954" s="75"/>
      <c r="I954" s="23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23"/>
    </row>
    <row r="955" spans="1:25">
      <c r="A955" s="25">
        <f t="shared" si="632"/>
        <v>926</v>
      </c>
      <c r="D955" s="106" t="s">
        <v>148</v>
      </c>
      <c r="G955" s="24"/>
      <c r="H955" s="75"/>
      <c r="I955" s="23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23"/>
    </row>
    <row r="956" spans="1:25">
      <c r="A956" s="25">
        <f t="shared" si="632"/>
        <v>927</v>
      </c>
      <c r="G956" s="24"/>
      <c r="H956" s="75"/>
      <c r="I956" s="23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23"/>
    </row>
    <row r="957" spans="1:25">
      <c r="A957" s="25">
        <f t="shared" si="632"/>
        <v>928</v>
      </c>
      <c r="C957" s="119">
        <v>37400</v>
      </c>
      <c r="E957" s="115" t="s">
        <v>115</v>
      </c>
      <c r="G957" s="24"/>
      <c r="H957" s="75"/>
      <c r="I957" s="23">
        <f>'DepExp. Class.'!G$150</f>
        <v>0</v>
      </c>
      <c r="J957" s="75">
        <f t="shared" ref="J957:X957" si="635">+J150+J419+J688</f>
        <v>0</v>
      </c>
      <c r="K957" s="75">
        <f t="shared" si="635"/>
        <v>0</v>
      </c>
      <c r="L957" s="75">
        <f t="shared" si="635"/>
        <v>0</v>
      </c>
      <c r="M957" s="75">
        <f t="shared" si="635"/>
        <v>0</v>
      </c>
      <c r="N957" s="75">
        <f t="shared" si="635"/>
        <v>0</v>
      </c>
      <c r="O957" s="75">
        <f t="shared" si="635"/>
        <v>0</v>
      </c>
      <c r="P957" s="75">
        <f t="shared" si="635"/>
        <v>0</v>
      </c>
      <c r="Q957" s="75">
        <f t="shared" si="635"/>
        <v>0</v>
      </c>
      <c r="R957" s="75">
        <f t="shared" si="635"/>
        <v>0</v>
      </c>
      <c r="S957" s="75">
        <f t="shared" si="635"/>
        <v>0</v>
      </c>
      <c r="T957" s="75">
        <f t="shared" si="635"/>
        <v>0</v>
      </c>
      <c r="U957" s="75">
        <f t="shared" si="635"/>
        <v>0</v>
      </c>
      <c r="V957" s="75">
        <f t="shared" si="635"/>
        <v>0</v>
      </c>
      <c r="W957" s="75">
        <f t="shared" si="635"/>
        <v>0</v>
      </c>
      <c r="X957" s="75">
        <f t="shared" si="635"/>
        <v>0</v>
      </c>
      <c r="Y957" s="23">
        <f t="shared" ref="Y957:Y990" si="636">SUM(J957:X957)-I957</f>
        <v>0</v>
      </c>
    </row>
    <row r="958" spans="1:25">
      <c r="A958" s="25">
        <f t="shared" si="632"/>
        <v>929</v>
      </c>
      <c r="C958" s="119">
        <v>39001</v>
      </c>
      <c r="E958" s="115" t="s">
        <v>291</v>
      </c>
      <c r="G958" s="24"/>
      <c r="H958" s="75"/>
      <c r="I958" s="23">
        <f>'DepExp. Class.'!G$151</f>
        <v>3943.0801715359994</v>
      </c>
      <c r="J958" s="75">
        <f t="shared" ref="J958:X958" si="637">+J151+J420+J689</f>
        <v>2938.7103434440014</v>
      </c>
      <c r="K958" s="75">
        <f t="shared" si="637"/>
        <v>816.70339877118795</v>
      </c>
      <c r="L958" s="75">
        <f t="shared" si="637"/>
        <v>1.0259608206734963</v>
      </c>
      <c r="M958" s="75">
        <f t="shared" si="637"/>
        <v>166.65069416280329</v>
      </c>
      <c r="N958" s="75">
        <f t="shared" si="637"/>
        <v>19.989774337333404</v>
      </c>
      <c r="O958" s="75">
        <f t="shared" si="637"/>
        <v>0</v>
      </c>
      <c r="P958" s="75">
        <f t="shared" si="637"/>
        <v>0</v>
      </c>
      <c r="Q958" s="75">
        <f t="shared" si="637"/>
        <v>0</v>
      </c>
      <c r="R958" s="75">
        <f t="shared" si="637"/>
        <v>0</v>
      </c>
      <c r="S958" s="75">
        <f t="shared" si="637"/>
        <v>0</v>
      </c>
      <c r="T958" s="75">
        <f t="shared" si="637"/>
        <v>0</v>
      </c>
      <c r="U958" s="75">
        <f t="shared" si="637"/>
        <v>0</v>
      </c>
      <c r="V958" s="75">
        <f t="shared" si="637"/>
        <v>0</v>
      </c>
      <c r="W958" s="75">
        <f t="shared" si="637"/>
        <v>0</v>
      </c>
      <c r="X958" s="75">
        <f t="shared" si="637"/>
        <v>0</v>
      </c>
      <c r="Y958" s="23">
        <f t="shared" si="636"/>
        <v>0</v>
      </c>
    </row>
    <row r="959" spans="1:25">
      <c r="A959" s="25">
        <f t="shared" si="632"/>
        <v>930</v>
      </c>
      <c r="C959" s="119">
        <v>36602</v>
      </c>
      <c r="E959" s="115" t="s">
        <v>139</v>
      </c>
      <c r="G959" s="24"/>
      <c r="H959" s="75"/>
      <c r="I959" s="23">
        <f>'DepExp. Class.'!G$152</f>
        <v>0</v>
      </c>
      <c r="J959" s="75">
        <f t="shared" ref="J959:X959" si="638">+J152+J421+J690</f>
        <v>0</v>
      </c>
      <c r="K959" s="75">
        <f t="shared" si="638"/>
        <v>0</v>
      </c>
      <c r="L959" s="75">
        <f t="shared" si="638"/>
        <v>0</v>
      </c>
      <c r="M959" s="75">
        <f t="shared" si="638"/>
        <v>0</v>
      </c>
      <c r="N959" s="75">
        <f t="shared" si="638"/>
        <v>0</v>
      </c>
      <c r="O959" s="75">
        <f t="shared" si="638"/>
        <v>0</v>
      </c>
      <c r="P959" s="75">
        <f t="shared" si="638"/>
        <v>0</v>
      </c>
      <c r="Q959" s="75">
        <f t="shared" si="638"/>
        <v>0</v>
      </c>
      <c r="R959" s="75">
        <f t="shared" si="638"/>
        <v>0</v>
      </c>
      <c r="S959" s="75">
        <f t="shared" si="638"/>
        <v>0</v>
      </c>
      <c r="T959" s="75">
        <f t="shared" si="638"/>
        <v>0</v>
      </c>
      <c r="U959" s="75">
        <f t="shared" si="638"/>
        <v>0</v>
      </c>
      <c r="V959" s="75">
        <f t="shared" si="638"/>
        <v>0</v>
      </c>
      <c r="W959" s="75">
        <f t="shared" si="638"/>
        <v>0</v>
      </c>
      <c r="X959" s="75">
        <f t="shared" si="638"/>
        <v>0</v>
      </c>
      <c r="Y959" s="23">
        <f t="shared" si="636"/>
        <v>0</v>
      </c>
    </row>
    <row r="960" spans="1:25">
      <c r="A960" s="25">
        <f t="shared" si="632"/>
        <v>931</v>
      </c>
      <c r="C960" s="119">
        <v>38900</v>
      </c>
      <c r="E960" s="115" t="s">
        <v>115</v>
      </c>
      <c r="G960" s="24"/>
      <c r="H960" s="75"/>
      <c r="I960" s="23">
        <f>'DepExp. Class.'!G$153</f>
        <v>0</v>
      </c>
      <c r="J960" s="75">
        <f t="shared" ref="J960:X960" si="639">+J153+J422+J691</f>
        <v>0</v>
      </c>
      <c r="K960" s="75">
        <f t="shared" si="639"/>
        <v>0</v>
      </c>
      <c r="L960" s="75">
        <f t="shared" si="639"/>
        <v>0</v>
      </c>
      <c r="M960" s="75">
        <f t="shared" si="639"/>
        <v>0</v>
      </c>
      <c r="N960" s="75">
        <f t="shared" si="639"/>
        <v>0</v>
      </c>
      <c r="O960" s="75">
        <f t="shared" si="639"/>
        <v>0</v>
      </c>
      <c r="P960" s="75">
        <f t="shared" si="639"/>
        <v>0</v>
      </c>
      <c r="Q960" s="75">
        <f t="shared" si="639"/>
        <v>0</v>
      </c>
      <c r="R960" s="75">
        <f t="shared" si="639"/>
        <v>0</v>
      </c>
      <c r="S960" s="75">
        <f t="shared" si="639"/>
        <v>0</v>
      </c>
      <c r="T960" s="75">
        <f t="shared" si="639"/>
        <v>0</v>
      </c>
      <c r="U960" s="75">
        <f t="shared" si="639"/>
        <v>0</v>
      </c>
      <c r="V960" s="75">
        <f t="shared" si="639"/>
        <v>0</v>
      </c>
      <c r="W960" s="75">
        <f t="shared" si="639"/>
        <v>0</v>
      </c>
      <c r="X960" s="75">
        <f t="shared" si="639"/>
        <v>0</v>
      </c>
      <c r="Y960" s="23">
        <f t="shared" si="636"/>
        <v>0</v>
      </c>
    </row>
    <row r="961" spans="1:25">
      <c r="A961" s="25">
        <f t="shared" si="632"/>
        <v>932</v>
      </c>
      <c r="C961" s="119">
        <v>39004</v>
      </c>
      <c r="E961" s="115" t="s">
        <v>293</v>
      </c>
      <c r="G961" s="24"/>
      <c r="H961" s="75"/>
      <c r="I961" s="23">
        <f>'DepExp. Class.'!G$154</f>
        <v>156.05299848809997</v>
      </c>
      <c r="J961" s="75">
        <f t="shared" ref="J961:X961" si="640">+J154+J423+J692</f>
        <v>116.30363594757654</v>
      </c>
      <c r="K961" s="75">
        <f t="shared" si="640"/>
        <v>32.322197041207872</v>
      </c>
      <c r="L961" s="75">
        <f t="shared" si="640"/>
        <v>4.0603856739500024E-2</v>
      </c>
      <c r="M961" s="75">
        <f t="shared" si="640"/>
        <v>6.5954379299617854</v>
      </c>
      <c r="N961" s="75">
        <f t="shared" si="640"/>
        <v>0.7911237126142896</v>
      </c>
      <c r="O961" s="75">
        <f t="shared" si="640"/>
        <v>0</v>
      </c>
      <c r="P961" s="75">
        <f t="shared" si="640"/>
        <v>0</v>
      </c>
      <c r="Q961" s="75">
        <f t="shared" si="640"/>
        <v>0</v>
      </c>
      <c r="R961" s="75">
        <f t="shared" si="640"/>
        <v>0</v>
      </c>
      <c r="S961" s="75">
        <f t="shared" si="640"/>
        <v>0</v>
      </c>
      <c r="T961" s="75">
        <f t="shared" si="640"/>
        <v>0</v>
      </c>
      <c r="U961" s="75">
        <f t="shared" si="640"/>
        <v>0</v>
      </c>
      <c r="V961" s="75">
        <f t="shared" si="640"/>
        <v>0</v>
      </c>
      <c r="W961" s="75">
        <f t="shared" si="640"/>
        <v>0</v>
      </c>
      <c r="X961" s="75">
        <f t="shared" si="640"/>
        <v>0</v>
      </c>
      <c r="Y961" s="23">
        <f t="shared" si="636"/>
        <v>0</v>
      </c>
    </row>
    <row r="962" spans="1:25">
      <c r="A962" s="25">
        <f t="shared" si="632"/>
        <v>933</v>
      </c>
      <c r="C962" s="119">
        <v>39009</v>
      </c>
      <c r="E962" s="115" t="s">
        <v>294</v>
      </c>
      <c r="G962" s="24"/>
      <c r="H962" s="75"/>
      <c r="I962" s="23">
        <f>'DepExp. Class.'!G$155</f>
        <v>0</v>
      </c>
      <c r="J962" s="75">
        <f t="shared" ref="J962:X962" si="641">+J155+J424+J693</f>
        <v>0</v>
      </c>
      <c r="K962" s="75">
        <f t="shared" si="641"/>
        <v>0</v>
      </c>
      <c r="L962" s="75">
        <f t="shared" si="641"/>
        <v>0</v>
      </c>
      <c r="M962" s="75">
        <f t="shared" si="641"/>
        <v>0</v>
      </c>
      <c r="N962" s="75">
        <f t="shared" si="641"/>
        <v>0</v>
      </c>
      <c r="O962" s="75">
        <f t="shared" si="641"/>
        <v>0</v>
      </c>
      <c r="P962" s="75">
        <f t="shared" si="641"/>
        <v>0</v>
      </c>
      <c r="Q962" s="75">
        <f t="shared" si="641"/>
        <v>0</v>
      </c>
      <c r="R962" s="75">
        <f t="shared" si="641"/>
        <v>0</v>
      </c>
      <c r="S962" s="75">
        <f t="shared" si="641"/>
        <v>0</v>
      </c>
      <c r="T962" s="75">
        <f t="shared" si="641"/>
        <v>0</v>
      </c>
      <c r="U962" s="75">
        <f t="shared" si="641"/>
        <v>0</v>
      </c>
      <c r="V962" s="75">
        <f t="shared" si="641"/>
        <v>0</v>
      </c>
      <c r="W962" s="75">
        <f t="shared" si="641"/>
        <v>0</v>
      </c>
      <c r="X962" s="75">
        <f t="shared" si="641"/>
        <v>0</v>
      </c>
      <c r="Y962" s="23">
        <f t="shared" si="636"/>
        <v>0</v>
      </c>
    </row>
    <row r="963" spans="1:25">
      <c r="A963" s="25">
        <f t="shared" si="632"/>
        <v>934</v>
      </c>
      <c r="C963" s="119">
        <v>39100</v>
      </c>
      <c r="E963" s="115" t="s">
        <v>295</v>
      </c>
      <c r="G963" s="24"/>
      <c r="H963" s="75"/>
      <c r="I963" s="23">
        <f>'DepExp. Class.'!G$156</f>
        <v>865.21350973029996</v>
      </c>
      <c r="J963" s="75">
        <f t="shared" ref="J963:X963" si="642">+J156+J425+J694</f>
        <v>644.82885960227964</v>
      </c>
      <c r="K963" s="75">
        <f t="shared" si="642"/>
        <v>179.20579428244906</v>
      </c>
      <c r="L963" s="75">
        <f t="shared" si="642"/>
        <v>0.22512227088573419</v>
      </c>
      <c r="M963" s="75">
        <f t="shared" si="642"/>
        <v>36.567461406553704</v>
      </c>
      <c r="N963" s="75">
        <f t="shared" si="642"/>
        <v>4.3862721681318506</v>
      </c>
      <c r="O963" s="75">
        <f t="shared" si="642"/>
        <v>0</v>
      </c>
      <c r="P963" s="75">
        <f t="shared" si="642"/>
        <v>0</v>
      </c>
      <c r="Q963" s="75">
        <f t="shared" si="642"/>
        <v>0</v>
      </c>
      <c r="R963" s="75">
        <f t="shared" si="642"/>
        <v>0</v>
      </c>
      <c r="S963" s="75">
        <f t="shared" si="642"/>
        <v>0</v>
      </c>
      <c r="T963" s="75">
        <f t="shared" si="642"/>
        <v>0</v>
      </c>
      <c r="U963" s="75">
        <f t="shared" si="642"/>
        <v>0</v>
      </c>
      <c r="V963" s="75">
        <f t="shared" si="642"/>
        <v>0</v>
      </c>
      <c r="W963" s="75">
        <f t="shared" si="642"/>
        <v>0</v>
      </c>
      <c r="X963" s="75">
        <f t="shared" si="642"/>
        <v>0</v>
      </c>
      <c r="Y963" s="23">
        <f t="shared" si="636"/>
        <v>0</v>
      </c>
    </row>
    <row r="964" spans="1:25">
      <c r="A964" s="25">
        <f t="shared" si="632"/>
        <v>935</v>
      </c>
      <c r="C964" s="119">
        <v>39102</v>
      </c>
      <c r="E964" s="115" t="s">
        <v>296</v>
      </c>
      <c r="G964" s="24"/>
      <c r="H964" s="75"/>
      <c r="I964" s="23">
        <f>'DepExp. Class.'!G$157</f>
        <v>0</v>
      </c>
      <c r="J964" s="75">
        <f t="shared" ref="J964:X964" si="643">+J157+J426+J695</f>
        <v>0</v>
      </c>
      <c r="K964" s="75">
        <f t="shared" si="643"/>
        <v>0</v>
      </c>
      <c r="L964" s="75">
        <f t="shared" si="643"/>
        <v>0</v>
      </c>
      <c r="M964" s="75">
        <f t="shared" si="643"/>
        <v>0</v>
      </c>
      <c r="N964" s="75">
        <f t="shared" si="643"/>
        <v>0</v>
      </c>
      <c r="O964" s="75">
        <f t="shared" si="643"/>
        <v>0</v>
      </c>
      <c r="P964" s="75">
        <f t="shared" si="643"/>
        <v>0</v>
      </c>
      <c r="Q964" s="75">
        <f t="shared" si="643"/>
        <v>0</v>
      </c>
      <c r="R964" s="75">
        <f t="shared" si="643"/>
        <v>0</v>
      </c>
      <c r="S964" s="75">
        <f t="shared" si="643"/>
        <v>0</v>
      </c>
      <c r="T964" s="75">
        <f t="shared" si="643"/>
        <v>0</v>
      </c>
      <c r="U964" s="75">
        <f t="shared" si="643"/>
        <v>0</v>
      </c>
      <c r="V964" s="75">
        <f t="shared" si="643"/>
        <v>0</v>
      </c>
      <c r="W964" s="75">
        <f t="shared" si="643"/>
        <v>0</v>
      </c>
      <c r="X964" s="75">
        <f t="shared" si="643"/>
        <v>0</v>
      </c>
      <c r="Y964" s="23">
        <f t="shared" si="636"/>
        <v>0</v>
      </c>
    </row>
    <row r="965" spans="1:25">
      <c r="A965" s="25">
        <f t="shared" si="632"/>
        <v>936</v>
      </c>
      <c r="C965" s="119">
        <v>39103</v>
      </c>
      <c r="E965" s="115" t="s">
        <v>297</v>
      </c>
      <c r="G965" s="24"/>
      <c r="H965" s="75"/>
      <c r="I965" s="23">
        <f>'DepExp. Class.'!G$158</f>
        <v>0</v>
      </c>
      <c r="J965" s="75">
        <f t="shared" ref="J965:X965" si="644">+J158+J427+J696</f>
        <v>0</v>
      </c>
      <c r="K965" s="75">
        <f t="shared" si="644"/>
        <v>0</v>
      </c>
      <c r="L965" s="75">
        <f t="shared" si="644"/>
        <v>0</v>
      </c>
      <c r="M965" s="75">
        <f t="shared" si="644"/>
        <v>0</v>
      </c>
      <c r="N965" s="75">
        <f t="shared" si="644"/>
        <v>0</v>
      </c>
      <c r="O965" s="75">
        <f t="shared" si="644"/>
        <v>0</v>
      </c>
      <c r="P965" s="75">
        <f t="shared" si="644"/>
        <v>0</v>
      </c>
      <c r="Q965" s="75">
        <f t="shared" si="644"/>
        <v>0</v>
      </c>
      <c r="R965" s="75">
        <f t="shared" si="644"/>
        <v>0</v>
      </c>
      <c r="S965" s="75">
        <f t="shared" si="644"/>
        <v>0</v>
      </c>
      <c r="T965" s="75">
        <f t="shared" si="644"/>
        <v>0</v>
      </c>
      <c r="U965" s="75">
        <f t="shared" si="644"/>
        <v>0</v>
      </c>
      <c r="V965" s="75">
        <f t="shared" si="644"/>
        <v>0</v>
      </c>
      <c r="W965" s="75">
        <f t="shared" si="644"/>
        <v>0</v>
      </c>
      <c r="X965" s="75">
        <f t="shared" si="644"/>
        <v>0</v>
      </c>
      <c r="Y965" s="23">
        <f t="shared" si="636"/>
        <v>0</v>
      </c>
    </row>
    <row r="966" spans="1:25">
      <c r="A966" s="25">
        <f t="shared" si="632"/>
        <v>937</v>
      </c>
      <c r="C966" s="119">
        <v>39200</v>
      </c>
      <c r="E966" s="115" t="s">
        <v>298</v>
      </c>
      <c r="G966" s="24"/>
      <c r="H966" s="75"/>
      <c r="I966" s="23">
        <f>'DepExp. Class.'!G$159</f>
        <v>61.811017602646153</v>
      </c>
      <c r="J966" s="75">
        <f t="shared" ref="J966:X966" si="645">+J159+J428+J697</f>
        <v>46.066696304817228</v>
      </c>
      <c r="K966" s="75">
        <f t="shared" si="645"/>
        <v>12.802496008576519</v>
      </c>
      <c r="L966" s="75">
        <f t="shared" si="645"/>
        <v>1.6082777825329287E-2</v>
      </c>
      <c r="M966" s="75">
        <f t="shared" si="645"/>
        <v>2.6123863939539449</v>
      </c>
      <c r="N966" s="75">
        <f t="shared" si="645"/>
        <v>0.31335611747313896</v>
      </c>
      <c r="O966" s="75">
        <f t="shared" si="645"/>
        <v>0</v>
      </c>
      <c r="P966" s="75">
        <f t="shared" si="645"/>
        <v>0</v>
      </c>
      <c r="Q966" s="75">
        <f t="shared" si="645"/>
        <v>0</v>
      </c>
      <c r="R966" s="75">
        <f t="shared" si="645"/>
        <v>0</v>
      </c>
      <c r="S966" s="75">
        <f t="shared" si="645"/>
        <v>0</v>
      </c>
      <c r="T966" s="75">
        <f t="shared" si="645"/>
        <v>0</v>
      </c>
      <c r="U966" s="75">
        <f t="shared" si="645"/>
        <v>0</v>
      </c>
      <c r="V966" s="75">
        <f t="shared" si="645"/>
        <v>0</v>
      </c>
      <c r="W966" s="75">
        <f t="shared" si="645"/>
        <v>0</v>
      </c>
      <c r="X966" s="75">
        <f t="shared" si="645"/>
        <v>0</v>
      </c>
      <c r="Y966" s="23">
        <f t="shared" si="636"/>
        <v>0</v>
      </c>
    </row>
    <row r="967" spans="1:25">
      <c r="A967" s="25">
        <f t="shared" si="632"/>
        <v>938</v>
      </c>
      <c r="C967" s="119">
        <v>39201</v>
      </c>
      <c r="E967" s="115" t="s">
        <v>299</v>
      </c>
      <c r="G967" s="24"/>
      <c r="H967" s="75"/>
      <c r="I967" s="23">
        <f>'DepExp. Class.'!G$160</f>
        <v>0</v>
      </c>
      <c r="J967" s="75">
        <f t="shared" ref="J967:X967" si="646">+J160+J429+J698</f>
        <v>0</v>
      </c>
      <c r="K967" s="75">
        <f t="shared" si="646"/>
        <v>0</v>
      </c>
      <c r="L967" s="75">
        <f t="shared" si="646"/>
        <v>0</v>
      </c>
      <c r="M967" s="75">
        <f t="shared" si="646"/>
        <v>0</v>
      </c>
      <c r="N967" s="75">
        <f t="shared" si="646"/>
        <v>0</v>
      </c>
      <c r="O967" s="75">
        <f t="shared" si="646"/>
        <v>0</v>
      </c>
      <c r="P967" s="75">
        <f t="shared" si="646"/>
        <v>0</v>
      </c>
      <c r="Q967" s="75">
        <f t="shared" si="646"/>
        <v>0</v>
      </c>
      <c r="R967" s="75">
        <f t="shared" si="646"/>
        <v>0</v>
      </c>
      <c r="S967" s="75">
        <f t="shared" si="646"/>
        <v>0</v>
      </c>
      <c r="T967" s="75">
        <f t="shared" si="646"/>
        <v>0</v>
      </c>
      <c r="U967" s="75">
        <f t="shared" si="646"/>
        <v>0</v>
      </c>
      <c r="V967" s="75">
        <f t="shared" si="646"/>
        <v>0</v>
      </c>
      <c r="W967" s="75">
        <f t="shared" si="646"/>
        <v>0</v>
      </c>
      <c r="X967" s="75">
        <f t="shared" si="646"/>
        <v>0</v>
      </c>
      <c r="Y967" s="23">
        <f t="shared" si="636"/>
        <v>0</v>
      </c>
    </row>
    <row r="968" spans="1:25">
      <c r="A968" s="25">
        <f t="shared" si="632"/>
        <v>939</v>
      </c>
      <c r="C968" s="119">
        <v>39202</v>
      </c>
      <c r="E968" s="115" t="s">
        <v>300</v>
      </c>
      <c r="G968" s="24"/>
      <c r="H968" s="75"/>
      <c r="I968" s="23">
        <f>'DepExp. Class.'!G$161</f>
        <v>0</v>
      </c>
      <c r="J968" s="75">
        <f t="shared" ref="J968:X968" si="647">+J161+J430+J699</f>
        <v>0</v>
      </c>
      <c r="K968" s="75">
        <f t="shared" si="647"/>
        <v>0</v>
      </c>
      <c r="L968" s="75">
        <f t="shared" si="647"/>
        <v>0</v>
      </c>
      <c r="M968" s="75">
        <f t="shared" si="647"/>
        <v>0</v>
      </c>
      <c r="N968" s="75">
        <f t="shared" si="647"/>
        <v>0</v>
      </c>
      <c r="O968" s="75">
        <f t="shared" si="647"/>
        <v>0</v>
      </c>
      <c r="P968" s="75">
        <f t="shared" si="647"/>
        <v>0</v>
      </c>
      <c r="Q968" s="75">
        <f t="shared" si="647"/>
        <v>0</v>
      </c>
      <c r="R968" s="75">
        <f t="shared" si="647"/>
        <v>0</v>
      </c>
      <c r="S968" s="75">
        <f t="shared" si="647"/>
        <v>0</v>
      </c>
      <c r="T968" s="75">
        <f t="shared" si="647"/>
        <v>0</v>
      </c>
      <c r="U968" s="75">
        <f t="shared" si="647"/>
        <v>0</v>
      </c>
      <c r="V968" s="75">
        <f t="shared" si="647"/>
        <v>0</v>
      </c>
      <c r="W968" s="75">
        <f t="shared" si="647"/>
        <v>0</v>
      </c>
      <c r="X968" s="75">
        <f t="shared" si="647"/>
        <v>0</v>
      </c>
      <c r="Y968" s="23">
        <f t="shared" si="636"/>
        <v>0</v>
      </c>
    </row>
    <row r="969" spans="1:25">
      <c r="A969" s="25">
        <f t="shared" si="632"/>
        <v>940</v>
      </c>
      <c r="C969" s="119">
        <v>39300</v>
      </c>
      <c r="E969" s="115" t="s">
        <v>186</v>
      </c>
      <c r="G969" s="24"/>
      <c r="H969" s="75"/>
      <c r="I969" s="23">
        <f>'DepExp. Class.'!G$162</f>
        <v>0</v>
      </c>
      <c r="J969" s="75">
        <f t="shared" ref="J969:X969" si="648">+J162+J431+J700</f>
        <v>0</v>
      </c>
      <c r="K969" s="75">
        <f t="shared" si="648"/>
        <v>0</v>
      </c>
      <c r="L969" s="75">
        <f t="shared" si="648"/>
        <v>0</v>
      </c>
      <c r="M969" s="75">
        <f t="shared" si="648"/>
        <v>0</v>
      </c>
      <c r="N969" s="75">
        <f t="shared" si="648"/>
        <v>0</v>
      </c>
      <c r="O969" s="75">
        <f t="shared" si="648"/>
        <v>0</v>
      </c>
      <c r="P969" s="75">
        <f t="shared" si="648"/>
        <v>0</v>
      </c>
      <c r="Q969" s="75">
        <f t="shared" si="648"/>
        <v>0</v>
      </c>
      <c r="R969" s="75">
        <f t="shared" si="648"/>
        <v>0</v>
      </c>
      <c r="S969" s="75">
        <f t="shared" si="648"/>
        <v>0</v>
      </c>
      <c r="T969" s="75">
        <f t="shared" si="648"/>
        <v>0</v>
      </c>
      <c r="U969" s="75">
        <f t="shared" si="648"/>
        <v>0</v>
      </c>
      <c r="V969" s="75">
        <f t="shared" si="648"/>
        <v>0</v>
      </c>
      <c r="W969" s="75">
        <f t="shared" si="648"/>
        <v>0</v>
      </c>
      <c r="X969" s="75">
        <f t="shared" si="648"/>
        <v>0</v>
      </c>
      <c r="Y969" s="23">
        <f t="shared" si="636"/>
        <v>0</v>
      </c>
    </row>
    <row r="970" spans="1:25">
      <c r="A970" s="25">
        <f t="shared" si="632"/>
        <v>941</v>
      </c>
      <c r="C970" s="119">
        <v>39400</v>
      </c>
      <c r="E970" s="115" t="s">
        <v>301</v>
      </c>
      <c r="G970" s="24"/>
      <c r="H970" s="75"/>
      <c r="I970" s="23">
        <f>'DepExp. Class.'!G$163</f>
        <v>1400.2547724913647</v>
      </c>
      <c r="J970" s="75">
        <f t="shared" ref="J970:X970" si="649">+J163+J432+J701</f>
        <v>1043.5859795805909</v>
      </c>
      <c r="K970" s="75">
        <f t="shared" si="649"/>
        <v>290.0252548995968</v>
      </c>
      <c r="L970" s="75">
        <f t="shared" si="649"/>
        <v>0.36433612126572623</v>
      </c>
      <c r="M970" s="75">
        <f t="shared" si="649"/>
        <v>59.180493342483288</v>
      </c>
      <c r="N970" s="75">
        <f t="shared" si="649"/>
        <v>7.0987085474280125</v>
      </c>
      <c r="O970" s="75">
        <f t="shared" si="649"/>
        <v>0</v>
      </c>
      <c r="P970" s="75">
        <f t="shared" si="649"/>
        <v>0</v>
      </c>
      <c r="Q970" s="75">
        <f t="shared" si="649"/>
        <v>0</v>
      </c>
      <c r="R970" s="75">
        <f t="shared" si="649"/>
        <v>0</v>
      </c>
      <c r="S970" s="75">
        <f t="shared" si="649"/>
        <v>0</v>
      </c>
      <c r="T970" s="75">
        <f t="shared" si="649"/>
        <v>0</v>
      </c>
      <c r="U970" s="75">
        <f t="shared" si="649"/>
        <v>0</v>
      </c>
      <c r="V970" s="75">
        <f t="shared" si="649"/>
        <v>0</v>
      </c>
      <c r="W970" s="75">
        <f t="shared" si="649"/>
        <v>0</v>
      </c>
      <c r="X970" s="75">
        <f t="shared" si="649"/>
        <v>0</v>
      </c>
      <c r="Y970" s="23">
        <f t="shared" si="636"/>
        <v>0</v>
      </c>
    </row>
    <row r="971" spans="1:25">
      <c r="A971" s="25">
        <f t="shared" si="632"/>
        <v>942</v>
      </c>
      <c r="C971" s="119">
        <v>39600</v>
      </c>
      <c r="E971" s="115" t="s">
        <v>302</v>
      </c>
      <c r="G971" s="24"/>
      <c r="H971" s="75"/>
      <c r="I971" s="23">
        <f>'DepExp. Class.'!G$164</f>
        <v>9.8288144265040849</v>
      </c>
      <c r="J971" s="75">
        <f t="shared" ref="J971:X971" si="650">+J164+J433+J702</f>
        <v>7.3252476141532776</v>
      </c>
      <c r="K971" s="75">
        <f t="shared" si="650"/>
        <v>2.0357755355733032</v>
      </c>
      <c r="L971" s="75">
        <f t="shared" si="650"/>
        <v>2.5573861236849989E-3</v>
      </c>
      <c r="M971" s="75">
        <f t="shared" si="650"/>
        <v>0.41540589481248552</v>
      </c>
      <c r="N971" s="75">
        <f t="shared" si="650"/>
        <v>4.9827995841334356E-2</v>
      </c>
      <c r="O971" s="75">
        <f t="shared" si="650"/>
        <v>0</v>
      </c>
      <c r="P971" s="75">
        <f t="shared" si="650"/>
        <v>0</v>
      </c>
      <c r="Q971" s="75">
        <f t="shared" si="650"/>
        <v>0</v>
      </c>
      <c r="R971" s="75">
        <f t="shared" si="650"/>
        <v>0</v>
      </c>
      <c r="S971" s="75">
        <f t="shared" si="650"/>
        <v>0</v>
      </c>
      <c r="T971" s="75">
        <f t="shared" si="650"/>
        <v>0</v>
      </c>
      <c r="U971" s="75">
        <f t="shared" si="650"/>
        <v>0</v>
      </c>
      <c r="V971" s="75">
        <f t="shared" si="650"/>
        <v>0</v>
      </c>
      <c r="W971" s="75">
        <f t="shared" si="650"/>
        <v>0</v>
      </c>
      <c r="X971" s="75">
        <f t="shared" si="650"/>
        <v>0</v>
      </c>
      <c r="Y971" s="23">
        <f t="shared" si="636"/>
        <v>0</v>
      </c>
    </row>
    <row r="972" spans="1:25">
      <c r="A972" s="25">
        <f t="shared" si="632"/>
        <v>943</v>
      </c>
      <c r="C972" s="119">
        <v>39603</v>
      </c>
      <c r="E972" s="115" t="s">
        <v>303</v>
      </c>
      <c r="G972" s="24"/>
      <c r="H972" s="75"/>
      <c r="I972" s="23">
        <f>'DepExp. Class.'!G$165</f>
        <v>0</v>
      </c>
      <c r="J972" s="75">
        <f t="shared" ref="J972:X972" si="651">+J165+J434+J703</f>
        <v>0</v>
      </c>
      <c r="K972" s="75">
        <f t="shared" si="651"/>
        <v>0</v>
      </c>
      <c r="L972" s="75">
        <f t="shared" si="651"/>
        <v>0</v>
      </c>
      <c r="M972" s="75">
        <f t="shared" si="651"/>
        <v>0</v>
      </c>
      <c r="N972" s="75">
        <f t="shared" si="651"/>
        <v>0</v>
      </c>
      <c r="O972" s="75">
        <f t="shared" si="651"/>
        <v>0</v>
      </c>
      <c r="P972" s="75">
        <f t="shared" si="651"/>
        <v>0</v>
      </c>
      <c r="Q972" s="75">
        <f t="shared" si="651"/>
        <v>0</v>
      </c>
      <c r="R972" s="75">
        <f t="shared" si="651"/>
        <v>0</v>
      </c>
      <c r="S972" s="75">
        <f t="shared" si="651"/>
        <v>0</v>
      </c>
      <c r="T972" s="75">
        <f t="shared" si="651"/>
        <v>0</v>
      </c>
      <c r="U972" s="75">
        <f t="shared" si="651"/>
        <v>0</v>
      </c>
      <c r="V972" s="75">
        <f t="shared" si="651"/>
        <v>0</v>
      </c>
      <c r="W972" s="75">
        <f t="shared" si="651"/>
        <v>0</v>
      </c>
      <c r="X972" s="75">
        <f t="shared" si="651"/>
        <v>0</v>
      </c>
      <c r="Y972" s="23">
        <f t="shared" si="636"/>
        <v>0</v>
      </c>
    </row>
    <row r="973" spans="1:25">
      <c r="A973" s="25">
        <f t="shared" si="632"/>
        <v>944</v>
      </c>
      <c r="C973" s="119">
        <v>39604</v>
      </c>
      <c r="E973" s="115" t="s">
        <v>304</v>
      </c>
      <c r="G973" s="24"/>
      <c r="H973" s="75"/>
      <c r="I973" s="23">
        <f>'DepExp. Class.'!G$166</f>
        <v>0</v>
      </c>
      <c r="J973" s="75">
        <f t="shared" ref="J973:X973" si="652">+J166+J435+J704</f>
        <v>0</v>
      </c>
      <c r="K973" s="75">
        <f t="shared" si="652"/>
        <v>0</v>
      </c>
      <c r="L973" s="75">
        <f t="shared" si="652"/>
        <v>0</v>
      </c>
      <c r="M973" s="75">
        <f t="shared" si="652"/>
        <v>0</v>
      </c>
      <c r="N973" s="75">
        <f t="shared" si="652"/>
        <v>0</v>
      </c>
      <c r="O973" s="75">
        <f t="shared" si="652"/>
        <v>0</v>
      </c>
      <c r="P973" s="75">
        <f t="shared" si="652"/>
        <v>0</v>
      </c>
      <c r="Q973" s="75">
        <f t="shared" si="652"/>
        <v>0</v>
      </c>
      <c r="R973" s="75">
        <f t="shared" si="652"/>
        <v>0</v>
      </c>
      <c r="S973" s="75">
        <f t="shared" si="652"/>
        <v>0</v>
      </c>
      <c r="T973" s="75">
        <f t="shared" si="652"/>
        <v>0</v>
      </c>
      <c r="U973" s="75">
        <f t="shared" si="652"/>
        <v>0</v>
      </c>
      <c r="V973" s="75">
        <f t="shared" si="652"/>
        <v>0</v>
      </c>
      <c r="W973" s="75">
        <f t="shared" si="652"/>
        <v>0</v>
      </c>
      <c r="X973" s="75">
        <f t="shared" si="652"/>
        <v>0</v>
      </c>
      <c r="Y973" s="23">
        <f t="shared" si="636"/>
        <v>0</v>
      </c>
    </row>
    <row r="974" spans="1:25">
      <c r="A974" s="25">
        <f t="shared" si="632"/>
        <v>945</v>
      </c>
      <c r="C974" s="119">
        <v>39605</v>
      </c>
      <c r="E974" s="113" t="s">
        <v>305</v>
      </c>
      <c r="G974" s="24"/>
      <c r="H974" s="75"/>
      <c r="I974" s="23">
        <f>'DepExp. Class.'!G$167</f>
        <v>0</v>
      </c>
      <c r="J974" s="75">
        <f t="shared" ref="J974:X974" si="653">+J167+J436+J705</f>
        <v>0</v>
      </c>
      <c r="K974" s="75">
        <f t="shared" si="653"/>
        <v>0</v>
      </c>
      <c r="L974" s="75">
        <f t="shared" si="653"/>
        <v>0</v>
      </c>
      <c r="M974" s="75">
        <f t="shared" si="653"/>
        <v>0</v>
      </c>
      <c r="N974" s="75">
        <f t="shared" si="653"/>
        <v>0</v>
      </c>
      <c r="O974" s="75">
        <f t="shared" si="653"/>
        <v>0</v>
      </c>
      <c r="P974" s="75">
        <f t="shared" si="653"/>
        <v>0</v>
      </c>
      <c r="Q974" s="75">
        <f t="shared" si="653"/>
        <v>0</v>
      </c>
      <c r="R974" s="75">
        <f t="shared" si="653"/>
        <v>0</v>
      </c>
      <c r="S974" s="75">
        <f t="shared" si="653"/>
        <v>0</v>
      </c>
      <c r="T974" s="75">
        <f t="shared" si="653"/>
        <v>0</v>
      </c>
      <c r="U974" s="75">
        <f t="shared" si="653"/>
        <v>0</v>
      </c>
      <c r="V974" s="75">
        <f t="shared" si="653"/>
        <v>0</v>
      </c>
      <c r="W974" s="75">
        <f t="shared" si="653"/>
        <v>0</v>
      </c>
      <c r="X974" s="75">
        <f t="shared" si="653"/>
        <v>0</v>
      </c>
      <c r="Y974" s="23">
        <f t="shared" si="636"/>
        <v>0</v>
      </c>
    </row>
    <row r="975" spans="1:25">
      <c r="A975" s="25">
        <f t="shared" si="632"/>
        <v>946</v>
      </c>
      <c r="C975" s="119">
        <v>39700</v>
      </c>
      <c r="E975" s="115" t="s">
        <v>306</v>
      </c>
      <c r="G975" s="24"/>
      <c r="H975" s="75"/>
      <c r="I975" s="23">
        <f>'DepExp. Class.'!G$168</f>
        <v>0</v>
      </c>
      <c r="J975" s="75">
        <f t="shared" ref="J975:X975" si="654">+J168+J437+J706</f>
        <v>0</v>
      </c>
      <c r="K975" s="75">
        <f t="shared" si="654"/>
        <v>0</v>
      </c>
      <c r="L975" s="75">
        <f t="shared" si="654"/>
        <v>0</v>
      </c>
      <c r="M975" s="75">
        <f t="shared" si="654"/>
        <v>0</v>
      </c>
      <c r="N975" s="75">
        <f t="shared" si="654"/>
        <v>0</v>
      </c>
      <c r="O975" s="75">
        <f t="shared" si="654"/>
        <v>0</v>
      </c>
      <c r="P975" s="75">
        <f t="shared" si="654"/>
        <v>0</v>
      </c>
      <c r="Q975" s="75">
        <f t="shared" si="654"/>
        <v>0</v>
      </c>
      <c r="R975" s="75">
        <f t="shared" si="654"/>
        <v>0</v>
      </c>
      <c r="S975" s="75">
        <f t="shared" si="654"/>
        <v>0</v>
      </c>
      <c r="T975" s="75">
        <f t="shared" si="654"/>
        <v>0</v>
      </c>
      <c r="U975" s="75">
        <f t="shared" si="654"/>
        <v>0</v>
      </c>
      <c r="V975" s="75">
        <f t="shared" si="654"/>
        <v>0</v>
      </c>
      <c r="W975" s="75">
        <f t="shared" si="654"/>
        <v>0</v>
      </c>
      <c r="X975" s="75">
        <f t="shared" si="654"/>
        <v>0</v>
      </c>
      <c r="Y975" s="23">
        <f t="shared" si="636"/>
        <v>0</v>
      </c>
    </row>
    <row r="976" spans="1:25">
      <c r="A976" s="25">
        <f t="shared" si="632"/>
        <v>947</v>
      </c>
      <c r="C976" s="119">
        <v>39701</v>
      </c>
      <c r="E976" s="115" t="s">
        <v>307</v>
      </c>
      <c r="G976" s="24"/>
      <c r="H976" s="75"/>
      <c r="I976" s="23">
        <f>'DepExp. Class.'!G$169</f>
        <v>0</v>
      </c>
      <c r="J976" s="75">
        <f t="shared" ref="J976:X976" si="655">+J169+J438+J707</f>
        <v>0</v>
      </c>
      <c r="K976" s="75">
        <f t="shared" si="655"/>
        <v>0</v>
      </c>
      <c r="L976" s="75">
        <f t="shared" si="655"/>
        <v>0</v>
      </c>
      <c r="M976" s="75">
        <f t="shared" si="655"/>
        <v>0</v>
      </c>
      <c r="N976" s="75">
        <f t="shared" si="655"/>
        <v>0</v>
      </c>
      <c r="O976" s="75">
        <f t="shared" si="655"/>
        <v>0</v>
      </c>
      <c r="P976" s="75">
        <f t="shared" si="655"/>
        <v>0</v>
      </c>
      <c r="Q976" s="75">
        <f t="shared" si="655"/>
        <v>0</v>
      </c>
      <c r="R976" s="75">
        <f t="shared" si="655"/>
        <v>0</v>
      </c>
      <c r="S976" s="75">
        <f t="shared" si="655"/>
        <v>0</v>
      </c>
      <c r="T976" s="75">
        <f t="shared" si="655"/>
        <v>0</v>
      </c>
      <c r="U976" s="75">
        <f t="shared" si="655"/>
        <v>0</v>
      </c>
      <c r="V976" s="75">
        <f t="shared" si="655"/>
        <v>0</v>
      </c>
      <c r="W976" s="75">
        <f t="shared" si="655"/>
        <v>0</v>
      </c>
      <c r="X976" s="75">
        <f t="shared" si="655"/>
        <v>0</v>
      </c>
      <c r="Y976" s="23">
        <f t="shared" si="636"/>
        <v>0</v>
      </c>
    </row>
    <row r="977" spans="1:25">
      <c r="A977" s="25">
        <f t="shared" si="632"/>
        <v>948</v>
      </c>
      <c r="C977" s="119">
        <v>39702</v>
      </c>
      <c r="E977" s="115" t="s">
        <v>308</v>
      </c>
      <c r="G977" s="24"/>
      <c r="H977" s="75"/>
      <c r="I977" s="23">
        <f>'DepExp. Class.'!G$170</f>
        <v>0</v>
      </c>
      <c r="J977" s="75">
        <f t="shared" ref="J977:X977" si="656">+J170+J439+J708</f>
        <v>0</v>
      </c>
      <c r="K977" s="75">
        <f t="shared" si="656"/>
        <v>0</v>
      </c>
      <c r="L977" s="75">
        <f t="shared" si="656"/>
        <v>0</v>
      </c>
      <c r="M977" s="75">
        <f t="shared" si="656"/>
        <v>0</v>
      </c>
      <c r="N977" s="75">
        <f t="shared" si="656"/>
        <v>0</v>
      </c>
      <c r="O977" s="75">
        <f t="shared" si="656"/>
        <v>0</v>
      </c>
      <c r="P977" s="75">
        <f t="shared" si="656"/>
        <v>0</v>
      </c>
      <c r="Q977" s="75">
        <f t="shared" si="656"/>
        <v>0</v>
      </c>
      <c r="R977" s="75">
        <f t="shared" si="656"/>
        <v>0</v>
      </c>
      <c r="S977" s="75">
        <f t="shared" si="656"/>
        <v>0</v>
      </c>
      <c r="T977" s="75">
        <f t="shared" si="656"/>
        <v>0</v>
      </c>
      <c r="U977" s="75">
        <f t="shared" si="656"/>
        <v>0</v>
      </c>
      <c r="V977" s="75">
        <f t="shared" si="656"/>
        <v>0</v>
      </c>
      <c r="W977" s="75">
        <f t="shared" si="656"/>
        <v>0</v>
      </c>
      <c r="X977" s="75">
        <f t="shared" si="656"/>
        <v>0</v>
      </c>
      <c r="Y977" s="23">
        <f t="shared" si="636"/>
        <v>0</v>
      </c>
    </row>
    <row r="978" spans="1:25">
      <c r="A978" s="25">
        <f t="shared" si="632"/>
        <v>949</v>
      </c>
      <c r="C978" s="119">
        <v>39705</v>
      </c>
      <c r="E978" s="115" t="s">
        <v>309</v>
      </c>
      <c r="G978" s="24"/>
      <c r="H978" s="75"/>
      <c r="I978" s="23">
        <f>'DepExp. Class.'!G$171</f>
        <v>0</v>
      </c>
      <c r="J978" s="75">
        <f t="shared" ref="J978:X978" si="657">+J171+J440+J709</f>
        <v>0</v>
      </c>
      <c r="K978" s="75">
        <f t="shared" si="657"/>
        <v>0</v>
      </c>
      <c r="L978" s="75">
        <f t="shared" si="657"/>
        <v>0</v>
      </c>
      <c r="M978" s="75">
        <f t="shared" si="657"/>
        <v>0</v>
      </c>
      <c r="N978" s="75">
        <f t="shared" si="657"/>
        <v>0</v>
      </c>
      <c r="O978" s="75">
        <f t="shared" si="657"/>
        <v>0</v>
      </c>
      <c r="P978" s="75">
        <f t="shared" si="657"/>
        <v>0</v>
      </c>
      <c r="Q978" s="75">
        <f t="shared" si="657"/>
        <v>0</v>
      </c>
      <c r="R978" s="75">
        <f t="shared" si="657"/>
        <v>0</v>
      </c>
      <c r="S978" s="75">
        <f t="shared" si="657"/>
        <v>0</v>
      </c>
      <c r="T978" s="75">
        <f t="shared" si="657"/>
        <v>0</v>
      </c>
      <c r="U978" s="75">
        <f t="shared" si="657"/>
        <v>0</v>
      </c>
      <c r="V978" s="75">
        <f t="shared" si="657"/>
        <v>0</v>
      </c>
      <c r="W978" s="75">
        <f t="shared" si="657"/>
        <v>0</v>
      </c>
      <c r="X978" s="75">
        <f t="shared" si="657"/>
        <v>0</v>
      </c>
      <c r="Y978" s="23">
        <f t="shared" si="636"/>
        <v>0</v>
      </c>
    </row>
    <row r="979" spans="1:25">
      <c r="A979" s="25">
        <f t="shared" si="632"/>
        <v>950</v>
      </c>
      <c r="C979" s="119">
        <v>39800</v>
      </c>
      <c r="E979" s="115" t="s">
        <v>310</v>
      </c>
      <c r="G979" s="24"/>
      <c r="H979" s="75"/>
      <c r="I979" s="23">
        <f>'DepExp. Class.'!G$172</f>
        <v>0</v>
      </c>
      <c r="J979" s="75">
        <f t="shared" ref="J979:X979" si="658">+J172+J441+J710</f>
        <v>0</v>
      </c>
      <c r="K979" s="75">
        <f t="shared" si="658"/>
        <v>0</v>
      </c>
      <c r="L979" s="75">
        <f t="shared" si="658"/>
        <v>0</v>
      </c>
      <c r="M979" s="75">
        <f t="shared" si="658"/>
        <v>0</v>
      </c>
      <c r="N979" s="75">
        <f t="shared" si="658"/>
        <v>0</v>
      </c>
      <c r="O979" s="75">
        <f t="shared" si="658"/>
        <v>0</v>
      </c>
      <c r="P979" s="75">
        <f t="shared" si="658"/>
        <v>0</v>
      </c>
      <c r="Q979" s="75">
        <f t="shared" si="658"/>
        <v>0</v>
      </c>
      <c r="R979" s="75">
        <f t="shared" si="658"/>
        <v>0</v>
      </c>
      <c r="S979" s="75">
        <f t="shared" si="658"/>
        <v>0</v>
      </c>
      <c r="T979" s="75">
        <f t="shared" si="658"/>
        <v>0</v>
      </c>
      <c r="U979" s="75">
        <f t="shared" si="658"/>
        <v>0</v>
      </c>
      <c r="V979" s="75">
        <f t="shared" si="658"/>
        <v>0</v>
      </c>
      <c r="W979" s="75">
        <f t="shared" si="658"/>
        <v>0</v>
      </c>
      <c r="X979" s="75">
        <f t="shared" si="658"/>
        <v>0</v>
      </c>
      <c r="Y979" s="23">
        <f t="shared" si="636"/>
        <v>0</v>
      </c>
    </row>
    <row r="980" spans="1:25">
      <c r="A980" s="25">
        <f t="shared" si="632"/>
        <v>951</v>
      </c>
      <c r="C980" s="119">
        <v>39900</v>
      </c>
      <c r="E980" s="115" t="s">
        <v>311</v>
      </c>
      <c r="G980" s="24"/>
      <c r="H980" s="75"/>
      <c r="I980" s="23">
        <f>'DepExp. Class.'!G$173</f>
        <v>0</v>
      </c>
      <c r="J980" s="75">
        <f t="shared" ref="J980:X980" si="659">+J173+J442+J711</f>
        <v>0</v>
      </c>
      <c r="K980" s="75">
        <f t="shared" si="659"/>
        <v>0</v>
      </c>
      <c r="L980" s="75">
        <f t="shared" si="659"/>
        <v>0</v>
      </c>
      <c r="M980" s="75">
        <f t="shared" si="659"/>
        <v>0</v>
      </c>
      <c r="N980" s="75">
        <f t="shared" si="659"/>
        <v>0</v>
      </c>
      <c r="O980" s="75">
        <f t="shared" si="659"/>
        <v>0</v>
      </c>
      <c r="P980" s="75">
        <f t="shared" si="659"/>
        <v>0</v>
      </c>
      <c r="Q980" s="75">
        <f t="shared" si="659"/>
        <v>0</v>
      </c>
      <c r="R980" s="75">
        <f t="shared" si="659"/>
        <v>0</v>
      </c>
      <c r="S980" s="75">
        <f t="shared" si="659"/>
        <v>0</v>
      </c>
      <c r="T980" s="75">
        <f t="shared" si="659"/>
        <v>0</v>
      </c>
      <c r="U980" s="75">
        <f t="shared" si="659"/>
        <v>0</v>
      </c>
      <c r="V980" s="75">
        <f t="shared" si="659"/>
        <v>0</v>
      </c>
      <c r="W980" s="75">
        <f t="shared" si="659"/>
        <v>0</v>
      </c>
      <c r="X980" s="75">
        <f t="shared" si="659"/>
        <v>0</v>
      </c>
      <c r="Y980" s="23">
        <f t="shared" si="636"/>
        <v>0</v>
      </c>
    </row>
    <row r="981" spans="1:25">
      <c r="A981" s="25">
        <f t="shared" si="632"/>
        <v>952</v>
      </c>
      <c r="C981" s="119">
        <v>39901</v>
      </c>
      <c r="E981" s="115" t="s">
        <v>312</v>
      </c>
      <c r="G981" s="24"/>
      <c r="H981" s="75"/>
      <c r="I981" s="23">
        <f>'DepExp. Class.'!G$174</f>
        <v>0</v>
      </c>
      <c r="J981" s="75">
        <f t="shared" ref="J981:X981" si="660">+J174+J443+J712</f>
        <v>0</v>
      </c>
      <c r="K981" s="75">
        <f t="shared" si="660"/>
        <v>0</v>
      </c>
      <c r="L981" s="75">
        <f t="shared" si="660"/>
        <v>0</v>
      </c>
      <c r="M981" s="75">
        <f t="shared" si="660"/>
        <v>0</v>
      </c>
      <c r="N981" s="75">
        <f t="shared" si="660"/>
        <v>0</v>
      </c>
      <c r="O981" s="75">
        <f t="shared" si="660"/>
        <v>0</v>
      </c>
      <c r="P981" s="75">
        <f t="shared" si="660"/>
        <v>0</v>
      </c>
      <c r="Q981" s="75">
        <f t="shared" si="660"/>
        <v>0</v>
      </c>
      <c r="R981" s="75">
        <f t="shared" si="660"/>
        <v>0</v>
      </c>
      <c r="S981" s="75">
        <f t="shared" si="660"/>
        <v>0</v>
      </c>
      <c r="T981" s="75">
        <f t="shared" si="660"/>
        <v>0</v>
      </c>
      <c r="U981" s="75">
        <f t="shared" si="660"/>
        <v>0</v>
      </c>
      <c r="V981" s="75">
        <f t="shared" si="660"/>
        <v>0</v>
      </c>
      <c r="W981" s="75">
        <f t="shared" si="660"/>
        <v>0</v>
      </c>
      <c r="X981" s="75">
        <f t="shared" si="660"/>
        <v>0</v>
      </c>
      <c r="Y981" s="23">
        <f t="shared" si="636"/>
        <v>0</v>
      </c>
    </row>
    <row r="982" spans="1:25">
      <c r="A982" s="25">
        <f t="shared" si="632"/>
        <v>953</v>
      </c>
      <c r="C982" s="119">
        <v>39902</v>
      </c>
      <c r="E982" s="115" t="s">
        <v>313</v>
      </c>
      <c r="G982" s="24"/>
      <c r="H982" s="75"/>
      <c r="I982" s="23">
        <f>'DepExp. Class.'!G$175</f>
        <v>0</v>
      </c>
      <c r="J982" s="75">
        <f t="shared" ref="J982:X982" si="661">+J175+J444+J713</f>
        <v>0</v>
      </c>
      <c r="K982" s="75">
        <f t="shared" si="661"/>
        <v>0</v>
      </c>
      <c r="L982" s="75">
        <f t="shared" si="661"/>
        <v>0</v>
      </c>
      <c r="M982" s="75">
        <f t="shared" si="661"/>
        <v>0</v>
      </c>
      <c r="N982" s="75">
        <f t="shared" si="661"/>
        <v>0</v>
      </c>
      <c r="O982" s="75">
        <f t="shared" si="661"/>
        <v>0</v>
      </c>
      <c r="P982" s="75">
        <f t="shared" si="661"/>
        <v>0</v>
      </c>
      <c r="Q982" s="75">
        <f t="shared" si="661"/>
        <v>0</v>
      </c>
      <c r="R982" s="75">
        <f t="shared" si="661"/>
        <v>0</v>
      </c>
      <c r="S982" s="75">
        <f t="shared" si="661"/>
        <v>0</v>
      </c>
      <c r="T982" s="75">
        <f t="shared" si="661"/>
        <v>0</v>
      </c>
      <c r="U982" s="75">
        <f t="shared" si="661"/>
        <v>0</v>
      </c>
      <c r="V982" s="75">
        <f t="shared" si="661"/>
        <v>0</v>
      </c>
      <c r="W982" s="75">
        <f t="shared" si="661"/>
        <v>0</v>
      </c>
      <c r="X982" s="75">
        <f t="shared" si="661"/>
        <v>0</v>
      </c>
      <c r="Y982" s="23">
        <f t="shared" si="636"/>
        <v>0</v>
      </c>
    </row>
    <row r="983" spans="1:25">
      <c r="A983" s="25">
        <f t="shared" si="632"/>
        <v>954</v>
      </c>
      <c r="C983" s="119">
        <v>39903</v>
      </c>
      <c r="E983" s="115" t="s">
        <v>314</v>
      </c>
      <c r="G983" s="24"/>
      <c r="H983" s="75"/>
      <c r="I983" s="23">
        <f>'DepExp. Class.'!G$176</f>
        <v>1552.3089334732001</v>
      </c>
      <c r="J983" s="75">
        <f t="shared" ref="J983:X983" si="662">+J176+J445+J714</f>
        <v>1156.9093501949283</v>
      </c>
      <c r="K983" s="75">
        <f t="shared" si="662"/>
        <v>321.51919990421783</v>
      </c>
      <c r="L983" s="75">
        <f t="shared" si="662"/>
        <v>0.40389950953104115</v>
      </c>
      <c r="M983" s="75">
        <f t="shared" si="662"/>
        <v>65.606924045284472</v>
      </c>
      <c r="N983" s="75">
        <f t="shared" si="662"/>
        <v>7.8695598192385541</v>
      </c>
      <c r="O983" s="75">
        <f t="shared" si="662"/>
        <v>0</v>
      </c>
      <c r="P983" s="75">
        <f t="shared" si="662"/>
        <v>0</v>
      </c>
      <c r="Q983" s="75">
        <f t="shared" si="662"/>
        <v>0</v>
      </c>
      <c r="R983" s="75">
        <f t="shared" si="662"/>
        <v>0</v>
      </c>
      <c r="S983" s="75">
        <f t="shared" si="662"/>
        <v>0</v>
      </c>
      <c r="T983" s="75">
        <f t="shared" si="662"/>
        <v>0</v>
      </c>
      <c r="U983" s="75">
        <f t="shared" si="662"/>
        <v>0</v>
      </c>
      <c r="V983" s="75">
        <f t="shared" si="662"/>
        <v>0</v>
      </c>
      <c r="W983" s="75">
        <f t="shared" si="662"/>
        <v>0</v>
      </c>
      <c r="X983" s="75">
        <f t="shared" si="662"/>
        <v>0</v>
      </c>
      <c r="Y983" s="23">
        <f t="shared" si="636"/>
        <v>0</v>
      </c>
    </row>
    <row r="984" spans="1:25">
      <c r="A984" s="25">
        <f t="shared" si="632"/>
        <v>955</v>
      </c>
      <c r="C984" s="119">
        <v>39904</v>
      </c>
      <c r="E984" s="115" t="s">
        <v>315</v>
      </c>
      <c r="G984" s="24"/>
      <c r="H984" s="75"/>
      <c r="I984" s="23">
        <f>'DepExp. Class.'!G$177</f>
        <v>0</v>
      </c>
      <c r="J984" s="75">
        <f t="shared" ref="J984:X984" si="663">+J177+J446+J715</f>
        <v>0</v>
      </c>
      <c r="K984" s="75">
        <f t="shared" si="663"/>
        <v>0</v>
      </c>
      <c r="L984" s="75">
        <f t="shared" si="663"/>
        <v>0</v>
      </c>
      <c r="M984" s="75">
        <f t="shared" si="663"/>
        <v>0</v>
      </c>
      <c r="N984" s="75">
        <f t="shared" si="663"/>
        <v>0</v>
      </c>
      <c r="O984" s="75">
        <f t="shared" si="663"/>
        <v>0</v>
      </c>
      <c r="P984" s="75">
        <f t="shared" si="663"/>
        <v>0</v>
      </c>
      <c r="Q984" s="75">
        <f t="shared" si="663"/>
        <v>0</v>
      </c>
      <c r="R984" s="75">
        <f t="shared" si="663"/>
        <v>0</v>
      </c>
      <c r="S984" s="75">
        <f t="shared" si="663"/>
        <v>0</v>
      </c>
      <c r="T984" s="75">
        <f t="shared" si="663"/>
        <v>0</v>
      </c>
      <c r="U984" s="75">
        <f t="shared" si="663"/>
        <v>0</v>
      </c>
      <c r="V984" s="75">
        <f t="shared" si="663"/>
        <v>0</v>
      </c>
      <c r="W984" s="75">
        <f t="shared" si="663"/>
        <v>0</v>
      </c>
      <c r="X984" s="75">
        <f t="shared" si="663"/>
        <v>0</v>
      </c>
      <c r="Y984" s="23">
        <f t="shared" si="636"/>
        <v>0</v>
      </c>
    </row>
    <row r="985" spans="1:25">
      <c r="A985" s="25">
        <f t="shared" si="632"/>
        <v>956</v>
      </c>
      <c r="C985" s="119">
        <v>39905</v>
      </c>
      <c r="E985" s="115" t="s">
        <v>316</v>
      </c>
      <c r="G985" s="24"/>
      <c r="H985" s="75"/>
      <c r="I985" s="23">
        <f>'DepExp. Class.'!G$178</f>
        <v>0</v>
      </c>
      <c r="J985" s="75">
        <f t="shared" ref="J985:X985" si="664">+J178+J447+J716</f>
        <v>0</v>
      </c>
      <c r="K985" s="75">
        <f t="shared" si="664"/>
        <v>0</v>
      </c>
      <c r="L985" s="75">
        <f t="shared" si="664"/>
        <v>0</v>
      </c>
      <c r="M985" s="75">
        <f t="shared" si="664"/>
        <v>0</v>
      </c>
      <c r="N985" s="75">
        <f t="shared" si="664"/>
        <v>0</v>
      </c>
      <c r="O985" s="75">
        <f t="shared" si="664"/>
        <v>0</v>
      </c>
      <c r="P985" s="75">
        <f t="shared" si="664"/>
        <v>0</v>
      </c>
      <c r="Q985" s="75">
        <f t="shared" si="664"/>
        <v>0</v>
      </c>
      <c r="R985" s="75">
        <f t="shared" si="664"/>
        <v>0</v>
      </c>
      <c r="S985" s="75">
        <f t="shared" si="664"/>
        <v>0</v>
      </c>
      <c r="T985" s="75">
        <f t="shared" si="664"/>
        <v>0</v>
      </c>
      <c r="U985" s="75">
        <f t="shared" si="664"/>
        <v>0</v>
      </c>
      <c r="V985" s="75">
        <f t="shared" si="664"/>
        <v>0</v>
      </c>
      <c r="W985" s="75">
        <f t="shared" si="664"/>
        <v>0</v>
      </c>
      <c r="X985" s="75">
        <f t="shared" si="664"/>
        <v>0</v>
      </c>
      <c r="Y985" s="23">
        <f t="shared" si="636"/>
        <v>0</v>
      </c>
    </row>
    <row r="986" spans="1:25">
      <c r="A986" s="25">
        <f t="shared" si="632"/>
        <v>957</v>
      </c>
      <c r="C986" s="119">
        <v>39906</v>
      </c>
      <c r="E986" s="115" t="s">
        <v>317</v>
      </c>
      <c r="G986" s="24"/>
      <c r="H986" s="75"/>
      <c r="I986" s="23">
        <f>'DepExp. Class.'!G$179</f>
        <v>0</v>
      </c>
      <c r="J986" s="75">
        <f t="shared" ref="J986:X986" si="665">+J179+J448+J717</f>
        <v>0</v>
      </c>
      <c r="K986" s="75">
        <f t="shared" si="665"/>
        <v>0</v>
      </c>
      <c r="L986" s="75">
        <f t="shared" si="665"/>
        <v>0</v>
      </c>
      <c r="M986" s="75">
        <f t="shared" si="665"/>
        <v>0</v>
      </c>
      <c r="N986" s="75">
        <f t="shared" si="665"/>
        <v>0</v>
      </c>
      <c r="O986" s="75">
        <f t="shared" si="665"/>
        <v>0</v>
      </c>
      <c r="P986" s="75">
        <f t="shared" si="665"/>
        <v>0</v>
      </c>
      <c r="Q986" s="75">
        <f t="shared" si="665"/>
        <v>0</v>
      </c>
      <c r="R986" s="75">
        <f t="shared" si="665"/>
        <v>0</v>
      </c>
      <c r="S986" s="75">
        <f t="shared" si="665"/>
        <v>0</v>
      </c>
      <c r="T986" s="75">
        <f t="shared" si="665"/>
        <v>0</v>
      </c>
      <c r="U986" s="75">
        <f t="shared" si="665"/>
        <v>0</v>
      </c>
      <c r="V986" s="75">
        <f t="shared" si="665"/>
        <v>0</v>
      </c>
      <c r="W986" s="75">
        <f t="shared" si="665"/>
        <v>0</v>
      </c>
      <c r="X986" s="75">
        <f t="shared" si="665"/>
        <v>0</v>
      </c>
      <c r="Y986" s="23">
        <f t="shared" si="636"/>
        <v>0</v>
      </c>
    </row>
    <row r="987" spans="1:25">
      <c r="A987" s="25">
        <f t="shared" si="632"/>
        <v>958</v>
      </c>
      <c r="C987" s="119">
        <v>39907</v>
      </c>
      <c r="E987" s="115" t="s">
        <v>318</v>
      </c>
      <c r="G987" s="24"/>
      <c r="H987" s="75"/>
      <c r="I987" s="23">
        <f>'DepExp. Class.'!G$180</f>
        <v>0</v>
      </c>
      <c r="J987" s="75">
        <f t="shared" ref="J987:X987" si="666">+J180+J449+J718</f>
        <v>0</v>
      </c>
      <c r="K987" s="75">
        <f t="shared" si="666"/>
        <v>0</v>
      </c>
      <c r="L987" s="75">
        <f t="shared" si="666"/>
        <v>0</v>
      </c>
      <c r="M987" s="75">
        <f t="shared" si="666"/>
        <v>0</v>
      </c>
      <c r="N987" s="75">
        <f t="shared" si="666"/>
        <v>0</v>
      </c>
      <c r="O987" s="75">
        <f t="shared" si="666"/>
        <v>0</v>
      </c>
      <c r="P987" s="75">
        <f t="shared" si="666"/>
        <v>0</v>
      </c>
      <c r="Q987" s="75">
        <f t="shared" si="666"/>
        <v>0</v>
      </c>
      <c r="R987" s="75">
        <f t="shared" si="666"/>
        <v>0</v>
      </c>
      <c r="S987" s="75">
        <f t="shared" si="666"/>
        <v>0</v>
      </c>
      <c r="T987" s="75">
        <f t="shared" si="666"/>
        <v>0</v>
      </c>
      <c r="U987" s="75">
        <f t="shared" si="666"/>
        <v>0</v>
      </c>
      <c r="V987" s="75">
        <f t="shared" si="666"/>
        <v>0</v>
      </c>
      <c r="W987" s="75">
        <f t="shared" si="666"/>
        <v>0</v>
      </c>
      <c r="X987" s="75">
        <f t="shared" si="666"/>
        <v>0</v>
      </c>
      <c r="Y987" s="23">
        <f t="shared" si="636"/>
        <v>0</v>
      </c>
    </row>
    <row r="988" spans="1:25">
      <c r="A988" s="25">
        <f t="shared" si="632"/>
        <v>959</v>
      </c>
      <c r="C988" s="119">
        <v>39908</v>
      </c>
      <c r="E988" s="115" t="s">
        <v>319</v>
      </c>
      <c r="G988" s="24"/>
      <c r="H988" s="75"/>
      <c r="I988" s="23">
        <f>'DepExp. Class.'!G$181</f>
        <v>0</v>
      </c>
      <c r="J988" s="75">
        <f t="shared" ref="J988:X988" si="667">+J181+J450+J719</f>
        <v>0</v>
      </c>
      <c r="K988" s="75">
        <f t="shared" si="667"/>
        <v>0</v>
      </c>
      <c r="L988" s="75">
        <f t="shared" si="667"/>
        <v>0</v>
      </c>
      <c r="M988" s="75">
        <f t="shared" si="667"/>
        <v>0</v>
      </c>
      <c r="N988" s="75">
        <f t="shared" si="667"/>
        <v>0</v>
      </c>
      <c r="O988" s="75">
        <f t="shared" si="667"/>
        <v>0</v>
      </c>
      <c r="P988" s="75">
        <f t="shared" si="667"/>
        <v>0</v>
      </c>
      <c r="Q988" s="75">
        <f t="shared" si="667"/>
        <v>0</v>
      </c>
      <c r="R988" s="75">
        <f t="shared" si="667"/>
        <v>0</v>
      </c>
      <c r="S988" s="75">
        <f t="shared" si="667"/>
        <v>0</v>
      </c>
      <c r="T988" s="75">
        <f t="shared" si="667"/>
        <v>0</v>
      </c>
      <c r="U988" s="75">
        <f t="shared" si="667"/>
        <v>0</v>
      </c>
      <c r="V988" s="75">
        <f t="shared" si="667"/>
        <v>0</v>
      </c>
      <c r="W988" s="75">
        <f t="shared" si="667"/>
        <v>0</v>
      </c>
      <c r="X988" s="75">
        <f t="shared" si="667"/>
        <v>0</v>
      </c>
      <c r="Y988" s="23">
        <f t="shared" si="636"/>
        <v>0</v>
      </c>
    </row>
    <row r="989" spans="1:25">
      <c r="A989" s="25">
        <f t="shared" si="632"/>
        <v>960</v>
      </c>
      <c r="C989" s="119">
        <v>39909</v>
      </c>
      <c r="E989" s="115" t="s">
        <v>320</v>
      </c>
      <c r="G989" s="24"/>
      <c r="H989" s="75"/>
      <c r="I989" s="23">
        <f>'DepExp. Class.'!G$182</f>
        <v>0</v>
      </c>
      <c r="J989" s="75">
        <f t="shared" ref="J989:X989" si="668">+J182+J451+J720</f>
        <v>0</v>
      </c>
      <c r="K989" s="75">
        <f t="shared" si="668"/>
        <v>0</v>
      </c>
      <c r="L989" s="75">
        <f t="shared" si="668"/>
        <v>0</v>
      </c>
      <c r="M989" s="75">
        <f t="shared" si="668"/>
        <v>0</v>
      </c>
      <c r="N989" s="75">
        <f t="shared" si="668"/>
        <v>0</v>
      </c>
      <c r="O989" s="75">
        <f t="shared" si="668"/>
        <v>0</v>
      </c>
      <c r="P989" s="75">
        <f t="shared" si="668"/>
        <v>0</v>
      </c>
      <c r="Q989" s="75">
        <f t="shared" si="668"/>
        <v>0</v>
      </c>
      <c r="R989" s="75">
        <f t="shared" si="668"/>
        <v>0</v>
      </c>
      <c r="S989" s="75">
        <f t="shared" si="668"/>
        <v>0</v>
      </c>
      <c r="T989" s="75">
        <f t="shared" si="668"/>
        <v>0</v>
      </c>
      <c r="U989" s="75">
        <f t="shared" si="668"/>
        <v>0</v>
      </c>
      <c r="V989" s="75">
        <f t="shared" si="668"/>
        <v>0</v>
      </c>
      <c r="W989" s="75">
        <f t="shared" si="668"/>
        <v>0</v>
      </c>
      <c r="X989" s="75">
        <f t="shared" si="668"/>
        <v>0</v>
      </c>
      <c r="Y989" s="23">
        <f t="shared" si="636"/>
        <v>0</v>
      </c>
    </row>
    <row r="990" spans="1:25">
      <c r="A990" s="25">
        <f t="shared" si="632"/>
        <v>961</v>
      </c>
      <c r="C990" s="119">
        <v>39924</v>
      </c>
      <c r="E990" s="115" t="s">
        <v>321</v>
      </c>
      <c r="G990" s="24"/>
      <c r="H990" s="75"/>
      <c r="I990" s="23">
        <f>'DepExp. Class.'!G$183</f>
        <v>0</v>
      </c>
      <c r="J990" s="75">
        <f t="shared" ref="J990:X990" si="669">+J183+J452+J721</f>
        <v>0</v>
      </c>
      <c r="K990" s="75">
        <f t="shared" si="669"/>
        <v>0</v>
      </c>
      <c r="L990" s="75">
        <f t="shared" si="669"/>
        <v>0</v>
      </c>
      <c r="M990" s="75">
        <f t="shared" si="669"/>
        <v>0</v>
      </c>
      <c r="N990" s="75">
        <f t="shared" si="669"/>
        <v>0</v>
      </c>
      <c r="O990" s="75">
        <f t="shared" si="669"/>
        <v>0</v>
      </c>
      <c r="P990" s="75">
        <f t="shared" si="669"/>
        <v>0</v>
      </c>
      <c r="Q990" s="75">
        <f t="shared" si="669"/>
        <v>0</v>
      </c>
      <c r="R990" s="75">
        <f t="shared" si="669"/>
        <v>0</v>
      </c>
      <c r="S990" s="75">
        <f t="shared" si="669"/>
        <v>0</v>
      </c>
      <c r="T990" s="75">
        <f t="shared" si="669"/>
        <v>0</v>
      </c>
      <c r="U990" s="75">
        <f t="shared" si="669"/>
        <v>0</v>
      </c>
      <c r="V990" s="75">
        <f t="shared" si="669"/>
        <v>0</v>
      </c>
      <c r="W990" s="75">
        <f t="shared" si="669"/>
        <v>0</v>
      </c>
      <c r="X990" s="75">
        <f t="shared" si="669"/>
        <v>0</v>
      </c>
      <c r="Y990" s="23">
        <f t="shared" si="636"/>
        <v>0</v>
      </c>
    </row>
    <row r="991" spans="1:25">
      <c r="A991" s="25">
        <f t="shared" si="632"/>
        <v>962</v>
      </c>
      <c r="E991" s="115"/>
      <c r="G991" s="24"/>
      <c r="H991" s="75"/>
      <c r="I991" s="23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23"/>
    </row>
    <row r="992" spans="1:25">
      <c r="A992" s="25">
        <f t="shared" si="632"/>
        <v>963</v>
      </c>
      <c r="G992" s="24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</row>
    <row r="993" spans="1:25">
      <c r="A993" s="25">
        <f t="shared" si="632"/>
        <v>964</v>
      </c>
      <c r="D993" s="106" t="s">
        <v>149</v>
      </c>
      <c r="G993" s="24"/>
      <c r="H993" s="75"/>
      <c r="I993" s="23">
        <f>'DepExp. Class.'!G$186</f>
        <v>7988.5502177481139</v>
      </c>
      <c r="J993" s="75">
        <f t="shared" ref="J993:X993" si="670">+J186+J455+J724</f>
        <v>5953.7301126883476</v>
      </c>
      <c r="K993" s="75">
        <f t="shared" si="670"/>
        <v>1654.6141164428095</v>
      </c>
      <c r="L993" s="75">
        <f t="shared" si="670"/>
        <v>2.0785627430445119</v>
      </c>
      <c r="M993" s="75">
        <f t="shared" si="670"/>
        <v>337.62880317585297</v>
      </c>
      <c r="N993" s="75">
        <f t="shared" si="670"/>
        <v>40.498622698060586</v>
      </c>
      <c r="O993" s="75">
        <f t="shared" si="670"/>
        <v>0</v>
      </c>
      <c r="P993" s="75">
        <f t="shared" si="670"/>
        <v>0</v>
      </c>
      <c r="Q993" s="75">
        <f t="shared" si="670"/>
        <v>0</v>
      </c>
      <c r="R993" s="75">
        <f t="shared" si="670"/>
        <v>0</v>
      </c>
      <c r="S993" s="75">
        <f t="shared" si="670"/>
        <v>0</v>
      </c>
      <c r="T993" s="75">
        <f t="shared" si="670"/>
        <v>0</v>
      </c>
      <c r="U993" s="75">
        <f t="shared" si="670"/>
        <v>0</v>
      </c>
      <c r="V993" s="75">
        <f t="shared" si="670"/>
        <v>0</v>
      </c>
      <c r="W993" s="75">
        <f t="shared" si="670"/>
        <v>0</v>
      </c>
      <c r="X993" s="75">
        <f t="shared" si="670"/>
        <v>0</v>
      </c>
      <c r="Y993" s="23">
        <f>SUM(J993:X993)-I993</f>
        <v>0</v>
      </c>
    </row>
    <row r="994" spans="1:25">
      <c r="A994" s="25">
        <f t="shared" si="632"/>
        <v>965</v>
      </c>
      <c r="G994" s="24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</row>
    <row r="995" spans="1:25">
      <c r="A995" s="25">
        <f t="shared" si="632"/>
        <v>966</v>
      </c>
      <c r="D995" s="106" t="s">
        <v>350</v>
      </c>
      <c r="G995" s="24"/>
      <c r="H995" s="75"/>
      <c r="I995" s="23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23"/>
    </row>
    <row r="996" spans="1:25">
      <c r="A996" s="25">
        <f t="shared" si="632"/>
        <v>967</v>
      </c>
      <c r="G996" s="24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</row>
    <row r="997" spans="1:25">
      <c r="A997" s="25">
        <f t="shared" si="632"/>
        <v>968</v>
      </c>
      <c r="D997" s="106" t="s">
        <v>148</v>
      </c>
      <c r="G997" s="24"/>
      <c r="H997" s="75"/>
      <c r="I997" s="23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23"/>
    </row>
    <row r="998" spans="1:25">
      <c r="A998" s="25">
        <f t="shared" si="632"/>
        <v>969</v>
      </c>
      <c r="G998" s="24"/>
      <c r="H998" s="75"/>
      <c r="I998" s="23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23"/>
    </row>
    <row r="999" spans="1:25">
      <c r="A999" s="25">
        <f t="shared" si="632"/>
        <v>970</v>
      </c>
      <c r="C999" s="106">
        <v>37400</v>
      </c>
      <c r="E999" s="115" t="s">
        <v>115</v>
      </c>
      <c r="G999" s="24"/>
      <c r="H999" s="75"/>
      <c r="I999" s="23">
        <f>'DepExp. Class.'!G$192</f>
        <v>0</v>
      </c>
      <c r="J999" s="75">
        <f t="shared" ref="J999:X999" si="671">+J192+J461+J730</f>
        <v>0</v>
      </c>
      <c r="K999" s="75">
        <f t="shared" si="671"/>
        <v>0</v>
      </c>
      <c r="L999" s="75">
        <f t="shared" si="671"/>
        <v>0</v>
      </c>
      <c r="M999" s="75">
        <f t="shared" si="671"/>
        <v>0</v>
      </c>
      <c r="N999" s="75">
        <f t="shared" si="671"/>
        <v>0</v>
      </c>
      <c r="O999" s="75">
        <f t="shared" si="671"/>
        <v>0</v>
      </c>
      <c r="P999" s="75">
        <f t="shared" si="671"/>
        <v>0</v>
      </c>
      <c r="Q999" s="75">
        <f t="shared" si="671"/>
        <v>0</v>
      </c>
      <c r="R999" s="75">
        <f t="shared" si="671"/>
        <v>0</v>
      </c>
      <c r="S999" s="75">
        <f t="shared" si="671"/>
        <v>0</v>
      </c>
      <c r="T999" s="75">
        <f t="shared" si="671"/>
        <v>0</v>
      </c>
      <c r="U999" s="75">
        <f t="shared" si="671"/>
        <v>0</v>
      </c>
      <c r="V999" s="75">
        <f t="shared" si="671"/>
        <v>0</v>
      </c>
      <c r="W999" s="75">
        <f t="shared" si="671"/>
        <v>0</v>
      </c>
      <c r="X999" s="75">
        <f t="shared" si="671"/>
        <v>0</v>
      </c>
      <c r="Y999" s="23">
        <f t="shared" ref="Y999:Y1032" si="672">SUM(J999:X999)-I999</f>
        <v>0</v>
      </c>
    </row>
    <row r="1000" spans="1:25">
      <c r="A1000" s="25">
        <f t="shared" si="632"/>
        <v>971</v>
      </c>
      <c r="C1000" s="106">
        <v>39000</v>
      </c>
      <c r="E1000" s="115" t="s">
        <v>139</v>
      </c>
      <c r="G1000" s="24"/>
      <c r="H1000" s="75"/>
      <c r="I1000" s="23">
        <f>'DepExp. Class.'!G$193</f>
        <v>11488.980588219692</v>
      </c>
      <c r="J1000" s="75">
        <f t="shared" ref="J1000:X1000" si="673">+J193+J462+J731</f>
        <v>8562.5411154337489</v>
      </c>
      <c r="K1000" s="75">
        <f t="shared" si="673"/>
        <v>2379.634470166025</v>
      </c>
      <c r="L1000" s="75">
        <f t="shared" si="673"/>
        <v>2.9893493006002219</v>
      </c>
      <c r="M1000" s="75">
        <f t="shared" si="673"/>
        <v>485.57130642970077</v>
      </c>
      <c r="N1000" s="75">
        <f t="shared" si="673"/>
        <v>58.244346889617617</v>
      </c>
      <c r="O1000" s="75">
        <f t="shared" si="673"/>
        <v>0</v>
      </c>
      <c r="P1000" s="75">
        <f t="shared" si="673"/>
        <v>0</v>
      </c>
      <c r="Q1000" s="75">
        <f t="shared" si="673"/>
        <v>0</v>
      </c>
      <c r="R1000" s="75">
        <f t="shared" si="673"/>
        <v>0</v>
      </c>
      <c r="S1000" s="75">
        <f t="shared" si="673"/>
        <v>0</v>
      </c>
      <c r="T1000" s="75">
        <f t="shared" si="673"/>
        <v>0</v>
      </c>
      <c r="U1000" s="75">
        <f t="shared" si="673"/>
        <v>0</v>
      </c>
      <c r="V1000" s="75">
        <f t="shared" si="673"/>
        <v>0</v>
      </c>
      <c r="W1000" s="75">
        <f t="shared" si="673"/>
        <v>0</v>
      </c>
      <c r="X1000" s="75">
        <f t="shared" si="673"/>
        <v>0</v>
      </c>
      <c r="Y1000" s="23">
        <f t="shared" si="672"/>
        <v>0</v>
      </c>
    </row>
    <row r="1001" spans="1:25">
      <c r="A1001" s="25">
        <f t="shared" si="632"/>
        <v>972</v>
      </c>
      <c r="C1001" s="106">
        <v>36602</v>
      </c>
      <c r="E1001" s="115" t="s">
        <v>139</v>
      </c>
      <c r="G1001" s="24"/>
      <c r="H1001" s="75"/>
      <c r="I1001" s="23">
        <f>'DepExp. Class.'!G$194</f>
        <v>0</v>
      </c>
      <c r="J1001" s="75">
        <f t="shared" ref="J1001:X1001" si="674">+J194+J463+J732</f>
        <v>0</v>
      </c>
      <c r="K1001" s="75">
        <f t="shared" si="674"/>
        <v>0</v>
      </c>
      <c r="L1001" s="75">
        <f t="shared" si="674"/>
        <v>0</v>
      </c>
      <c r="M1001" s="75">
        <f t="shared" si="674"/>
        <v>0</v>
      </c>
      <c r="N1001" s="75">
        <f t="shared" si="674"/>
        <v>0</v>
      </c>
      <c r="O1001" s="75">
        <f t="shared" si="674"/>
        <v>0</v>
      </c>
      <c r="P1001" s="75">
        <f t="shared" si="674"/>
        <v>0</v>
      </c>
      <c r="Q1001" s="75">
        <f t="shared" si="674"/>
        <v>0</v>
      </c>
      <c r="R1001" s="75">
        <f t="shared" si="674"/>
        <v>0</v>
      </c>
      <c r="S1001" s="75">
        <f t="shared" si="674"/>
        <v>0</v>
      </c>
      <c r="T1001" s="75">
        <f t="shared" si="674"/>
        <v>0</v>
      </c>
      <c r="U1001" s="75">
        <f t="shared" si="674"/>
        <v>0</v>
      </c>
      <c r="V1001" s="75">
        <f t="shared" si="674"/>
        <v>0</v>
      </c>
      <c r="W1001" s="75">
        <f t="shared" si="674"/>
        <v>0</v>
      </c>
      <c r="X1001" s="75">
        <f t="shared" si="674"/>
        <v>0</v>
      </c>
      <c r="Y1001" s="23">
        <f t="shared" si="672"/>
        <v>0</v>
      </c>
    </row>
    <row r="1002" spans="1:25">
      <c r="A1002" s="25">
        <f t="shared" si="632"/>
        <v>973</v>
      </c>
      <c r="C1002" s="106">
        <v>37503</v>
      </c>
      <c r="E1002" s="115" t="s">
        <v>278</v>
      </c>
      <c r="G1002" s="24"/>
      <c r="H1002" s="75"/>
      <c r="I1002" s="23">
        <f>'DepExp. Class.'!G$195</f>
        <v>0</v>
      </c>
      <c r="J1002" s="75">
        <f t="shared" ref="J1002:X1002" si="675">+J195+J464+J733</f>
        <v>0</v>
      </c>
      <c r="K1002" s="75">
        <f t="shared" si="675"/>
        <v>0</v>
      </c>
      <c r="L1002" s="75">
        <f t="shared" si="675"/>
        <v>0</v>
      </c>
      <c r="M1002" s="75">
        <f t="shared" si="675"/>
        <v>0</v>
      </c>
      <c r="N1002" s="75">
        <f t="shared" si="675"/>
        <v>0</v>
      </c>
      <c r="O1002" s="75">
        <f t="shared" si="675"/>
        <v>0</v>
      </c>
      <c r="P1002" s="75">
        <f t="shared" si="675"/>
        <v>0</v>
      </c>
      <c r="Q1002" s="75">
        <f t="shared" si="675"/>
        <v>0</v>
      </c>
      <c r="R1002" s="75">
        <f t="shared" si="675"/>
        <v>0</v>
      </c>
      <c r="S1002" s="75">
        <f t="shared" si="675"/>
        <v>0</v>
      </c>
      <c r="T1002" s="75">
        <f t="shared" si="675"/>
        <v>0</v>
      </c>
      <c r="U1002" s="75">
        <f t="shared" si="675"/>
        <v>0</v>
      </c>
      <c r="V1002" s="75">
        <f t="shared" si="675"/>
        <v>0</v>
      </c>
      <c r="W1002" s="75">
        <f t="shared" si="675"/>
        <v>0</v>
      </c>
      <c r="X1002" s="75">
        <f t="shared" si="675"/>
        <v>0</v>
      </c>
      <c r="Y1002" s="23">
        <f t="shared" si="672"/>
        <v>0</v>
      </c>
    </row>
    <row r="1003" spans="1:25">
      <c r="A1003" s="25">
        <f t="shared" si="632"/>
        <v>974</v>
      </c>
      <c r="C1003" s="106">
        <v>39004</v>
      </c>
      <c r="E1003" s="115" t="s">
        <v>293</v>
      </c>
      <c r="G1003" s="24"/>
      <c r="H1003" s="75"/>
      <c r="I1003" s="23">
        <f>'DepExp. Class.'!G$196</f>
        <v>0</v>
      </c>
      <c r="J1003" s="75">
        <f t="shared" ref="J1003:X1003" si="676">+J196+J465+J734</f>
        <v>0</v>
      </c>
      <c r="K1003" s="75">
        <f t="shared" si="676"/>
        <v>0</v>
      </c>
      <c r="L1003" s="75">
        <f t="shared" si="676"/>
        <v>0</v>
      </c>
      <c r="M1003" s="75">
        <f t="shared" si="676"/>
        <v>0</v>
      </c>
      <c r="N1003" s="75">
        <f t="shared" si="676"/>
        <v>0</v>
      </c>
      <c r="O1003" s="75">
        <f t="shared" si="676"/>
        <v>0</v>
      </c>
      <c r="P1003" s="75">
        <f t="shared" si="676"/>
        <v>0</v>
      </c>
      <c r="Q1003" s="75">
        <f t="shared" si="676"/>
        <v>0</v>
      </c>
      <c r="R1003" s="75">
        <f t="shared" si="676"/>
        <v>0</v>
      </c>
      <c r="S1003" s="75">
        <f t="shared" si="676"/>
        <v>0</v>
      </c>
      <c r="T1003" s="75">
        <f t="shared" si="676"/>
        <v>0</v>
      </c>
      <c r="U1003" s="75">
        <f t="shared" si="676"/>
        <v>0</v>
      </c>
      <c r="V1003" s="75">
        <f t="shared" si="676"/>
        <v>0</v>
      </c>
      <c r="W1003" s="75">
        <f t="shared" si="676"/>
        <v>0</v>
      </c>
      <c r="X1003" s="75">
        <f t="shared" si="676"/>
        <v>0</v>
      </c>
      <c r="Y1003" s="23">
        <f t="shared" si="672"/>
        <v>0</v>
      </c>
    </row>
    <row r="1004" spans="1:25">
      <c r="A1004" s="25">
        <f t="shared" si="632"/>
        <v>975</v>
      </c>
      <c r="C1004" s="106">
        <v>39009</v>
      </c>
      <c r="E1004" s="115" t="s">
        <v>294</v>
      </c>
      <c r="G1004" s="24"/>
      <c r="H1004" s="75"/>
      <c r="I1004" s="23">
        <f>'DepExp. Class.'!G$197</f>
        <v>28705.935083101314</v>
      </c>
      <c r="J1004" s="75">
        <f t="shared" ref="J1004:X1004" si="677">+J197+J466+J735</f>
        <v>21394.043406954272</v>
      </c>
      <c r="K1004" s="75">
        <f t="shared" si="677"/>
        <v>5945.6652483282869</v>
      </c>
      <c r="L1004" s="75">
        <f t="shared" si="677"/>
        <v>7.4690758074508619</v>
      </c>
      <c r="M1004" s="75">
        <f t="shared" si="677"/>
        <v>1213.2302159932194</v>
      </c>
      <c r="N1004" s="75">
        <f t="shared" si="677"/>
        <v>145.52713601808603</v>
      </c>
      <c r="O1004" s="75">
        <f t="shared" si="677"/>
        <v>0</v>
      </c>
      <c r="P1004" s="75">
        <f t="shared" si="677"/>
        <v>0</v>
      </c>
      <c r="Q1004" s="75">
        <f t="shared" si="677"/>
        <v>0</v>
      </c>
      <c r="R1004" s="75">
        <f t="shared" si="677"/>
        <v>0</v>
      </c>
      <c r="S1004" s="75">
        <f t="shared" si="677"/>
        <v>0</v>
      </c>
      <c r="T1004" s="75">
        <f t="shared" si="677"/>
        <v>0</v>
      </c>
      <c r="U1004" s="75">
        <f t="shared" si="677"/>
        <v>0</v>
      </c>
      <c r="V1004" s="75">
        <f t="shared" si="677"/>
        <v>0</v>
      </c>
      <c r="W1004" s="75">
        <f t="shared" si="677"/>
        <v>0</v>
      </c>
      <c r="X1004" s="75">
        <f t="shared" si="677"/>
        <v>0</v>
      </c>
      <c r="Y1004" s="23">
        <f t="shared" si="672"/>
        <v>0</v>
      </c>
    </row>
    <row r="1005" spans="1:25">
      <c r="A1005" s="25">
        <f t="shared" si="632"/>
        <v>976</v>
      </c>
      <c r="C1005" s="106">
        <v>39100</v>
      </c>
      <c r="E1005" s="115" t="s">
        <v>295</v>
      </c>
      <c r="G1005" s="24"/>
      <c r="H1005" s="75"/>
      <c r="I1005" s="23">
        <f>'DepExp. Class.'!G$198</f>
        <v>24600.314588607333</v>
      </c>
      <c r="J1005" s="75">
        <f t="shared" ref="J1005:X1005" si="678">+J198+J467+J736</f>
        <v>18334.194535373961</v>
      </c>
      <c r="K1005" s="75">
        <f t="shared" si="678"/>
        <v>5095.295977086279</v>
      </c>
      <c r="L1005" s="75">
        <f t="shared" si="678"/>
        <v>6.4008231753304932</v>
      </c>
      <c r="M1005" s="75">
        <f t="shared" si="678"/>
        <v>1039.7099030369841</v>
      </c>
      <c r="N1005" s="75">
        <f t="shared" si="678"/>
        <v>124.71334993478254</v>
      </c>
      <c r="O1005" s="75">
        <f t="shared" si="678"/>
        <v>0</v>
      </c>
      <c r="P1005" s="75">
        <f t="shared" si="678"/>
        <v>0</v>
      </c>
      <c r="Q1005" s="75">
        <f t="shared" si="678"/>
        <v>0</v>
      </c>
      <c r="R1005" s="75">
        <f t="shared" si="678"/>
        <v>0</v>
      </c>
      <c r="S1005" s="75">
        <f t="shared" si="678"/>
        <v>0</v>
      </c>
      <c r="T1005" s="75">
        <f t="shared" si="678"/>
        <v>0</v>
      </c>
      <c r="U1005" s="75">
        <f t="shared" si="678"/>
        <v>0</v>
      </c>
      <c r="V1005" s="75">
        <f t="shared" si="678"/>
        <v>0</v>
      </c>
      <c r="W1005" s="75">
        <f t="shared" si="678"/>
        <v>0</v>
      </c>
      <c r="X1005" s="75">
        <f t="shared" si="678"/>
        <v>0</v>
      </c>
      <c r="Y1005" s="23">
        <f t="shared" si="672"/>
        <v>0</v>
      </c>
    </row>
    <row r="1006" spans="1:25">
      <c r="A1006" s="25">
        <f t="shared" si="632"/>
        <v>977</v>
      </c>
      <c r="C1006" s="106">
        <v>39102</v>
      </c>
      <c r="E1006" s="115" t="s">
        <v>296</v>
      </c>
      <c r="G1006" s="24"/>
      <c r="H1006" s="75"/>
      <c r="I1006" s="23">
        <f>'DepExp. Class.'!G$199</f>
        <v>0</v>
      </c>
      <c r="J1006" s="75">
        <f t="shared" ref="J1006:X1006" si="679">+J199+J468+J737</f>
        <v>0</v>
      </c>
      <c r="K1006" s="75">
        <f t="shared" si="679"/>
        <v>0</v>
      </c>
      <c r="L1006" s="75">
        <f t="shared" si="679"/>
        <v>0</v>
      </c>
      <c r="M1006" s="75">
        <f t="shared" si="679"/>
        <v>0</v>
      </c>
      <c r="N1006" s="75">
        <f t="shared" si="679"/>
        <v>0</v>
      </c>
      <c r="O1006" s="75">
        <f t="shared" si="679"/>
        <v>0</v>
      </c>
      <c r="P1006" s="75">
        <f t="shared" si="679"/>
        <v>0</v>
      </c>
      <c r="Q1006" s="75">
        <f t="shared" si="679"/>
        <v>0</v>
      </c>
      <c r="R1006" s="75">
        <f t="shared" si="679"/>
        <v>0</v>
      </c>
      <c r="S1006" s="75">
        <f t="shared" si="679"/>
        <v>0</v>
      </c>
      <c r="T1006" s="75">
        <f t="shared" si="679"/>
        <v>0</v>
      </c>
      <c r="U1006" s="75">
        <f t="shared" si="679"/>
        <v>0</v>
      </c>
      <c r="V1006" s="75">
        <f t="shared" si="679"/>
        <v>0</v>
      </c>
      <c r="W1006" s="75">
        <f t="shared" si="679"/>
        <v>0</v>
      </c>
      <c r="X1006" s="75">
        <f t="shared" si="679"/>
        <v>0</v>
      </c>
      <c r="Y1006" s="23">
        <f t="shared" si="672"/>
        <v>0</v>
      </c>
    </row>
    <row r="1007" spans="1:25">
      <c r="A1007" s="25">
        <f t="shared" si="632"/>
        <v>978</v>
      </c>
      <c r="C1007" s="106">
        <v>39103</v>
      </c>
      <c r="E1007" s="115" t="s">
        <v>297</v>
      </c>
      <c r="G1007" s="24"/>
      <c r="H1007" s="75"/>
      <c r="I1007" s="23">
        <f>'DepExp. Class.'!G$200</f>
        <v>0</v>
      </c>
      <c r="J1007" s="75">
        <f t="shared" ref="J1007:X1007" si="680">+J200+J469+J738</f>
        <v>0</v>
      </c>
      <c r="K1007" s="75">
        <f t="shared" si="680"/>
        <v>0</v>
      </c>
      <c r="L1007" s="75">
        <f t="shared" si="680"/>
        <v>0</v>
      </c>
      <c r="M1007" s="75">
        <f t="shared" si="680"/>
        <v>0</v>
      </c>
      <c r="N1007" s="75">
        <f t="shared" si="680"/>
        <v>0</v>
      </c>
      <c r="O1007" s="75">
        <f t="shared" si="680"/>
        <v>0</v>
      </c>
      <c r="P1007" s="75">
        <f t="shared" si="680"/>
        <v>0</v>
      </c>
      <c r="Q1007" s="75">
        <f t="shared" si="680"/>
        <v>0</v>
      </c>
      <c r="R1007" s="75">
        <f t="shared" si="680"/>
        <v>0</v>
      </c>
      <c r="S1007" s="75">
        <f t="shared" si="680"/>
        <v>0</v>
      </c>
      <c r="T1007" s="75">
        <f t="shared" si="680"/>
        <v>0</v>
      </c>
      <c r="U1007" s="75">
        <f t="shared" si="680"/>
        <v>0</v>
      </c>
      <c r="V1007" s="75">
        <f t="shared" si="680"/>
        <v>0</v>
      </c>
      <c r="W1007" s="75">
        <f t="shared" si="680"/>
        <v>0</v>
      </c>
      <c r="X1007" s="75">
        <f t="shared" si="680"/>
        <v>0</v>
      </c>
      <c r="Y1007" s="23">
        <f t="shared" si="672"/>
        <v>0</v>
      </c>
    </row>
    <row r="1008" spans="1:25">
      <c r="A1008" s="25">
        <f t="shared" si="632"/>
        <v>979</v>
      </c>
      <c r="C1008" s="106">
        <v>39200</v>
      </c>
      <c r="E1008" s="115" t="s">
        <v>298</v>
      </c>
      <c r="G1008" s="24"/>
      <c r="H1008" s="75"/>
      <c r="I1008" s="23">
        <f>'DepExp. Class.'!G$201</f>
        <v>948.25159438010303</v>
      </c>
      <c r="J1008" s="75">
        <f t="shared" ref="J1008:X1008" si="681">+J201+J470+J739</f>
        <v>706.7157266311832</v>
      </c>
      <c r="K1008" s="75">
        <f t="shared" si="681"/>
        <v>196.40490842942975</v>
      </c>
      <c r="L1008" s="75">
        <f t="shared" si="681"/>
        <v>0.24672817737717656</v>
      </c>
      <c r="M1008" s="75">
        <f t="shared" si="681"/>
        <v>40.076990466788018</v>
      </c>
      <c r="N1008" s="75">
        <f t="shared" si="681"/>
        <v>4.8072406753248824</v>
      </c>
      <c r="O1008" s="75">
        <f t="shared" si="681"/>
        <v>0</v>
      </c>
      <c r="P1008" s="75">
        <f t="shared" si="681"/>
        <v>0</v>
      </c>
      <c r="Q1008" s="75">
        <f t="shared" si="681"/>
        <v>0</v>
      </c>
      <c r="R1008" s="75">
        <f t="shared" si="681"/>
        <v>0</v>
      </c>
      <c r="S1008" s="75">
        <f t="shared" si="681"/>
        <v>0</v>
      </c>
      <c r="T1008" s="75">
        <f t="shared" si="681"/>
        <v>0</v>
      </c>
      <c r="U1008" s="75">
        <f t="shared" si="681"/>
        <v>0</v>
      </c>
      <c r="V1008" s="75">
        <f t="shared" si="681"/>
        <v>0</v>
      </c>
      <c r="W1008" s="75">
        <f t="shared" si="681"/>
        <v>0</v>
      </c>
      <c r="X1008" s="75">
        <f t="shared" si="681"/>
        <v>0</v>
      </c>
      <c r="Y1008" s="23">
        <f t="shared" si="672"/>
        <v>0</v>
      </c>
    </row>
    <row r="1009" spans="1:25">
      <c r="A1009" s="25">
        <f t="shared" si="632"/>
        <v>980</v>
      </c>
      <c r="C1009" s="106">
        <v>39201</v>
      </c>
      <c r="E1009" s="115" t="s">
        <v>299</v>
      </c>
      <c r="G1009" s="24"/>
      <c r="H1009" s="75"/>
      <c r="I1009" s="23">
        <f>'DepExp. Class.'!G$202</f>
        <v>0</v>
      </c>
      <c r="J1009" s="75">
        <f t="shared" ref="J1009:X1009" si="682">+J202+J471+J740</f>
        <v>0</v>
      </c>
      <c r="K1009" s="75">
        <f t="shared" si="682"/>
        <v>0</v>
      </c>
      <c r="L1009" s="75">
        <f t="shared" si="682"/>
        <v>0</v>
      </c>
      <c r="M1009" s="75">
        <f t="shared" si="682"/>
        <v>0</v>
      </c>
      <c r="N1009" s="75">
        <f t="shared" si="682"/>
        <v>0</v>
      </c>
      <c r="O1009" s="75">
        <f t="shared" si="682"/>
        <v>0</v>
      </c>
      <c r="P1009" s="75">
        <f t="shared" si="682"/>
        <v>0</v>
      </c>
      <c r="Q1009" s="75">
        <f t="shared" si="682"/>
        <v>0</v>
      </c>
      <c r="R1009" s="75">
        <f t="shared" si="682"/>
        <v>0</v>
      </c>
      <c r="S1009" s="75">
        <f t="shared" si="682"/>
        <v>0</v>
      </c>
      <c r="T1009" s="75">
        <f t="shared" si="682"/>
        <v>0</v>
      </c>
      <c r="U1009" s="75">
        <f t="shared" si="682"/>
        <v>0</v>
      </c>
      <c r="V1009" s="75">
        <f t="shared" si="682"/>
        <v>0</v>
      </c>
      <c r="W1009" s="75">
        <f t="shared" si="682"/>
        <v>0</v>
      </c>
      <c r="X1009" s="75">
        <f t="shared" si="682"/>
        <v>0</v>
      </c>
      <c r="Y1009" s="23">
        <f t="shared" si="672"/>
        <v>0</v>
      </c>
    </row>
    <row r="1010" spans="1:25">
      <c r="A1010" s="25">
        <f t="shared" si="632"/>
        <v>981</v>
      </c>
      <c r="C1010" s="106">
        <v>39202</v>
      </c>
      <c r="E1010" s="115" t="s">
        <v>300</v>
      </c>
      <c r="G1010" s="24"/>
      <c r="H1010" s="75"/>
      <c r="I1010" s="23">
        <f>'DepExp. Class.'!G$203</f>
        <v>0</v>
      </c>
      <c r="J1010" s="75">
        <f t="shared" ref="J1010:X1010" si="683">+J203+J472+J741</f>
        <v>0</v>
      </c>
      <c r="K1010" s="75">
        <f t="shared" si="683"/>
        <v>0</v>
      </c>
      <c r="L1010" s="75">
        <f t="shared" si="683"/>
        <v>0</v>
      </c>
      <c r="M1010" s="75">
        <f t="shared" si="683"/>
        <v>0</v>
      </c>
      <c r="N1010" s="75">
        <f t="shared" si="683"/>
        <v>0</v>
      </c>
      <c r="O1010" s="75">
        <f t="shared" si="683"/>
        <v>0</v>
      </c>
      <c r="P1010" s="75">
        <f t="shared" si="683"/>
        <v>0</v>
      </c>
      <c r="Q1010" s="75">
        <f t="shared" si="683"/>
        <v>0</v>
      </c>
      <c r="R1010" s="75">
        <f t="shared" si="683"/>
        <v>0</v>
      </c>
      <c r="S1010" s="75">
        <f t="shared" si="683"/>
        <v>0</v>
      </c>
      <c r="T1010" s="75">
        <f t="shared" si="683"/>
        <v>0</v>
      </c>
      <c r="U1010" s="75">
        <f t="shared" si="683"/>
        <v>0</v>
      </c>
      <c r="V1010" s="75">
        <f t="shared" si="683"/>
        <v>0</v>
      </c>
      <c r="W1010" s="75">
        <f t="shared" si="683"/>
        <v>0</v>
      </c>
      <c r="X1010" s="75">
        <f t="shared" si="683"/>
        <v>0</v>
      </c>
      <c r="Y1010" s="23">
        <f t="shared" si="672"/>
        <v>0</v>
      </c>
    </row>
    <row r="1011" spans="1:25">
      <c r="A1011" s="25">
        <f t="shared" si="632"/>
        <v>982</v>
      </c>
      <c r="C1011" s="106">
        <v>39300</v>
      </c>
      <c r="E1011" s="115" t="s">
        <v>186</v>
      </c>
      <c r="G1011" s="24"/>
      <c r="H1011" s="75"/>
      <c r="I1011" s="23">
        <f>'DepExp. Class.'!G$204</f>
        <v>0</v>
      </c>
      <c r="J1011" s="75">
        <f t="shared" ref="J1011:X1011" si="684">+J204+J473+J742</f>
        <v>0</v>
      </c>
      <c r="K1011" s="75">
        <f t="shared" si="684"/>
        <v>0</v>
      </c>
      <c r="L1011" s="75">
        <f t="shared" si="684"/>
        <v>0</v>
      </c>
      <c r="M1011" s="75">
        <f t="shared" si="684"/>
        <v>0</v>
      </c>
      <c r="N1011" s="75">
        <f t="shared" si="684"/>
        <v>0</v>
      </c>
      <c r="O1011" s="75">
        <f t="shared" si="684"/>
        <v>0</v>
      </c>
      <c r="P1011" s="75">
        <f t="shared" si="684"/>
        <v>0</v>
      </c>
      <c r="Q1011" s="75">
        <f t="shared" si="684"/>
        <v>0</v>
      </c>
      <c r="R1011" s="75">
        <f t="shared" si="684"/>
        <v>0</v>
      </c>
      <c r="S1011" s="75">
        <f t="shared" si="684"/>
        <v>0</v>
      </c>
      <c r="T1011" s="75">
        <f t="shared" si="684"/>
        <v>0</v>
      </c>
      <c r="U1011" s="75">
        <f t="shared" si="684"/>
        <v>0</v>
      </c>
      <c r="V1011" s="75">
        <f t="shared" si="684"/>
        <v>0</v>
      </c>
      <c r="W1011" s="75">
        <f t="shared" si="684"/>
        <v>0</v>
      </c>
      <c r="X1011" s="75">
        <f t="shared" si="684"/>
        <v>0</v>
      </c>
      <c r="Y1011" s="23">
        <f t="shared" si="672"/>
        <v>0</v>
      </c>
    </row>
    <row r="1012" spans="1:25">
      <c r="A1012" s="25">
        <f t="shared" si="632"/>
        <v>983</v>
      </c>
      <c r="C1012" s="106">
        <v>39400</v>
      </c>
      <c r="E1012" s="115" t="s">
        <v>301</v>
      </c>
      <c r="G1012" s="24"/>
      <c r="H1012" s="75"/>
      <c r="I1012" s="23">
        <f>'DepExp. Class.'!G$205</f>
        <v>171.02369389796817</v>
      </c>
      <c r="J1012" s="75">
        <f t="shared" ref="J1012:X1012" si="685">+J205+J474+J743</f>
        <v>127.46103968669237</v>
      </c>
      <c r="K1012" s="75">
        <f t="shared" si="685"/>
        <v>35.422975440660196</v>
      </c>
      <c r="L1012" s="75">
        <f t="shared" si="685"/>
        <v>4.4499122947789724E-2</v>
      </c>
      <c r="M1012" s="75">
        <f t="shared" si="685"/>
        <v>7.228160744010621</v>
      </c>
      <c r="N1012" s="75">
        <f t="shared" si="685"/>
        <v>0.86701890365719536</v>
      </c>
      <c r="O1012" s="75">
        <f t="shared" si="685"/>
        <v>0</v>
      </c>
      <c r="P1012" s="75">
        <f t="shared" si="685"/>
        <v>0</v>
      </c>
      <c r="Q1012" s="75">
        <f t="shared" si="685"/>
        <v>0</v>
      </c>
      <c r="R1012" s="75">
        <f t="shared" si="685"/>
        <v>0</v>
      </c>
      <c r="S1012" s="75">
        <f t="shared" si="685"/>
        <v>0</v>
      </c>
      <c r="T1012" s="75">
        <f t="shared" si="685"/>
        <v>0</v>
      </c>
      <c r="U1012" s="75">
        <f t="shared" si="685"/>
        <v>0</v>
      </c>
      <c r="V1012" s="75">
        <f t="shared" si="685"/>
        <v>0</v>
      </c>
      <c r="W1012" s="75">
        <f t="shared" si="685"/>
        <v>0</v>
      </c>
      <c r="X1012" s="75">
        <f t="shared" si="685"/>
        <v>0</v>
      </c>
      <c r="Y1012" s="23">
        <f t="shared" si="672"/>
        <v>0</v>
      </c>
    </row>
    <row r="1013" spans="1:25">
      <c r="A1013" s="25">
        <f t="shared" si="632"/>
        <v>984</v>
      </c>
      <c r="C1013" s="106">
        <v>39600</v>
      </c>
      <c r="E1013" s="115" t="s">
        <v>302</v>
      </c>
      <c r="G1013" s="24"/>
      <c r="H1013" s="75"/>
      <c r="I1013" s="23">
        <f>'DepExp. Class.'!G$206</f>
        <v>0</v>
      </c>
      <c r="J1013" s="75">
        <f t="shared" ref="J1013:X1013" si="686">+J206+J475+J744</f>
        <v>0</v>
      </c>
      <c r="K1013" s="75">
        <f t="shared" si="686"/>
        <v>0</v>
      </c>
      <c r="L1013" s="75">
        <f t="shared" si="686"/>
        <v>0</v>
      </c>
      <c r="M1013" s="75">
        <f t="shared" si="686"/>
        <v>0</v>
      </c>
      <c r="N1013" s="75">
        <f t="shared" si="686"/>
        <v>0</v>
      </c>
      <c r="O1013" s="75">
        <f t="shared" si="686"/>
        <v>0</v>
      </c>
      <c r="P1013" s="75">
        <f t="shared" si="686"/>
        <v>0</v>
      </c>
      <c r="Q1013" s="75">
        <f t="shared" si="686"/>
        <v>0</v>
      </c>
      <c r="R1013" s="75">
        <f t="shared" si="686"/>
        <v>0</v>
      </c>
      <c r="S1013" s="75">
        <f t="shared" si="686"/>
        <v>0</v>
      </c>
      <c r="T1013" s="75">
        <f t="shared" si="686"/>
        <v>0</v>
      </c>
      <c r="U1013" s="75">
        <f t="shared" si="686"/>
        <v>0</v>
      </c>
      <c r="V1013" s="75">
        <f t="shared" si="686"/>
        <v>0</v>
      </c>
      <c r="W1013" s="75">
        <f t="shared" si="686"/>
        <v>0</v>
      </c>
      <c r="X1013" s="75">
        <f t="shared" si="686"/>
        <v>0</v>
      </c>
      <c r="Y1013" s="23">
        <f t="shared" si="672"/>
        <v>0</v>
      </c>
    </row>
    <row r="1014" spans="1:25">
      <c r="A1014" s="25">
        <f t="shared" si="632"/>
        <v>985</v>
      </c>
      <c r="C1014" s="106">
        <v>39603</v>
      </c>
      <c r="E1014" s="115" t="s">
        <v>303</v>
      </c>
      <c r="G1014" s="24"/>
      <c r="H1014" s="75"/>
      <c r="I1014" s="23">
        <f>'DepExp. Class.'!G$207</f>
        <v>0</v>
      </c>
      <c r="J1014" s="75">
        <f t="shared" ref="J1014:X1014" si="687">+J207+J476+J745</f>
        <v>0</v>
      </c>
      <c r="K1014" s="75">
        <f t="shared" si="687"/>
        <v>0</v>
      </c>
      <c r="L1014" s="75">
        <f t="shared" si="687"/>
        <v>0</v>
      </c>
      <c r="M1014" s="75">
        <f t="shared" si="687"/>
        <v>0</v>
      </c>
      <c r="N1014" s="75">
        <f t="shared" si="687"/>
        <v>0</v>
      </c>
      <c r="O1014" s="75">
        <f t="shared" si="687"/>
        <v>0</v>
      </c>
      <c r="P1014" s="75">
        <f t="shared" si="687"/>
        <v>0</v>
      </c>
      <c r="Q1014" s="75">
        <f t="shared" si="687"/>
        <v>0</v>
      </c>
      <c r="R1014" s="75">
        <f t="shared" si="687"/>
        <v>0</v>
      </c>
      <c r="S1014" s="75">
        <f t="shared" si="687"/>
        <v>0</v>
      </c>
      <c r="T1014" s="75">
        <f t="shared" si="687"/>
        <v>0</v>
      </c>
      <c r="U1014" s="75">
        <f t="shared" si="687"/>
        <v>0</v>
      </c>
      <c r="V1014" s="75">
        <f t="shared" si="687"/>
        <v>0</v>
      </c>
      <c r="W1014" s="75">
        <f t="shared" si="687"/>
        <v>0</v>
      </c>
      <c r="X1014" s="75">
        <f t="shared" si="687"/>
        <v>0</v>
      </c>
      <c r="Y1014" s="23">
        <f t="shared" si="672"/>
        <v>0</v>
      </c>
    </row>
    <row r="1015" spans="1:25">
      <c r="A1015" s="25">
        <f t="shared" ref="A1015:A1079" si="688">A1014+1</f>
        <v>986</v>
      </c>
      <c r="C1015" s="106">
        <v>39604</v>
      </c>
      <c r="E1015" s="115" t="s">
        <v>304</v>
      </c>
      <c r="G1015" s="24"/>
      <c r="H1015" s="75"/>
      <c r="I1015" s="23">
        <f>'DepExp. Class.'!G$208</f>
        <v>0</v>
      </c>
      <c r="J1015" s="75">
        <f t="shared" ref="J1015:X1015" si="689">+J208+J477+J746</f>
        <v>0</v>
      </c>
      <c r="K1015" s="75">
        <f t="shared" si="689"/>
        <v>0</v>
      </c>
      <c r="L1015" s="75">
        <f t="shared" si="689"/>
        <v>0</v>
      </c>
      <c r="M1015" s="75">
        <f t="shared" si="689"/>
        <v>0</v>
      </c>
      <c r="N1015" s="75">
        <f t="shared" si="689"/>
        <v>0</v>
      </c>
      <c r="O1015" s="75">
        <f t="shared" si="689"/>
        <v>0</v>
      </c>
      <c r="P1015" s="75">
        <f t="shared" si="689"/>
        <v>0</v>
      </c>
      <c r="Q1015" s="75">
        <f t="shared" si="689"/>
        <v>0</v>
      </c>
      <c r="R1015" s="75">
        <f t="shared" si="689"/>
        <v>0</v>
      </c>
      <c r="S1015" s="75">
        <f t="shared" si="689"/>
        <v>0</v>
      </c>
      <c r="T1015" s="75">
        <f t="shared" si="689"/>
        <v>0</v>
      </c>
      <c r="U1015" s="75">
        <f t="shared" si="689"/>
        <v>0</v>
      </c>
      <c r="V1015" s="75">
        <f t="shared" si="689"/>
        <v>0</v>
      </c>
      <c r="W1015" s="75">
        <f t="shared" si="689"/>
        <v>0</v>
      </c>
      <c r="X1015" s="75">
        <f t="shared" si="689"/>
        <v>0</v>
      </c>
      <c r="Y1015" s="23">
        <f t="shared" si="672"/>
        <v>0</v>
      </c>
    </row>
    <row r="1016" spans="1:25">
      <c r="A1016" s="25">
        <f t="shared" si="688"/>
        <v>987</v>
      </c>
      <c r="C1016" s="106">
        <v>39605</v>
      </c>
      <c r="E1016" s="113" t="s">
        <v>305</v>
      </c>
      <c r="G1016" s="24"/>
      <c r="H1016" s="75"/>
      <c r="I1016" s="23">
        <f>'DepExp. Class.'!G$209</f>
        <v>0</v>
      </c>
      <c r="J1016" s="75">
        <f t="shared" ref="J1016:X1016" si="690">+J209+J478+J747</f>
        <v>0</v>
      </c>
      <c r="K1016" s="75">
        <f t="shared" si="690"/>
        <v>0</v>
      </c>
      <c r="L1016" s="75">
        <f t="shared" si="690"/>
        <v>0</v>
      </c>
      <c r="M1016" s="75">
        <f t="shared" si="690"/>
        <v>0</v>
      </c>
      <c r="N1016" s="75">
        <f t="shared" si="690"/>
        <v>0</v>
      </c>
      <c r="O1016" s="75">
        <f t="shared" si="690"/>
        <v>0</v>
      </c>
      <c r="P1016" s="75">
        <f t="shared" si="690"/>
        <v>0</v>
      </c>
      <c r="Q1016" s="75">
        <f t="shared" si="690"/>
        <v>0</v>
      </c>
      <c r="R1016" s="75">
        <f t="shared" si="690"/>
        <v>0</v>
      </c>
      <c r="S1016" s="75">
        <f t="shared" si="690"/>
        <v>0</v>
      </c>
      <c r="T1016" s="75">
        <f t="shared" si="690"/>
        <v>0</v>
      </c>
      <c r="U1016" s="75">
        <f t="shared" si="690"/>
        <v>0</v>
      </c>
      <c r="V1016" s="75">
        <f t="shared" si="690"/>
        <v>0</v>
      </c>
      <c r="W1016" s="75">
        <f t="shared" si="690"/>
        <v>0</v>
      </c>
      <c r="X1016" s="75">
        <f t="shared" si="690"/>
        <v>0</v>
      </c>
      <c r="Y1016" s="23">
        <f t="shared" si="672"/>
        <v>0</v>
      </c>
    </row>
    <row r="1017" spans="1:25">
      <c r="A1017" s="25">
        <f t="shared" si="688"/>
        <v>988</v>
      </c>
      <c r="C1017" s="106">
        <v>39700</v>
      </c>
      <c r="E1017" s="115" t="s">
        <v>306</v>
      </c>
      <c r="G1017" s="24"/>
      <c r="H1017" s="75"/>
      <c r="I1017" s="23">
        <f>'DepExp. Class.'!G$210</f>
        <v>2241.7399436733222</v>
      </c>
      <c r="J1017" s="75">
        <f t="shared" ref="J1017:X1017" si="691">+J210+J479+J748</f>
        <v>1670.7305135056699</v>
      </c>
      <c r="K1017" s="75">
        <f t="shared" si="691"/>
        <v>464.31635967623356</v>
      </c>
      <c r="L1017" s="75">
        <f t="shared" si="691"/>
        <v>0.58328445080834213</v>
      </c>
      <c r="M1017" s="75">
        <f t="shared" si="691"/>
        <v>94.745098119603853</v>
      </c>
      <c r="N1017" s="75">
        <f t="shared" si="691"/>
        <v>11.364687921006702</v>
      </c>
      <c r="O1017" s="75">
        <f t="shared" si="691"/>
        <v>0</v>
      </c>
      <c r="P1017" s="75">
        <f t="shared" si="691"/>
        <v>0</v>
      </c>
      <c r="Q1017" s="75">
        <f t="shared" si="691"/>
        <v>0</v>
      </c>
      <c r="R1017" s="75">
        <f t="shared" si="691"/>
        <v>0</v>
      </c>
      <c r="S1017" s="75">
        <f t="shared" si="691"/>
        <v>0</v>
      </c>
      <c r="T1017" s="75">
        <f t="shared" si="691"/>
        <v>0</v>
      </c>
      <c r="U1017" s="75">
        <f t="shared" si="691"/>
        <v>0</v>
      </c>
      <c r="V1017" s="75">
        <f t="shared" si="691"/>
        <v>0</v>
      </c>
      <c r="W1017" s="75">
        <f t="shared" si="691"/>
        <v>0</v>
      </c>
      <c r="X1017" s="75">
        <f t="shared" si="691"/>
        <v>0</v>
      </c>
      <c r="Y1017" s="23">
        <f t="shared" si="672"/>
        <v>0</v>
      </c>
    </row>
    <row r="1018" spans="1:25">
      <c r="A1018" s="25">
        <f t="shared" si="688"/>
        <v>989</v>
      </c>
      <c r="C1018" s="106">
        <v>39701</v>
      </c>
      <c r="E1018" s="115" t="s">
        <v>307</v>
      </c>
      <c r="G1018" s="24"/>
      <c r="H1018" s="75"/>
      <c r="I1018" s="23">
        <f>'DepExp. Class.'!G$211</f>
        <v>0</v>
      </c>
      <c r="J1018" s="75">
        <f t="shared" ref="J1018:X1018" si="692">+J211+J480+J749</f>
        <v>0</v>
      </c>
      <c r="K1018" s="75">
        <f t="shared" si="692"/>
        <v>0</v>
      </c>
      <c r="L1018" s="75">
        <f t="shared" si="692"/>
        <v>0</v>
      </c>
      <c r="M1018" s="75">
        <f t="shared" si="692"/>
        <v>0</v>
      </c>
      <c r="N1018" s="75">
        <f t="shared" si="692"/>
        <v>0</v>
      </c>
      <c r="O1018" s="75">
        <f t="shared" si="692"/>
        <v>0</v>
      </c>
      <c r="P1018" s="75">
        <f t="shared" si="692"/>
        <v>0</v>
      </c>
      <c r="Q1018" s="75">
        <f t="shared" si="692"/>
        <v>0</v>
      </c>
      <c r="R1018" s="75">
        <f t="shared" si="692"/>
        <v>0</v>
      </c>
      <c r="S1018" s="75">
        <f t="shared" si="692"/>
        <v>0</v>
      </c>
      <c r="T1018" s="75">
        <f t="shared" si="692"/>
        <v>0</v>
      </c>
      <c r="U1018" s="75">
        <f t="shared" si="692"/>
        <v>0</v>
      </c>
      <c r="V1018" s="75">
        <f t="shared" si="692"/>
        <v>0</v>
      </c>
      <c r="W1018" s="75">
        <f t="shared" si="692"/>
        <v>0</v>
      </c>
      <c r="X1018" s="75">
        <f t="shared" si="692"/>
        <v>0</v>
      </c>
      <c r="Y1018" s="23">
        <f t="shared" si="672"/>
        <v>0</v>
      </c>
    </row>
    <row r="1019" spans="1:25">
      <c r="A1019" s="25">
        <f t="shared" si="688"/>
        <v>990</v>
      </c>
      <c r="C1019" s="106">
        <v>39702</v>
      </c>
      <c r="E1019" s="115" t="s">
        <v>308</v>
      </c>
      <c r="G1019" s="24"/>
      <c r="H1019" s="75"/>
      <c r="I1019" s="23">
        <f>'DepExp. Class.'!G$212</f>
        <v>0</v>
      </c>
      <c r="J1019" s="75">
        <f t="shared" ref="J1019:X1019" si="693">+J212+J481+J750</f>
        <v>0</v>
      </c>
      <c r="K1019" s="75">
        <f t="shared" si="693"/>
        <v>0</v>
      </c>
      <c r="L1019" s="75">
        <f t="shared" si="693"/>
        <v>0</v>
      </c>
      <c r="M1019" s="75">
        <f t="shared" si="693"/>
        <v>0</v>
      </c>
      <c r="N1019" s="75">
        <f t="shared" si="693"/>
        <v>0</v>
      </c>
      <c r="O1019" s="75">
        <f t="shared" si="693"/>
        <v>0</v>
      </c>
      <c r="P1019" s="75">
        <f t="shared" si="693"/>
        <v>0</v>
      </c>
      <c r="Q1019" s="75">
        <f t="shared" si="693"/>
        <v>0</v>
      </c>
      <c r="R1019" s="75">
        <f t="shared" si="693"/>
        <v>0</v>
      </c>
      <c r="S1019" s="75">
        <f t="shared" si="693"/>
        <v>0</v>
      </c>
      <c r="T1019" s="75">
        <f t="shared" si="693"/>
        <v>0</v>
      </c>
      <c r="U1019" s="75">
        <f t="shared" si="693"/>
        <v>0</v>
      </c>
      <c r="V1019" s="75">
        <f t="shared" si="693"/>
        <v>0</v>
      </c>
      <c r="W1019" s="75">
        <f t="shared" si="693"/>
        <v>0</v>
      </c>
      <c r="X1019" s="75">
        <f t="shared" si="693"/>
        <v>0</v>
      </c>
      <c r="Y1019" s="23">
        <f t="shared" si="672"/>
        <v>0</v>
      </c>
    </row>
    <row r="1020" spans="1:25">
      <c r="A1020" s="25">
        <f t="shared" si="688"/>
        <v>991</v>
      </c>
      <c r="C1020" s="106">
        <v>39705</v>
      </c>
      <c r="E1020" s="115" t="s">
        <v>309</v>
      </c>
      <c r="G1020" s="24"/>
      <c r="H1020" s="75"/>
      <c r="I1020" s="23">
        <f>'DepExp. Class.'!G$213</f>
        <v>0</v>
      </c>
      <c r="J1020" s="75">
        <f t="shared" ref="J1020:X1020" si="694">+J213+J482+J751</f>
        <v>0</v>
      </c>
      <c r="K1020" s="75">
        <f t="shared" si="694"/>
        <v>0</v>
      </c>
      <c r="L1020" s="75">
        <f t="shared" si="694"/>
        <v>0</v>
      </c>
      <c r="M1020" s="75">
        <f t="shared" si="694"/>
        <v>0</v>
      </c>
      <c r="N1020" s="75">
        <f t="shared" si="694"/>
        <v>0</v>
      </c>
      <c r="O1020" s="75">
        <f t="shared" si="694"/>
        <v>0</v>
      </c>
      <c r="P1020" s="75">
        <f t="shared" si="694"/>
        <v>0</v>
      </c>
      <c r="Q1020" s="75">
        <f t="shared" si="694"/>
        <v>0</v>
      </c>
      <c r="R1020" s="75">
        <f t="shared" si="694"/>
        <v>0</v>
      </c>
      <c r="S1020" s="75">
        <f t="shared" si="694"/>
        <v>0</v>
      </c>
      <c r="T1020" s="75">
        <f t="shared" si="694"/>
        <v>0</v>
      </c>
      <c r="U1020" s="75">
        <f t="shared" si="694"/>
        <v>0</v>
      </c>
      <c r="V1020" s="75">
        <f t="shared" si="694"/>
        <v>0</v>
      </c>
      <c r="W1020" s="75">
        <f t="shared" si="694"/>
        <v>0</v>
      </c>
      <c r="X1020" s="75">
        <f t="shared" si="694"/>
        <v>0</v>
      </c>
      <c r="Y1020" s="23">
        <f t="shared" si="672"/>
        <v>0</v>
      </c>
    </row>
    <row r="1021" spans="1:25">
      <c r="A1021" s="25">
        <f t="shared" si="688"/>
        <v>992</v>
      </c>
      <c r="C1021" s="106">
        <v>39800</v>
      </c>
      <c r="E1021" s="115" t="s">
        <v>310</v>
      </c>
      <c r="G1021" s="24"/>
      <c r="H1021" s="75"/>
      <c r="I1021" s="23">
        <f>'DepExp. Class.'!G$214</f>
        <v>386.11111601895709</v>
      </c>
      <c r="J1021" s="75">
        <f t="shared" ref="J1021:X1021" si="695">+J214+J483+J752</f>
        <v>287.76202384990154</v>
      </c>
      <c r="K1021" s="75">
        <f t="shared" si="695"/>
        <v>79.972571451211707</v>
      </c>
      <c r="L1021" s="75">
        <f t="shared" si="695"/>
        <v>0.10046330792905414</v>
      </c>
      <c r="M1021" s="75">
        <f t="shared" si="695"/>
        <v>16.318634851258544</v>
      </c>
      <c r="N1021" s="75">
        <f t="shared" si="695"/>
        <v>1.9574225586562981</v>
      </c>
      <c r="O1021" s="75">
        <f t="shared" si="695"/>
        <v>0</v>
      </c>
      <c r="P1021" s="75">
        <f t="shared" si="695"/>
        <v>0</v>
      </c>
      <c r="Q1021" s="75">
        <f t="shared" si="695"/>
        <v>0</v>
      </c>
      <c r="R1021" s="75">
        <f t="shared" si="695"/>
        <v>0</v>
      </c>
      <c r="S1021" s="75">
        <f t="shared" si="695"/>
        <v>0</v>
      </c>
      <c r="T1021" s="75">
        <f t="shared" si="695"/>
        <v>0</v>
      </c>
      <c r="U1021" s="75">
        <f t="shared" si="695"/>
        <v>0</v>
      </c>
      <c r="V1021" s="75">
        <f t="shared" si="695"/>
        <v>0</v>
      </c>
      <c r="W1021" s="75">
        <f t="shared" si="695"/>
        <v>0</v>
      </c>
      <c r="X1021" s="75">
        <f t="shared" si="695"/>
        <v>0</v>
      </c>
      <c r="Y1021" s="23">
        <f t="shared" si="672"/>
        <v>0</v>
      </c>
    </row>
    <row r="1022" spans="1:25">
      <c r="A1022" s="25">
        <f t="shared" si="688"/>
        <v>993</v>
      </c>
      <c r="C1022" s="106">
        <v>39900</v>
      </c>
      <c r="E1022" s="115" t="s">
        <v>311</v>
      </c>
      <c r="G1022" s="24"/>
      <c r="H1022" s="75"/>
      <c r="I1022" s="23">
        <f>'DepExp. Class.'!G$215</f>
        <v>0</v>
      </c>
      <c r="J1022" s="75">
        <f t="shared" ref="J1022:X1022" si="696">+J215+J484+J753</f>
        <v>0</v>
      </c>
      <c r="K1022" s="75">
        <f t="shared" si="696"/>
        <v>0</v>
      </c>
      <c r="L1022" s="75">
        <f t="shared" si="696"/>
        <v>0</v>
      </c>
      <c r="M1022" s="75">
        <f t="shared" si="696"/>
        <v>0</v>
      </c>
      <c r="N1022" s="75">
        <f t="shared" si="696"/>
        <v>0</v>
      </c>
      <c r="O1022" s="75">
        <f t="shared" si="696"/>
        <v>0</v>
      </c>
      <c r="P1022" s="75">
        <f t="shared" si="696"/>
        <v>0</v>
      </c>
      <c r="Q1022" s="75">
        <f t="shared" si="696"/>
        <v>0</v>
      </c>
      <c r="R1022" s="75">
        <f t="shared" si="696"/>
        <v>0</v>
      </c>
      <c r="S1022" s="75">
        <f t="shared" si="696"/>
        <v>0</v>
      </c>
      <c r="T1022" s="75">
        <f t="shared" si="696"/>
        <v>0</v>
      </c>
      <c r="U1022" s="75">
        <f t="shared" si="696"/>
        <v>0</v>
      </c>
      <c r="V1022" s="75">
        <f t="shared" si="696"/>
        <v>0</v>
      </c>
      <c r="W1022" s="75">
        <f t="shared" si="696"/>
        <v>0</v>
      </c>
      <c r="X1022" s="75">
        <f t="shared" si="696"/>
        <v>0</v>
      </c>
      <c r="Y1022" s="23">
        <f t="shared" si="672"/>
        <v>0</v>
      </c>
    </row>
    <row r="1023" spans="1:25">
      <c r="A1023" s="25">
        <f t="shared" si="688"/>
        <v>994</v>
      </c>
      <c r="C1023" s="106">
        <v>39901</v>
      </c>
      <c r="E1023" s="115" t="s">
        <v>312</v>
      </c>
      <c r="G1023" s="24"/>
      <c r="H1023" s="75"/>
      <c r="I1023" s="23">
        <f>'DepExp. Class.'!G$216</f>
        <v>336969.39821562357</v>
      </c>
      <c r="J1023" s="75">
        <f t="shared" ref="J1023:X1023" si="697">+J216+J485+J754</f>
        <v>251137.54042048973</v>
      </c>
      <c r="K1023" s="75">
        <f t="shared" si="697"/>
        <v>69794.181409549637</v>
      </c>
      <c r="L1023" s="75">
        <f t="shared" si="697"/>
        <v>87.676989889983275</v>
      </c>
      <c r="M1023" s="75">
        <f t="shared" si="697"/>
        <v>14241.704880776111</v>
      </c>
      <c r="N1023" s="75">
        <f t="shared" si="697"/>
        <v>1708.2945149181216</v>
      </c>
      <c r="O1023" s="75">
        <f t="shared" si="697"/>
        <v>0</v>
      </c>
      <c r="P1023" s="75">
        <f t="shared" si="697"/>
        <v>0</v>
      </c>
      <c r="Q1023" s="75">
        <f t="shared" si="697"/>
        <v>0</v>
      </c>
      <c r="R1023" s="75">
        <f t="shared" si="697"/>
        <v>0</v>
      </c>
      <c r="S1023" s="75">
        <f t="shared" si="697"/>
        <v>0</v>
      </c>
      <c r="T1023" s="75">
        <f t="shared" si="697"/>
        <v>0</v>
      </c>
      <c r="U1023" s="75">
        <f t="shared" si="697"/>
        <v>0</v>
      </c>
      <c r="V1023" s="75">
        <f t="shared" si="697"/>
        <v>0</v>
      </c>
      <c r="W1023" s="75">
        <f t="shared" si="697"/>
        <v>0</v>
      </c>
      <c r="X1023" s="75">
        <f t="shared" si="697"/>
        <v>0</v>
      </c>
      <c r="Y1023" s="23">
        <f t="shared" si="672"/>
        <v>0</v>
      </c>
    </row>
    <row r="1024" spans="1:25">
      <c r="A1024" s="25">
        <f t="shared" si="688"/>
        <v>995</v>
      </c>
      <c r="C1024" s="106">
        <v>39902</v>
      </c>
      <c r="E1024" s="115" t="s">
        <v>313</v>
      </c>
      <c r="G1024" s="24"/>
      <c r="H1024" s="75"/>
      <c r="I1024" s="23">
        <f>'DepExp. Class.'!G$217</f>
        <v>221165.87414303885</v>
      </c>
      <c r="J1024" s="75">
        <f t="shared" ref="J1024:X1024" si="698">+J217+J486+J755</f>
        <v>164831.15069603111</v>
      </c>
      <c r="K1024" s="75">
        <f t="shared" si="698"/>
        <v>45808.584468740002</v>
      </c>
      <c r="L1024" s="75">
        <f t="shared" si="698"/>
        <v>57.545754047494562</v>
      </c>
      <c r="M1024" s="75">
        <f t="shared" si="698"/>
        <v>9347.3743488971577</v>
      </c>
      <c r="N1024" s="75">
        <f t="shared" si="698"/>
        <v>1121.2188753231046</v>
      </c>
      <c r="O1024" s="75">
        <f t="shared" si="698"/>
        <v>0</v>
      </c>
      <c r="P1024" s="75">
        <f t="shared" si="698"/>
        <v>0</v>
      </c>
      <c r="Q1024" s="75">
        <f t="shared" si="698"/>
        <v>0</v>
      </c>
      <c r="R1024" s="75">
        <f t="shared" si="698"/>
        <v>0</v>
      </c>
      <c r="S1024" s="75">
        <f t="shared" si="698"/>
        <v>0</v>
      </c>
      <c r="T1024" s="75">
        <f t="shared" si="698"/>
        <v>0</v>
      </c>
      <c r="U1024" s="75">
        <f t="shared" si="698"/>
        <v>0</v>
      </c>
      <c r="V1024" s="75">
        <f t="shared" si="698"/>
        <v>0</v>
      </c>
      <c r="W1024" s="75">
        <f t="shared" si="698"/>
        <v>0</v>
      </c>
      <c r="X1024" s="75">
        <f t="shared" si="698"/>
        <v>0</v>
      </c>
      <c r="Y1024" s="23">
        <f t="shared" si="672"/>
        <v>0</v>
      </c>
    </row>
    <row r="1025" spans="1:25">
      <c r="A1025" s="25">
        <f t="shared" si="688"/>
        <v>996</v>
      </c>
      <c r="C1025" s="106">
        <v>39903</v>
      </c>
      <c r="E1025" s="115" t="s">
        <v>314</v>
      </c>
      <c r="G1025" s="24"/>
      <c r="H1025" s="75"/>
      <c r="I1025" s="23">
        <f>'DepExp. Class.'!G$218</f>
        <v>33165.298307196499</v>
      </c>
      <c r="J1025" s="75">
        <f t="shared" ref="J1025:X1025" si="699">+J218+J487+J756</f>
        <v>24717.530696515885</v>
      </c>
      <c r="K1025" s="75">
        <f t="shared" si="699"/>
        <v>6869.3028471182379</v>
      </c>
      <c r="L1025" s="75">
        <f t="shared" si="699"/>
        <v>8.6293697284572151</v>
      </c>
      <c r="M1025" s="75">
        <f t="shared" si="699"/>
        <v>1401.7011434128992</v>
      </c>
      <c r="N1025" s="75">
        <f t="shared" si="699"/>
        <v>168.13425042102293</v>
      </c>
      <c r="O1025" s="75">
        <f t="shared" si="699"/>
        <v>0</v>
      </c>
      <c r="P1025" s="75">
        <f t="shared" si="699"/>
        <v>0</v>
      </c>
      <c r="Q1025" s="75">
        <f t="shared" si="699"/>
        <v>0</v>
      </c>
      <c r="R1025" s="75">
        <f t="shared" si="699"/>
        <v>0</v>
      </c>
      <c r="S1025" s="75">
        <f t="shared" si="699"/>
        <v>0</v>
      </c>
      <c r="T1025" s="75">
        <f t="shared" si="699"/>
        <v>0</v>
      </c>
      <c r="U1025" s="75">
        <f t="shared" si="699"/>
        <v>0</v>
      </c>
      <c r="V1025" s="75">
        <f t="shared" si="699"/>
        <v>0</v>
      </c>
      <c r="W1025" s="75">
        <f t="shared" si="699"/>
        <v>0</v>
      </c>
      <c r="X1025" s="75">
        <f t="shared" si="699"/>
        <v>0</v>
      </c>
      <c r="Y1025" s="23">
        <f t="shared" si="672"/>
        <v>0</v>
      </c>
    </row>
    <row r="1026" spans="1:25">
      <c r="A1026" s="25">
        <f t="shared" si="688"/>
        <v>997</v>
      </c>
      <c r="C1026" s="106">
        <v>39904</v>
      </c>
      <c r="E1026" s="115" t="s">
        <v>315</v>
      </c>
      <c r="G1026" s="24"/>
      <c r="H1026" s="75"/>
      <c r="I1026" s="23">
        <f>'DepExp. Class.'!G$219</f>
        <v>0</v>
      </c>
      <c r="J1026" s="75">
        <f t="shared" ref="J1026:X1026" si="700">+J219+J488+J757</f>
        <v>0</v>
      </c>
      <c r="K1026" s="75">
        <f t="shared" si="700"/>
        <v>0</v>
      </c>
      <c r="L1026" s="75">
        <f t="shared" si="700"/>
        <v>0</v>
      </c>
      <c r="M1026" s="75">
        <f t="shared" si="700"/>
        <v>0</v>
      </c>
      <c r="N1026" s="75">
        <f t="shared" si="700"/>
        <v>0</v>
      </c>
      <c r="O1026" s="75">
        <f t="shared" si="700"/>
        <v>0</v>
      </c>
      <c r="P1026" s="75">
        <f t="shared" si="700"/>
        <v>0</v>
      </c>
      <c r="Q1026" s="75">
        <f t="shared" si="700"/>
        <v>0</v>
      </c>
      <c r="R1026" s="75">
        <f t="shared" si="700"/>
        <v>0</v>
      </c>
      <c r="S1026" s="75">
        <f t="shared" si="700"/>
        <v>0</v>
      </c>
      <c r="T1026" s="75">
        <f t="shared" si="700"/>
        <v>0</v>
      </c>
      <c r="U1026" s="75">
        <f t="shared" si="700"/>
        <v>0</v>
      </c>
      <c r="V1026" s="75">
        <f t="shared" si="700"/>
        <v>0</v>
      </c>
      <c r="W1026" s="75">
        <f t="shared" si="700"/>
        <v>0</v>
      </c>
      <c r="X1026" s="75">
        <f t="shared" si="700"/>
        <v>0</v>
      </c>
      <c r="Y1026" s="23">
        <f t="shared" si="672"/>
        <v>0</v>
      </c>
    </row>
    <row r="1027" spans="1:25">
      <c r="A1027" s="25">
        <f t="shared" si="688"/>
        <v>998</v>
      </c>
      <c r="C1027" s="106">
        <v>39905</v>
      </c>
      <c r="E1027" s="115" t="s">
        <v>316</v>
      </c>
      <c r="G1027" s="24"/>
      <c r="H1027" s="75"/>
      <c r="I1027" s="23">
        <f>'DepExp. Class.'!G$220</f>
        <v>0</v>
      </c>
      <c r="J1027" s="75">
        <f t="shared" ref="J1027:X1027" si="701">+J220+J489+J758</f>
        <v>0</v>
      </c>
      <c r="K1027" s="75">
        <f t="shared" si="701"/>
        <v>0</v>
      </c>
      <c r="L1027" s="75">
        <f t="shared" si="701"/>
        <v>0</v>
      </c>
      <c r="M1027" s="75">
        <f t="shared" si="701"/>
        <v>0</v>
      </c>
      <c r="N1027" s="75">
        <f t="shared" si="701"/>
        <v>0</v>
      </c>
      <c r="O1027" s="75">
        <f t="shared" si="701"/>
        <v>0</v>
      </c>
      <c r="P1027" s="75">
        <f t="shared" si="701"/>
        <v>0</v>
      </c>
      <c r="Q1027" s="75">
        <f t="shared" si="701"/>
        <v>0</v>
      </c>
      <c r="R1027" s="75">
        <f t="shared" si="701"/>
        <v>0</v>
      </c>
      <c r="S1027" s="75">
        <f t="shared" si="701"/>
        <v>0</v>
      </c>
      <c r="T1027" s="75">
        <f t="shared" si="701"/>
        <v>0</v>
      </c>
      <c r="U1027" s="75">
        <f t="shared" si="701"/>
        <v>0</v>
      </c>
      <c r="V1027" s="75">
        <f t="shared" si="701"/>
        <v>0</v>
      </c>
      <c r="W1027" s="75">
        <f t="shared" si="701"/>
        <v>0</v>
      </c>
      <c r="X1027" s="75">
        <f t="shared" si="701"/>
        <v>0</v>
      </c>
      <c r="Y1027" s="23">
        <f t="shared" si="672"/>
        <v>0</v>
      </c>
    </row>
    <row r="1028" spans="1:25">
      <c r="A1028" s="25">
        <f t="shared" si="688"/>
        <v>999</v>
      </c>
      <c r="C1028" s="106">
        <v>39906</v>
      </c>
      <c r="E1028" s="115" t="s">
        <v>317</v>
      </c>
      <c r="G1028" s="24"/>
      <c r="H1028" s="75"/>
      <c r="I1028" s="23">
        <f>'DepExp. Class.'!G$221</f>
        <v>42815.252352962503</v>
      </c>
      <c r="J1028" s="75">
        <f t="shared" ref="J1028:X1028" si="702">+J221+J490+J759</f>
        <v>31909.476722052823</v>
      </c>
      <c r="K1028" s="75">
        <f t="shared" si="702"/>
        <v>8868.032247563784</v>
      </c>
      <c r="L1028" s="75">
        <f t="shared" si="702"/>
        <v>11.140217680199203</v>
      </c>
      <c r="M1028" s="75">
        <f t="shared" si="702"/>
        <v>1809.5476670456164</v>
      </c>
      <c r="N1028" s="75">
        <f t="shared" si="702"/>
        <v>217.05549862008169</v>
      </c>
      <c r="O1028" s="75">
        <f t="shared" si="702"/>
        <v>0</v>
      </c>
      <c r="P1028" s="75">
        <f t="shared" si="702"/>
        <v>0</v>
      </c>
      <c r="Q1028" s="75">
        <f t="shared" si="702"/>
        <v>0</v>
      </c>
      <c r="R1028" s="75">
        <f t="shared" si="702"/>
        <v>0</v>
      </c>
      <c r="S1028" s="75">
        <f t="shared" si="702"/>
        <v>0</v>
      </c>
      <c r="T1028" s="75">
        <f t="shared" si="702"/>
        <v>0</v>
      </c>
      <c r="U1028" s="75">
        <f t="shared" si="702"/>
        <v>0</v>
      </c>
      <c r="V1028" s="75">
        <f t="shared" si="702"/>
        <v>0</v>
      </c>
      <c r="W1028" s="75">
        <f t="shared" si="702"/>
        <v>0</v>
      </c>
      <c r="X1028" s="75">
        <f t="shared" si="702"/>
        <v>0</v>
      </c>
      <c r="Y1028" s="23">
        <f t="shared" si="672"/>
        <v>0</v>
      </c>
    </row>
    <row r="1029" spans="1:25">
      <c r="A1029" s="25">
        <f t="shared" si="688"/>
        <v>1000</v>
      </c>
      <c r="C1029" s="106">
        <v>39907</v>
      </c>
      <c r="E1029" s="115" t="s">
        <v>318</v>
      </c>
      <c r="G1029" s="24"/>
      <c r="H1029" s="75"/>
      <c r="I1029" s="23">
        <f>'DepExp. Class.'!G$222</f>
        <v>440.07834135017305</v>
      </c>
      <c r="J1029" s="75">
        <f t="shared" ref="J1029:X1029" si="703">+J222+J491+J760</f>
        <v>327.98287566840213</v>
      </c>
      <c r="K1029" s="75">
        <f t="shared" si="703"/>
        <v>91.150436072991724</v>
      </c>
      <c r="L1029" s="75">
        <f t="shared" si="703"/>
        <v>0.11450518797754362</v>
      </c>
      <c r="M1029" s="75">
        <f t="shared" si="703"/>
        <v>18.599510504868228</v>
      </c>
      <c r="N1029" s="75">
        <f t="shared" si="703"/>
        <v>2.2310139159334175</v>
      </c>
      <c r="O1029" s="75">
        <f t="shared" si="703"/>
        <v>0</v>
      </c>
      <c r="P1029" s="75">
        <f t="shared" si="703"/>
        <v>0</v>
      </c>
      <c r="Q1029" s="75">
        <f t="shared" si="703"/>
        <v>0</v>
      </c>
      <c r="R1029" s="75">
        <f t="shared" si="703"/>
        <v>0</v>
      </c>
      <c r="S1029" s="75">
        <f t="shared" si="703"/>
        <v>0</v>
      </c>
      <c r="T1029" s="75">
        <f t="shared" si="703"/>
        <v>0</v>
      </c>
      <c r="U1029" s="75">
        <f t="shared" si="703"/>
        <v>0</v>
      </c>
      <c r="V1029" s="75">
        <f t="shared" si="703"/>
        <v>0</v>
      </c>
      <c r="W1029" s="75">
        <f t="shared" si="703"/>
        <v>0</v>
      </c>
      <c r="X1029" s="75">
        <f t="shared" si="703"/>
        <v>0</v>
      </c>
      <c r="Y1029" s="23">
        <f t="shared" si="672"/>
        <v>0</v>
      </c>
    </row>
    <row r="1030" spans="1:25">
      <c r="A1030" s="25">
        <f t="shared" si="688"/>
        <v>1001</v>
      </c>
      <c r="C1030" s="106">
        <v>39908</v>
      </c>
      <c r="E1030" s="115" t="s">
        <v>319</v>
      </c>
      <c r="G1030" s="24"/>
      <c r="H1030" s="75"/>
      <c r="I1030" s="23">
        <f>'DepExp. Class.'!G$223</f>
        <v>0</v>
      </c>
      <c r="J1030" s="75">
        <f t="shared" ref="J1030:X1030" si="704">+J223+J492+J761</f>
        <v>0</v>
      </c>
      <c r="K1030" s="75">
        <f t="shared" si="704"/>
        <v>0</v>
      </c>
      <c r="L1030" s="75">
        <f t="shared" si="704"/>
        <v>0</v>
      </c>
      <c r="M1030" s="75">
        <f t="shared" si="704"/>
        <v>0</v>
      </c>
      <c r="N1030" s="75">
        <f t="shared" si="704"/>
        <v>0</v>
      </c>
      <c r="O1030" s="75">
        <f t="shared" si="704"/>
        <v>0</v>
      </c>
      <c r="P1030" s="75">
        <f t="shared" si="704"/>
        <v>0</v>
      </c>
      <c r="Q1030" s="75">
        <f t="shared" si="704"/>
        <v>0</v>
      </c>
      <c r="R1030" s="75">
        <f t="shared" si="704"/>
        <v>0</v>
      </c>
      <c r="S1030" s="75">
        <f t="shared" si="704"/>
        <v>0</v>
      </c>
      <c r="T1030" s="75">
        <f t="shared" si="704"/>
        <v>0</v>
      </c>
      <c r="U1030" s="75">
        <f t="shared" si="704"/>
        <v>0</v>
      </c>
      <c r="V1030" s="75">
        <f t="shared" si="704"/>
        <v>0</v>
      </c>
      <c r="W1030" s="75">
        <f t="shared" si="704"/>
        <v>0</v>
      </c>
      <c r="X1030" s="75">
        <f t="shared" si="704"/>
        <v>0</v>
      </c>
      <c r="Y1030" s="23">
        <f t="shared" si="672"/>
        <v>0</v>
      </c>
    </row>
    <row r="1031" spans="1:25">
      <c r="A1031" s="25">
        <f t="shared" si="688"/>
        <v>1002</v>
      </c>
      <c r="C1031" s="106">
        <v>39909</v>
      </c>
      <c r="E1031" s="115" t="s">
        <v>320</v>
      </c>
      <c r="G1031" s="24"/>
      <c r="H1031" s="75"/>
      <c r="I1031" s="23">
        <f>'DepExp. Class.'!G$224</f>
        <v>510815.61011501984</v>
      </c>
      <c r="J1031" s="75">
        <f t="shared" ref="J1031:X1031" si="705">+J224+J493+J762</f>
        <v>380702.15459324757</v>
      </c>
      <c r="K1031" s="75">
        <f t="shared" si="705"/>
        <v>105801.76582202315</v>
      </c>
      <c r="L1031" s="75">
        <f t="shared" si="705"/>
        <v>132.91051152081647</v>
      </c>
      <c r="M1031" s="75">
        <f t="shared" si="705"/>
        <v>21589.156778849618</v>
      </c>
      <c r="N1031" s="75">
        <f t="shared" si="705"/>
        <v>2589.622409378725</v>
      </c>
      <c r="O1031" s="75">
        <f t="shared" si="705"/>
        <v>0</v>
      </c>
      <c r="P1031" s="75">
        <f t="shared" si="705"/>
        <v>0</v>
      </c>
      <c r="Q1031" s="75">
        <f t="shared" si="705"/>
        <v>0</v>
      </c>
      <c r="R1031" s="75">
        <f t="shared" si="705"/>
        <v>0</v>
      </c>
      <c r="S1031" s="75">
        <f t="shared" si="705"/>
        <v>0</v>
      </c>
      <c r="T1031" s="75">
        <f t="shared" si="705"/>
        <v>0</v>
      </c>
      <c r="U1031" s="75">
        <f t="shared" si="705"/>
        <v>0</v>
      </c>
      <c r="V1031" s="75">
        <f t="shared" si="705"/>
        <v>0</v>
      </c>
      <c r="W1031" s="75">
        <f t="shared" si="705"/>
        <v>0</v>
      </c>
      <c r="X1031" s="75">
        <f t="shared" si="705"/>
        <v>0</v>
      </c>
      <c r="Y1031" s="23">
        <f t="shared" si="672"/>
        <v>0</v>
      </c>
    </row>
    <row r="1032" spans="1:25">
      <c r="A1032" s="25">
        <f t="shared" si="688"/>
        <v>1003</v>
      </c>
      <c r="C1032" s="106">
        <v>39924</v>
      </c>
      <c r="E1032" s="115" t="s">
        <v>321</v>
      </c>
      <c r="G1032" s="24"/>
      <c r="H1032" s="75"/>
      <c r="I1032" s="23">
        <f>'DepExp. Class.'!G$225</f>
        <v>0</v>
      </c>
      <c r="J1032" s="75">
        <f t="shared" ref="J1032:X1032" si="706">+J225+J494+J763</f>
        <v>0</v>
      </c>
      <c r="K1032" s="75">
        <f t="shared" si="706"/>
        <v>0</v>
      </c>
      <c r="L1032" s="75">
        <f t="shared" si="706"/>
        <v>0</v>
      </c>
      <c r="M1032" s="75">
        <f t="shared" si="706"/>
        <v>0</v>
      </c>
      <c r="N1032" s="75">
        <f t="shared" si="706"/>
        <v>0</v>
      </c>
      <c r="O1032" s="75">
        <f t="shared" si="706"/>
        <v>0</v>
      </c>
      <c r="P1032" s="75">
        <f t="shared" si="706"/>
        <v>0</v>
      </c>
      <c r="Q1032" s="75">
        <f t="shared" si="706"/>
        <v>0</v>
      </c>
      <c r="R1032" s="75">
        <f t="shared" si="706"/>
        <v>0</v>
      </c>
      <c r="S1032" s="75">
        <f t="shared" si="706"/>
        <v>0</v>
      </c>
      <c r="T1032" s="75">
        <f t="shared" si="706"/>
        <v>0</v>
      </c>
      <c r="U1032" s="75">
        <f t="shared" si="706"/>
        <v>0</v>
      </c>
      <c r="V1032" s="75">
        <f t="shared" si="706"/>
        <v>0</v>
      </c>
      <c r="W1032" s="75">
        <f t="shared" si="706"/>
        <v>0</v>
      </c>
      <c r="X1032" s="75">
        <f t="shared" si="706"/>
        <v>0</v>
      </c>
      <c r="Y1032" s="23">
        <f t="shared" si="672"/>
        <v>0</v>
      </c>
    </row>
    <row r="1033" spans="1:25">
      <c r="A1033" s="25">
        <f t="shared" si="688"/>
        <v>1004</v>
      </c>
      <c r="C1033" s="117" t="s">
        <v>640</v>
      </c>
      <c r="E1033" s="115" t="s">
        <v>639</v>
      </c>
      <c r="G1033" s="24"/>
      <c r="H1033" s="75"/>
      <c r="I1033" s="23">
        <f>'DepExp. Class.'!G$226</f>
        <v>-8467.0089446799993</v>
      </c>
      <c r="J1033" s="75">
        <f t="shared" ref="J1033:X1033" si="707">+J226+J495+J764</f>
        <v>-6310.3172345773919</v>
      </c>
      <c r="K1033" s="75">
        <f t="shared" si="707"/>
        <v>-1753.714020948375</v>
      </c>
      <c r="L1033" s="75">
        <f t="shared" si="707"/>
        <v>-2.2030542285803527</v>
      </c>
      <c r="M1033" s="75">
        <f t="shared" si="707"/>
        <v>-357.85042574062811</v>
      </c>
      <c r="N1033" s="75">
        <f t="shared" si="707"/>
        <v>-42.924209185025298</v>
      </c>
      <c r="O1033" s="75">
        <f t="shared" si="707"/>
        <v>0</v>
      </c>
      <c r="P1033" s="75">
        <f t="shared" si="707"/>
        <v>0</v>
      </c>
      <c r="Q1033" s="75">
        <f t="shared" si="707"/>
        <v>0</v>
      </c>
      <c r="R1033" s="75">
        <f t="shared" si="707"/>
        <v>0</v>
      </c>
      <c r="S1033" s="75">
        <f t="shared" si="707"/>
        <v>0</v>
      </c>
      <c r="T1033" s="75">
        <f t="shared" si="707"/>
        <v>0</v>
      </c>
      <c r="U1033" s="75">
        <f t="shared" si="707"/>
        <v>0</v>
      </c>
      <c r="V1033" s="75">
        <f t="shared" si="707"/>
        <v>0</v>
      </c>
      <c r="W1033" s="75">
        <f t="shared" si="707"/>
        <v>0</v>
      </c>
      <c r="X1033" s="75">
        <f t="shared" si="707"/>
        <v>0</v>
      </c>
      <c r="Y1033" s="23">
        <f t="shared" ref="Y1033" si="708">SUM(J1033:X1033)-I1033</f>
        <v>0</v>
      </c>
    </row>
    <row r="1034" spans="1:25">
      <c r="A1034" s="25">
        <f t="shared" si="688"/>
        <v>1005</v>
      </c>
      <c r="G1034" s="24"/>
      <c r="H1034" s="75"/>
      <c r="I1034" s="23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  <c r="U1034" s="75"/>
      <c r="V1034" s="75"/>
      <c r="W1034" s="75"/>
      <c r="X1034" s="75"/>
      <c r="Y1034" s="23"/>
    </row>
    <row r="1035" spans="1:25">
      <c r="A1035" s="25">
        <f t="shared" si="688"/>
        <v>1006</v>
      </c>
      <c r="D1035" s="106" t="s">
        <v>149</v>
      </c>
      <c r="G1035" s="24"/>
      <c r="H1035" s="75"/>
      <c r="I1035" s="23">
        <f>'DepExp. Class.'!G$228</f>
        <v>1205446.8591384101</v>
      </c>
      <c r="J1035" s="75">
        <f t="shared" ref="J1035:X1035" si="709">+J228+J497+J766</f>
        <v>898398.96713086346</v>
      </c>
      <c r="K1035" s="75">
        <f t="shared" si="709"/>
        <v>249676.01572069759</v>
      </c>
      <c r="L1035" s="75">
        <f t="shared" si="709"/>
        <v>313.64851716879184</v>
      </c>
      <c r="M1035" s="75">
        <f t="shared" si="709"/>
        <v>50947.114213387198</v>
      </c>
      <c r="N1035" s="75">
        <f t="shared" si="709"/>
        <v>6111.1135562930958</v>
      </c>
      <c r="O1035" s="75">
        <f t="shared" si="709"/>
        <v>0</v>
      </c>
      <c r="P1035" s="75">
        <f t="shared" si="709"/>
        <v>0</v>
      </c>
      <c r="Q1035" s="75">
        <f t="shared" si="709"/>
        <v>0</v>
      </c>
      <c r="R1035" s="75">
        <f t="shared" si="709"/>
        <v>0</v>
      </c>
      <c r="S1035" s="75">
        <f t="shared" si="709"/>
        <v>0</v>
      </c>
      <c r="T1035" s="75">
        <f t="shared" si="709"/>
        <v>0</v>
      </c>
      <c r="U1035" s="75">
        <f t="shared" si="709"/>
        <v>0</v>
      </c>
      <c r="V1035" s="75">
        <f t="shared" si="709"/>
        <v>0</v>
      </c>
      <c r="W1035" s="75">
        <f t="shared" si="709"/>
        <v>0</v>
      </c>
      <c r="X1035" s="75">
        <f t="shared" si="709"/>
        <v>0</v>
      </c>
      <c r="Y1035" s="23">
        <f>SUM(J1035:X1035)-I1035</f>
        <v>0</v>
      </c>
    </row>
    <row r="1036" spans="1:25">
      <c r="A1036" s="25">
        <f t="shared" si="688"/>
        <v>1007</v>
      </c>
      <c r="G1036" s="24"/>
      <c r="H1036" s="75"/>
      <c r="I1036" s="23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  <c r="U1036" s="75"/>
      <c r="V1036" s="75"/>
      <c r="W1036" s="75"/>
      <c r="X1036" s="75"/>
      <c r="Y1036" s="23"/>
    </row>
    <row r="1037" spans="1:25">
      <c r="A1037" s="25">
        <f t="shared" si="688"/>
        <v>1008</v>
      </c>
      <c r="D1037" s="106" t="s">
        <v>352</v>
      </c>
      <c r="G1037" s="24"/>
      <c r="H1037" s="75"/>
      <c r="I1037" s="23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23"/>
    </row>
    <row r="1038" spans="1:25">
      <c r="A1038" s="25">
        <f t="shared" si="688"/>
        <v>1009</v>
      </c>
      <c r="G1038" s="24"/>
      <c r="H1038" s="75"/>
      <c r="I1038" s="23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23"/>
    </row>
    <row r="1039" spans="1:25">
      <c r="A1039" s="25">
        <f t="shared" si="688"/>
        <v>1010</v>
      </c>
      <c r="D1039" s="106" t="s">
        <v>148</v>
      </c>
      <c r="G1039" s="24"/>
      <c r="H1039" s="75"/>
      <c r="I1039" s="23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  <c r="U1039" s="75"/>
      <c r="V1039" s="75"/>
      <c r="W1039" s="75"/>
      <c r="X1039" s="75"/>
      <c r="Y1039" s="23"/>
    </row>
    <row r="1040" spans="1:25">
      <c r="A1040" s="25">
        <f t="shared" si="688"/>
        <v>1011</v>
      </c>
      <c r="G1040" s="24"/>
      <c r="H1040" s="75"/>
      <c r="I1040" s="23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  <c r="U1040" s="75"/>
      <c r="V1040" s="75"/>
      <c r="W1040" s="75"/>
      <c r="X1040" s="75"/>
      <c r="Y1040" s="23"/>
    </row>
    <row r="1041" spans="1:25">
      <c r="A1041" s="25">
        <f t="shared" si="688"/>
        <v>1012</v>
      </c>
      <c r="C1041" s="106">
        <v>37400</v>
      </c>
      <c r="E1041" s="115" t="s">
        <v>115</v>
      </c>
      <c r="G1041" s="24"/>
      <c r="H1041" s="75"/>
      <c r="I1041" s="23">
        <f>'DepExp. Class.'!G$234</f>
        <v>0</v>
      </c>
      <c r="J1041" s="75">
        <f t="shared" ref="J1041:X1041" si="710">+J234+J503+J772</f>
        <v>0</v>
      </c>
      <c r="K1041" s="75">
        <f t="shared" si="710"/>
        <v>0</v>
      </c>
      <c r="L1041" s="75">
        <f t="shared" si="710"/>
        <v>0</v>
      </c>
      <c r="M1041" s="75">
        <f t="shared" si="710"/>
        <v>0</v>
      </c>
      <c r="N1041" s="75">
        <f t="shared" si="710"/>
        <v>0</v>
      </c>
      <c r="O1041" s="75">
        <f t="shared" si="710"/>
        <v>0</v>
      </c>
      <c r="P1041" s="75">
        <f t="shared" si="710"/>
        <v>0</v>
      </c>
      <c r="Q1041" s="75">
        <f t="shared" si="710"/>
        <v>0</v>
      </c>
      <c r="R1041" s="75">
        <f t="shared" si="710"/>
        <v>0</v>
      </c>
      <c r="S1041" s="75">
        <f t="shared" si="710"/>
        <v>0</v>
      </c>
      <c r="T1041" s="75">
        <f t="shared" si="710"/>
        <v>0</v>
      </c>
      <c r="U1041" s="75">
        <f t="shared" si="710"/>
        <v>0</v>
      </c>
      <c r="V1041" s="75">
        <f t="shared" si="710"/>
        <v>0</v>
      </c>
      <c r="W1041" s="75">
        <f t="shared" si="710"/>
        <v>0</v>
      </c>
      <c r="X1041" s="75">
        <f t="shared" si="710"/>
        <v>0</v>
      </c>
      <c r="Y1041" s="23">
        <f t="shared" ref="Y1041:Y1074" si="711">SUM(J1041:X1041)-I1041</f>
        <v>0</v>
      </c>
    </row>
    <row r="1042" spans="1:25">
      <c r="A1042" s="25">
        <f t="shared" si="688"/>
        <v>1013</v>
      </c>
      <c r="C1042" s="106">
        <v>39001</v>
      </c>
      <c r="E1042" s="115" t="s">
        <v>291</v>
      </c>
      <c r="G1042" s="24"/>
      <c r="H1042" s="75"/>
      <c r="I1042" s="23">
        <f>'DepExp. Class.'!G$235</f>
        <v>0</v>
      </c>
      <c r="J1042" s="75">
        <f t="shared" ref="J1042:X1042" si="712">+J235+J504+J773</f>
        <v>0</v>
      </c>
      <c r="K1042" s="75">
        <f t="shared" si="712"/>
        <v>0</v>
      </c>
      <c r="L1042" s="75">
        <f t="shared" si="712"/>
        <v>0</v>
      </c>
      <c r="M1042" s="75">
        <f t="shared" si="712"/>
        <v>0</v>
      </c>
      <c r="N1042" s="75">
        <f t="shared" si="712"/>
        <v>0</v>
      </c>
      <c r="O1042" s="75">
        <f t="shared" si="712"/>
        <v>0</v>
      </c>
      <c r="P1042" s="75">
        <f t="shared" si="712"/>
        <v>0</v>
      </c>
      <c r="Q1042" s="75">
        <f t="shared" si="712"/>
        <v>0</v>
      </c>
      <c r="R1042" s="75">
        <f t="shared" si="712"/>
        <v>0</v>
      </c>
      <c r="S1042" s="75">
        <f t="shared" si="712"/>
        <v>0</v>
      </c>
      <c r="T1042" s="75">
        <f t="shared" si="712"/>
        <v>0</v>
      </c>
      <c r="U1042" s="75">
        <f t="shared" si="712"/>
        <v>0</v>
      </c>
      <c r="V1042" s="75">
        <f t="shared" si="712"/>
        <v>0</v>
      </c>
      <c r="W1042" s="75">
        <f t="shared" si="712"/>
        <v>0</v>
      </c>
      <c r="X1042" s="75">
        <f t="shared" si="712"/>
        <v>0</v>
      </c>
      <c r="Y1042" s="23">
        <f t="shared" si="711"/>
        <v>0</v>
      </c>
    </row>
    <row r="1043" spans="1:25">
      <c r="A1043" s="25">
        <f t="shared" si="688"/>
        <v>1014</v>
      </c>
      <c r="C1043" s="106">
        <v>36602</v>
      </c>
      <c r="E1043" s="115" t="s">
        <v>139</v>
      </c>
      <c r="G1043" s="24"/>
      <c r="H1043" s="75"/>
      <c r="I1043" s="23">
        <f>'DepExp. Class.'!G$236</f>
        <v>26371.349840124472</v>
      </c>
      <c r="J1043" s="75">
        <f t="shared" ref="J1043:X1043" si="713">+J236+J505+J774</f>
        <v>19654.116876747496</v>
      </c>
      <c r="K1043" s="75">
        <f t="shared" si="713"/>
        <v>5462.1184727836444</v>
      </c>
      <c r="L1043" s="75">
        <f t="shared" si="713"/>
        <v>6.8616336841313856</v>
      </c>
      <c r="M1043" s="75">
        <f t="shared" si="713"/>
        <v>1114.5610958133041</v>
      </c>
      <c r="N1043" s="75">
        <f t="shared" si="713"/>
        <v>133.69176109589756</v>
      </c>
      <c r="O1043" s="75">
        <f t="shared" si="713"/>
        <v>0</v>
      </c>
      <c r="P1043" s="75">
        <f t="shared" si="713"/>
        <v>0</v>
      </c>
      <c r="Q1043" s="75">
        <f t="shared" si="713"/>
        <v>0</v>
      </c>
      <c r="R1043" s="75">
        <f t="shared" si="713"/>
        <v>0</v>
      </c>
      <c r="S1043" s="75">
        <f t="shared" si="713"/>
        <v>0</v>
      </c>
      <c r="T1043" s="75">
        <f t="shared" si="713"/>
        <v>0</v>
      </c>
      <c r="U1043" s="75">
        <f t="shared" si="713"/>
        <v>0</v>
      </c>
      <c r="V1043" s="75">
        <f t="shared" si="713"/>
        <v>0</v>
      </c>
      <c r="W1043" s="75">
        <f t="shared" si="713"/>
        <v>0</v>
      </c>
      <c r="X1043" s="75">
        <f t="shared" si="713"/>
        <v>0</v>
      </c>
      <c r="Y1043" s="23">
        <f t="shared" si="711"/>
        <v>0</v>
      </c>
    </row>
    <row r="1044" spans="1:25">
      <c r="A1044" s="25">
        <f t="shared" si="688"/>
        <v>1015</v>
      </c>
      <c r="C1044" s="106">
        <v>37503</v>
      </c>
      <c r="E1044" s="115" t="s">
        <v>278</v>
      </c>
      <c r="G1044" s="24"/>
      <c r="H1044" s="75"/>
      <c r="I1044" s="23">
        <f>'DepExp. Class.'!G$237</f>
        <v>0</v>
      </c>
      <c r="J1044" s="75">
        <f t="shared" ref="J1044:X1044" si="714">+J237+J506+J775</f>
        <v>0</v>
      </c>
      <c r="K1044" s="75">
        <f t="shared" si="714"/>
        <v>0</v>
      </c>
      <c r="L1044" s="75">
        <f t="shared" si="714"/>
        <v>0</v>
      </c>
      <c r="M1044" s="75">
        <f t="shared" si="714"/>
        <v>0</v>
      </c>
      <c r="N1044" s="75">
        <f t="shared" si="714"/>
        <v>0</v>
      </c>
      <c r="O1044" s="75">
        <f t="shared" si="714"/>
        <v>0</v>
      </c>
      <c r="P1044" s="75">
        <f t="shared" si="714"/>
        <v>0</v>
      </c>
      <c r="Q1044" s="75">
        <f t="shared" si="714"/>
        <v>0</v>
      </c>
      <c r="R1044" s="75">
        <f t="shared" si="714"/>
        <v>0</v>
      </c>
      <c r="S1044" s="75">
        <f t="shared" si="714"/>
        <v>0</v>
      </c>
      <c r="T1044" s="75">
        <f t="shared" si="714"/>
        <v>0</v>
      </c>
      <c r="U1044" s="75">
        <f t="shared" si="714"/>
        <v>0</v>
      </c>
      <c r="V1044" s="75">
        <f t="shared" si="714"/>
        <v>0</v>
      </c>
      <c r="W1044" s="75">
        <f t="shared" si="714"/>
        <v>0</v>
      </c>
      <c r="X1044" s="75">
        <f t="shared" si="714"/>
        <v>0</v>
      </c>
      <c r="Y1044" s="23">
        <f t="shared" si="711"/>
        <v>0</v>
      </c>
    </row>
    <row r="1045" spans="1:25">
      <c r="A1045" s="25">
        <f t="shared" si="688"/>
        <v>1016</v>
      </c>
      <c r="C1045" s="106">
        <v>39004</v>
      </c>
      <c r="E1045" s="115" t="s">
        <v>293</v>
      </c>
      <c r="G1045" s="24"/>
      <c r="H1045" s="75"/>
      <c r="I1045" s="23">
        <f>'DepExp. Class.'!G$238</f>
        <v>0</v>
      </c>
      <c r="J1045" s="75">
        <f t="shared" ref="J1045:X1045" si="715">+J238+J507+J776</f>
        <v>0</v>
      </c>
      <c r="K1045" s="75">
        <f t="shared" si="715"/>
        <v>0</v>
      </c>
      <c r="L1045" s="75">
        <f t="shared" si="715"/>
        <v>0</v>
      </c>
      <c r="M1045" s="75">
        <f t="shared" si="715"/>
        <v>0</v>
      </c>
      <c r="N1045" s="75">
        <f t="shared" si="715"/>
        <v>0</v>
      </c>
      <c r="O1045" s="75">
        <f t="shared" si="715"/>
        <v>0</v>
      </c>
      <c r="P1045" s="75">
        <f t="shared" si="715"/>
        <v>0</v>
      </c>
      <c r="Q1045" s="75">
        <f t="shared" si="715"/>
        <v>0</v>
      </c>
      <c r="R1045" s="75">
        <f t="shared" si="715"/>
        <v>0</v>
      </c>
      <c r="S1045" s="75">
        <f t="shared" si="715"/>
        <v>0</v>
      </c>
      <c r="T1045" s="75">
        <f t="shared" si="715"/>
        <v>0</v>
      </c>
      <c r="U1045" s="75">
        <f t="shared" si="715"/>
        <v>0</v>
      </c>
      <c r="V1045" s="75">
        <f t="shared" si="715"/>
        <v>0</v>
      </c>
      <c r="W1045" s="75">
        <f t="shared" si="715"/>
        <v>0</v>
      </c>
      <c r="X1045" s="75">
        <f t="shared" si="715"/>
        <v>0</v>
      </c>
      <c r="Y1045" s="23">
        <f t="shared" si="711"/>
        <v>0</v>
      </c>
    </row>
    <row r="1046" spans="1:25">
      <c r="A1046" s="25">
        <f t="shared" si="688"/>
        <v>1017</v>
      </c>
      <c r="C1046" s="106">
        <v>39009</v>
      </c>
      <c r="E1046" s="115" t="s">
        <v>294</v>
      </c>
      <c r="G1046" s="24"/>
      <c r="H1046" s="75"/>
      <c r="I1046" s="23">
        <f>'DepExp. Class.'!G$239</f>
        <v>7572.2592376139528</v>
      </c>
      <c r="J1046" s="75">
        <f t="shared" ref="J1046:X1046" si="716">+J239+J508+J777</f>
        <v>5643.4755512838428</v>
      </c>
      <c r="K1046" s="75">
        <f t="shared" si="716"/>
        <v>1568.3905948396664</v>
      </c>
      <c r="L1046" s="75">
        <f t="shared" si="716"/>
        <v>1.9702468536795121</v>
      </c>
      <c r="M1046" s="75">
        <f t="shared" si="716"/>
        <v>320.03464383974006</v>
      </c>
      <c r="N1046" s="75">
        <f t="shared" si="716"/>
        <v>38.388200797024872</v>
      </c>
      <c r="O1046" s="75">
        <f t="shared" si="716"/>
        <v>0</v>
      </c>
      <c r="P1046" s="75">
        <f t="shared" si="716"/>
        <v>0</v>
      </c>
      <c r="Q1046" s="75">
        <f t="shared" si="716"/>
        <v>0</v>
      </c>
      <c r="R1046" s="75">
        <f t="shared" si="716"/>
        <v>0</v>
      </c>
      <c r="S1046" s="75">
        <f t="shared" si="716"/>
        <v>0</v>
      </c>
      <c r="T1046" s="75">
        <f t="shared" si="716"/>
        <v>0</v>
      </c>
      <c r="U1046" s="75">
        <f t="shared" si="716"/>
        <v>0</v>
      </c>
      <c r="V1046" s="75">
        <f t="shared" si="716"/>
        <v>0</v>
      </c>
      <c r="W1046" s="75">
        <f t="shared" si="716"/>
        <v>0</v>
      </c>
      <c r="X1046" s="75">
        <f t="shared" si="716"/>
        <v>0</v>
      </c>
      <c r="Y1046" s="23">
        <f t="shared" si="711"/>
        <v>0</v>
      </c>
    </row>
    <row r="1047" spans="1:25">
      <c r="A1047" s="25">
        <f t="shared" si="688"/>
        <v>1018</v>
      </c>
      <c r="C1047" s="106">
        <v>39100</v>
      </c>
      <c r="E1047" s="115" t="s">
        <v>295</v>
      </c>
      <c r="G1047" s="24"/>
      <c r="H1047" s="75"/>
      <c r="I1047" s="23">
        <f>'DepExp. Class.'!G$240</f>
        <v>11237.396016534782</v>
      </c>
      <c r="J1047" s="75">
        <f t="shared" ref="J1047:X1047" si="717">+J240+J509+J778</f>
        <v>8375.0394287071085</v>
      </c>
      <c r="K1047" s="75">
        <f t="shared" si="717"/>
        <v>2327.5254676007989</v>
      </c>
      <c r="L1047" s="75">
        <f t="shared" si="717"/>
        <v>2.9238888223938924</v>
      </c>
      <c r="M1047" s="75">
        <f t="shared" si="717"/>
        <v>474.93831351857511</v>
      </c>
      <c r="N1047" s="75">
        <f t="shared" si="717"/>
        <v>56.968917885906293</v>
      </c>
      <c r="O1047" s="75">
        <f t="shared" si="717"/>
        <v>0</v>
      </c>
      <c r="P1047" s="75">
        <f t="shared" si="717"/>
        <v>0</v>
      </c>
      <c r="Q1047" s="75">
        <f t="shared" si="717"/>
        <v>0</v>
      </c>
      <c r="R1047" s="75">
        <f t="shared" si="717"/>
        <v>0</v>
      </c>
      <c r="S1047" s="75">
        <f t="shared" si="717"/>
        <v>0</v>
      </c>
      <c r="T1047" s="75">
        <f t="shared" si="717"/>
        <v>0</v>
      </c>
      <c r="U1047" s="75">
        <f t="shared" si="717"/>
        <v>0</v>
      </c>
      <c r="V1047" s="75">
        <f t="shared" si="717"/>
        <v>0</v>
      </c>
      <c r="W1047" s="75">
        <f t="shared" si="717"/>
        <v>0</v>
      </c>
      <c r="X1047" s="75">
        <f t="shared" si="717"/>
        <v>0</v>
      </c>
      <c r="Y1047" s="23">
        <f t="shared" si="711"/>
        <v>0</v>
      </c>
    </row>
    <row r="1048" spans="1:25">
      <c r="A1048" s="25">
        <f t="shared" si="688"/>
        <v>1019</v>
      </c>
      <c r="C1048" s="106">
        <v>39102</v>
      </c>
      <c r="E1048" s="115" t="s">
        <v>296</v>
      </c>
      <c r="G1048" s="24"/>
      <c r="H1048" s="75"/>
      <c r="I1048" s="23">
        <f>'DepExp. Class.'!G$241</f>
        <v>0</v>
      </c>
      <c r="J1048" s="75">
        <f t="shared" ref="J1048:X1048" si="718">+J241+J510+J779</f>
        <v>0</v>
      </c>
      <c r="K1048" s="75">
        <f t="shared" si="718"/>
        <v>0</v>
      </c>
      <c r="L1048" s="75">
        <f t="shared" si="718"/>
        <v>0</v>
      </c>
      <c r="M1048" s="75">
        <f t="shared" si="718"/>
        <v>0</v>
      </c>
      <c r="N1048" s="75">
        <f t="shared" si="718"/>
        <v>0</v>
      </c>
      <c r="O1048" s="75">
        <f t="shared" si="718"/>
        <v>0</v>
      </c>
      <c r="P1048" s="75">
        <f t="shared" si="718"/>
        <v>0</v>
      </c>
      <c r="Q1048" s="75">
        <f t="shared" si="718"/>
        <v>0</v>
      </c>
      <c r="R1048" s="75">
        <f t="shared" si="718"/>
        <v>0</v>
      </c>
      <c r="S1048" s="75">
        <f t="shared" si="718"/>
        <v>0</v>
      </c>
      <c r="T1048" s="75">
        <f t="shared" si="718"/>
        <v>0</v>
      </c>
      <c r="U1048" s="75">
        <f t="shared" si="718"/>
        <v>0</v>
      </c>
      <c r="V1048" s="75">
        <f t="shared" si="718"/>
        <v>0</v>
      </c>
      <c r="W1048" s="75">
        <f t="shared" si="718"/>
        <v>0</v>
      </c>
      <c r="X1048" s="75">
        <f t="shared" si="718"/>
        <v>0</v>
      </c>
      <c r="Y1048" s="23">
        <f t="shared" si="711"/>
        <v>0</v>
      </c>
    </row>
    <row r="1049" spans="1:25">
      <c r="A1049" s="25">
        <f t="shared" si="688"/>
        <v>1020</v>
      </c>
      <c r="C1049" s="106">
        <v>39103</v>
      </c>
      <c r="E1049" s="115" t="s">
        <v>297</v>
      </c>
      <c r="G1049" s="24"/>
      <c r="H1049" s="75"/>
      <c r="I1049" s="23">
        <f>'DepExp. Class.'!G$242</f>
        <v>0</v>
      </c>
      <c r="J1049" s="75">
        <f t="shared" ref="J1049:X1049" si="719">+J242+J511+J780</f>
        <v>0</v>
      </c>
      <c r="K1049" s="75">
        <f t="shared" si="719"/>
        <v>0</v>
      </c>
      <c r="L1049" s="75">
        <f t="shared" si="719"/>
        <v>0</v>
      </c>
      <c r="M1049" s="75">
        <f t="shared" si="719"/>
        <v>0</v>
      </c>
      <c r="N1049" s="75">
        <f t="shared" si="719"/>
        <v>0</v>
      </c>
      <c r="O1049" s="75">
        <f t="shared" si="719"/>
        <v>0</v>
      </c>
      <c r="P1049" s="75">
        <f t="shared" si="719"/>
        <v>0</v>
      </c>
      <c r="Q1049" s="75">
        <f t="shared" si="719"/>
        <v>0</v>
      </c>
      <c r="R1049" s="75">
        <f t="shared" si="719"/>
        <v>0</v>
      </c>
      <c r="S1049" s="75">
        <f t="shared" si="719"/>
        <v>0</v>
      </c>
      <c r="T1049" s="75">
        <f t="shared" si="719"/>
        <v>0</v>
      </c>
      <c r="U1049" s="75">
        <f t="shared" si="719"/>
        <v>0</v>
      </c>
      <c r="V1049" s="75">
        <f t="shared" si="719"/>
        <v>0</v>
      </c>
      <c r="W1049" s="75">
        <f t="shared" si="719"/>
        <v>0</v>
      </c>
      <c r="X1049" s="75">
        <f t="shared" si="719"/>
        <v>0</v>
      </c>
      <c r="Y1049" s="23">
        <f t="shared" si="711"/>
        <v>0</v>
      </c>
    </row>
    <row r="1050" spans="1:25">
      <c r="A1050" s="25">
        <f t="shared" si="688"/>
        <v>1021</v>
      </c>
      <c r="C1050" s="106">
        <v>39200</v>
      </c>
      <c r="E1050" s="115" t="s">
        <v>298</v>
      </c>
      <c r="G1050" s="24"/>
      <c r="H1050" s="75"/>
      <c r="I1050" s="23">
        <f>'DepExp. Class.'!G$243</f>
        <v>0</v>
      </c>
      <c r="J1050" s="75">
        <f t="shared" ref="J1050:X1050" si="720">+J243+J512+J781</f>
        <v>0</v>
      </c>
      <c r="K1050" s="75">
        <f t="shared" si="720"/>
        <v>0</v>
      </c>
      <c r="L1050" s="75">
        <f t="shared" si="720"/>
        <v>0</v>
      </c>
      <c r="M1050" s="75">
        <f t="shared" si="720"/>
        <v>0</v>
      </c>
      <c r="N1050" s="75">
        <f t="shared" si="720"/>
        <v>0</v>
      </c>
      <c r="O1050" s="75">
        <f t="shared" si="720"/>
        <v>0</v>
      </c>
      <c r="P1050" s="75">
        <f t="shared" si="720"/>
        <v>0</v>
      </c>
      <c r="Q1050" s="75">
        <f t="shared" si="720"/>
        <v>0</v>
      </c>
      <c r="R1050" s="75">
        <f t="shared" si="720"/>
        <v>0</v>
      </c>
      <c r="S1050" s="75">
        <f t="shared" si="720"/>
        <v>0</v>
      </c>
      <c r="T1050" s="75">
        <f t="shared" si="720"/>
        <v>0</v>
      </c>
      <c r="U1050" s="75">
        <f t="shared" si="720"/>
        <v>0</v>
      </c>
      <c r="V1050" s="75">
        <f t="shared" si="720"/>
        <v>0</v>
      </c>
      <c r="W1050" s="75">
        <f t="shared" si="720"/>
        <v>0</v>
      </c>
      <c r="X1050" s="75">
        <f t="shared" si="720"/>
        <v>0</v>
      </c>
      <c r="Y1050" s="23">
        <f t="shared" si="711"/>
        <v>0</v>
      </c>
    </row>
    <row r="1051" spans="1:25">
      <c r="A1051" s="25">
        <f t="shared" si="688"/>
        <v>1022</v>
      </c>
      <c r="C1051" s="106">
        <v>39201</v>
      </c>
      <c r="E1051" s="115" t="s">
        <v>299</v>
      </c>
      <c r="G1051" s="24"/>
      <c r="H1051" s="75"/>
      <c r="I1051" s="23">
        <f>'DepExp. Class.'!G$244</f>
        <v>0</v>
      </c>
      <c r="J1051" s="75">
        <f t="shared" ref="J1051:X1051" si="721">+J244+J513+J782</f>
        <v>0</v>
      </c>
      <c r="K1051" s="75">
        <f t="shared" si="721"/>
        <v>0</v>
      </c>
      <c r="L1051" s="75">
        <f t="shared" si="721"/>
        <v>0</v>
      </c>
      <c r="M1051" s="75">
        <f t="shared" si="721"/>
        <v>0</v>
      </c>
      <c r="N1051" s="75">
        <f t="shared" si="721"/>
        <v>0</v>
      </c>
      <c r="O1051" s="75">
        <f t="shared" si="721"/>
        <v>0</v>
      </c>
      <c r="P1051" s="75">
        <f t="shared" si="721"/>
        <v>0</v>
      </c>
      <c r="Q1051" s="75">
        <f t="shared" si="721"/>
        <v>0</v>
      </c>
      <c r="R1051" s="75">
        <f t="shared" si="721"/>
        <v>0</v>
      </c>
      <c r="S1051" s="75">
        <f t="shared" si="721"/>
        <v>0</v>
      </c>
      <c r="T1051" s="75">
        <f t="shared" si="721"/>
        <v>0</v>
      </c>
      <c r="U1051" s="75">
        <f t="shared" si="721"/>
        <v>0</v>
      </c>
      <c r="V1051" s="75">
        <f t="shared" si="721"/>
        <v>0</v>
      </c>
      <c r="W1051" s="75">
        <f t="shared" si="721"/>
        <v>0</v>
      </c>
      <c r="X1051" s="75">
        <f t="shared" si="721"/>
        <v>0</v>
      </c>
      <c r="Y1051" s="23">
        <f t="shared" si="711"/>
        <v>0</v>
      </c>
    </row>
    <row r="1052" spans="1:25">
      <c r="A1052" s="25">
        <f t="shared" si="688"/>
        <v>1023</v>
      </c>
      <c r="C1052" s="106">
        <v>39202</v>
      </c>
      <c r="E1052" s="115" t="s">
        <v>300</v>
      </c>
      <c r="G1052" s="24"/>
      <c r="H1052" s="75"/>
      <c r="I1052" s="23">
        <f>'DepExp. Class.'!G$245</f>
        <v>0</v>
      </c>
      <c r="J1052" s="75">
        <f t="shared" ref="J1052:X1052" si="722">+J245+J514+J783</f>
        <v>0</v>
      </c>
      <c r="K1052" s="75">
        <f t="shared" si="722"/>
        <v>0</v>
      </c>
      <c r="L1052" s="75">
        <f t="shared" si="722"/>
        <v>0</v>
      </c>
      <c r="M1052" s="75">
        <f t="shared" si="722"/>
        <v>0</v>
      </c>
      <c r="N1052" s="75">
        <f t="shared" si="722"/>
        <v>0</v>
      </c>
      <c r="O1052" s="75">
        <f t="shared" si="722"/>
        <v>0</v>
      </c>
      <c r="P1052" s="75">
        <f t="shared" si="722"/>
        <v>0</v>
      </c>
      <c r="Q1052" s="75">
        <f t="shared" si="722"/>
        <v>0</v>
      </c>
      <c r="R1052" s="75">
        <f t="shared" si="722"/>
        <v>0</v>
      </c>
      <c r="S1052" s="75">
        <f t="shared" si="722"/>
        <v>0</v>
      </c>
      <c r="T1052" s="75">
        <f t="shared" si="722"/>
        <v>0</v>
      </c>
      <c r="U1052" s="75">
        <f t="shared" si="722"/>
        <v>0</v>
      </c>
      <c r="V1052" s="75">
        <f t="shared" si="722"/>
        <v>0</v>
      </c>
      <c r="W1052" s="75">
        <f t="shared" si="722"/>
        <v>0</v>
      </c>
      <c r="X1052" s="75">
        <f t="shared" si="722"/>
        <v>0</v>
      </c>
      <c r="Y1052" s="23">
        <f t="shared" si="711"/>
        <v>0</v>
      </c>
    </row>
    <row r="1053" spans="1:25">
      <c r="A1053" s="25">
        <f t="shared" si="688"/>
        <v>1024</v>
      </c>
      <c r="C1053" s="106">
        <v>39300</v>
      </c>
      <c r="E1053" s="115" t="s">
        <v>186</v>
      </c>
      <c r="G1053" s="24"/>
      <c r="H1053" s="75"/>
      <c r="I1053" s="23">
        <f>'DepExp. Class.'!G$246</f>
        <v>0</v>
      </c>
      <c r="J1053" s="75">
        <f t="shared" ref="J1053:X1053" si="723">+J246+J515+J784</f>
        <v>0</v>
      </c>
      <c r="K1053" s="75">
        <f t="shared" si="723"/>
        <v>0</v>
      </c>
      <c r="L1053" s="75">
        <f t="shared" si="723"/>
        <v>0</v>
      </c>
      <c r="M1053" s="75">
        <f t="shared" si="723"/>
        <v>0</v>
      </c>
      <c r="N1053" s="75">
        <f t="shared" si="723"/>
        <v>0</v>
      </c>
      <c r="O1053" s="75">
        <f t="shared" si="723"/>
        <v>0</v>
      </c>
      <c r="P1053" s="75">
        <f t="shared" si="723"/>
        <v>0</v>
      </c>
      <c r="Q1053" s="75">
        <f t="shared" si="723"/>
        <v>0</v>
      </c>
      <c r="R1053" s="75">
        <f t="shared" si="723"/>
        <v>0</v>
      </c>
      <c r="S1053" s="75">
        <f t="shared" si="723"/>
        <v>0</v>
      </c>
      <c r="T1053" s="75">
        <f t="shared" si="723"/>
        <v>0</v>
      </c>
      <c r="U1053" s="75">
        <f t="shared" si="723"/>
        <v>0</v>
      </c>
      <c r="V1053" s="75">
        <f t="shared" si="723"/>
        <v>0</v>
      </c>
      <c r="W1053" s="75">
        <f t="shared" si="723"/>
        <v>0</v>
      </c>
      <c r="X1053" s="75">
        <f t="shared" si="723"/>
        <v>0</v>
      </c>
      <c r="Y1053" s="23">
        <f t="shared" si="711"/>
        <v>0</v>
      </c>
    </row>
    <row r="1054" spans="1:25">
      <c r="A1054" s="25">
        <f t="shared" si="688"/>
        <v>1025</v>
      </c>
      <c r="C1054" s="106">
        <v>39400</v>
      </c>
      <c r="E1054" s="115" t="s">
        <v>301</v>
      </c>
      <c r="G1054" s="24"/>
      <c r="H1054" s="75"/>
      <c r="I1054" s="23">
        <f>'DepExp. Class.'!G$247</f>
        <v>2649.1640196403887</v>
      </c>
      <c r="J1054" s="75">
        <f t="shared" ref="J1054:X1054" si="724">+J247+J516+J785</f>
        <v>1974.3767225925453</v>
      </c>
      <c r="K1054" s="75">
        <f t="shared" si="724"/>
        <v>548.70333967869578</v>
      </c>
      <c r="L1054" s="75">
        <f t="shared" si="724"/>
        <v>0.68929323611246729</v>
      </c>
      <c r="M1054" s="75">
        <f t="shared" si="724"/>
        <v>111.96450582241536</v>
      </c>
      <c r="N1054" s="75">
        <f t="shared" si="724"/>
        <v>13.430158310619827</v>
      </c>
      <c r="O1054" s="75">
        <f t="shared" si="724"/>
        <v>0</v>
      </c>
      <c r="P1054" s="75">
        <f t="shared" si="724"/>
        <v>0</v>
      </c>
      <c r="Q1054" s="75">
        <f t="shared" si="724"/>
        <v>0</v>
      </c>
      <c r="R1054" s="75">
        <f t="shared" si="724"/>
        <v>0</v>
      </c>
      <c r="S1054" s="75">
        <f t="shared" si="724"/>
        <v>0</v>
      </c>
      <c r="T1054" s="75">
        <f t="shared" si="724"/>
        <v>0</v>
      </c>
      <c r="U1054" s="75">
        <f t="shared" si="724"/>
        <v>0</v>
      </c>
      <c r="V1054" s="75">
        <f t="shared" si="724"/>
        <v>0</v>
      </c>
      <c r="W1054" s="75">
        <f t="shared" si="724"/>
        <v>0</v>
      </c>
      <c r="X1054" s="75">
        <f t="shared" si="724"/>
        <v>0</v>
      </c>
      <c r="Y1054" s="23">
        <f t="shared" si="711"/>
        <v>0</v>
      </c>
    </row>
    <row r="1055" spans="1:25">
      <c r="A1055" s="25">
        <f t="shared" si="688"/>
        <v>1026</v>
      </c>
      <c r="C1055" s="106">
        <v>39600</v>
      </c>
      <c r="E1055" s="115" t="s">
        <v>302</v>
      </c>
      <c r="G1055" s="24"/>
      <c r="H1055" s="75"/>
      <c r="I1055" s="23">
        <f>'DepExp. Class.'!G$248</f>
        <v>0</v>
      </c>
      <c r="J1055" s="75">
        <f t="shared" ref="J1055:X1055" si="725">+J248+J517+J786</f>
        <v>0</v>
      </c>
      <c r="K1055" s="75">
        <f t="shared" si="725"/>
        <v>0</v>
      </c>
      <c r="L1055" s="75">
        <f t="shared" si="725"/>
        <v>0</v>
      </c>
      <c r="M1055" s="75">
        <f t="shared" si="725"/>
        <v>0</v>
      </c>
      <c r="N1055" s="75">
        <f t="shared" si="725"/>
        <v>0</v>
      </c>
      <c r="O1055" s="75">
        <f t="shared" si="725"/>
        <v>0</v>
      </c>
      <c r="P1055" s="75">
        <f t="shared" si="725"/>
        <v>0</v>
      </c>
      <c r="Q1055" s="75">
        <f t="shared" si="725"/>
        <v>0</v>
      </c>
      <c r="R1055" s="75">
        <f t="shared" si="725"/>
        <v>0</v>
      </c>
      <c r="S1055" s="75">
        <f t="shared" si="725"/>
        <v>0</v>
      </c>
      <c r="T1055" s="75">
        <f t="shared" si="725"/>
        <v>0</v>
      </c>
      <c r="U1055" s="75">
        <f t="shared" si="725"/>
        <v>0</v>
      </c>
      <c r="V1055" s="75">
        <f t="shared" si="725"/>
        <v>0</v>
      </c>
      <c r="W1055" s="75">
        <f t="shared" si="725"/>
        <v>0</v>
      </c>
      <c r="X1055" s="75">
        <f t="shared" si="725"/>
        <v>0</v>
      </c>
      <c r="Y1055" s="23">
        <f t="shared" si="711"/>
        <v>0</v>
      </c>
    </row>
    <row r="1056" spans="1:25">
      <c r="A1056" s="25">
        <f t="shared" si="688"/>
        <v>1027</v>
      </c>
      <c r="C1056" s="106">
        <v>39603</v>
      </c>
      <c r="E1056" s="115" t="s">
        <v>303</v>
      </c>
      <c r="G1056" s="24"/>
      <c r="H1056" s="75"/>
      <c r="I1056" s="23">
        <f>'DepExp. Class.'!G$249</f>
        <v>0</v>
      </c>
      <c r="J1056" s="75">
        <f t="shared" ref="J1056:X1056" si="726">+J249+J518+J787</f>
        <v>0</v>
      </c>
      <c r="K1056" s="75">
        <f t="shared" si="726"/>
        <v>0</v>
      </c>
      <c r="L1056" s="75">
        <f t="shared" si="726"/>
        <v>0</v>
      </c>
      <c r="M1056" s="75">
        <f t="shared" si="726"/>
        <v>0</v>
      </c>
      <c r="N1056" s="75">
        <f t="shared" si="726"/>
        <v>0</v>
      </c>
      <c r="O1056" s="75">
        <f t="shared" si="726"/>
        <v>0</v>
      </c>
      <c r="P1056" s="75">
        <f t="shared" si="726"/>
        <v>0</v>
      </c>
      <c r="Q1056" s="75">
        <f t="shared" si="726"/>
        <v>0</v>
      </c>
      <c r="R1056" s="75">
        <f t="shared" si="726"/>
        <v>0</v>
      </c>
      <c r="S1056" s="75">
        <f t="shared" si="726"/>
        <v>0</v>
      </c>
      <c r="T1056" s="75">
        <f t="shared" si="726"/>
        <v>0</v>
      </c>
      <c r="U1056" s="75">
        <f t="shared" si="726"/>
        <v>0</v>
      </c>
      <c r="V1056" s="75">
        <f t="shared" si="726"/>
        <v>0</v>
      </c>
      <c r="W1056" s="75">
        <f t="shared" si="726"/>
        <v>0</v>
      </c>
      <c r="X1056" s="75">
        <f t="shared" si="726"/>
        <v>0</v>
      </c>
      <c r="Y1056" s="23">
        <f t="shared" si="711"/>
        <v>0</v>
      </c>
    </row>
    <row r="1057" spans="1:25">
      <c r="A1057" s="25">
        <f t="shared" si="688"/>
        <v>1028</v>
      </c>
      <c r="C1057" s="106">
        <v>39604</v>
      </c>
      <c r="E1057" s="115" t="s">
        <v>304</v>
      </c>
      <c r="G1057" s="24"/>
      <c r="H1057" s="75"/>
      <c r="I1057" s="23">
        <f>'DepExp. Class.'!G$250</f>
        <v>0</v>
      </c>
      <c r="J1057" s="75">
        <f t="shared" ref="J1057:X1057" si="727">+J250+J519+J788</f>
        <v>0</v>
      </c>
      <c r="K1057" s="75">
        <f t="shared" si="727"/>
        <v>0</v>
      </c>
      <c r="L1057" s="75">
        <f t="shared" si="727"/>
        <v>0</v>
      </c>
      <c r="M1057" s="75">
        <f t="shared" si="727"/>
        <v>0</v>
      </c>
      <c r="N1057" s="75">
        <f t="shared" si="727"/>
        <v>0</v>
      </c>
      <c r="O1057" s="75">
        <f t="shared" si="727"/>
        <v>0</v>
      </c>
      <c r="P1057" s="75">
        <f t="shared" si="727"/>
        <v>0</v>
      </c>
      <c r="Q1057" s="75">
        <f t="shared" si="727"/>
        <v>0</v>
      </c>
      <c r="R1057" s="75">
        <f t="shared" si="727"/>
        <v>0</v>
      </c>
      <c r="S1057" s="75">
        <f t="shared" si="727"/>
        <v>0</v>
      </c>
      <c r="T1057" s="75">
        <f t="shared" si="727"/>
        <v>0</v>
      </c>
      <c r="U1057" s="75">
        <f t="shared" si="727"/>
        <v>0</v>
      </c>
      <c r="V1057" s="75">
        <f t="shared" si="727"/>
        <v>0</v>
      </c>
      <c r="W1057" s="75">
        <f t="shared" si="727"/>
        <v>0</v>
      </c>
      <c r="X1057" s="75">
        <f t="shared" si="727"/>
        <v>0</v>
      </c>
      <c r="Y1057" s="23">
        <f t="shared" si="711"/>
        <v>0</v>
      </c>
    </row>
    <row r="1058" spans="1:25">
      <c r="A1058" s="25">
        <f t="shared" si="688"/>
        <v>1029</v>
      </c>
      <c r="C1058" s="106">
        <v>39605</v>
      </c>
      <c r="E1058" s="113" t="s">
        <v>305</v>
      </c>
      <c r="G1058" s="24"/>
      <c r="H1058" s="75"/>
      <c r="I1058" s="23">
        <f>'DepExp. Class.'!G$251</f>
        <v>0</v>
      </c>
      <c r="J1058" s="75">
        <f t="shared" ref="J1058:X1058" si="728">+J251+J520+J789</f>
        <v>0</v>
      </c>
      <c r="K1058" s="75">
        <f t="shared" si="728"/>
        <v>0</v>
      </c>
      <c r="L1058" s="75">
        <f t="shared" si="728"/>
        <v>0</v>
      </c>
      <c r="M1058" s="75">
        <f t="shared" si="728"/>
        <v>0</v>
      </c>
      <c r="N1058" s="75">
        <f t="shared" si="728"/>
        <v>0</v>
      </c>
      <c r="O1058" s="75">
        <f t="shared" si="728"/>
        <v>0</v>
      </c>
      <c r="P1058" s="75">
        <f t="shared" si="728"/>
        <v>0</v>
      </c>
      <c r="Q1058" s="75">
        <f t="shared" si="728"/>
        <v>0</v>
      </c>
      <c r="R1058" s="75">
        <f t="shared" si="728"/>
        <v>0</v>
      </c>
      <c r="S1058" s="75">
        <f t="shared" si="728"/>
        <v>0</v>
      </c>
      <c r="T1058" s="75">
        <f t="shared" si="728"/>
        <v>0</v>
      </c>
      <c r="U1058" s="75">
        <f t="shared" si="728"/>
        <v>0</v>
      </c>
      <c r="V1058" s="75">
        <f t="shared" si="728"/>
        <v>0</v>
      </c>
      <c r="W1058" s="75">
        <f t="shared" si="728"/>
        <v>0</v>
      </c>
      <c r="X1058" s="75">
        <f t="shared" si="728"/>
        <v>0</v>
      </c>
      <c r="Y1058" s="23">
        <f t="shared" si="711"/>
        <v>0</v>
      </c>
    </row>
    <row r="1059" spans="1:25">
      <c r="A1059" s="25">
        <f t="shared" si="688"/>
        <v>1030</v>
      </c>
      <c r="C1059" s="106">
        <v>39700</v>
      </c>
      <c r="E1059" s="115" t="s">
        <v>306</v>
      </c>
      <c r="G1059" s="24"/>
      <c r="H1059" s="75"/>
      <c r="I1059" s="23">
        <f>'DepExp. Class.'!G$252</f>
        <v>6714.5847899958317</v>
      </c>
      <c r="J1059" s="75">
        <f t="shared" ref="J1059:X1059" si="729">+J252+J521+J790</f>
        <v>5004.2654259819356</v>
      </c>
      <c r="K1059" s="75">
        <f t="shared" si="729"/>
        <v>1390.7463152570731</v>
      </c>
      <c r="L1059" s="75">
        <f t="shared" si="729"/>
        <v>1.7470861919965415</v>
      </c>
      <c r="M1059" s="75">
        <f t="shared" si="729"/>
        <v>283.78581403073809</v>
      </c>
      <c r="N1059" s="75">
        <f t="shared" si="729"/>
        <v>34.04014853408934</v>
      </c>
      <c r="O1059" s="75">
        <f t="shared" si="729"/>
        <v>0</v>
      </c>
      <c r="P1059" s="75">
        <f t="shared" si="729"/>
        <v>0</v>
      </c>
      <c r="Q1059" s="75">
        <f t="shared" si="729"/>
        <v>0</v>
      </c>
      <c r="R1059" s="75">
        <f t="shared" si="729"/>
        <v>0</v>
      </c>
      <c r="S1059" s="75">
        <f t="shared" si="729"/>
        <v>0</v>
      </c>
      <c r="T1059" s="75">
        <f t="shared" si="729"/>
        <v>0</v>
      </c>
      <c r="U1059" s="75">
        <f t="shared" si="729"/>
        <v>0</v>
      </c>
      <c r="V1059" s="75">
        <f t="shared" si="729"/>
        <v>0</v>
      </c>
      <c r="W1059" s="75">
        <f t="shared" si="729"/>
        <v>0</v>
      </c>
      <c r="X1059" s="75">
        <f t="shared" si="729"/>
        <v>0</v>
      </c>
      <c r="Y1059" s="23">
        <f t="shared" si="711"/>
        <v>0</v>
      </c>
    </row>
    <row r="1060" spans="1:25">
      <c r="A1060" s="25">
        <f t="shared" si="688"/>
        <v>1031</v>
      </c>
      <c r="C1060" s="106">
        <v>39701</v>
      </c>
      <c r="E1060" s="115" t="s">
        <v>307</v>
      </c>
      <c r="G1060" s="24"/>
      <c r="H1060" s="75"/>
      <c r="I1060" s="23">
        <f>'DepExp. Class.'!G$253</f>
        <v>0</v>
      </c>
      <c r="J1060" s="75">
        <f t="shared" ref="J1060:X1060" si="730">+J253+J522+J791</f>
        <v>0</v>
      </c>
      <c r="K1060" s="75">
        <f t="shared" si="730"/>
        <v>0</v>
      </c>
      <c r="L1060" s="75">
        <f t="shared" si="730"/>
        <v>0</v>
      </c>
      <c r="M1060" s="75">
        <f t="shared" si="730"/>
        <v>0</v>
      </c>
      <c r="N1060" s="75">
        <f t="shared" si="730"/>
        <v>0</v>
      </c>
      <c r="O1060" s="75">
        <f t="shared" si="730"/>
        <v>0</v>
      </c>
      <c r="P1060" s="75">
        <f t="shared" si="730"/>
        <v>0</v>
      </c>
      <c r="Q1060" s="75">
        <f t="shared" si="730"/>
        <v>0</v>
      </c>
      <c r="R1060" s="75">
        <f t="shared" si="730"/>
        <v>0</v>
      </c>
      <c r="S1060" s="75">
        <f t="shared" si="730"/>
        <v>0</v>
      </c>
      <c r="T1060" s="75">
        <f t="shared" si="730"/>
        <v>0</v>
      </c>
      <c r="U1060" s="75">
        <f t="shared" si="730"/>
        <v>0</v>
      </c>
      <c r="V1060" s="75">
        <f t="shared" si="730"/>
        <v>0</v>
      </c>
      <c r="W1060" s="75">
        <f t="shared" si="730"/>
        <v>0</v>
      </c>
      <c r="X1060" s="75">
        <f t="shared" si="730"/>
        <v>0</v>
      </c>
      <c r="Y1060" s="23">
        <f t="shared" si="711"/>
        <v>0</v>
      </c>
    </row>
    <row r="1061" spans="1:25">
      <c r="A1061" s="25">
        <f t="shared" si="688"/>
        <v>1032</v>
      </c>
      <c r="C1061" s="106">
        <v>39702</v>
      </c>
      <c r="E1061" s="115" t="s">
        <v>308</v>
      </c>
      <c r="G1061" s="24"/>
      <c r="H1061" s="75"/>
      <c r="I1061" s="23">
        <f>'DepExp. Class.'!G$254</f>
        <v>0</v>
      </c>
      <c r="J1061" s="75">
        <f t="shared" ref="J1061:X1061" si="731">+J254+J523+J792</f>
        <v>0</v>
      </c>
      <c r="K1061" s="75">
        <f t="shared" si="731"/>
        <v>0</v>
      </c>
      <c r="L1061" s="75">
        <f t="shared" si="731"/>
        <v>0</v>
      </c>
      <c r="M1061" s="75">
        <f t="shared" si="731"/>
        <v>0</v>
      </c>
      <c r="N1061" s="75">
        <f t="shared" si="731"/>
        <v>0</v>
      </c>
      <c r="O1061" s="75">
        <f t="shared" si="731"/>
        <v>0</v>
      </c>
      <c r="P1061" s="75">
        <f t="shared" si="731"/>
        <v>0</v>
      </c>
      <c r="Q1061" s="75">
        <f t="shared" si="731"/>
        <v>0</v>
      </c>
      <c r="R1061" s="75">
        <f t="shared" si="731"/>
        <v>0</v>
      </c>
      <c r="S1061" s="75">
        <f t="shared" si="731"/>
        <v>0</v>
      </c>
      <c r="T1061" s="75">
        <f t="shared" si="731"/>
        <v>0</v>
      </c>
      <c r="U1061" s="75">
        <f t="shared" si="731"/>
        <v>0</v>
      </c>
      <c r="V1061" s="75">
        <f t="shared" si="731"/>
        <v>0</v>
      </c>
      <c r="W1061" s="75">
        <f t="shared" si="731"/>
        <v>0</v>
      </c>
      <c r="X1061" s="75">
        <f t="shared" si="731"/>
        <v>0</v>
      </c>
      <c r="Y1061" s="23">
        <f t="shared" si="711"/>
        <v>0</v>
      </c>
    </row>
    <row r="1062" spans="1:25">
      <c r="A1062" s="25">
        <f t="shared" si="688"/>
        <v>1033</v>
      </c>
      <c r="C1062" s="106">
        <v>39705</v>
      </c>
      <c r="E1062" s="115" t="s">
        <v>309</v>
      </c>
      <c r="G1062" s="24"/>
      <c r="H1062" s="75"/>
      <c r="I1062" s="23">
        <f>'DepExp. Class.'!G$255</f>
        <v>0</v>
      </c>
      <c r="J1062" s="75">
        <f t="shared" ref="J1062:X1062" si="732">+J255+J524+J793</f>
        <v>0</v>
      </c>
      <c r="K1062" s="75">
        <f t="shared" si="732"/>
        <v>0</v>
      </c>
      <c r="L1062" s="75">
        <f t="shared" si="732"/>
        <v>0</v>
      </c>
      <c r="M1062" s="75">
        <f t="shared" si="732"/>
        <v>0</v>
      </c>
      <c r="N1062" s="75">
        <f t="shared" si="732"/>
        <v>0</v>
      </c>
      <c r="O1062" s="75">
        <f t="shared" si="732"/>
        <v>0</v>
      </c>
      <c r="P1062" s="75">
        <f t="shared" si="732"/>
        <v>0</v>
      </c>
      <c r="Q1062" s="75">
        <f t="shared" si="732"/>
        <v>0</v>
      </c>
      <c r="R1062" s="75">
        <f t="shared" si="732"/>
        <v>0</v>
      </c>
      <c r="S1062" s="75">
        <f t="shared" si="732"/>
        <v>0</v>
      </c>
      <c r="T1062" s="75">
        <f t="shared" si="732"/>
        <v>0</v>
      </c>
      <c r="U1062" s="75">
        <f t="shared" si="732"/>
        <v>0</v>
      </c>
      <c r="V1062" s="75">
        <f t="shared" si="732"/>
        <v>0</v>
      </c>
      <c r="W1062" s="75">
        <f t="shared" si="732"/>
        <v>0</v>
      </c>
      <c r="X1062" s="75">
        <f t="shared" si="732"/>
        <v>0</v>
      </c>
      <c r="Y1062" s="23">
        <f t="shared" si="711"/>
        <v>0</v>
      </c>
    </row>
    <row r="1063" spans="1:25">
      <c r="A1063" s="25">
        <f t="shared" si="688"/>
        <v>1034</v>
      </c>
      <c r="C1063" s="106">
        <v>39800</v>
      </c>
      <c r="E1063" s="115" t="s">
        <v>310</v>
      </c>
      <c r="G1063" s="24"/>
      <c r="H1063" s="75"/>
      <c r="I1063" s="23">
        <f>'DepExp. Class.'!G$256</f>
        <v>2100.8113903208405</v>
      </c>
      <c r="J1063" s="75">
        <f t="shared" ref="J1063:X1063" si="733">+J256+J525+J794</f>
        <v>1565.6988683433019</v>
      </c>
      <c r="K1063" s="75">
        <f t="shared" si="733"/>
        <v>435.12678617029002</v>
      </c>
      <c r="L1063" s="75">
        <f t="shared" si="733"/>
        <v>0.54661586483903435</v>
      </c>
      <c r="M1063" s="75">
        <f t="shared" si="733"/>
        <v>88.788881095895192</v>
      </c>
      <c r="N1063" s="75">
        <f t="shared" si="733"/>
        <v>10.650238846514373</v>
      </c>
      <c r="O1063" s="75">
        <f t="shared" si="733"/>
        <v>0</v>
      </c>
      <c r="P1063" s="75">
        <f t="shared" si="733"/>
        <v>0</v>
      </c>
      <c r="Q1063" s="75">
        <f t="shared" si="733"/>
        <v>0</v>
      </c>
      <c r="R1063" s="75">
        <f t="shared" si="733"/>
        <v>0</v>
      </c>
      <c r="S1063" s="75">
        <f t="shared" si="733"/>
        <v>0</v>
      </c>
      <c r="T1063" s="75">
        <f t="shared" si="733"/>
        <v>0</v>
      </c>
      <c r="U1063" s="75">
        <f t="shared" si="733"/>
        <v>0</v>
      </c>
      <c r="V1063" s="75">
        <f t="shared" si="733"/>
        <v>0</v>
      </c>
      <c r="W1063" s="75">
        <f t="shared" si="733"/>
        <v>0</v>
      </c>
      <c r="X1063" s="75">
        <f t="shared" si="733"/>
        <v>0</v>
      </c>
      <c r="Y1063" s="23">
        <f t="shared" si="711"/>
        <v>0</v>
      </c>
    </row>
    <row r="1064" spans="1:25">
      <c r="A1064" s="25">
        <f t="shared" si="688"/>
        <v>1035</v>
      </c>
      <c r="C1064" s="106">
        <v>39900</v>
      </c>
      <c r="E1064" s="115" t="s">
        <v>311</v>
      </c>
      <c r="G1064" s="24"/>
      <c r="H1064" s="75"/>
      <c r="I1064" s="23">
        <f>'DepExp. Class.'!G$257</f>
        <v>1185.8879093454811</v>
      </c>
      <c r="J1064" s="75">
        <f t="shared" ref="J1064:X1064" si="734">+J257+J526+J795</f>
        <v>883.82201572158192</v>
      </c>
      <c r="K1064" s="75">
        <f t="shared" si="734"/>
        <v>245.62490337264262</v>
      </c>
      <c r="L1064" s="75">
        <f t="shared" si="734"/>
        <v>0.30855942049611418</v>
      </c>
      <c r="M1064" s="75">
        <f t="shared" si="734"/>
        <v>50.120473004411402</v>
      </c>
      <c r="N1064" s="75">
        <f t="shared" si="734"/>
        <v>6.0119578263492164</v>
      </c>
      <c r="O1064" s="75">
        <f t="shared" si="734"/>
        <v>0</v>
      </c>
      <c r="P1064" s="75">
        <f t="shared" si="734"/>
        <v>0</v>
      </c>
      <c r="Q1064" s="75">
        <f t="shared" si="734"/>
        <v>0</v>
      </c>
      <c r="R1064" s="75">
        <f t="shared" si="734"/>
        <v>0</v>
      </c>
      <c r="S1064" s="75">
        <f t="shared" si="734"/>
        <v>0</v>
      </c>
      <c r="T1064" s="75">
        <f t="shared" si="734"/>
        <v>0</v>
      </c>
      <c r="U1064" s="75">
        <f t="shared" si="734"/>
        <v>0</v>
      </c>
      <c r="V1064" s="75">
        <f t="shared" si="734"/>
        <v>0</v>
      </c>
      <c r="W1064" s="75">
        <f t="shared" si="734"/>
        <v>0</v>
      </c>
      <c r="X1064" s="75">
        <f t="shared" si="734"/>
        <v>0</v>
      </c>
      <c r="Y1064" s="23">
        <f t="shared" si="711"/>
        <v>0</v>
      </c>
    </row>
    <row r="1065" spans="1:25">
      <c r="A1065" s="25">
        <f t="shared" si="688"/>
        <v>1036</v>
      </c>
      <c r="C1065" s="106">
        <v>39901</v>
      </c>
      <c r="E1065" s="115" t="s">
        <v>312</v>
      </c>
      <c r="G1065" s="24"/>
      <c r="H1065" s="75"/>
      <c r="I1065" s="23">
        <f>'DepExp. Class.'!G$258</f>
        <v>38566.811358013758</v>
      </c>
      <c r="J1065" s="75">
        <f t="shared" ref="J1065:X1065" si="735">+J258+J527+J796</f>
        <v>28743.186169430359</v>
      </c>
      <c r="K1065" s="75">
        <f t="shared" si="735"/>
        <v>7988.0815366702036</v>
      </c>
      <c r="L1065" s="75">
        <f t="shared" si="735"/>
        <v>10.034804191215382</v>
      </c>
      <c r="M1065" s="75">
        <f t="shared" si="735"/>
        <v>1629.9911756435863</v>
      </c>
      <c r="N1065" s="75">
        <f t="shared" si="735"/>
        <v>195.51767207839626</v>
      </c>
      <c r="O1065" s="75">
        <f t="shared" si="735"/>
        <v>0</v>
      </c>
      <c r="P1065" s="75">
        <f t="shared" si="735"/>
        <v>0</v>
      </c>
      <c r="Q1065" s="75">
        <f t="shared" si="735"/>
        <v>0</v>
      </c>
      <c r="R1065" s="75">
        <f t="shared" si="735"/>
        <v>0</v>
      </c>
      <c r="S1065" s="75">
        <f t="shared" si="735"/>
        <v>0</v>
      </c>
      <c r="T1065" s="75">
        <f t="shared" si="735"/>
        <v>0</v>
      </c>
      <c r="U1065" s="75">
        <f t="shared" si="735"/>
        <v>0</v>
      </c>
      <c r="V1065" s="75">
        <f t="shared" si="735"/>
        <v>0</v>
      </c>
      <c r="W1065" s="75">
        <f t="shared" si="735"/>
        <v>0</v>
      </c>
      <c r="X1065" s="75">
        <f t="shared" si="735"/>
        <v>0</v>
      </c>
      <c r="Y1065" s="23">
        <f t="shared" si="711"/>
        <v>0</v>
      </c>
    </row>
    <row r="1066" spans="1:25">
      <c r="A1066" s="25">
        <f t="shared" si="688"/>
        <v>1037</v>
      </c>
      <c r="C1066" s="106">
        <v>39902</v>
      </c>
      <c r="E1066" s="115" t="s">
        <v>313</v>
      </c>
      <c r="G1066" s="24"/>
      <c r="H1066" s="75"/>
      <c r="I1066" s="23">
        <f>'DepExp. Class.'!G$259</f>
        <v>0</v>
      </c>
      <c r="J1066" s="75">
        <f t="shared" ref="J1066:X1066" si="736">+J259+J528+J797</f>
        <v>0</v>
      </c>
      <c r="K1066" s="75">
        <f t="shared" si="736"/>
        <v>0</v>
      </c>
      <c r="L1066" s="75">
        <f t="shared" si="736"/>
        <v>0</v>
      </c>
      <c r="M1066" s="75">
        <f t="shared" si="736"/>
        <v>0</v>
      </c>
      <c r="N1066" s="75">
        <f t="shared" si="736"/>
        <v>0</v>
      </c>
      <c r="O1066" s="75">
        <f t="shared" si="736"/>
        <v>0</v>
      </c>
      <c r="P1066" s="75">
        <f t="shared" si="736"/>
        <v>0</v>
      </c>
      <c r="Q1066" s="75">
        <f t="shared" si="736"/>
        <v>0</v>
      </c>
      <c r="R1066" s="75">
        <f t="shared" si="736"/>
        <v>0</v>
      </c>
      <c r="S1066" s="75">
        <f t="shared" si="736"/>
        <v>0</v>
      </c>
      <c r="T1066" s="75">
        <f t="shared" si="736"/>
        <v>0</v>
      </c>
      <c r="U1066" s="75">
        <f t="shared" si="736"/>
        <v>0</v>
      </c>
      <c r="V1066" s="75">
        <f t="shared" si="736"/>
        <v>0</v>
      </c>
      <c r="W1066" s="75">
        <f t="shared" si="736"/>
        <v>0</v>
      </c>
      <c r="X1066" s="75">
        <f t="shared" si="736"/>
        <v>0</v>
      </c>
      <c r="Y1066" s="23">
        <f t="shared" si="711"/>
        <v>0</v>
      </c>
    </row>
    <row r="1067" spans="1:25">
      <c r="A1067" s="25">
        <f t="shared" si="688"/>
        <v>1038</v>
      </c>
      <c r="C1067" s="106">
        <v>39903</v>
      </c>
      <c r="E1067" s="115" t="s">
        <v>314</v>
      </c>
      <c r="G1067" s="24"/>
      <c r="H1067" s="75"/>
      <c r="I1067" s="23">
        <f>'DepExp. Class.'!G$260</f>
        <v>4009.2071616995954</v>
      </c>
      <c r="J1067" s="75">
        <f t="shared" ref="J1067:X1067" si="737">+J260+J529+J798</f>
        <v>2987.9936604248178</v>
      </c>
      <c r="K1067" s="75">
        <f t="shared" si="737"/>
        <v>830.39983284497964</v>
      </c>
      <c r="L1067" s="75">
        <f t="shared" si="737"/>
        <v>1.0431665832107777</v>
      </c>
      <c r="M1067" s="75">
        <f t="shared" si="737"/>
        <v>169.445491208324</v>
      </c>
      <c r="N1067" s="75">
        <f t="shared" si="737"/>
        <v>20.325010638263713</v>
      </c>
      <c r="O1067" s="75">
        <f t="shared" si="737"/>
        <v>0</v>
      </c>
      <c r="P1067" s="75">
        <f t="shared" si="737"/>
        <v>0</v>
      </c>
      <c r="Q1067" s="75">
        <f t="shared" si="737"/>
        <v>0</v>
      </c>
      <c r="R1067" s="75">
        <f t="shared" si="737"/>
        <v>0</v>
      </c>
      <c r="S1067" s="75">
        <f t="shared" si="737"/>
        <v>0</v>
      </c>
      <c r="T1067" s="75">
        <f t="shared" si="737"/>
        <v>0</v>
      </c>
      <c r="U1067" s="75">
        <f t="shared" si="737"/>
        <v>0</v>
      </c>
      <c r="V1067" s="75">
        <f t="shared" si="737"/>
        <v>0</v>
      </c>
      <c r="W1067" s="75">
        <f t="shared" si="737"/>
        <v>0</v>
      </c>
      <c r="X1067" s="75">
        <f t="shared" si="737"/>
        <v>0</v>
      </c>
      <c r="Y1067" s="23">
        <f t="shared" si="711"/>
        <v>0</v>
      </c>
    </row>
    <row r="1068" spans="1:25">
      <c r="A1068" s="25">
        <f t="shared" si="688"/>
        <v>1039</v>
      </c>
      <c r="C1068" s="106">
        <v>39904</v>
      </c>
      <c r="E1068" s="115" t="s">
        <v>315</v>
      </c>
      <c r="G1068" s="24"/>
      <c r="H1068" s="75"/>
      <c r="I1068" s="23">
        <f>'DepExp. Class.'!G$261</f>
        <v>0</v>
      </c>
      <c r="J1068" s="75">
        <f t="shared" ref="J1068:X1068" si="738">+J261+J530+J799</f>
        <v>0</v>
      </c>
      <c r="K1068" s="75">
        <f t="shared" si="738"/>
        <v>0</v>
      </c>
      <c r="L1068" s="75">
        <f t="shared" si="738"/>
        <v>0</v>
      </c>
      <c r="M1068" s="75">
        <f t="shared" si="738"/>
        <v>0</v>
      </c>
      <c r="N1068" s="75">
        <f t="shared" si="738"/>
        <v>0</v>
      </c>
      <c r="O1068" s="75">
        <f t="shared" si="738"/>
        <v>0</v>
      </c>
      <c r="P1068" s="75">
        <f t="shared" si="738"/>
        <v>0</v>
      </c>
      <c r="Q1068" s="75">
        <f t="shared" si="738"/>
        <v>0</v>
      </c>
      <c r="R1068" s="75">
        <f t="shared" si="738"/>
        <v>0</v>
      </c>
      <c r="S1068" s="75">
        <f t="shared" si="738"/>
        <v>0</v>
      </c>
      <c r="T1068" s="75">
        <f t="shared" si="738"/>
        <v>0</v>
      </c>
      <c r="U1068" s="75">
        <f t="shared" si="738"/>
        <v>0</v>
      </c>
      <c r="V1068" s="75">
        <f t="shared" si="738"/>
        <v>0</v>
      </c>
      <c r="W1068" s="75">
        <f t="shared" si="738"/>
        <v>0</v>
      </c>
      <c r="X1068" s="75">
        <f t="shared" si="738"/>
        <v>0</v>
      </c>
      <c r="Y1068" s="23">
        <f t="shared" si="711"/>
        <v>0</v>
      </c>
    </row>
    <row r="1069" spans="1:25">
      <c r="A1069" s="25">
        <f t="shared" si="688"/>
        <v>1040</v>
      </c>
      <c r="C1069" s="106">
        <v>39905</v>
      </c>
      <c r="E1069" s="115" t="s">
        <v>316</v>
      </c>
      <c r="G1069" s="24"/>
      <c r="H1069" s="75"/>
      <c r="I1069" s="23">
        <f>'DepExp. Class.'!G$262</f>
        <v>0</v>
      </c>
      <c r="J1069" s="75">
        <f t="shared" ref="J1069:X1069" si="739">+J262+J531+J800</f>
        <v>0</v>
      </c>
      <c r="K1069" s="75">
        <f t="shared" si="739"/>
        <v>0</v>
      </c>
      <c r="L1069" s="75">
        <f t="shared" si="739"/>
        <v>0</v>
      </c>
      <c r="M1069" s="75">
        <f t="shared" si="739"/>
        <v>0</v>
      </c>
      <c r="N1069" s="75">
        <f t="shared" si="739"/>
        <v>0</v>
      </c>
      <c r="O1069" s="75">
        <f t="shared" si="739"/>
        <v>0</v>
      </c>
      <c r="P1069" s="75">
        <f t="shared" si="739"/>
        <v>0</v>
      </c>
      <c r="Q1069" s="75">
        <f t="shared" si="739"/>
        <v>0</v>
      </c>
      <c r="R1069" s="75">
        <f t="shared" si="739"/>
        <v>0</v>
      </c>
      <c r="S1069" s="75">
        <f t="shared" si="739"/>
        <v>0</v>
      </c>
      <c r="T1069" s="75">
        <f t="shared" si="739"/>
        <v>0</v>
      </c>
      <c r="U1069" s="75">
        <f t="shared" si="739"/>
        <v>0</v>
      </c>
      <c r="V1069" s="75">
        <f t="shared" si="739"/>
        <v>0</v>
      </c>
      <c r="W1069" s="75">
        <f t="shared" si="739"/>
        <v>0</v>
      </c>
      <c r="X1069" s="75">
        <f t="shared" si="739"/>
        <v>0</v>
      </c>
      <c r="Y1069" s="23">
        <f t="shared" si="711"/>
        <v>0</v>
      </c>
    </row>
    <row r="1070" spans="1:25">
      <c r="A1070" s="25">
        <f t="shared" si="688"/>
        <v>1041</v>
      </c>
      <c r="C1070" s="106">
        <v>39906</v>
      </c>
      <c r="E1070" s="115" t="s">
        <v>317</v>
      </c>
      <c r="G1070" s="24"/>
      <c r="H1070" s="75"/>
      <c r="I1070" s="23">
        <f>'DepExp. Class.'!G$263</f>
        <v>18675.687689190483</v>
      </c>
      <c r="J1070" s="75">
        <f t="shared" ref="J1070:X1070" si="740">+J263+J532+J801</f>
        <v>13918.67124065469</v>
      </c>
      <c r="K1070" s="75">
        <f t="shared" si="740"/>
        <v>3868.168271153766</v>
      </c>
      <c r="L1070" s="75">
        <f t="shared" si="740"/>
        <v>4.8592782887241999</v>
      </c>
      <c r="M1070" s="75">
        <f t="shared" si="740"/>
        <v>789.31094017267526</v>
      </c>
      <c r="N1070" s="75">
        <f t="shared" si="740"/>
        <v>94.677958920629308</v>
      </c>
      <c r="O1070" s="75">
        <f t="shared" si="740"/>
        <v>0</v>
      </c>
      <c r="P1070" s="75">
        <f t="shared" si="740"/>
        <v>0</v>
      </c>
      <c r="Q1070" s="75">
        <f t="shared" si="740"/>
        <v>0</v>
      </c>
      <c r="R1070" s="75">
        <f t="shared" si="740"/>
        <v>0</v>
      </c>
      <c r="S1070" s="75">
        <f t="shared" si="740"/>
        <v>0</v>
      </c>
      <c r="T1070" s="75">
        <f t="shared" si="740"/>
        <v>0</v>
      </c>
      <c r="U1070" s="75">
        <f t="shared" si="740"/>
        <v>0</v>
      </c>
      <c r="V1070" s="75">
        <f t="shared" si="740"/>
        <v>0</v>
      </c>
      <c r="W1070" s="75">
        <f t="shared" si="740"/>
        <v>0</v>
      </c>
      <c r="X1070" s="75">
        <f t="shared" si="740"/>
        <v>0</v>
      </c>
      <c r="Y1070" s="23">
        <f t="shared" si="711"/>
        <v>0</v>
      </c>
    </row>
    <row r="1071" spans="1:25">
      <c r="A1071" s="25">
        <f t="shared" si="688"/>
        <v>1042</v>
      </c>
      <c r="C1071" s="106">
        <v>39907</v>
      </c>
      <c r="E1071" s="115" t="s">
        <v>318</v>
      </c>
      <c r="G1071" s="24"/>
      <c r="H1071" s="75"/>
      <c r="I1071" s="23">
        <f>'DepExp. Class.'!G$264</f>
        <v>11.47502532382272</v>
      </c>
      <c r="J1071" s="75">
        <f t="shared" ref="J1071:X1071" si="741">+J264+J533+J802</f>
        <v>8.5521404950951325</v>
      </c>
      <c r="K1071" s="75">
        <f t="shared" si="741"/>
        <v>2.3767440110914078</v>
      </c>
      <c r="L1071" s="75">
        <f t="shared" si="741"/>
        <v>2.9857182421660598E-3</v>
      </c>
      <c r="M1071" s="75">
        <f t="shared" si="741"/>
        <v>0.48498149988309042</v>
      </c>
      <c r="N1071" s="75">
        <f t="shared" si="741"/>
        <v>5.817359951092442E-2</v>
      </c>
      <c r="O1071" s="75">
        <f t="shared" si="741"/>
        <v>0</v>
      </c>
      <c r="P1071" s="75">
        <f t="shared" si="741"/>
        <v>0</v>
      </c>
      <c r="Q1071" s="75">
        <f t="shared" si="741"/>
        <v>0</v>
      </c>
      <c r="R1071" s="75">
        <f t="shared" si="741"/>
        <v>0</v>
      </c>
      <c r="S1071" s="75">
        <f t="shared" si="741"/>
        <v>0</v>
      </c>
      <c r="T1071" s="75">
        <f t="shared" si="741"/>
        <v>0</v>
      </c>
      <c r="U1071" s="75">
        <f t="shared" si="741"/>
        <v>0</v>
      </c>
      <c r="V1071" s="75">
        <f t="shared" si="741"/>
        <v>0</v>
      </c>
      <c r="W1071" s="75">
        <f t="shared" si="741"/>
        <v>0</v>
      </c>
      <c r="X1071" s="75">
        <f t="shared" si="741"/>
        <v>0</v>
      </c>
      <c r="Y1071" s="23">
        <f t="shared" si="711"/>
        <v>0</v>
      </c>
    </row>
    <row r="1072" spans="1:25">
      <c r="A1072" s="25">
        <f t="shared" si="688"/>
        <v>1043</v>
      </c>
      <c r="C1072" s="106">
        <v>39908</v>
      </c>
      <c r="E1072" s="115" t="s">
        <v>319</v>
      </c>
      <c r="G1072" s="24"/>
      <c r="H1072" s="75"/>
      <c r="I1072" s="23">
        <f>'DepExp. Class.'!G$265</f>
        <v>0</v>
      </c>
      <c r="J1072" s="75">
        <f t="shared" ref="J1072:X1072" si="742">+J265+J534+J803</f>
        <v>0</v>
      </c>
      <c r="K1072" s="75">
        <f t="shared" si="742"/>
        <v>0</v>
      </c>
      <c r="L1072" s="75">
        <f t="shared" si="742"/>
        <v>0</v>
      </c>
      <c r="M1072" s="75">
        <f t="shared" si="742"/>
        <v>0</v>
      </c>
      <c r="N1072" s="75">
        <f t="shared" si="742"/>
        <v>0</v>
      </c>
      <c r="O1072" s="75">
        <f t="shared" si="742"/>
        <v>0</v>
      </c>
      <c r="P1072" s="75">
        <f t="shared" si="742"/>
        <v>0</v>
      </c>
      <c r="Q1072" s="75">
        <f t="shared" si="742"/>
        <v>0</v>
      </c>
      <c r="R1072" s="75">
        <f t="shared" si="742"/>
        <v>0</v>
      </c>
      <c r="S1072" s="75">
        <f t="shared" si="742"/>
        <v>0</v>
      </c>
      <c r="T1072" s="75">
        <f t="shared" si="742"/>
        <v>0</v>
      </c>
      <c r="U1072" s="75">
        <f t="shared" si="742"/>
        <v>0</v>
      </c>
      <c r="V1072" s="75">
        <f t="shared" si="742"/>
        <v>0</v>
      </c>
      <c r="W1072" s="75">
        <f t="shared" si="742"/>
        <v>0</v>
      </c>
      <c r="X1072" s="75">
        <f t="shared" si="742"/>
        <v>0</v>
      </c>
      <c r="Y1072" s="23">
        <f t="shared" si="711"/>
        <v>0</v>
      </c>
    </row>
    <row r="1073" spans="1:25">
      <c r="A1073" s="25">
        <f t="shared" si="688"/>
        <v>1044</v>
      </c>
      <c r="C1073" s="106">
        <v>39909</v>
      </c>
      <c r="E1073" s="115" t="s">
        <v>320</v>
      </c>
      <c r="G1073" s="24"/>
      <c r="H1073" s="75"/>
      <c r="I1073" s="23">
        <f>'DepExp. Class.'!G$266</f>
        <v>402314.27440304798</v>
      </c>
      <c r="J1073" s="75">
        <f t="shared" ref="J1073:X1073" si="743">+J266+J535+J804</f>
        <v>299837.9612055553</v>
      </c>
      <c r="K1073" s="75">
        <f t="shared" si="743"/>
        <v>83328.621530700693</v>
      </c>
      <c r="L1073" s="75">
        <f t="shared" si="743"/>
        <v>104.67925205143013</v>
      </c>
      <c r="M1073" s="75">
        <f t="shared" si="743"/>
        <v>17003.446591032709</v>
      </c>
      <c r="N1073" s="75">
        <f t="shared" si="743"/>
        <v>2039.5658237078619</v>
      </c>
      <c r="O1073" s="75">
        <f t="shared" si="743"/>
        <v>0</v>
      </c>
      <c r="P1073" s="75">
        <f t="shared" si="743"/>
        <v>0</v>
      </c>
      <c r="Q1073" s="75">
        <f t="shared" si="743"/>
        <v>0</v>
      </c>
      <c r="R1073" s="75">
        <f t="shared" si="743"/>
        <v>0</v>
      </c>
      <c r="S1073" s="75">
        <f t="shared" si="743"/>
        <v>0</v>
      </c>
      <c r="T1073" s="75">
        <f t="shared" si="743"/>
        <v>0</v>
      </c>
      <c r="U1073" s="75">
        <f t="shared" si="743"/>
        <v>0</v>
      </c>
      <c r="V1073" s="75">
        <f t="shared" si="743"/>
        <v>0</v>
      </c>
      <c r="W1073" s="75">
        <f t="shared" si="743"/>
        <v>0</v>
      </c>
      <c r="X1073" s="75">
        <f t="shared" si="743"/>
        <v>0</v>
      </c>
      <c r="Y1073" s="23">
        <f t="shared" si="711"/>
        <v>0</v>
      </c>
    </row>
    <row r="1074" spans="1:25">
      <c r="A1074" s="25">
        <f t="shared" si="688"/>
        <v>1045</v>
      </c>
      <c r="C1074" s="106">
        <v>39924</v>
      </c>
      <c r="E1074" s="115" t="s">
        <v>321</v>
      </c>
      <c r="G1074" s="24"/>
      <c r="H1074" s="75"/>
      <c r="I1074" s="23">
        <f>'DepExp. Class.'!G$267</f>
        <v>0</v>
      </c>
      <c r="J1074" s="75">
        <f t="shared" ref="J1074:X1074" si="744">+J267+J536+J805</f>
        <v>0</v>
      </c>
      <c r="K1074" s="75">
        <f t="shared" si="744"/>
        <v>0</v>
      </c>
      <c r="L1074" s="75">
        <f t="shared" si="744"/>
        <v>0</v>
      </c>
      <c r="M1074" s="75">
        <f t="shared" si="744"/>
        <v>0</v>
      </c>
      <c r="N1074" s="75">
        <f t="shared" si="744"/>
        <v>0</v>
      </c>
      <c r="O1074" s="75">
        <f t="shared" si="744"/>
        <v>0</v>
      </c>
      <c r="P1074" s="75">
        <f t="shared" si="744"/>
        <v>0</v>
      </c>
      <c r="Q1074" s="75">
        <f t="shared" si="744"/>
        <v>0</v>
      </c>
      <c r="R1074" s="75">
        <f t="shared" si="744"/>
        <v>0</v>
      </c>
      <c r="S1074" s="75">
        <f t="shared" si="744"/>
        <v>0</v>
      </c>
      <c r="T1074" s="75">
        <f t="shared" si="744"/>
        <v>0</v>
      </c>
      <c r="U1074" s="75">
        <f t="shared" si="744"/>
        <v>0</v>
      </c>
      <c r="V1074" s="75">
        <f t="shared" si="744"/>
        <v>0</v>
      </c>
      <c r="W1074" s="75">
        <f t="shared" si="744"/>
        <v>0</v>
      </c>
      <c r="X1074" s="75">
        <f t="shared" si="744"/>
        <v>0</v>
      </c>
      <c r="Y1074" s="23">
        <f t="shared" si="711"/>
        <v>0</v>
      </c>
    </row>
    <row r="1075" spans="1:25">
      <c r="A1075" s="25">
        <f t="shared" si="688"/>
        <v>1046</v>
      </c>
      <c r="C1075" s="117"/>
      <c r="E1075" s="115"/>
      <c r="G1075" s="24"/>
      <c r="H1075" s="75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</row>
    <row r="1076" spans="1:25">
      <c r="A1076" s="25">
        <f t="shared" si="688"/>
        <v>1047</v>
      </c>
      <c r="E1076" s="115"/>
      <c r="G1076" s="24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</row>
    <row r="1077" spans="1:25">
      <c r="A1077" s="25">
        <f t="shared" si="688"/>
        <v>1048</v>
      </c>
      <c r="D1077" s="106" t="s">
        <v>149</v>
      </c>
      <c r="G1077" s="24"/>
      <c r="H1077" s="75"/>
      <c r="I1077" s="23">
        <f>'DepExp. Class.'!G$270</f>
        <v>521408.90884085139</v>
      </c>
      <c r="J1077" s="75">
        <f t="shared" ref="J1077:X1077" si="745">+J270+J539+J808</f>
        <v>388597.15930593811</v>
      </c>
      <c r="K1077" s="75">
        <f t="shared" si="745"/>
        <v>107995.88379508353</v>
      </c>
      <c r="L1077" s="75">
        <f t="shared" si="745"/>
        <v>135.6668109064716</v>
      </c>
      <c r="M1077" s="75">
        <f t="shared" si="745"/>
        <v>22036.87290668226</v>
      </c>
      <c r="N1077" s="75">
        <f t="shared" si="745"/>
        <v>2643.3260222410636</v>
      </c>
      <c r="O1077" s="75">
        <f t="shared" si="745"/>
        <v>0</v>
      </c>
      <c r="P1077" s="75">
        <f t="shared" si="745"/>
        <v>0</v>
      </c>
      <c r="Q1077" s="75">
        <f t="shared" si="745"/>
        <v>0</v>
      </c>
      <c r="R1077" s="75">
        <f t="shared" si="745"/>
        <v>0</v>
      </c>
      <c r="S1077" s="75">
        <f t="shared" si="745"/>
        <v>0</v>
      </c>
      <c r="T1077" s="75">
        <f t="shared" si="745"/>
        <v>0</v>
      </c>
      <c r="U1077" s="75">
        <f t="shared" si="745"/>
        <v>0</v>
      </c>
      <c r="V1077" s="75">
        <f t="shared" si="745"/>
        <v>0</v>
      </c>
      <c r="W1077" s="75">
        <f t="shared" si="745"/>
        <v>0</v>
      </c>
      <c r="X1077" s="75">
        <f t="shared" si="745"/>
        <v>0</v>
      </c>
      <c r="Y1077" s="23">
        <f>SUM(J1077:X1077)-I1077</f>
        <v>0</v>
      </c>
    </row>
    <row r="1078" spans="1:25">
      <c r="A1078" s="25">
        <f t="shared" si="688"/>
        <v>1049</v>
      </c>
      <c r="G1078" s="24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</row>
    <row r="1079" spans="1:25">
      <c r="A1079" s="25">
        <f t="shared" si="688"/>
        <v>1050</v>
      </c>
      <c r="C1079" s="117" t="s">
        <v>435</v>
      </c>
      <c r="E1079" s="106" t="s">
        <v>651</v>
      </c>
      <c r="G1079" s="24"/>
      <c r="H1079" s="75"/>
      <c r="I1079" s="23">
        <f>'DepExp. Class.'!G$272</f>
        <v>192.02606927976012</v>
      </c>
      <c r="J1079" s="75">
        <f t="shared" ref="J1079:X1079" si="746">+J272+J541+J810</f>
        <v>143.11375154807033</v>
      </c>
      <c r="K1079" s="75">
        <f t="shared" si="746"/>
        <v>39.773054721421076</v>
      </c>
      <c r="L1079" s="75">
        <f t="shared" si="746"/>
        <v>4.9963788474588378E-2</v>
      </c>
      <c r="M1079" s="75">
        <f t="shared" si="746"/>
        <v>8.1158070215855389</v>
      </c>
      <c r="N1079" s="75">
        <f t="shared" si="746"/>
        <v>0.97349220020861826</v>
      </c>
      <c r="O1079" s="75">
        <f t="shared" si="746"/>
        <v>0</v>
      </c>
      <c r="P1079" s="75">
        <f t="shared" si="746"/>
        <v>0</v>
      </c>
      <c r="Q1079" s="75">
        <f t="shared" si="746"/>
        <v>0</v>
      </c>
      <c r="R1079" s="75">
        <f t="shared" si="746"/>
        <v>0</v>
      </c>
      <c r="S1079" s="75">
        <f t="shared" si="746"/>
        <v>0</v>
      </c>
      <c r="T1079" s="75">
        <f t="shared" si="746"/>
        <v>0</v>
      </c>
      <c r="U1079" s="75">
        <f t="shared" si="746"/>
        <v>0</v>
      </c>
      <c r="V1079" s="75">
        <f t="shared" si="746"/>
        <v>0</v>
      </c>
      <c r="W1079" s="75">
        <f t="shared" si="746"/>
        <v>0</v>
      </c>
      <c r="X1079" s="75">
        <f t="shared" si="746"/>
        <v>0</v>
      </c>
      <c r="Y1079" s="23">
        <f>SUM(J1079:X1079)-I1079</f>
        <v>0</v>
      </c>
    </row>
    <row r="1080" spans="1:25">
      <c r="A1080" s="25">
        <f t="shared" ref="A1080:A1081" si="747">A1079+1</f>
        <v>1051</v>
      </c>
      <c r="G1080" s="24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</row>
    <row r="1081" spans="1:25">
      <c r="A1081" s="25">
        <f t="shared" si="747"/>
        <v>1052</v>
      </c>
      <c r="D1081" s="106" t="s">
        <v>138</v>
      </c>
      <c r="G1081" s="24"/>
      <c r="H1081" s="75"/>
      <c r="I1081" s="23">
        <f>'DepExp. Class.'!G$274</f>
        <v>22028374.895356476</v>
      </c>
      <c r="J1081" s="23">
        <f>J943+J953+J993+J1035+J1077+J1079</f>
        <v>16508657.619474597</v>
      </c>
      <c r="K1081" s="23">
        <f t="shared" ref="K1081:X1081" si="748">K943+K953+K993+K1035+K1077+K1079</f>
        <v>4623579.5503761321</v>
      </c>
      <c r="L1081" s="23">
        <f t="shared" si="748"/>
        <v>7239.5491231757169</v>
      </c>
      <c r="M1081" s="23">
        <f t="shared" si="748"/>
        <v>775679.98826720146</v>
      </c>
      <c r="N1081" s="23">
        <f t="shared" si="748"/>
        <v>113218.1881153734</v>
      </c>
      <c r="O1081" s="23">
        <f t="shared" si="748"/>
        <v>0</v>
      </c>
      <c r="P1081" s="23">
        <f t="shared" si="748"/>
        <v>0</v>
      </c>
      <c r="Q1081" s="23">
        <f t="shared" si="748"/>
        <v>0</v>
      </c>
      <c r="R1081" s="23">
        <f t="shared" si="748"/>
        <v>0</v>
      </c>
      <c r="S1081" s="23">
        <f t="shared" si="748"/>
        <v>0</v>
      </c>
      <c r="T1081" s="23">
        <f t="shared" si="748"/>
        <v>0</v>
      </c>
      <c r="U1081" s="23">
        <f t="shared" si="748"/>
        <v>0</v>
      </c>
      <c r="V1081" s="23">
        <f t="shared" si="748"/>
        <v>0</v>
      </c>
      <c r="W1081" s="23">
        <f t="shared" si="748"/>
        <v>0</v>
      </c>
      <c r="X1081" s="23">
        <f t="shared" si="748"/>
        <v>0</v>
      </c>
      <c r="Y1081" s="23">
        <f>SUM(J1081:X1081)-I1081</f>
        <v>0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PHR-2
Page &amp;P of &amp;N</oddHeader>
  </headerFooter>
  <rowBreaks count="11" manualBreakCount="11">
    <brk id="94" max="13" man="1"/>
    <brk id="186" max="13" man="1"/>
    <brk id="274" max="13" man="1"/>
    <brk id="363" max="13" man="1"/>
    <brk id="455" max="13" man="1"/>
    <brk id="543" max="13" man="1"/>
    <brk id="632" max="13" man="1"/>
    <brk id="726" max="13" man="1"/>
    <brk id="812" max="13" man="1"/>
    <brk id="901" max="13" man="1"/>
    <brk id="995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123"/>
  <sheetViews>
    <sheetView defaultGridColor="0" view="pageBreakPreview" colorId="22" zoomScale="60" zoomScaleNormal="57" workbookViewId="0">
      <pane ySplit="5" topLeftCell="A93" activePane="bottomLeft" state="frozen"/>
      <selection activeCell="G60" sqref="G60"/>
      <selection pane="bottomLeft" activeCell="H121" sqref="H121:M121"/>
    </sheetView>
  </sheetViews>
  <sheetFormatPr defaultColWidth="11.44140625" defaultRowHeight="15"/>
  <cols>
    <col min="1" max="1" width="4.77734375" style="25" customWidth="1"/>
    <col min="2" max="4" width="1.77734375" style="25" customWidth="1"/>
    <col min="5" max="5" width="41.21875" style="25" bestFit="1" customWidth="1"/>
    <col min="6" max="6" width="11.6640625" style="72" customWidth="1"/>
    <col min="7" max="7" width="33.21875" style="25" bestFit="1" customWidth="1"/>
    <col min="8" max="8" width="21.44140625" style="25" bestFit="1" customWidth="1"/>
    <col min="9" max="22" width="14.77734375" style="25" customWidth="1"/>
    <col min="23" max="40" width="12.77734375" style="25" customWidth="1"/>
    <col min="41" max="16384" width="11.44140625" style="25"/>
  </cols>
  <sheetData>
    <row r="1" spans="1:60">
      <c r="A1" s="25" t="str">
        <f>Summary!A1</f>
        <v>Atmos Energy Corporation, Kentucky/Mid-States Division</v>
      </c>
    </row>
    <row r="2" spans="1:60">
      <c r="A2" s="25" t="str">
        <f>Summary!A2</f>
        <v>Class Cost of Service - Customer/Demand Study</v>
      </c>
    </row>
    <row r="3" spans="1:60">
      <c r="A3" s="25" t="str">
        <f>Summary!A3</f>
        <v>Forecasted Test Period: Twelve Months Ended March 31, 2026</v>
      </c>
    </row>
    <row r="5" spans="1:60">
      <c r="A5" s="25" t="s">
        <v>47</v>
      </c>
    </row>
    <row r="6" spans="1:60">
      <c r="E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</row>
    <row r="7" spans="1:60">
      <c r="E7" s="74" t="s">
        <v>20</v>
      </c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1:60">
      <c r="E8" s="23"/>
      <c r="G8" s="23"/>
      <c r="I8" s="23"/>
      <c r="J8" s="74"/>
      <c r="K8" s="74"/>
      <c r="L8" s="74"/>
      <c r="M8" s="26"/>
      <c r="N8" s="26"/>
      <c r="O8" s="74"/>
      <c r="P8" s="74"/>
      <c r="Q8" s="74"/>
      <c r="R8" s="74"/>
      <c r="S8" s="74"/>
      <c r="T8" s="74"/>
      <c r="U8" s="74"/>
      <c r="V8" s="74"/>
      <c r="W8" s="74"/>
      <c r="X8" s="74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</row>
    <row r="9" spans="1:60">
      <c r="A9" s="74" t="s">
        <v>290</v>
      </c>
      <c r="E9" s="23"/>
      <c r="F9" s="73" t="s">
        <v>38</v>
      </c>
      <c r="G9" s="77" t="s">
        <v>38</v>
      </c>
      <c r="H9" s="26" t="s">
        <v>1</v>
      </c>
      <c r="I9" s="2" t="s">
        <v>56</v>
      </c>
      <c r="J9" s="2" t="s">
        <v>535</v>
      </c>
      <c r="K9" s="2" t="s">
        <v>535</v>
      </c>
      <c r="L9" s="40" t="s">
        <v>536</v>
      </c>
      <c r="M9" s="40" t="s">
        <v>536</v>
      </c>
      <c r="N9" s="26"/>
      <c r="O9" s="26"/>
      <c r="P9" s="26"/>
      <c r="Q9" s="26"/>
      <c r="R9" s="26"/>
      <c r="S9" s="74"/>
      <c r="T9" s="74"/>
      <c r="U9" s="74"/>
      <c r="V9" s="26"/>
      <c r="W9" s="26"/>
      <c r="X9" s="26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</row>
    <row r="10" spans="1:60">
      <c r="A10" s="74" t="s">
        <v>289</v>
      </c>
      <c r="E10" s="23"/>
      <c r="F10" s="73" t="s">
        <v>39</v>
      </c>
      <c r="G10" s="77" t="s">
        <v>21</v>
      </c>
      <c r="H10" s="26" t="s">
        <v>2</v>
      </c>
      <c r="I10" s="2" t="s">
        <v>460</v>
      </c>
      <c r="J10" s="40" t="s">
        <v>537</v>
      </c>
      <c r="K10" s="40" t="s">
        <v>538</v>
      </c>
      <c r="L10" s="40" t="s">
        <v>537</v>
      </c>
      <c r="M10" s="40" t="s">
        <v>538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</row>
    <row r="11" spans="1:60">
      <c r="A11" s="25">
        <v>1</v>
      </c>
      <c r="C11" s="25" t="s">
        <v>117</v>
      </c>
      <c r="F11" s="24"/>
      <c r="G11" s="75"/>
      <c r="H11" s="23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>
      <c r="A12" s="25">
        <f t="shared" ref="A12:A63" si="0">A11+1</f>
        <v>2</v>
      </c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>
      <c r="A13" s="25">
        <f t="shared" si="0"/>
        <v>3</v>
      </c>
      <c r="D13" s="25" t="s">
        <v>221</v>
      </c>
      <c r="F13" s="24"/>
      <c r="G13" s="75"/>
      <c r="H13" s="23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>
      <c r="A14" s="25">
        <f t="shared" si="0"/>
        <v>4</v>
      </c>
      <c r="E14" s="25" t="s">
        <v>425</v>
      </c>
      <c r="F14" s="24">
        <v>7.2</v>
      </c>
      <c r="G14" s="75" t="str">
        <f>VLOOKUP($F14,alloc,3)</f>
        <v>Allocated O&amp;M Expenses - Cust</v>
      </c>
      <c r="H14" s="23">
        <f>'Taxes Class.'!I$15</f>
        <v>67996.343075864803</v>
      </c>
      <c r="I14" s="75">
        <f>$H14*VLOOKUP($F14,alloc,6)</f>
        <v>58235.526013792747</v>
      </c>
      <c r="J14" s="75">
        <f>$H14*VLOOKUP($F14,alloc,7)</f>
        <v>9528.3287202778956</v>
      </c>
      <c r="K14" s="75">
        <f>$H14*VLOOKUP($F14,alloc,8)</f>
        <v>10.263245726203795</v>
      </c>
      <c r="L14" s="75">
        <f>$H14*VLOOKUP($F14,alloc,9)</f>
        <v>138.94618788961967</v>
      </c>
      <c r="M14" s="75">
        <f>$H14*VLOOKUP($F14,alloc,10)</f>
        <v>83.278908178339336</v>
      </c>
      <c r="N14" s="75">
        <f>$H14*VLOOKUP($F14,alloc,11)</f>
        <v>0</v>
      </c>
      <c r="O14" s="75">
        <f>$H14*VLOOKUP($F14,alloc,12)</f>
        <v>0</v>
      </c>
      <c r="P14" s="75">
        <f>$H14*VLOOKUP($F14,alloc,13)</f>
        <v>0</v>
      </c>
      <c r="Q14" s="75">
        <f>$H14*VLOOKUP($F14,alloc,14)</f>
        <v>0</v>
      </c>
      <c r="R14" s="75">
        <f>$H14*VLOOKUP($F14,alloc,15)</f>
        <v>0</v>
      </c>
      <c r="S14" s="75">
        <f>$H14*VLOOKUP($F14,alloc,16)</f>
        <v>0</v>
      </c>
      <c r="T14" s="75">
        <f>$H14*VLOOKUP($F14,alloc,17)</f>
        <v>0</v>
      </c>
      <c r="U14" s="75">
        <f>$H14*VLOOKUP($F14,alloc,18)</f>
        <v>0</v>
      </c>
      <c r="V14" s="75">
        <f>$H14*VLOOKUP($F14,alloc,19)</f>
        <v>0</v>
      </c>
      <c r="W14" s="75">
        <f>$H14*VLOOKUP($F14,alloc,20)</f>
        <v>0</v>
      </c>
      <c r="X14" s="23">
        <f>SUM(I14:W14)-H14</f>
        <v>0</v>
      </c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>
      <c r="A15" s="25">
        <f t="shared" si="0"/>
        <v>5</v>
      </c>
      <c r="E15" s="25" t="s">
        <v>426</v>
      </c>
      <c r="F15" s="24">
        <v>6.2</v>
      </c>
      <c r="G15" s="75" t="str">
        <f>VLOOKUP($F15,alloc,3)</f>
        <v>P, S, T &amp; D Plant - Customer</v>
      </c>
      <c r="H15" s="23">
        <f>'Taxes Class.'!I$16</f>
        <v>8557007.0196964145</v>
      </c>
      <c r="I15" s="75">
        <f>$H15*VLOOKUP($F15,alloc,6)</f>
        <v>7204919.3379347287</v>
      </c>
      <c r="J15" s="75">
        <f>$H15*VLOOKUP($F15,alloc,7)</f>
        <v>1310758.7758792085</v>
      </c>
      <c r="K15" s="75">
        <f>$H15*VLOOKUP($F15,alloc,8)</f>
        <v>1829.3649565336568</v>
      </c>
      <c r="L15" s="75">
        <f>$H15*VLOOKUP($F15,alloc,9)</f>
        <v>24655.550992930166</v>
      </c>
      <c r="M15" s="75">
        <f>$H15*VLOOKUP($F15,alloc,10)</f>
        <v>14843.989933015955</v>
      </c>
      <c r="N15" s="75">
        <f>$H15*VLOOKUP($F15,alloc,11)</f>
        <v>0</v>
      </c>
      <c r="O15" s="75">
        <f>$H15*VLOOKUP($F15,alloc,12)</f>
        <v>0</v>
      </c>
      <c r="P15" s="75">
        <f>$H15*VLOOKUP($F15,alloc,13)</f>
        <v>0</v>
      </c>
      <c r="Q15" s="75">
        <f>$H15*VLOOKUP($F15,alloc,14)</f>
        <v>0</v>
      </c>
      <c r="R15" s="75">
        <f>$H15*VLOOKUP($F15,alloc,15)</f>
        <v>0</v>
      </c>
      <c r="S15" s="75">
        <f>$H15*VLOOKUP($F15,alloc,16)</f>
        <v>0</v>
      </c>
      <c r="T15" s="75">
        <f>$H15*VLOOKUP($F15,alloc,17)</f>
        <v>0</v>
      </c>
      <c r="U15" s="75">
        <f>$H15*VLOOKUP($F15,alloc,18)</f>
        <v>0</v>
      </c>
      <c r="V15" s="75">
        <f>$H15*VLOOKUP($F15,alloc,19)</f>
        <v>0</v>
      </c>
      <c r="W15" s="75">
        <f>$H15*VLOOKUP($F15,alloc,20)</f>
        <v>0</v>
      </c>
      <c r="X15" s="23">
        <f>SUM(I15:W15)-H15</f>
        <v>0</v>
      </c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</row>
    <row r="16" spans="1:60">
      <c r="A16" s="25">
        <f t="shared" si="0"/>
        <v>6</v>
      </c>
      <c r="E16" s="25" t="s">
        <v>427</v>
      </c>
      <c r="F16" s="24">
        <v>7.2</v>
      </c>
      <c r="G16" s="75" t="str">
        <f>VLOOKUP($F16,alloc,3)</f>
        <v>Allocated O&amp;M Expenses - Cust</v>
      </c>
      <c r="H16" s="23">
        <f>'Taxes Class.'!I$17</f>
        <v>42103.390065976469</v>
      </c>
      <c r="I16" s="75">
        <f>$H16*VLOOKUP($F16,alloc,6)</f>
        <v>36059.48432727316</v>
      </c>
      <c r="J16" s="75">
        <f>$H16*VLOOKUP($F16,alloc,7)</f>
        <v>5899.9487713494855</v>
      </c>
      <c r="K16" s="75">
        <f>$H16*VLOOKUP($F16,alloc,8)</f>
        <v>6.3550099697450317</v>
      </c>
      <c r="L16" s="75">
        <f>$H16*VLOOKUP($F16,alloc,9)</f>
        <v>86.03559077243375</v>
      </c>
      <c r="M16" s="75">
        <f>$H16*VLOOKUP($F16,alloc,10)</f>
        <v>51.566366611645371</v>
      </c>
      <c r="N16" s="75">
        <f>$H16*VLOOKUP($F16,alloc,11)</f>
        <v>0</v>
      </c>
      <c r="O16" s="75">
        <f>$H16*VLOOKUP($F16,alloc,12)</f>
        <v>0</v>
      </c>
      <c r="P16" s="75">
        <f>$H16*VLOOKUP($F16,alloc,13)</f>
        <v>0</v>
      </c>
      <c r="Q16" s="75">
        <f>$H16*VLOOKUP($F16,alloc,14)</f>
        <v>0</v>
      </c>
      <c r="R16" s="75">
        <f>$H16*VLOOKUP($F16,alloc,15)</f>
        <v>0</v>
      </c>
      <c r="S16" s="75">
        <f>$H16*VLOOKUP($F16,alloc,16)</f>
        <v>0</v>
      </c>
      <c r="T16" s="75">
        <f>$H16*VLOOKUP($F16,alloc,17)</f>
        <v>0</v>
      </c>
      <c r="U16" s="75">
        <f>$H16*VLOOKUP($F16,alloc,18)</f>
        <v>0</v>
      </c>
      <c r="V16" s="75">
        <f>$H16*VLOOKUP($F16,alloc,19)</f>
        <v>0</v>
      </c>
      <c r="W16" s="75">
        <f>$H16*VLOOKUP($F16,alloc,20)</f>
        <v>0</v>
      </c>
      <c r="X16" s="23">
        <f>SUM(I16:W16)-H16</f>
        <v>0</v>
      </c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</row>
    <row r="17" spans="1:24">
      <c r="A17" s="25">
        <f t="shared" si="0"/>
        <v>7</v>
      </c>
      <c r="E17" s="25" t="s">
        <v>428</v>
      </c>
      <c r="F17" s="24">
        <v>7.2</v>
      </c>
      <c r="G17" s="75" t="str">
        <f>VLOOKUP($F17,alloc,3)</f>
        <v>Allocated O&amp;M Expenses - Cust</v>
      </c>
      <c r="H17" s="23">
        <f>'Taxes Class.'!I$18</f>
        <v>80381.891670891273</v>
      </c>
      <c r="I17" s="75">
        <f>$H17*VLOOKUP($F17,alloc,6)</f>
        <v>68843.139670250908</v>
      </c>
      <c r="J17" s="75">
        <f>$H17*VLOOKUP($F17,alloc,7)</f>
        <v>11263.915857114333</v>
      </c>
      <c r="K17" s="75">
        <f>$H17*VLOOKUP($F17,alloc,8)</f>
        <v>12.132698154590559</v>
      </c>
      <c r="L17" s="75">
        <f>$H17*VLOOKUP($F17,alloc,9)</f>
        <v>164.25526605990444</v>
      </c>
      <c r="M17" s="75">
        <f>$H17*VLOOKUP($F17,alloc,10)</f>
        <v>98.448179311534773</v>
      </c>
      <c r="N17" s="75">
        <f>$H17*VLOOKUP($F17,alloc,11)</f>
        <v>0</v>
      </c>
      <c r="O17" s="75">
        <f>$H17*VLOOKUP($F17,alloc,12)</f>
        <v>0</v>
      </c>
      <c r="P17" s="75">
        <f>$H17*VLOOKUP($F17,alloc,13)</f>
        <v>0</v>
      </c>
      <c r="Q17" s="75">
        <f>$H17*VLOOKUP($F17,alloc,14)</f>
        <v>0</v>
      </c>
      <c r="R17" s="75">
        <f>$H17*VLOOKUP($F17,alloc,15)</f>
        <v>0</v>
      </c>
      <c r="S17" s="75">
        <f>$H17*VLOOKUP($F17,alloc,16)</f>
        <v>0</v>
      </c>
      <c r="T17" s="75">
        <f>$H17*VLOOKUP($F17,alloc,17)</f>
        <v>0</v>
      </c>
      <c r="U17" s="75">
        <f>$H17*VLOOKUP($F17,alloc,18)</f>
        <v>0</v>
      </c>
      <c r="V17" s="75">
        <f>$H17*VLOOKUP($F17,alloc,19)</f>
        <v>0</v>
      </c>
      <c r="W17" s="75">
        <f>$H17*VLOOKUP($F17,alloc,20)</f>
        <v>0</v>
      </c>
      <c r="X17" s="23">
        <f>SUM(I17:W17)-H17</f>
        <v>0</v>
      </c>
    </row>
    <row r="18" spans="1:24">
      <c r="A18" s="25">
        <f t="shared" si="0"/>
        <v>8</v>
      </c>
      <c r="D18" s="25" t="s">
        <v>222</v>
      </c>
      <c r="G18" s="23"/>
      <c r="H18" s="23">
        <f>'Taxes Class.'!I$19</f>
        <v>8747488.6445091479</v>
      </c>
      <c r="I18" s="23">
        <f>+SUM(I14:I17)</f>
        <v>7368057.4879460456</v>
      </c>
      <c r="J18" s="23">
        <f t="shared" ref="J18:W18" si="1">+SUM(J14:J17)</f>
        <v>1337450.9692279501</v>
      </c>
      <c r="K18" s="23">
        <f t="shared" si="1"/>
        <v>1858.1159103841962</v>
      </c>
      <c r="L18" s="23">
        <f t="shared" si="1"/>
        <v>25044.788037652121</v>
      </c>
      <c r="M18" s="23">
        <f t="shared" si="1"/>
        <v>15077.283387117475</v>
      </c>
      <c r="N18" s="23">
        <f t="shared" si="1"/>
        <v>0</v>
      </c>
      <c r="O18" s="23">
        <f t="shared" si="1"/>
        <v>0</v>
      </c>
      <c r="P18" s="23">
        <f t="shared" si="1"/>
        <v>0</v>
      </c>
      <c r="Q18" s="23">
        <f t="shared" si="1"/>
        <v>0</v>
      </c>
      <c r="R18" s="23">
        <f t="shared" si="1"/>
        <v>0</v>
      </c>
      <c r="S18" s="23">
        <f t="shared" si="1"/>
        <v>0</v>
      </c>
      <c r="T18" s="23">
        <f t="shared" si="1"/>
        <v>0</v>
      </c>
      <c r="U18" s="23">
        <f t="shared" si="1"/>
        <v>0</v>
      </c>
      <c r="V18" s="23">
        <f t="shared" si="1"/>
        <v>0</v>
      </c>
      <c r="W18" s="23">
        <f t="shared" si="1"/>
        <v>0</v>
      </c>
      <c r="X18" s="23">
        <f>SUM(I18:W18)-H18</f>
        <v>0</v>
      </c>
    </row>
    <row r="19" spans="1:24">
      <c r="A19" s="25">
        <f t="shared" si="0"/>
        <v>9</v>
      </c>
      <c r="G19" s="75"/>
      <c r="H19" s="23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23"/>
    </row>
    <row r="20" spans="1:24">
      <c r="A20" s="25">
        <f t="shared" si="0"/>
        <v>10</v>
      </c>
      <c r="D20" s="25" t="s">
        <v>220</v>
      </c>
      <c r="G20" s="75"/>
      <c r="H20" s="23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23"/>
    </row>
    <row r="21" spans="1:24">
      <c r="A21" s="25">
        <f t="shared" si="0"/>
        <v>11</v>
      </c>
      <c r="E21" s="25" t="s">
        <v>226</v>
      </c>
      <c r="F21" s="24">
        <v>99</v>
      </c>
      <c r="G21" s="75" t="str">
        <f>VLOOKUP($F21,alloc,3)</f>
        <v>-</v>
      </c>
      <c r="H21" s="23">
        <f>'Taxes Class.'!I$22</f>
        <v>0</v>
      </c>
      <c r="I21" s="75">
        <f>$H21*VLOOKUP($F21,alloc,6)</f>
        <v>0</v>
      </c>
      <c r="J21" s="75">
        <f>$H21*VLOOKUP($F21,alloc,7)</f>
        <v>0</v>
      </c>
      <c r="K21" s="75">
        <f>$H21*VLOOKUP($F21,alloc,8)</f>
        <v>0</v>
      </c>
      <c r="L21" s="75">
        <f>$H21*VLOOKUP($F21,alloc,9)</f>
        <v>0</v>
      </c>
      <c r="M21" s="75">
        <f>$H21*VLOOKUP($F21,alloc,10)</f>
        <v>0</v>
      </c>
      <c r="N21" s="75">
        <f>$H21*VLOOKUP($F21,alloc,11)</f>
        <v>0</v>
      </c>
      <c r="O21" s="75">
        <f>$H21*VLOOKUP($F21,alloc,12)</f>
        <v>0</v>
      </c>
      <c r="P21" s="75">
        <f>$H21*VLOOKUP($F21,alloc,13)</f>
        <v>0</v>
      </c>
      <c r="Q21" s="75">
        <f>$H21*VLOOKUP($F21,alloc,14)</f>
        <v>0</v>
      </c>
      <c r="R21" s="75">
        <f>$H21*VLOOKUP($F21,alloc,15)</f>
        <v>0</v>
      </c>
      <c r="S21" s="75">
        <f>$H21*VLOOKUP($F21,alloc,16)</f>
        <v>0</v>
      </c>
      <c r="T21" s="75">
        <f>$H21*VLOOKUP($F21,alloc,17)</f>
        <v>0</v>
      </c>
      <c r="U21" s="75">
        <f>$H21*VLOOKUP($F21,alloc,18)</f>
        <v>0</v>
      </c>
      <c r="V21" s="75">
        <f>$H21*VLOOKUP($F21,alloc,19)</f>
        <v>0</v>
      </c>
      <c r="W21" s="75">
        <f>$H21*VLOOKUP($F21,alloc,20)</f>
        <v>0</v>
      </c>
      <c r="X21" s="23">
        <f t="shared" ref="X21:X26" si="2">SUM(I21:W21)-H21</f>
        <v>0</v>
      </c>
    </row>
    <row r="22" spans="1:24">
      <c r="A22" s="25">
        <f t="shared" si="0"/>
        <v>12</v>
      </c>
      <c r="E22" s="25" t="s">
        <v>225</v>
      </c>
      <c r="F22" s="24">
        <v>99</v>
      </c>
      <c r="G22" s="75" t="str">
        <f>VLOOKUP($F22,alloc,3)</f>
        <v>-</v>
      </c>
      <c r="H22" s="23">
        <f>'Taxes Class.'!I$23</f>
        <v>0</v>
      </c>
      <c r="I22" s="75">
        <f>$H22*VLOOKUP($F22,alloc,6)</f>
        <v>0</v>
      </c>
      <c r="J22" s="75">
        <f>$H22*VLOOKUP($F22,alloc,7)</f>
        <v>0</v>
      </c>
      <c r="K22" s="75">
        <f>$H22*VLOOKUP($F22,alloc,8)</f>
        <v>0</v>
      </c>
      <c r="L22" s="75">
        <f>$H22*VLOOKUP($F22,alloc,9)</f>
        <v>0</v>
      </c>
      <c r="M22" s="75">
        <f>$H22*VLOOKUP($F22,alloc,10)</f>
        <v>0</v>
      </c>
      <c r="N22" s="75">
        <f>$H22*VLOOKUP($F22,alloc,11)</f>
        <v>0</v>
      </c>
      <c r="O22" s="75">
        <f>$H22*VLOOKUP($F22,alloc,12)</f>
        <v>0</v>
      </c>
      <c r="P22" s="75">
        <f>$H22*VLOOKUP($F22,alloc,13)</f>
        <v>0</v>
      </c>
      <c r="Q22" s="75">
        <f>$H22*VLOOKUP($F22,alloc,14)</f>
        <v>0</v>
      </c>
      <c r="R22" s="75">
        <f>$H22*VLOOKUP($F22,alloc,15)</f>
        <v>0</v>
      </c>
      <c r="S22" s="75">
        <f>$H22*VLOOKUP($F22,alloc,16)</f>
        <v>0</v>
      </c>
      <c r="T22" s="75">
        <f>$H22*VLOOKUP($F22,alloc,17)</f>
        <v>0</v>
      </c>
      <c r="U22" s="75">
        <f>$H22*VLOOKUP($F22,alloc,18)</f>
        <v>0</v>
      </c>
      <c r="V22" s="75">
        <f>$H22*VLOOKUP($F22,alloc,19)</f>
        <v>0</v>
      </c>
      <c r="W22" s="75">
        <f>$H22*VLOOKUP($F22,alloc,20)</f>
        <v>0</v>
      </c>
      <c r="X22" s="23">
        <f t="shared" si="2"/>
        <v>0</v>
      </c>
    </row>
    <row r="23" spans="1:24">
      <c r="A23" s="25">
        <f t="shared" si="0"/>
        <v>13</v>
      </c>
      <c r="E23" s="23" t="s">
        <v>429</v>
      </c>
      <c r="F23" s="24">
        <v>99</v>
      </c>
      <c r="G23" s="75" t="str">
        <f>VLOOKUP($F23,alloc,3)</f>
        <v>-</v>
      </c>
      <c r="H23" s="23">
        <f>'Taxes Class.'!I$24</f>
        <v>0</v>
      </c>
      <c r="I23" s="75">
        <f>$H23*VLOOKUP($F23,alloc,6)</f>
        <v>0</v>
      </c>
      <c r="J23" s="75">
        <f>$H23*VLOOKUP($F23,alloc,7)</f>
        <v>0</v>
      </c>
      <c r="K23" s="75">
        <f>$H23*VLOOKUP($F23,alloc,8)</f>
        <v>0</v>
      </c>
      <c r="L23" s="75">
        <f>$H23*VLOOKUP($F23,alloc,9)</f>
        <v>0</v>
      </c>
      <c r="M23" s="75">
        <f>$H23*VLOOKUP($F23,alloc,10)</f>
        <v>0</v>
      </c>
      <c r="N23" s="75">
        <f>$H23*VLOOKUP($F23,alloc,11)</f>
        <v>0</v>
      </c>
      <c r="O23" s="75">
        <f>$H23*VLOOKUP($F23,alloc,12)</f>
        <v>0</v>
      </c>
      <c r="P23" s="75">
        <f>$H23*VLOOKUP($F23,alloc,13)</f>
        <v>0</v>
      </c>
      <c r="Q23" s="75">
        <f>$H23*VLOOKUP($F23,alloc,14)</f>
        <v>0</v>
      </c>
      <c r="R23" s="75">
        <f>$H23*VLOOKUP($F23,alloc,15)</f>
        <v>0</v>
      </c>
      <c r="S23" s="75">
        <f>$H23*VLOOKUP($F23,alloc,16)</f>
        <v>0</v>
      </c>
      <c r="T23" s="75">
        <f>$H23*VLOOKUP($F23,alloc,17)</f>
        <v>0</v>
      </c>
      <c r="U23" s="75">
        <f>$H23*VLOOKUP($F23,alloc,18)</f>
        <v>0</v>
      </c>
      <c r="V23" s="75">
        <f>$H23*VLOOKUP($F23,alloc,19)</f>
        <v>0</v>
      </c>
      <c r="W23" s="75">
        <f>$H23*VLOOKUP($F23,alloc,20)</f>
        <v>0</v>
      </c>
      <c r="X23" s="23">
        <f t="shared" si="2"/>
        <v>0</v>
      </c>
    </row>
    <row r="24" spans="1:24">
      <c r="A24" s="25">
        <f t="shared" si="0"/>
        <v>14</v>
      </c>
      <c r="D24" s="25" t="s">
        <v>224</v>
      </c>
      <c r="G24" s="75"/>
      <c r="H24" s="23">
        <f>'Taxes Class.'!I$25</f>
        <v>0</v>
      </c>
      <c r="I24" s="75">
        <f>SUM(I21:I23)</f>
        <v>0</v>
      </c>
      <c r="J24" s="75">
        <f t="shared" ref="J24:W24" si="3">SUM(J21:J23)</f>
        <v>0</v>
      </c>
      <c r="K24" s="75">
        <f t="shared" si="3"/>
        <v>0</v>
      </c>
      <c r="L24" s="75">
        <f t="shared" si="3"/>
        <v>0</v>
      </c>
      <c r="M24" s="75">
        <f t="shared" si="3"/>
        <v>0</v>
      </c>
      <c r="N24" s="75">
        <f t="shared" si="3"/>
        <v>0</v>
      </c>
      <c r="O24" s="75">
        <f t="shared" si="3"/>
        <v>0</v>
      </c>
      <c r="P24" s="75">
        <f t="shared" si="3"/>
        <v>0</v>
      </c>
      <c r="Q24" s="75">
        <f t="shared" si="3"/>
        <v>0</v>
      </c>
      <c r="R24" s="75">
        <f t="shared" si="3"/>
        <v>0</v>
      </c>
      <c r="S24" s="75">
        <f t="shared" si="3"/>
        <v>0</v>
      </c>
      <c r="T24" s="75">
        <f t="shared" si="3"/>
        <v>0</v>
      </c>
      <c r="U24" s="75">
        <f t="shared" si="3"/>
        <v>0</v>
      </c>
      <c r="V24" s="75">
        <f t="shared" si="3"/>
        <v>0</v>
      </c>
      <c r="W24" s="75">
        <f t="shared" si="3"/>
        <v>0</v>
      </c>
      <c r="X24" s="23">
        <f t="shared" si="2"/>
        <v>0</v>
      </c>
    </row>
    <row r="25" spans="1:24">
      <c r="A25" s="25">
        <f t="shared" si="0"/>
        <v>15</v>
      </c>
      <c r="G25" s="75"/>
      <c r="H25" s="23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23"/>
    </row>
    <row r="26" spans="1:24">
      <c r="A26" s="25">
        <f t="shared" si="0"/>
        <v>16</v>
      </c>
      <c r="C26" s="25" t="s">
        <v>223</v>
      </c>
      <c r="G26" s="75"/>
      <c r="H26" s="23">
        <f>'Taxes Class.'!I$27</f>
        <v>8747488.6445091479</v>
      </c>
      <c r="I26" s="75">
        <f>I18+I24</f>
        <v>7368057.4879460456</v>
      </c>
      <c r="J26" s="75">
        <f t="shared" ref="J26:W26" si="4">J18+J24</f>
        <v>1337450.9692279501</v>
      </c>
      <c r="K26" s="75">
        <f t="shared" si="4"/>
        <v>1858.1159103841962</v>
      </c>
      <c r="L26" s="75">
        <f t="shared" si="4"/>
        <v>25044.788037652121</v>
      </c>
      <c r="M26" s="75">
        <f t="shared" si="4"/>
        <v>15077.283387117475</v>
      </c>
      <c r="N26" s="75">
        <f t="shared" si="4"/>
        <v>0</v>
      </c>
      <c r="O26" s="75">
        <f t="shared" si="4"/>
        <v>0</v>
      </c>
      <c r="P26" s="75">
        <f t="shared" si="4"/>
        <v>0</v>
      </c>
      <c r="Q26" s="75">
        <f t="shared" si="4"/>
        <v>0</v>
      </c>
      <c r="R26" s="75">
        <f t="shared" si="4"/>
        <v>0</v>
      </c>
      <c r="S26" s="75">
        <f t="shared" si="4"/>
        <v>0</v>
      </c>
      <c r="T26" s="75">
        <f t="shared" si="4"/>
        <v>0</v>
      </c>
      <c r="U26" s="75">
        <f t="shared" si="4"/>
        <v>0</v>
      </c>
      <c r="V26" s="75">
        <f t="shared" si="4"/>
        <v>0</v>
      </c>
      <c r="W26" s="75">
        <f t="shared" si="4"/>
        <v>0</v>
      </c>
      <c r="X26" s="23">
        <f t="shared" si="2"/>
        <v>0</v>
      </c>
    </row>
    <row r="27" spans="1:24">
      <c r="A27" s="25">
        <f t="shared" si="0"/>
        <v>17</v>
      </c>
      <c r="G27" s="75"/>
      <c r="H27" s="23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23"/>
    </row>
    <row r="28" spans="1:24">
      <c r="A28" s="25">
        <f>A27+1</f>
        <v>18</v>
      </c>
      <c r="G28" s="75"/>
      <c r="H28" s="23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23"/>
    </row>
    <row r="29" spans="1:24">
      <c r="A29" s="25">
        <f t="shared" si="0"/>
        <v>19</v>
      </c>
      <c r="C29" s="25" t="s">
        <v>430</v>
      </c>
      <c r="F29" s="24">
        <v>19.2</v>
      </c>
      <c r="G29" s="75" t="str">
        <f>VLOOKUP($F29,alloc,3)</f>
        <v>Rate Base - Cust</v>
      </c>
      <c r="H29" s="23">
        <f>'Taxes Class.'!I$30</f>
        <v>7007951.5872149253</v>
      </c>
      <c r="I29" s="75">
        <f>$H29*VLOOKUP($F29,alloc,6)</f>
        <v>5978224.0997716244</v>
      </c>
      <c r="J29" s="75">
        <f>$H29*VLOOKUP($F29,alloc,7)</f>
        <v>1001451.6934968339</v>
      </c>
      <c r="K29" s="75">
        <f>$H29*VLOOKUP($F29,alloc,8)</f>
        <v>1251.5940363950544</v>
      </c>
      <c r="L29" s="75">
        <f>$H29*VLOOKUP($F29,alloc,9)</f>
        <v>16868.40830046617</v>
      </c>
      <c r="M29" s="75">
        <f>$H29*VLOOKUP($F29,alloc,10)</f>
        <v>10155.791609605581</v>
      </c>
      <c r="N29" s="75">
        <f>$H29*VLOOKUP($F29,alloc,11)</f>
        <v>0</v>
      </c>
      <c r="O29" s="75">
        <f>$H29*VLOOKUP($F29,alloc,12)</f>
        <v>0</v>
      </c>
      <c r="P29" s="75">
        <f>$H29*VLOOKUP($F29,alloc,13)</f>
        <v>0</v>
      </c>
      <c r="Q29" s="75">
        <f>$H29*VLOOKUP($F29,alloc,14)</f>
        <v>0</v>
      </c>
      <c r="R29" s="75">
        <f>$H29*VLOOKUP($F29,alloc,15)</f>
        <v>0</v>
      </c>
      <c r="S29" s="75">
        <f>$H29*VLOOKUP($F29,alloc,16)</f>
        <v>0</v>
      </c>
      <c r="T29" s="75">
        <f>$H29*VLOOKUP($F29,alloc,17)</f>
        <v>0</v>
      </c>
      <c r="U29" s="75">
        <f>$H29*VLOOKUP($F29,alloc,18)</f>
        <v>0</v>
      </c>
      <c r="V29" s="75">
        <f>$H29*VLOOKUP($F29,alloc,19)</f>
        <v>0</v>
      </c>
      <c r="W29" s="75">
        <f>$H29*VLOOKUP($F29,alloc,20)</f>
        <v>0</v>
      </c>
      <c r="X29" s="23">
        <f>SUM(I29:W29)-H29</f>
        <v>0</v>
      </c>
    </row>
    <row r="30" spans="1:24">
      <c r="A30" s="25">
        <f t="shared" si="0"/>
        <v>20</v>
      </c>
      <c r="F30" s="24"/>
      <c r="G30" s="75"/>
      <c r="H30" s="23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23"/>
    </row>
    <row r="31" spans="1:24">
      <c r="A31" s="25">
        <f t="shared" si="0"/>
        <v>21</v>
      </c>
      <c r="C31" s="25" t="s">
        <v>658</v>
      </c>
      <c r="F31" s="24">
        <v>20.2</v>
      </c>
      <c r="G31" s="75" t="str">
        <f>VLOOKUP($F31,alloc,3)</f>
        <v>Cost of Service - Cust</v>
      </c>
      <c r="H31" s="23">
        <f>'Taxes Class.'!I$32</f>
        <v>-909306.96370560909</v>
      </c>
      <c r="I31" s="75">
        <f>$H31*VLOOKUP($F31,alloc,6)</f>
        <v>-771894.81800989027</v>
      </c>
      <c r="J31" s="75">
        <f>$H31*VLOOKUP($F31,alloc,7)</f>
        <v>-134347.96323943077</v>
      </c>
      <c r="K31" s="75">
        <f>$H31*VLOOKUP($F31,alloc,8)</f>
        <v>-165.39251921988736</v>
      </c>
      <c r="L31" s="75">
        <f>$H31*VLOOKUP($F31,alloc,9)</f>
        <v>-2031.6196263851643</v>
      </c>
      <c r="M31" s="75">
        <f>$H31*VLOOKUP($F31,alloc,10)</f>
        <v>-867.17031068316737</v>
      </c>
      <c r="N31" s="75">
        <f>$H31*VLOOKUP($F31,alloc,11)</f>
        <v>0</v>
      </c>
      <c r="O31" s="75">
        <f>$H31*VLOOKUP($F31,alloc,12)</f>
        <v>0</v>
      </c>
      <c r="P31" s="75">
        <f>$H31*VLOOKUP($F31,alloc,13)</f>
        <v>0</v>
      </c>
      <c r="Q31" s="75">
        <f>$H31*VLOOKUP($F31,alloc,14)</f>
        <v>0</v>
      </c>
      <c r="R31" s="75">
        <f>$H31*VLOOKUP($F31,alloc,15)</f>
        <v>0</v>
      </c>
      <c r="S31" s="75">
        <f>$H31*VLOOKUP($F31,alloc,16)</f>
        <v>0</v>
      </c>
      <c r="T31" s="75">
        <f>$H31*VLOOKUP($F31,alloc,17)</f>
        <v>0</v>
      </c>
      <c r="U31" s="75">
        <f>$H31*VLOOKUP($F31,alloc,18)</f>
        <v>0</v>
      </c>
      <c r="V31" s="75">
        <f>$H31*VLOOKUP($F31,alloc,19)</f>
        <v>0</v>
      </c>
      <c r="W31" s="75">
        <f>$H31*VLOOKUP($F31,alloc,20)</f>
        <v>0</v>
      </c>
      <c r="X31" s="23">
        <f>SUM(I31:W31)-H31</f>
        <v>0</v>
      </c>
    </row>
    <row r="32" spans="1:24">
      <c r="A32" s="25">
        <f t="shared" si="0"/>
        <v>22</v>
      </c>
      <c r="G32" s="75"/>
      <c r="H32" s="23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23"/>
    </row>
    <row r="33" spans="1:24">
      <c r="A33" s="25">
        <f t="shared" si="0"/>
        <v>23</v>
      </c>
      <c r="C33" s="25" t="s">
        <v>559</v>
      </c>
      <c r="F33" s="24">
        <v>20.2</v>
      </c>
      <c r="G33" s="75" t="str">
        <f>VLOOKUP($F33,alloc,3)</f>
        <v>Cost of Service - Cust</v>
      </c>
      <c r="H33" s="23">
        <f>'Taxes Class.'!I$34</f>
        <v>-78942.197509300473</v>
      </c>
      <c r="I33" s="75">
        <f>$H33*VLOOKUP($F33,alloc,6)</f>
        <v>-67012.654265199511</v>
      </c>
      <c r="J33" s="75">
        <f>$H33*VLOOKUP($F33,alloc,7)</f>
        <v>-11663.523839957108</v>
      </c>
      <c r="K33" s="75">
        <f>$H33*VLOOKUP($F33,alloc,8)</f>
        <v>-14.358681325401339</v>
      </c>
      <c r="L33" s="75">
        <f>$H33*VLOOKUP($F33,alloc,9)</f>
        <v>-176.37665190233005</v>
      </c>
      <c r="M33" s="75">
        <f>$H33*VLOOKUP($F33,alloc,10)</f>
        <v>-75.284070916138944</v>
      </c>
      <c r="N33" s="75">
        <f>$H33*VLOOKUP($F33,alloc,11)</f>
        <v>0</v>
      </c>
      <c r="O33" s="75">
        <f>$H33*VLOOKUP($F33,alloc,12)</f>
        <v>0</v>
      </c>
      <c r="P33" s="75">
        <f>$H33*VLOOKUP($F33,alloc,13)</f>
        <v>0</v>
      </c>
      <c r="Q33" s="75">
        <f>$H33*VLOOKUP($F33,alloc,14)</f>
        <v>0</v>
      </c>
      <c r="R33" s="75">
        <f>$H33*VLOOKUP($F33,alloc,15)</f>
        <v>0</v>
      </c>
      <c r="S33" s="75">
        <f>$H33*VLOOKUP($F33,alloc,16)</f>
        <v>0</v>
      </c>
      <c r="T33" s="75">
        <f>$H33*VLOOKUP($F33,alloc,17)</f>
        <v>0</v>
      </c>
      <c r="U33" s="75">
        <f>$H33*VLOOKUP($F33,alloc,18)</f>
        <v>0</v>
      </c>
      <c r="V33" s="75">
        <f>$H33*VLOOKUP($F33,alloc,19)</f>
        <v>0</v>
      </c>
      <c r="W33" s="75">
        <f>$H33*VLOOKUP($F33,alloc,20)</f>
        <v>0</v>
      </c>
      <c r="X33" s="23">
        <f>SUM(I33:W33)-H33</f>
        <v>0</v>
      </c>
    </row>
    <row r="34" spans="1:24">
      <c r="E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</row>
    <row r="35" spans="1:24">
      <c r="E35" s="74" t="s">
        <v>19</v>
      </c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</row>
    <row r="36" spans="1:24">
      <c r="E36" s="74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</row>
    <row r="37" spans="1:24">
      <c r="E37" s="74"/>
      <c r="G37" s="23"/>
      <c r="M37" s="74"/>
      <c r="N37" s="74"/>
      <c r="P37" s="26"/>
      <c r="Q37" s="26"/>
      <c r="R37" s="26"/>
      <c r="S37" s="26"/>
      <c r="T37" s="26"/>
      <c r="U37" s="26"/>
    </row>
    <row r="38" spans="1:24">
      <c r="E38" s="23"/>
      <c r="G38" s="23"/>
      <c r="I38" s="23"/>
      <c r="J38" s="74"/>
      <c r="K38" s="74"/>
      <c r="L38" s="74"/>
      <c r="M38" s="26"/>
      <c r="N38" s="26"/>
      <c r="O38" s="74"/>
      <c r="P38" s="74"/>
      <c r="Q38" s="74"/>
      <c r="R38" s="74"/>
      <c r="S38" s="74"/>
      <c r="T38" s="74"/>
      <c r="U38" s="74"/>
      <c r="V38" s="74"/>
      <c r="W38" s="74"/>
      <c r="X38" s="74"/>
    </row>
    <row r="39" spans="1:24">
      <c r="A39" s="74" t="s">
        <v>290</v>
      </c>
      <c r="E39" s="23"/>
      <c r="F39" s="73" t="s">
        <v>38</v>
      </c>
      <c r="G39" s="77" t="s">
        <v>38</v>
      </c>
      <c r="H39" s="26" t="s">
        <v>1</v>
      </c>
      <c r="I39" s="2" t="s">
        <v>56</v>
      </c>
      <c r="J39" s="2" t="s">
        <v>535</v>
      </c>
      <c r="K39" s="2" t="s">
        <v>535</v>
      </c>
      <c r="L39" s="40" t="s">
        <v>536</v>
      </c>
      <c r="M39" s="40" t="s">
        <v>536</v>
      </c>
      <c r="N39" s="26"/>
      <c r="O39" s="26"/>
      <c r="P39" s="26"/>
      <c r="Q39" s="26"/>
      <c r="R39" s="26"/>
      <c r="S39" s="74"/>
      <c r="T39" s="74"/>
      <c r="U39" s="74"/>
      <c r="V39" s="26"/>
      <c r="W39" s="26"/>
      <c r="X39" s="26"/>
    </row>
    <row r="40" spans="1:24">
      <c r="A40" s="74" t="s">
        <v>289</v>
      </c>
      <c r="E40" s="23"/>
      <c r="F40" s="73" t="s">
        <v>39</v>
      </c>
      <c r="G40" s="77" t="s">
        <v>21</v>
      </c>
      <c r="H40" s="26" t="s">
        <v>2</v>
      </c>
      <c r="I40" s="2" t="s">
        <v>460</v>
      </c>
      <c r="J40" s="40" t="s">
        <v>537</v>
      </c>
      <c r="K40" s="40" t="s">
        <v>538</v>
      </c>
      <c r="L40" s="40" t="s">
        <v>537</v>
      </c>
      <c r="M40" s="40" t="s">
        <v>538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>
      <c r="A41" s="25">
        <v>20</v>
      </c>
      <c r="C41" s="25" t="s">
        <v>117</v>
      </c>
      <c r="F41" s="24"/>
      <c r="G41" s="75"/>
      <c r="H41" s="23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23"/>
    </row>
    <row r="42" spans="1:24">
      <c r="A42" s="25">
        <f t="shared" si="0"/>
        <v>21</v>
      </c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1:24">
      <c r="A43" s="25">
        <f t="shared" si="0"/>
        <v>22</v>
      </c>
      <c r="D43" s="25" t="s">
        <v>221</v>
      </c>
      <c r="F43" s="24"/>
      <c r="G43" s="75"/>
      <c r="H43" s="23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23"/>
    </row>
    <row r="44" spans="1:24">
      <c r="A44" s="25">
        <f t="shared" si="0"/>
        <v>23</v>
      </c>
      <c r="E44" s="25" t="s">
        <v>425</v>
      </c>
      <c r="F44" s="24">
        <v>7.4</v>
      </c>
      <c r="G44" s="75" t="str">
        <f>VLOOKUP($F44,alloc,3)</f>
        <v>Allocated O&amp;M Expenses - Demand</v>
      </c>
      <c r="H44" s="23">
        <f>'Taxes Class.'!J$15</f>
        <v>32308.655580894014</v>
      </c>
      <c r="I44" s="75">
        <f>$H44*VLOOKUP($F44,alloc,6)</f>
        <v>17445.164627644506</v>
      </c>
      <c r="J44" s="75">
        <f>$H44*VLOOKUP($F44,alloc,7)</f>
        <v>10766.16633412697</v>
      </c>
      <c r="K44" s="75">
        <f>$H44*VLOOKUP($F44,alloc,8)</f>
        <v>0</v>
      </c>
      <c r="L44" s="75">
        <f>$H44*VLOOKUP($F44,alloc,9)</f>
        <v>4097.3246191225408</v>
      </c>
      <c r="M44" s="75">
        <f>$H44*VLOOKUP($F44,alloc,10)</f>
        <v>0</v>
      </c>
      <c r="N44" s="75">
        <f>$H44*VLOOKUP($F44,alloc,11)</f>
        <v>0</v>
      </c>
      <c r="O44" s="75">
        <f>$H44*VLOOKUP($F44,alloc,12)</f>
        <v>0</v>
      </c>
      <c r="P44" s="75">
        <f>$H44*VLOOKUP($F44,alloc,13)</f>
        <v>0</v>
      </c>
      <c r="Q44" s="75">
        <f>$H44*VLOOKUP($F44,alloc,14)</f>
        <v>0</v>
      </c>
      <c r="R44" s="75">
        <f>$H44*VLOOKUP($F44,alloc,15)</f>
        <v>0</v>
      </c>
      <c r="S44" s="75">
        <f>$H44*VLOOKUP($F44,alloc,16)</f>
        <v>0</v>
      </c>
      <c r="T44" s="75">
        <f>$H44*VLOOKUP($F44,alloc,17)</f>
        <v>0</v>
      </c>
      <c r="U44" s="75">
        <f>$H44*VLOOKUP($F44,alloc,18)</f>
        <v>0</v>
      </c>
      <c r="V44" s="75">
        <f>$H44*VLOOKUP($F44,alloc,19)</f>
        <v>0</v>
      </c>
      <c r="W44" s="75">
        <f>$H44*VLOOKUP($F44,alloc,20)</f>
        <v>0</v>
      </c>
      <c r="X44" s="23">
        <f>SUM(I44:W44)-H44</f>
        <v>0</v>
      </c>
    </row>
    <row r="45" spans="1:24">
      <c r="A45" s="25">
        <f t="shared" si="0"/>
        <v>24</v>
      </c>
      <c r="E45" s="25" t="s">
        <v>426</v>
      </c>
      <c r="F45" s="24">
        <v>6.4</v>
      </c>
      <c r="G45" s="75" t="str">
        <f>VLOOKUP($F45,alloc,3)</f>
        <v>P, S, T &amp; D Plant - Demand</v>
      </c>
      <c r="H45" s="23">
        <f>'Taxes Class.'!J$16</f>
        <v>3571205.9920487376</v>
      </c>
      <c r="I45" s="75">
        <f>$H45*VLOOKUP($F45,alloc,6)</f>
        <v>1928284.3971806276</v>
      </c>
      <c r="J45" s="75">
        <f>$H45*VLOOKUP($F45,alloc,7)</f>
        <v>1190027.7814891278</v>
      </c>
      <c r="K45" s="75">
        <f>$H45*VLOOKUP($F45,alloc,8)</f>
        <v>0</v>
      </c>
      <c r="L45" s="75">
        <f>$H45*VLOOKUP($F45,alloc,9)</f>
        <v>452893.81337898236</v>
      </c>
      <c r="M45" s="75">
        <f>$H45*VLOOKUP($F45,alloc,10)</f>
        <v>0</v>
      </c>
      <c r="N45" s="75">
        <f>$H45*VLOOKUP($F45,alloc,11)</f>
        <v>0</v>
      </c>
      <c r="O45" s="75">
        <f>$H45*VLOOKUP($F45,alloc,12)</f>
        <v>0</v>
      </c>
      <c r="P45" s="75">
        <f>$H45*VLOOKUP($F45,alloc,13)</f>
        <v>0</v>
      </c>
      <c r="Q45" s="75">
        <f>$H45*VLOOKUP($F45,alloc,14)</f>
        <v>0</v>
      </c>
      <c r="R45" s="75">
        <f>$H45*VLOOKUP($F45,alloc,15)</f>
        <v>0</v>
      </c>
      <c r="S45" s="75">
        <f>$H45*VLOOKUP($F45,alloc,16)</f>
        <v>0</v>
      </c>
      <c r="T45" s="75">
        <f>$H45*VLOOKUP($F45,alloc,17)</f>
        <v>0</v>
      </c>
      <c r="U45" s="75">
        <f>$H45*VLOOKUP($F45,alloc,18)</f>
        <v>0</v>
      </c>
      <c r="V45" s="75">
        <f>$H45*VLOOKUP($F45,alloc,19)</f>
        <v>0</v>
      </c>
      <c r="W45" s="75">
        <f>$H45*VLOOKUP($F45,alloc,20)</f>
        <v>0</v>
      </c>
      <c r="X45" s="23">
        <f>SUM(I45:W45)-H45</f>
        <v>0</v>
      </c>
    </row>
    <row r="46" spans="1:24">
      <c r="A46" s="25">
        <f t="shared" si="0"/>
        <v>25</v>
      </c>
      <c r="E46" s="25" t="s">
        <v>427</v>
      </c>
      <c r="F46" s="24">
        <v>7.4</v>
      </c>
      <c r="G46" s="75" t="str">
        <f>VLOOKUP($F46,alloc,3)</f>
        <v>Allocated O&amp;M Expenses - Demand</v>
      </c>
      <c r="H46" s="23">
        <f>'Taxes Class.'!J$17</f>
        <v>20005.545399874689</v>
      </c>
      <c r="I46" s="75">
        <f>$H46*VLOOKUP($F46,alloc,6)</f>
        <v>10802.059902889127</v>
      </c>
      <c r="J46" s="75">
        <f>$H46*VLOOKUP($F46,alloc,7)</f>
        <v>6666.4188127762291</v>
      </c>
      <c r="K46" s="75">
        <f>$H46*VLOOKUP($F46,alloc,8)</f>
        <v>0</v>
      </c>
      <c r="L46" s="75">
        <f>$H46*VLOOKUP($F46,alloc,9)</f>
        <v>2537.0666842093369</v>
      </c>
      <c r="M46" s="75">
        <f>$H46*VLOOKUP($F46,alloc,10)</f>
        <v>0</v>
      </c>
      <c r="N46" s="75">
        <f>$H46*VLOOKUP($F46,alloc,11)</f>
        <v>0</v>
      </c>
      <c r="O46" s="75">
        <f>$H46*VLOOKUP($F46,alloc,12)</f>
        <v>0</v>
      </c>
      <c r="P46" s="75">
        <f>$H46*VLOOKUP($F46,alloc,13)</f>
        <v>0</v>
      </c>
      <c r="Q46" s="75">
        <f>$H46*VLOOKUP($F46,alloc,14)</f>
        <v>0</v>
      </c>
      <c r="R46" s="75">
        <f>$H46*VLOOKUP($F46,alloc,15)</f>
        <v>0</v>
      </c>
      <c r="S46" s="75">
        <f>$H46*VLOOKUP($F46,alloc,16)</f>
        <v>0</v>
      </c>
      <c r="T46" s="75">
        <f>$H46*VLOOKUP($F46,alloc,17)</f>
        <v>0</v>
      </c>
      <c r="U46" s="75">
        <f>$H46*VLOOKUP($F46,alloc,18)</f>
        <v>0</v>
      </c>
      <c r="V46" s="75">
        <f>$H46*VLOOKUP($F46,alloc,19)</f>
        <v>0</v>
      </c>
      <c r="W46" s="75">
        <f>$H46*VLOOKUP($F46,alloc,20)</f>
        <v>0</v>
      </c>
      <c r="X46" s="23">
        <f>SUM(I46:W46)-H46</f>
        <v>0</v>
      </c>
    </row>
    <row r="47" spans="1:24">
      <c r="A47" s="25">
        <f t="shared" si="0"/>
        <v>26</v>
      </c>
      <c r="E47" s="25" t="s">
        <v>428</v>
      </c>
      <c r="F47" s="24">
        <v>7.4</v>
      </c>
      <c r="G47" s="75" t="str">
        <f>VLOOKUP($F47,alloc,3)</f>
        <v>Allocated O&amp;M Expenses - Demand</v>
      </c>
      <c r="H47" s="23">
        <f>'Taxes Class.'!J$18</f>
        <v>38193.684181486096</v>
      </c>
      <c r="I47" s="75">
        <f>$H47*VLOOKUP($F47,alloc,6)</f>
        <v>20622.805136970968</v>
      </c>
      <c r="J47" s="75">
        <f>$H47*VLOOKUP($F47,alloc,7)</f>
        <v>12727.225860000181</v>
      </c>
      <c r="K47" s="75">
        <f>$H47*VLOOKUP($F47,alloc,8)</f>
        <v>0</v>
      </c>
      <c r="L47" s="75">
        <f>$H47*VLOOKUP($F47,alloc,9)</f>
        <v>4843.6531845149548</v>
      </c>
      <c r="M47" s="75">
        <f>$H47*VLOOKUP($F47,alloc,10)</f>
        <v>0</v>
      </c>
      <c r="N47" s="75">
        <f>$H47*VLOOKUP($F47,alloc,11)</f>
        <v>0</v>
      </c>
      <c r="O47" s="75">
        <f>$H47*VLOOKUP($F47,alloc,12)</f>
        <v>0</v>
      </c>
      <c r="P47" s="75">
        <f>$H47*VLOOKUP($F47,alloc,13)</f>
        <v>0</v>
      </c>
      <c r="Q47" s="75">
        <f>$H47*VLOOKUP($F47,alloc,14)</f>
        <v>0</v>
      </c>
      <c r="R47" s="75">
        <f>$H47*VLOOKUP($F47,alloc,15)</f>
        <v>0</v>
      </c>
      <c r="S47" s="75">
        <f>$H47*VLOOKUP($F47,alloc,16)</f>
        <v>0</v>
      </c>
      <c r="T47" s="75">
        <f>$H47*VLOOKUP($F47,alloc,17)</f>
        <v>0</v>
      </c>
      <c r="U47" s="75">
        <f>$H47*VLOOKUP($F47,alloc,18)</f>
        <v>0</v>
      </c>
      <c r="V47" s="75">
        <f>$H47*VLOOKUP($F47,alloc,19)</f>
        <v>0</v>
      </c>
      <c r="W47" s="75">
        <f>$H47*VLOOKUP($F47,alloc,20)</f>
        <v>0</v>
      </c>
      <c r="X47" s="23">
        <f>SUM(I47:W47)-H47</f>
        <v>0</v>
      </c>
    </row>
    <row r="48" spans="1:24">
      <c r="A48" s="25">
        <f t="shared" si="0"/>
        <v>27</v>
      </c>
      <c r="D48" s="25" t="s">
        <v>222</v>
      </c>
      <c r="G48" s="23"/>
      <c r="H48" s="23">
        <f>'Taxes Class.'!J$19</f>
        <v>3661713.8772109929</v>
      </c>
      <c r="I48" s="23">
        <f t="shared" ref="I48:W48" si="5">+SUM(I44:I47)</f>
        <v>1977154.4268481322</v>
      </c>
      <c r="J48" s="23">
        <f t="shared" si="5"/>
        <v>1220187.5924960312</v>
      </c>
      <c r="K48" s="23">
        <f t="shared" si="5"/>
        <v>0</v>
      </c>
      <c r="L48" s="23">
        <f t="shared" si="5"/>
        <v>464371.8578668292</v>
      </c>
      <c r="M48" s="23">
        <f t="shared" si="5"/>
        <v>0</v>
      </c>
      <c r="N48" s="23">
        <f t="shared" si="5"/>
        <v>0</v>
      </c>
      <c r="O48" s="23">
        <f t="shared" si="5"/>
        <v>0</v>
      </c>
      <c r="P48" s="23">
        <f t="shared" si="5"/>
        <v>0</v>
      </c>
      <c r="Q48" s="23">
        <f t="shared" si="5"/>
        <v>0</v>
      </c>
      <c r="R48" s="23">
        <f t="shared" si="5"/>
        <v>0</v>
      </c>
      <c r="S48" s="23">
        <f t="shared" si="5"/>
        <v>0</v>
      </c>
      <c r="T48" s="23">
        <f t="shared" si="5"/>
        <v>0</v>
      </c>
      <c r="U48" s="23">
        <f t="shared" si="5"/>
        <v>0</v>
      </c>
      <c r="V48" s="23">
        <f t="shared" si="5"/>
        <v>0</v>
      </c>
      <c r="W48" s="23">
        <f t="shared" si="5"/>
        <v>0</v>
      </c>
      <c r="X48" s="23">
        <f>SUM(I48:W48)-H48</f>
        <v>0</v>
      </c>
    </row>
    <row r="49" spans="1:24">
      <c r="A49" s="25">
        <f t="shared" si="0"/>
        <v>28</v>
      </c>
      <c r="G49" s="75"/>
      <c r="H49" s="23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23"/>
    </row>
    <row r="50" spans="1:24">
      <c r="A50" s="25">
        <f t="shared" si="0"/>
        <v>29</v>
      </c>
      <c r="D50" s="25" t="s">
        <v>220</v>
      </c>
      <c r="G50" s="75"/>
      <c r="H50" s="23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23"/>
    </row>
    <row r="51" spans="1:24">
      <c r="A51" s="25">
        <f t="shared" si="0"/>
        <v>30</v>
      </c>
      <c r="E51" s="25" t="s">
        <v>226</v>
      </c>
      <c r="F51" s="24">
        <v>99</v>
      </c>
      <c r="G51" s="75" t="str">
        <f>VLOOKUP($F51,alloc,3)</f>
        <v>-</v>
      </c>
      <c r="H51" s="23">
        <f>'Taxes Class.'!J$22</f>
        <v>0</v>
      </c>
      <c r="I51" s="75">
        <f>$H51*VLOOKUP($F51,alloc,6)</f>
        <v>0</v>
      </c>
      <c r="J51" s="75">
        <f>$H51*VLOOKUP($F51,alloc,7)</f>
        <v>0</v>
      </c>
      <c r="K51" s="75">
        <f>$H51*VLOOKUP($F51,alloc,8)</f>
        <v>0</v>
      </c>
      <c r="L51" s="75">
        <f>$H51*VLOOKUP($F51,alloc,9)</f>
        <v>0</v>
      </c>
      <c r="M51" s="75">
        <f>$H51*VLOOKUP($F51,alloc,10)</f>
        <v>0</v>
      </c>
      <c r="N51" s="75">
        <f>$H51*VLOOKUP($F51,alloc,11)</f>
        <v>0</v>
      </c>
      <c r="O51" s="75">
        <f>$H51*VLOOKUP($F51,alloc,12)</f>
        <v>0</v>
      </c>
      <c r="P51" s="75">
        <f>$H51*VLOOKUP($F51,alloc,13)</f>
        <v>0</v>
      </c>
      <c r="Q51" s="75">
        <f>$H51*VLOOKUP($F51,alloc,14)</f>
        <v>0</v>
      </c>
      <c r="R51" s="75">
        <f>$H51*VLOOKUP($F51,alloc,15)</f>
        <v>0</v>
      </c>
      <c r="S51" s="75">
        <f>$H51*VLOOKUP($F51,alloc,16)</f>
        <v>0</v>
      </c>
      <c r="T51" s="75">
        <f>$H51*VLOOKUP($F51,alloc,17)</f>
        <v>0</v>
      </c>
      <c r="U51" s="75">
        <f>$H51*VLOOKUP($F51,alloc,18)</f>
        <v>0</v>
      </c>
      <c r="V51" s="75">
        <f>$H51*VLOOKUP($F51,alloc,19)</f>
        <v>0</v>
      </c>
      <c r="W51" s="75">
        <f>$H51*VLOOKUP($F51,alloc,20)</f>
        <v>0</v>
      </c>
      <c r="X51" s="23">
        <f>SUM(I51:W51)-H51</f>
        <v>0</v>
      </c>
    </row>
    <row r="52" spans="1:24">
      <c r="A52" s="25">
        <f t="shared" si="0"/>
        <v>31</v>
      </c>
      <c r="E52" s="25" t="s">
        <v>225</v>
      </c>
      <c r="F52" s="24">
        <v>99</v>
      </c>
      <c r="G52" s="75" t="str">
        <f>VLOOKUP($F52,alloc,3)</f>
        <v>-</v>
      </c>
      <c r="H52" s="23">
        <f>'Taxes Class.'!J$23</f>
        <v>0</v>
      </c>
      <c r="I52" s="75">
        <f>$H52*VLOOKUP($F52,alloc,6)</f>
        <v>0</v>
      </c>
      <c r="J52" s="75">
        <f>$H52*VLOOKUP($F52,alloc,7)</f>
        <v>0</v>
      </c>
      <c r="K52" s="75">
        <f>$H52*VLOOKUP($F52,alloc,8)</f>
        <v>0</v>
      </c>
      <c r="L52" s="75">
        <f>$H52*VLOOKUP($F52,alloc,9)</f>
        <v>0</v>
      </c>
      <c r="M52" s="75">
        <f>$H52*VLOOKUP($F52,alloc,10)</f>
        <v>0</v>
      </c>
      <c r="N52" s="75">
        <f>$H52*VLOOKUP($F52,alloc,11)</f>
        <v>0</v>
      </c>
      <c r="O52" s="75">
        <f>$H52*VLOOKUP($F52,alloc,12)</f>
        <v>0</v>
      </c>
      <c r="P52" s="75">
        <f>$H52*VLOOKUP($F52,alloc,13)</f>
        <v>0</v>
      </c>
      <c r="Q52" s="75">
        <f>$H52*VLOOKUP($F52,alloc,14)</f>
        <v>0</v>
      </c>
      <c r="R52" s="75">
        <f>$H52*VLOOKUP($F52,alloc,15)</f>
        <v>0</v>
      </c>
      <c r="S52" s="75">
        <f>$H52*VLOOKUP($F52,alloc,16)</f>
        <v>0</v>
      </c>
      <c r="T52" s="75">
        <f>$H52*VLOOKUP($F52,alloc,17)</f>
        <v>0</v>
      </c>
      <c r="U52" s="75">
        <f>$H52*VLOOKUP($F52,alloc,18)</f>
        <v>0</v>
      </c>
      <c r="V52" s="75">
        <f>$H52*VLOOKUP($F52,alloc,19)</f>
        <v>0</v>
      </c>
      <c r="W52" s="75">
        <f>$H52*VLOOKUP($F52,alloc,20)</f>
        <v>0</v>
      </c>
      <c r="X52" s="23">
        <f>SUM(I52:W52)-H52</f>
        <v>0</v>
      </c>
    </row>
    <row r="53" spans="1:24">
      <c r="A53" s="25">
        <f t="shared" si="0"/>
        <v>32</v>
      </c>
      <c r="E53" s="23" t="s">
        <v>429</v>
      </c>
      <c r="F53" s="24">
        <v>99</v>
      </c>
      <c r="G53" s="75" t="str">
        <f>VLOOKUP($F53,alloc,3)</f>
        <v>-</v>
      </c>
      <c r="H53" s="23">
        <f>'Taxes Class.'!J$24</f>
        <v>0</v>
      </c>
      <c r="I53" s="75">
        <f>$H53*VLOOKUP($F53,alloc,6)</f>
        <v>0</v>
      </c>
      <c r="J53" s="75">
        <f>$H53*VLOOKUP($F53,alloc,7)</f>
        <v>0</v>
      </c>
      <c r="K53" s="75">
        <f>$H53*VLOOKUP($F53,alloc,8)</f>
        <v>0</v>
      </c>
      <c r="L53" s="75">
        <f>$H53*VLOOKUP($F53,alloc,9)</f>
        <v>0</v>
      </c>
      <c r="M53" s="75">
        <f>$H53*VLOOKUP($F53,alloc,10)</f>
        <v>0</v>
      </c>
      <c r="N53" s="75">
        <f>$H53*VLOOKUP($F53,alloc,11)</f>
        <v>0</v>
      </c>
      <c r="O53" s="75">
        <f>$H53*VLOOKUP($F53,alloc,12)</f>
        <v>0</v>
      </c>
      <c r="P53" s="75">
        <f>$H53*VLOOKUP($F53,alloc,13)</f>
        <v>0</v>
      </c>
      <c r="Q53" s="75">
        <f>$H53*VLOOKUP($F53,alloc,14)</f>
        <v>0</v>
      </c>
      <c r="R53" s="75">
        <f>$H53*VLOOKUP($F53,alloc,15)</f>
        <v>0</v>
      </c>
      <c r="S53" s="75">
        <f>$H53*VLOOKUP($F53,alloc,16)</f>
        <v>0</v>
      </c>
      <c r="T53" s="75">
        <f>$H53*VLOOKUP($F53,alloc,17)</f>
        <v>0</v>
      </c>
      <c r="U53" s="75">
        <f>$H53*VLOOKUP($F53,alloc,18)</f>
        <v>0</v>
      </c>
      <c r="V53" s="75">
        <f>$H53*VLOOKUP($F53,alloc,19)</f>
        <v>0</v>
      </c>
      <c r="W53" s="75">
        <f>$H53*VLOOKUP($F53,alloc,20)</f>
        <v>0</v>
      </c>
      <c r="X53" s="23">
        <f>SUM(I53:W53)-H53</f>
        <v>0</v>
      </c>
    </row>
    <row r="54" spans="1:24">
      <c r="A54" s="25">
        <f t="shared" si="0"/>
        <v>33</v>
      </c>
      <c r="D54" s="25" t="s">
        <v>224</v>
      </c>
      <c r="G54" s="75"/>
      <c r="H54" s="23">
        <f>'Taxes Class.'!J$25</f>
        <v>0</v>
      </c>
      <c r="I54" s="75">
        <f t="shared" ref="I54:W54" si="6">SUM(I51:I53)</f>
        <v>0</v>
      </c>
      <c r="J54" s="75">
        <f t="shared" si="6"/>
        <v>0</v>
      </c>
      <c r="K54" s="75">
        <f t="shared" si="6"/>
        <v>0</v>
      </c>
      <c r="L54" s="75">
        <f t="shared" si="6"/>
        <v>0</v>
      </c>
      <c r="M54" s="75">
        <f t="shared" si="6"/>
        <v>0</v>
      </c>
      <c r="N54" s="75">
        <f t="shared" si="6"/>
        <v>0</v>
      </c>
      <c r="O54" s="75">
        <f t="shared" si="6"/>
        <v>0</v>
      </c>
      <c r="P54" s="75">
        <f t="shared" si="6"/>
        <v>0</v>
      </c>
      <c r="Q54" s="75">
        <f t="shared" si="6"/>
        <v>0</v>
      </c>
      <c r="R54" s="75">
        <f t="shared" si="6"/>
        <v>0</v>
      </c>
      <c r="S54" s="75">
        <f t="shared" si="6"/>
        <v>0</v>
      </c>
      <c r="T54" s="75">
        <f t="shared" si="6"/>
        <v>0</v>
      </c>
      <c r="U54" s="75">
        <f t="shared" si="6"/>
        <v>0</v>
      </c>
      <c r="V54" s="75">
        <f t="shared" si="6"/>
        <v>0</v>
      </c>
      <c r="W54" s="75">
        <f t="shared" si="6"/>
        <v>0</v>
      </c>
      <c r="X54" s="23">
        <f>SUM(I54:W54)-H54</f>
        <v>0</v>
      </c>
    </row>
    <row r="55" spans="1:24">
      <c r="A55" s="25">
        <f t="shared" si="0"/>
        <v>34</v>
      </c>
      <c r="G55" s="75"/>
      <c r="H55" s="23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23"/>
    </row>
    <row r="56" spans="1:24">
      <c r="A56" s="25">
        <f t="shared" si="0"/>
        <v>35</v>
      </c>
      <c r="C56" s="25" t="s">
        <v>223</v>
      </c>
      <c r="G56" s="75"/>
      <c r="H56" s="23">
        <f>'Taxes Class.'!J$27</f>
        <v>3661713.8772109929</v>
      </c>
      <c r="I56" s="75">
        <f>I48+I54</f>
        <v>1977154.4268481322</v>
      </c>
      <c r="J56" s="75">
        <f t="shared" ref="J56:W56" si="7">J48+J54</f>
        <v>1220187.5924960312</v>
      </c>
      <c r="K56" s="75">
        <f t="shared" si="7"/>
        <v>0</v>
      </c>
      <c r="L56" s="75">
        <f t="shared" si="7"/>
        <v>464371.8578668292</v>
      </c>
      <c r="M56" s="75">
        <f t="shared" si="7"/>
        <v>0</v>
      </c>
      <c r="N56" s="75">
        <f t="shared" si="7"/>
        <v>0</v>
      </c>
      <c r="O56" s="75">
        <f t="shared" si="7"/>
        <v>0</v>
      </c>
      <c r="P56" s="75">
        <f t="shared" si="7"/>
        <v>0</v>
      </c>
      <c r="Q56" s="75">
        <f t="shared" si="7"/>
        <v>0</v>
      </c>
      <c r="R56" s="75">
        <f t="shared" si="7"/>
        <v>0</v>
      </c>
      <c r="S56" s="75">
        <f t="shared" si="7"/>
        <v>0</v>
      </c>
      <c r="T56" s="75">
        <f t="shared" si="7"/>
        <v>0</v>
      </c>
      <c r="U56" s="75">
        <f t="shared" si="7"/>
        <v>0</v>
      </c>
      <c r="V56" s="75">
        <f t="shared" si="7"/>
        <v>0</v>
      </c>
      <c r="W56" s="75">
        <f t="shared" si="7"/>
        <v>0</v>
      </c>
      <c r="X56" s="23">
        <f>SUM(I56:W56)-H56</f>
        <v>0</v>
      </c>
    </row>
    <row r="57" spans="1:24">
      <c r="A57" s="25">
        <f t="shared" si="0"/>
        <v>36</v>
      </c>
      <c r="G57" s="75"/>
      <c r="H57" s="23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23"/>
    </row>
    <row r="58" spans="1:24">
      <c r="A58" s="25">
        <f t="shared" si="0"/>
        <v>37</v>
      </c>
      <c r="G58" s="75"/>
      <c r="H58" s="23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23"/>
    </row>
    <row r="59" spans="1:24">
      <c r="A59" s="25">
        <f t="shared" si="0"/>
        <v>38</v>
      </c>
      <c r="C59" s="25" t="s">
        <v>430</v>
      </c>
      <c r="F59" s="24">
        <v>19.399999999999999</v>
      </c>
      <c r="G59" s="75" t="str">
        <f>VLOOKUP($F59,alloc,3)</f>
        <v>Rate Base - Demand</v>
      </c>
      <c r="H59" s="23">
        <f>'Taxes Class.'!J$30</f>
        <v>2927472.0166093498</v>
      </c>
      <c r="I59" s="75">
        <f>$H59*VLOOKUP($F59,alloc,6)</f>
        <v>1580698.1242132939</v>
      </c>
      <c r="J59" s="75">
        <f>$H59*VLOOKUP($F59,alloc,7)</f>
        <v>975517.24460972578</v>
      </c>
      <c r="K59" s="75">
        <f>$H59*VLOOKUP($F59,alloc,8)</f>
        <v>0</v>
      </c>
      <c r="L59" s="75">
        <f>$H59*VLOOKUP($F59,alloc,9)</f>
        <v>371256.64778632962</v>
      </c>
      <c r="M59" s="75">
        <f>$H59*VLOOKUP($F59,alloc,10)</f>
        <v>0</v>
      </c>
      <c r="N59" s="75">
        <f>$H59*VLOOKUP($F59,alloc,11)</f>
        <v>0</v>
      </c>
      <c r="O59" s="75">
        <f>$H59*VLOOKUP($F59,alloc,12)</f>
        <v>0</v>
      </c>
      <c r="P59" s="75">
        <f>$H59*VLOOKUP($F59,alloc,13)</f>
        <v>0</v>
      </c>
      <c r="Q59" s="75">
        <f>$H59*VLOOKUP($F59,alloc,14)</f>
        <v>0</v>
      </c>
      <c r="R59" s="75">
        <f>$H59*VLOOKUP($F59,alloc,15)</f>
        <v>0</v>
      </c>
      <c r="S59" s="75">
        <f>$H59*VLOOKUP($F59,alloc,16)</f>
        <v>0</v>
      </c>
      <c r="T59" s="75">
        <f>$H59*VLOOKUP($F59,alloc,17)</f>
        <v>0</v>
      </c>
      <c r="U59" s="75">
        <f>$H59*VLOOKUP($F59,alloc,18)</f>
        <v>0</v>
      </c>
      <c r="V59" s="75">
        <f>$H59*VLOOKUP($F59,alloc,19)</f>
        <v>0</v>
      </c>
      <c r="W59" s="75">
        <f>$H59*VLOOKUP($F59,alloc,20)</f>
        <v>0</v>
      </c>
      <c r="X59" s="23">
        <f>SUM(I59:W59)-H59</f>
        <v>0</v>
      </c>
    </row>
    <row r="60" spans="1:24">
      <c r="A60" s="25">
        <f t="shared" si="0"/>
        <v>39</v>
      </c>
      <c r="F60" s="24"/>
      <c r="G60" s="75"/>
      <c r="H60" s="23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3"/>
    </row>
    <row r="61" spans="1:24">
      <c r="A61" s="25">
        <f t="shared" si="0"/>
        <v>40</v>
      </c>
      <c r="C61" t="s">
        <v>658</v>
      </c>
      <c r="F61" s="24">
        <v>20.399999999999999</v>
      </c>
      <c r="G61" s="75" t="str">
        <f>VLOOKUP($F61,alloc,3)</f>
        <v>Cost of Service - Demand</v>
      </c>
      <c r="H61" s="23">
        <f>'Taxes Class.'!J$32</f>
        <v>-373488.62842067087</v>
      </c>
      <c r="I61" s="75">
        <f>$H61*VLOOKUP($F61,alloc,6)</f>
        <v>-202318.66857197098</v>
      </c>
      <c r="J61" s="75">
        <f>$H61*VLOOKUP($F61,alloc,7)</f>
        <v>-124233.25149023165</v>
      </c>
      <c r="K61" s="75">
        <f>$H61*VLOOKUP($F61,alloc,8)</f>
        <v>6.4955438916198833</v>
      </c>
      <c r="L61" s="75">
        <f>$H61*VLOOKUP($F61,alloc,9)</f>
        <v>-47194.281554876601</v>
      </c>
      <c r="M61" s="75">
        <f>$H61*VLOOKUP($F61,alloc,10)</f>
        <v>251.07765251673109</v>
      </c>
      <c r="N61" s="75">
        <f>$H61*VLOOKUP($F61,alloc,11)</f>
        <v>0</v>
      </c>
      <c r="O61" s="75">
        <f>$H61*VLOOKUP($F61,alloc,12)</f>
        <v>0</v>
      </c>
      <c r="P61" s="75">
        <f>$H61*VLOOKUP($F61,alloc,13)</f>
        <v>0</v>
      </c>
      <c r="Q61" s="75">
        <f>$H61*VLOOKUP($F61,alloc,14)</f>
        <v>0</v>
      </c>
      <c r="R61" s="75">
        <f>$H61*VLOOKUP($F61,alloc,15)</f>
        <v>0</v>
      </c>
      <c r="S61" s="75">
        <f>$H61*VLOOKUP($F61,alloc,16)</f>
        <v>0</v>
      </c>
      <c r="T61" s="75">
        <f>$H61*VLOOKUP($F61,alloc,17)</f>
        <v>0</v>
      </c>
      <c r="U61" s="75">
        <f>$H61*VLOOKUP($F61,alloc,18)</f>
        <v>0</v>
      </c>
      <c r="V61" s="75">
        <f>$H61*VLOOKUP($F61,alloc,19)</f>
        <v>0</v>
      </c>
      <c r="W61" s="75">
        <f>$H61*VLOOKUP($F61,alloc,20)</f>
        <v>0</v>
      </c>
      <c r="X61" s="23">
        <f>SUM(I61:W61)-H61</f>
        <v>0</v>
      </c>
    </row>
    <row r="62" spans="1:24">
      <c r="A62" s="25">
        <f t="shared" si="0"/>
        <v>41</v>
      </c>
      <c r="G62" s="75"/>
      <c r="H62" s="23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23"/>
    </row>
    <row r="63" spans="1:24">
      <c r="A63" s="25">
        <f t="shared" si="0"/>
        <v>42</v>
      </c>
      <c r="C63" s="25" t="s">
        <v>559</v>
      </c>
      <c r="F63" s="24">
        <v>20.399999999999999</v>
      </c>
      <c r="G63" s="75" t="str">
        <f>VLOOKUP($F63,alloc,3)</f>
        <v>Cost of Service - Demand</v>
      </c>
      <c r="H63" s="23">
        <f>'Taxes Class.'!J$34</f>
        <v>-32424.708320839247</v>
      </c>
      <c r="I63" s="75">
        <f>$H63*VLOOKUP($F63,alloc,6)</f>
        <v>-17564.453954185323</v>
      </c>
      <c r="J63" s="75">
        <f>$H63*VLOOKUP($F63,alloc,7)</f>
        <v>-10785.40720330345</v>
      </c>
      <c r="K63" s="75">
        <f>$H63*VLOOKUP($F63,alloc,8)</f>
        <v>0.56391573944725526</v>
      </c>
      <c r="L63" s="75">
        <f>$H63*VLOOKUP($F63,alloc,9)</f>
        <v>-4097.208582492266</v>
      </c>
      <c r="M63" s="75">
        <f>$H63*VLOOKUP($F63,alloc,10)</f>
        <v>21.797503402343111</v>
      </c>
      <c r="N63" s="75">
        <f>$H63*VLOOKUP($F63,alloc,11)</f>
        <v>0</v>
      </c>
      <c r="O63" s="75">
        <f>$H63*VLOOKUP($F63,alloc,12)</f>
        <v>0</v>
      </c>
      <c r="P63" s="75">
        <f>$H63*VLOOKUP($F63,alloc,13)</f>
        <v>0</v>
      </c>
      <c r="Q63" s="75">
        <f>$H63*VLOOKUP($F63,alloc,14)</f>
        <v>0</v>
      </c>
      <c r="R63" s="75">
        <f>$H63*VLOOKUP($F63,alloc,15)</f>
        <v>0</v>
      </c>
      <c r="S63" s="75">
        <f>$H63*VLOOKUP($F63,alloc,16)</f>
        <v>0</v>
      </c>
      <c r="T63" s="75">
        <f>$H63*VLOOKUP($F63,alloc,17)</f>
        <v>0</v>
      </c>
      <c r="U63" s="75">
        <f>$H63*VLOOKUP($F63,alloc,18)</f>
        <v>0</v>
      </c>
      <c r="V63" s="75">
        <f>$H63*VLOOKUP($F63,alloc,19)</f>
        <v>0</v>
      </c>
      <c r="W63" s="75">
        <f>$H63*VLOOKUP($F63,alloc,20)</f>
        <v>0</v>
      </c>
      <c r="X63" s="23">
        <f>SUM(I63:W63)-H63</f>
        <v>0</v>
      </c>
    </row>
    <row r="64" spans="1:24">
      <c r="E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</row>
    <row r="65" spans="1:24">
      <c r="E65" s="74" t="s">
        <v>61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</row>
    <row r="66" spans="1:24">
      <c r="E66" s="74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</row>
    <row r="67" spans="1:24">
      <c r="E67" s="74"/>
      <c r="G67" s="23"/>
      <c r="M67" s="74"/>
      <c r="N67" s="74"/>
      <c r="P67" s="26"/>
      <c r="Q67" s="26"/>
      <c r="R67" s="26"/>
      <c r="S67" s="26"/>
      <c r="T67" s="26"/>
      <c r="U67" s="26"/>
    </row>
    <row r="68" spans="1:24">
      <c r="E68" s="23"/>
      <c r="G68" s="23"/>
      <c r="I68" s="23"/>
      <c r="J68" s="74"/>
      <c r="K68" s="74"/>
      <c r="L68" s="74"/>
      <c r="M68" s="26"/>
      <c r="N68" s="26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1:24">
      <c r="A69" s="74" t="s">
        <v>290</v>
      </c>
      <c r="E69" s="23"/>
      <c r="F69" s="73" t="s">
        <v>38</v>
      </c>
      <c r="G69" s="77" t="s">
        <v>38</v>
      </c>
      <c r="H69" s="26" t="s">
        <v>1</v>
      </c>
      <c r="I69" s="2" t="s">
        <v>56</v>
      </c>
      <c r="J69" s="2" t="s">
        <v>535</v>
      </c>
      <c r="K69" s="2" t="s">
        <v>535</v>
      </c>
      <c r="L69" s="40" t="s">
        <v>536</v>
      </c>
      <c r="M69" s="40" t="s">
        <v>536</v>
      </c>
      <c r="N69" s="26"/>
      <c r="O69" s="26"/>
      <c r="P69" s="26"/>
      <c r="Q69" s="26"/>
      <c r="R69" s="26"/>
      <c r="S69" s="74"/>
      <c r="T69" s="74"/>
      <c r="U69" s="74"/>
      <c r="V69" s="26"/>
      <c r="W69" s="26"/>
      <c r="X69" s="26"/>
    </row>
    <row r="70" spans="1:24">
      <c r="A70" s="74" t="s">
        <v>289</v>
      </c>
      <c r="E70" s="23"/>
      <c r="F70" s="73" t="s">
        <v>39</v>
      </c>
      <c r="G70" s="77" t="s">
        <v>21</v>
      </c>
      <c r="H70" s="26" t="s">
        <v>2</v>
      </c>
      <c r="I70" s="2" t="s">
        <v>460</v>
      </c>
      <c r="J70" s="40" t="s">
        <v>537</v>
      </c>
      <c r="K70" s="40" t="s">
        <v>538</v>
      </c>
      <c r="L70" s="40" t="s">
        <v>537</v>
      </c>
      <c r="M70" s="40" t="s">
        <v>538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>
      <c r="A71" s="25">
        <v>39</v>
      </c>
      <c r="C71" s="25" t="s">
        <v>117</v>
      </c>
      <c r="F71" s="24"/>
      <c r="G71" s="75"/>
      <c r="H71" s="23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23"/>
    </row>
    <row r="72" spans="1:24">
      <c r="A72" s="25">
        <f t="shared" ref="A72:A123" si="8">A71+1</f>
        <v>40</v>
      </c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</row>
    <row r="73" spans="1:24">
      <c r="A73" s="25">
        <f t="shared" si="8"/>
        <v>41</v>
      </c>
      <c r="D73" s="25" t="s">
        <v>221</v>
      </c>
      <c r="F73" s="24"/>
      <c r="G73" s="75"/>
      <c r="H73" s="23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23"/>
    </row>
    <row r="74" spans="1:24">
      <c r="A74" s="25">
        <f t="shared" si="8"/>
        <v>42</v>
      </c>
      <c r="E74" s="25" t="s">
        <v>425</v>
      </c>
      <c r="F74" s="24">
        <v>7.6</v>
      </c>
      <c r="G74" s="75" t="str">
        <f>VLOOKUP($F74,alloc,3)</f>
        <v>Allocated O&amp;M Expenses - Comm</v>
      </c>
      <c r="H74" s="23">
        <f>'Taxes Class.'!K$15</f>
        <v>275647.35766957403</v>
      </c>
      <c r="I74" s="75">
        <f>$H74*VLOOKUP($F74,alloc,6)</f>
        <v>157982.77561351162</v>
      </c>
      <c r="J74" s="75">
        <f>$H74*VLOOKUP($F74,alloc,7)</f>
        <v>113529.35941201409</v>
      </c>
      <c r="K74" s="75">
        <f>$H74*VLOOKUP($F74,alloc,8)</f>
        <v>2640.2615894429541</v>
      </c>
      <c r="L74" s="75">
        <f>$H74*VLOOKUP($F74,alloc,9)</f>
        <v>718.53860879104855</v>
      </c>
      <c r="M74" s="75">
        <f>$H74*VLOOKUP($F74,alloc,10)</f>
        <v>776.42244581427497</v>
      </c>
      <c r="N74" s="75">
        <f>$H74*VLOOKUP($F74,alloc,11)</f>
        <v>0</v>
      </c>
      <c r="O74" s="75">
        <f>$H74*VLOOKUP($F74,alloc,12)</f>
        <v>0</v>
      </c>
      <c r="P74" s="75">
        <f>$H74*VLOOKUP($F74,alloc,13)</f>
        <v>0</v>
      </c>
      <c r="Q74" s="75">
        <f>$H74*VLOOKUP($F74,alloc,14)</f>
        <v>0</v>
      </c>
      <c r="R74" s="75">
        <f>$H74*VLOOKUP($F74,alloc,15)</f>
        <v>0</v>
      </c>
      <c r="S74" s="75">
        <f>$H74*VLOOKUP($F74,alloc,16)</f>
        <v>0</v>
      </c>
      <c r="T74" s="75">
        <f>$H74*VLOOKUP($F74,alloc,17)</f>
        <v>0</v>
      </c>
      <c r="U74" s="75">
        <f>$H74*VLOOKUP($F74,alloc,18)</f>
        <v>0</v>
      </c>
      <c r="V74" s="75">
        <f>$H74*VLOOKUP($F74,alloc,19)</f>
        <v>0</v>
      </c>
      <c r="W74" s="75">
        <f>$H74*VLOOKUP($F74,alloc,20)</f>
        <v>0</v>
      </c>
      <c r="X74" s="23">
        <f>SUM(I74:W74)-H74</f>
        <v>0</v>
      </c>
    </row>
    <row r="75" spans="1:24">
      <c r="A75" s="25">
        <f t="shared" si="8"/>
        <v>43</v>
      </c>
      <c r="E75" s="25" t="s">
        <v>426</v>
      </c>
      <c r="F75" s="24">
        <v>6.6</v>
      </c>
      <c r="G75" s="75" t="str">
        <f>VLOOKUP($F75,alloc,3)</f>
        <v>P, S, T &amp; D Plant - Commodity</v>
      </c>
      <c r="H75" s="23">
        <f>'Taxes Class.'!K$16</f>
        <v>257960.74592658543</v>
      </c>
      <c r="I75" s="75">
        <f>$H75*VLOOKUP($F75,alloc,6)</f>
        <v>98000.134418311369</v>
      </c>
      <c r="J75" s="75">
        <f>$H75*VLOOKUP($F75,alloc,7)</f>
        <v>64677.436664647175</v>
      </c>
      <c r="K75" s="75">
        <f>$H75*VLOOKUP($F75,alloc,8)</f>
        <v>1393.4274901325273</v>
      </c>
      <c r="L75" s="75">
        <f>$H75*VLOOKUP($F75,alloc,9)</f>
        <v>45940.994672197841</v>
      </c>
      <c r="M75" s="75">
        <f>$H75*VLOOKUP($F75,alloc,10)</f>
        <v>47948.752681296501</v>
      </c>
      <c r="N75" s="75">
        <f>$H75*VLOOKUP($F75,alloc,11)</f>
        <v>0</v>
      </c>
      <c r="O75" s="75">
        <f>$H75*VLOOKUP($F75,alloc,12)</f>
        <v>0</v>
      </c>
      <c r="P75" s="75">
        <f>$H75*VLOOKUP($F75,alloc,13)</f>
        <v>0</v>
      </c>
      <c r="Q75" s="75">
        <f>$H75*VLOOKUP($F75,alloc,14)</f>
        <v>0</v>
      </c>
      <c r="R75" s="75">
        <f>$H75*VLOOKUP($F75,alloc,15)</f>
        <v>0</v>
      </c>
      <c r="S75" s="75">
        <f>$H75*VLOOKUP($F75,alloc,16)</f>
        <v>0</v>
      </c>
      <c r="T75" s="75">
        <f>$H75*VLOOKUP($F75,alloc,17)</f>
        <v>0</v>
      </c>
      <c r="U75" s="75">
        <f>$H75*VLOOKUP($F75,alloc,18)</f>
        <v>0</v>
      </c>
      <c r="V75" s="75">
        <f>$H75*VLOOKUP($F75,alloc,19)</f>
        <v>0</v>
      </c>
      <c r="W75" s="75">
        <f>$H75*VLOOKUP($F75,alloc,20)</f>
        <v>0</v>
      </c>
      <c r="X75" s="23">
        <f>SUM(I75:W75)-H75</f>
        <v>0</v>
      </c>
    </row>
    <row r="76" spans="1:24">
      <c r="A76" s="25">
        <f t="shared" si="8"/>
        <v>44</v>
      </c>
      <c r="E76" s="25" t="s">
        <v>427</v>
      </c>
      <c r="F76" s="24">
        <v>7.6</v>
      </c>
      <c r="G76" s="75" t="str">
        <f>VLOOKUP($F76,alloc,3)</f>
        <v>Allocated O&amp;M Expenses - Comm</v>
      </c>
      <c r="H76" s="23">
        <f>'Taxes Class.'!K$17</f>
        <v>170681.06453414887</v>
      </c>
      <c r="I76" s="75">
        <f>$H76*VLOOKUP($F76,alloc,6)</f>
        <v>97823.06113050798</v>
      </c>
      <c r="J76" s="75">
        <f>$H76*VLOOKUP($F76,alloc,7)</f>
        <v>70297.470232058855</v>
      </c>
      <c r="K76" s="75">
        <f>$H76*VLOOKUP($F76,alloc,8)</f>
        <v>1634.8520898028883</v>
      </c>
      <c r="L76" s="75">
        <f>$H76*VLOOKUP($F76,alloc,9)</f>
        <v>444.91968177817802</v>
      </c>
      <c r="M76" s="75">
        <f>$H76*VLOOKUP($F76,alloc,10)</f>
        <v>480.76140000095347</v>
      </c>
      <c r="N76" s="75">
        <f>$H76*VLOOKUP($F76,alloc,11)</f>
        <v>0</v>
      </c>
      <c r="O76" s="75">
        <f>$H76*VLOOKUP($F76,alloc,12)</f>
        <v>0</v>
      </c>
      <c r="P76" s="75">
        <f>$H76*VLOOKUP($F76,alloc,13)</f>
        <v>0</v>
      </c>
      <c r="Q76" s="75">
        <f>$H76*VLOOKUP($F76,alloc,14)</f>
        <v>0</v>
      </c>
      <c r="R76" s="75">
        <f>$H76*VLOOKUP($F76,alloc,15)</f>
        <v>0</v>
      </c>
      <c r="S76" s="75">
        <f>$H76*VLOOKUP($F76,alloc,16)</f>
        <v>0</v>
      </c>
      <c r="T76" s="75">
        <f>$H76*VLOOKUP($F76,alloc,17)</f>
        <v>0</v>
      </c>
      <c r="U76" s="75">
        <f>$H76*VLOOKUP($F76,alloc,18)</f>
        <v>0</v>
      </c>
      <c r="V76" s="75">
        <f>$H76*VLOOKUP($F76,alloc,19)</f>
        <v>0</v>
      </c>
      <c r="W76" s="75">
        <f>$H76*VLOOKUP($F76,alloc,20)</f>
        <v>0</v>
      </c>
      <c r="X76" s="23">
        <f>SUM(I76:W76)-H76</f>
        <v>0</v>
      </c>
    </row>
    <row r="77" spans="1:24">
      <c r="A77" s="25">
        <f t="shared" si="8"/>
        <v>45</v>
      </c>
      <c r="E77" s="25" t="s">
        <v>428</v>
      </c>
      <c r="F77" s="24">
        <v>7.6</v>
      </c>
      <c r="G77" s="75" t="str">
        <f>VLOOKUP($F77,alloc,3)</f>
        <v>Allocated O&amp;M Expenses - Comm</v>
      </c>
      <c r="H77" s="23">
        <f>'Taxes Class.'!K$18</f>
        <v>325856.58347599779</v>
      </c>
      <c r="I77" s="75">
        <f>$H77*VLOOKUP($F77,alloc,6)</f>
        <v>186759.37235423902</v>
      </c>
      <c r="J77" s="75">
        <f>$H77*VLOOKUP($F77,alloc,7)</f>
        <v>134208.75677888261</v>
      </c>
      <c r="K77" s="75">
        <f>$H77*VLOOKUP($F77,alloc,8)</f>
        <v>3121.1858088990261</v>
      </c>
      <c r="L77" s="75">
        <f>$H77*VLOOKUP($F77,alloc,9)</f>
        <v>849.42057176154117</v>
      </c>
      <c r="M77" s="75">
        <f>$H77*VLOOKUP($F77,alloc,10)</f>
        <v>917.8479622155437</v>
      </c>
      <c r="N77" s="75">
        <f>$H77*VLOOKUP($F77,alloc,11)</f>
        <v>0</v>
      </c>
      <c r="O77" s="75">
        <f>$H77*VLOOKUP($F77,alloc,12)</f>
        <v>0</v>
      </c>
      <c r="P77" s="75">
        <f>$H77*VLOOKUP($F77,alloc,13)</f>
        <v>0</v>
      </c>
      <c r="Q77" s="75">
        <f>$H77*VLOOKUP($F77,alloc,14)</f>
        <v>0</v>
      </c>
      <c r="R77" s="75">
        <f>$H77*VLOOKUP($F77,alloc,15)</f>
        <v>0</v>
      </c>
      <c r="S77" s="75">
        <f>$H77*VLOOKUP($F77,alloc,16)</f>
        <v>0</v>
      </c>
      <c r="T77" s="75">
        <f>$H77*VLOOKUP($F77,alloc,17)</f>
        <v>0</v>
      </c>
      <c r="U77" s="75">
        <f>$H77*VLOOKUP($F77,alloc,18)</f>
        <v>0</v>
      </c>
      <c r="V77" s="75">
        <f>$H77*VLOOKUP($F77,alloc,19)</f>
        <v>0</v>
      </c>
      <c r="W77" s="75">
        <f>$H77*VLOOKUP($F77,alloc,20)</f>
        <v>0</v>
      </c>
      <c r="X77" s="23">
        <f>SUM(I77:W77)-H77</f>
        <v>0</v>
      </c>
    </row>
    <row r="78" spans="1:24">
      <c r="A78" s="25">
        <f t="shared" si="8"/>
        <v>46</v>
      </c>
      <c r="D78" s="25" t="s">
        <v>222</v>
      </c>
      <c r="G78" s="23"/>
      <c r="H78" s="23">
        <f>'Taxes Class.'!K$19</f>
        <v>1030145.7516063062</v>
      </c>
      <c r="I78" s="23">
        <f t="shared" ref="I78:W78" si="9">+SUM(I74:I77)</f>
        <v>540565.34351656993</v>
      </c>
      <c r="J78" s="23">
        <f t="shared" si="9"/>
        <v>382713.02308760269</v>
      </c>
      <c r="K78" s="23">
        <f t="shared" si="9"/>
        <v>8789.7269782773965</v>
      </c>
      <c r="L78" s="23">
        <f t="shared" si="9"/>
        <v>47953.873534528611</v>
      </c>
      <c r="M78" s="23">
        <f t="shared" si="9"/>
        <v>50123.784489327278</v>
      </c>
      <c r="N78" s="23">
        <f t="shared" si="9"/>
        <v>0</v>
      </c>
      <c r="O78" s="23">
        <f t="shared" si="9"/>
        <v>0</v>
      </c>
      <c r="P78" s="23">
        <f t="shared" si="9"/>
        <v>0</v>
      </c>
      <c r="Q78" s="23">
        <f t="shared" si="9"/>
        <v>0</v>
      </c>
      <c r="R78" s="23">
        <f t="shared" si="9"/>
        <v>0</v>
      </c>
      <c r="S78" s="23">
        <f t="shared" si="9"/>
        <v>0</v>
      </c>
      <c r="T78" s="23">
        <f t="shared" si="9"/>
        <v>0</v>
      </c>
      <c r="U78" s="23">
        <f t="shared" si="9"/>
        <v>0</v>
      </c>
      <c r="V78" s="23">
        <f t="shared" si="9"/>
        <v>0</v>
      </c>
      <c r="W78" s="23">
        <f t="shared" si="9"/>
        <v>0</v>
      </c>
      <c r="X78" s="23">
        <f>SUM(I78:W78)-H78</f>
        <v>0</v>
      </c>
    </row>
    <row r="79" spans="1:24">
      <c r="A79" s="25">
        <f t="shared" si="8"/>
        <v>47</v>
      </c>
      <c r="G79" s="75"/>
      <c r="H79" s="23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23"/>
    </row>
    <row r="80" spans="1:24">
      <c r="A80" s="25">
        <f t="shared" si="8"/>
        <v>48</v>
      </c>
      <c r="D80" s="25" t="s">
        <v>220</v>
      </c>
      <c r="G80" s="75"/>
      <c r="H80" s="23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23"/>
    </row>
    <row r="81" spans="1:24">
      <c r="A81" s="25">
        <f t="shared" si="8"/>
        <v>49</v>
      </c>
      <c r="E81" s="25" t="s">
        <v>226</v>
      </c>
      <c r="F81" s="24">
        <v>99</v>
      </c>
      <c r="G81" s="75" t="str">
        <f>VLOOKUP($F81,alloc,3)</f>
        <v>-</v>
      </c>
      <c r="H81" s="23">
        <f>'Taxes Class.'!K$22</f>
        <v>0</v>
      </c>
      <c r="I81" s="75">
        <f>$H81*VLOOKUP($F81,alloc,6)</f>
        <v>0</v>
      </c>
      <c r="J81" s="75">
        <f>$H81*VLOOKUP($F81,alloc,7)</f>
        <v>0</v>
      </c>
      <c r="K81" s="75">
        <f>$H81*VLOOKUP($F81,alloc,8)</f>
        <v>0</v>
      </c>
      <c r="L81" s="75">
        <f>$H81*VLOOKUP($F81,alloc,9)</f>
        <v>0</v>
      </c>
      <c r="M81" s="75">
        <f>$H81*VLOOKUP($F81,alloc,10)</f>
        <v>0</v>
      </c>
      <c r="N81" s="75">
        <f>$H81*VLOOKUP($F81,alloc,11)</f>
        <v>0</v>
      </c>
      <c r="O81" s="75">
        <f>$H81*VLOOKUP($F81,alloc,12)</f>
        <v>0</v>
      </c>
      <c r="P81" s="75">
        <f>$H81*VLOOKUP($F81,alloc,13)</f>
        <v>0</v>
      </c>
      <c r="Q81" s="75">
        <f>$H81*VLOOKUP($F81,alloc,14)</f>
        <v>0</v>
      </c>
      <c r="R81" s="75">
        <f>$H81*VLOOKUP($F81,alloc,15)</f>
        <v>0</v>
      </c>
      <c r="S81" s="75">
        <f>$H81*VLOOKUP($F81,alloc,16)</f>
        <v>0</v>
      </c>
      <c r="T81" s="75">
        <f>$H81*VLOOKUP($F81,alloc,17)</f>
        <v>0</v>
      </c>
      <c r="U81" s="75">
        <f>$H81*VLOOKUP($F81,alloc,18)</f>
        <v>0</v>
      </c>
      <c r="V81" s="75">
        <f>$H81*VLOOKUP($F81,alloc,19)</f>
        <v>0</v>
      </c>
      <c r="W81" s="75">
        <f>$H81*VLOOKUP($F81,alloc,20)</f>
        <v>0</v>
      </c>
      <c r="X81" s="23">
        <f>SUM(I81:W81)-H81</f>
        <v>0</v>
      </c>
    </row>
    <row r="82" spans="1:24">
      <c r="A82" s="25">
        <f t="shared" si="8"/>
        <v>50</v>
      </c>
      <c r="E82" s="25" t="s">
        <v>225</v>
      </c>
      <c r="F82" s="24">
        <v>99</v>
      </c>
      <c r="G82" s="75" t="str">
        <f>VLOOKUP($F82,alloc,3)</f>
        <v>-</v>
      </c>
      <c r="H82" s="23">
        <f>'Taxes Class.'!K$23</f>
        <v>0</v>
      </c>
      <c r="I82" s="75">
        <f>$H82*VLOOKUP($F82,alloc,6)</f>
        <v>0</v>
      </c>
      <c r="J82" s="75">
        <f>$H82*VLOOKUP($F82,alloc,7)</f>
        <v>0</v>
      </c>
      <c r="K82" s="75">
        <f>$H82*VLOOKUP($F82,alloc,8)</f>
        <v>0</v>
      </c>
      <c r="L82" s="75">
        <f>$H82*VLOOKUP($F82,alloc,9)</f>
        <v>0</v>
      </c>
      <c r="M82" s="75">
        <f>$H82*VLOOKUP($F82,alloc,10)</f>
        <v>0</v>
      </c>
      <c r="N82" s="75">
        <f>$H82*VLOOKUP($F82,alloc,11)</f>
        <v>0</v>
      </c>
      <c r="O82" s="75">
        <f>$H82*VLOOKUP($F82,alloc,12)</f>
        <v>0</v>
      </c>
      <c r="P82" s="75">
        <f>$H82*VLOOKUP($F82,alloc,13)</f>
        <v>0</v>
      </c>
      <c r="Q82" s="75">
        <f>$H82*VLOOKUP($F82,alloc,14)</f>
        <v>0</v>
      </c>
      <c r="R82" s="75">
        <f>$H82*VLOOKUP($F82,alloc,15)</f>
        <v>0</v>
      </c>
      <c r="S82" s="75">
        <f>$H82*VLOOKUP($F82,alloc,16)</f>
        <v>0</v>
      </c>
      <c r="T82" s="75">
        <f>$H82*VLOOKUP($F82,alloc,17)</f>
        <v>0</v>
      </c>
      <c r="U82" s="75">
        <f>$H82*VLOOKUP($F82,alloc,18)</f>
        <v>0</v>
      </c>
      <c r="V82" s="75">
        <f>$H82*VLOOKUP($F82,alloc,19)</f>
        <v>0</v>
      </c>
      <c r="W82" s="75">
        <f>$H82*VLOOKUP($F82,alloc,20)</f>
        <v>0</v>
      </c>
      <c r="X82" s="23">
        <f>SUM(I82:W82)-H82</f>
        <v>0</v>
      </c>
    </row>
    <row r="83" spans="1:24">
      <c r="A83" s="25">
        <f t="shared" si="8"/>
        <v>51</v>
      </c>
      <c r="E83" s="23" t="s">
        <v>429</v>
      </c>
      <c r="F83" s="24">
        <v>1</v>
      </c>
      <c r="G83" s="75" t="str">
        <f>VLOOKUP($F83,alloc,3)</f>
        <v>Mcf</v>
      </c>
      <c r="H83" s="23">
        <f>'Taxes Class.'!K$24</f>
        <v>291875.40854234324</v>
      </c>
      <c r="I83" s="75">
        <f>$H83*VLOOKUP($F83,alloc,6)</f>
        <v>85777.555311420423</v>
      </c>
      <c r="J83" s="75">
        <f>$H83*VLOOKUP($F83,alloc,7)</f>
        <v>61642.58358465691</v>
      </c>
      <c r="K83" s="75">
        <f>$H83*VLOOKUP($F83,alloc,8)</f>
        <v>1835.8867576854543</v>
      </c>
      <c r="L83" s="75">
        <f>$H83*VLOOKUP($F83,alloc,9)</f>
        <v>68269.874699456122</v>
      </c>
      <c r="M83" s="75">
        <f>$H83*VLOOKUP($F83,alloc,10)</f>
        <v>74349.508189124273</v>
      </c>
      <c r="N83" s="75">
        <f>$H83*VLOOKUP($F83,alloc,11)</f>
        <v>0</v>
      </c>
      <c r="O83" s="75">
        <f>$H83*VLOOKUP($F83,alloc,12)</f>
        <v>0</v>
      </c>
      <c r="P83" s="75">
        <f>$H83*VLOOKUP($F83,alloc,13)</f>
        <v>0</v>
      </c>
      <c r="Q83" s="75">
        <f>$H83*VLOOKUP($F83,alloc,14)</f>
        <v>0</v>
      </c>
      <c r="R83" s="75">
        <f>$H83*VLOOKUP($F83,alloc,15)</f>
        <v>0</v>
      </c>
      <c r="S83" s="75">
        <f>$H83*VLOOKUP($F83,alloc,16)</f>
        <v>0</v>
      </c>
      <c r="T83" s="75">
        <f>$H83*VLOOKUP($F83,alloc,17)</f>
        <v>0</v>
      </c>
      <c r="U83" s="75">
        <f>$H83*VLOOKUP($F83,alloc,18)</f>
        <v>0</v>
      </c>
      <c r="V83" s="75">
        <f>$H83*VLOOKUP($F83,alloc,19)</f>
        <v>0</v>
      </c>
      <c r="W83" s="75">
        <f>$H83*VLOOKUP($F83,alloc,20)</f>
        <v>0</v>
      </c>
      <c r="X83" s="23">
        <f>SUM(I83:W83)-H83</f>
        <v>0</v>
      </c>
    </row>
    <row r="84" spans="1:24">
      <c r="A84" s="25">
        <f t="shared" si="8"/>
        <v>52</v>
      </c>
      <c r="D84" s="25" t="s">
        <v>224</v>
      </c>
      <c r="G84" s="75"/>
      <c r="H84" s="23">
        <f>'Taxes Class.'!K$25</f>
        <v>291875.40854234324</v>
      </c>
      <c r="I84" s="75">
        <f t="shared" ref="I84:W84" si="10">SUM(I81:I83)</f>
        <v>85777.555311420423</v>
      </c>
      <c r="J84" s="75">
        <f t="shared" si="10"/>
        <v>61642.58358465691</v>
      </c>
      <c r="K84" s="75">
        <f t="shared" si="10"/>
        <v>1835.8867576854543</v>
      </c>
      <c r="L84" s="75">
        <f t="shared" si="10"/>
        <v>68269.874699456122</v>
      </c>
      <c r="M84" s="75">
        <f t="shared" si="10"/>
        <v>74349.508189124273</v>
      </c>
      <c r="N84" s="75">
        <f t="shared" si="10"/>
        <v>0</v>
      </c>
      <c r="O84" s="75">
        <f t="shared" si="10"/>
        <v>0</v>
      </c>
      <c r="P84" s="75">
        <f t="shared" si="10"/>
        <v>0</v>
      </c>
      <c r="Q84" s="75">
        <f t="shared" si="10"/>
        <v>0</v>
      </c>
      <c r="R84" s="75">
        <f t="shared" si="10"/>
        <v>0</v>
      </c>
      <c r="S84" s="75">
        <f t="shared" si="10"/>
        <v>0</v>
      </c>
      <c r="T84" s="75">
        <f t="shared" si="10"/>
        <v>0</v>
      </c>
      <c r="U84" s="75">
        <f t="shared" si="10"/>
        <v>0</v>
      </c>
      <c r="V84" s="75">
        <f t="shared" si="10"/>
        <v>0</v>
      </c>
      <c r="W84" s="75">
        <f t="shared" si="10"/>
        <v>0</v>
      </c>
      <c r="X84" s="23">
        <f>SUM(I84:W84)-H84</f>
        <v>0</v>
      </c>
    </row>
    <row r="85" spans="1:24">
      <c r="A85" s="25">
        <f t="shared" si="8"/>
        <v>53</v>
      </c>
      <c r="G85" s="75"/>
      <c r="H85" s="23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23"/>
    </row>
    <row r="86" spans="1:24">
      <c r="A86" s="25">
        <f t="shared" si="8"/>
        <v>54</v>
      </c>
      <c r="C86" s="25" t="s">
        <v>223</v>
      </c>
      <c r="G86" s="75"/>
      <c r="H86" s="23">
        <f>'Taxes Class.'!K$27</f>
        <v>1322021.1601486495</v>
      </c>
      <c r="I86" s="75">
        <f>I78+I84</f>
        <v>626342.8988279904</v>
      </c>
      <c r="J86" s="75">
        <f t="shared" ref="J86:W86" si="11">J78+J84</f>
        <v>444355.60667225963</v>
      </c>
      <c r="K86" s="75">
        <f t="shared" si="11"/>
        <v>10625.61373596285</v>
      </c>
      <c r="L86" s="75">
        <f t="shared" si="11"/>
        <v>116223.74823398473</v>
      </c>
      <c r="M86" s="75">
        <f t="shared" si="11"/>
        <v>124473.29267845154</v>
      </c>
      <c r="N86" s="75">
        <f t="shared" si="11"/>
        <v>0</v>
      </c>
      <c r="O86" s="75">
        <f t="shared" si="11"/>
        <v>0</v>
      </c>
      <c r="P86" s="75">
        <f t="shared" si="11"/>
        <v>0</v>
      </c>
      <c r="Q86" s="75">
        <f t="shared" si="11"/>
        <v>0</v>
      </c>
      <c r="R86" s="75">
        <f t="shared" si="11"/>
        <v>0</v>
      </c>
      <c r="S86" s="75">
        <f t="shared" si="11"/>
        <v>0</v>
      </c>
      <c r="T86" s="75">
        <f t="shared" si="11"/>
        <v>0</v>
      </c>
      <c r="U86" s="75">
        <f t="shared" si="11"/>
        <v>0</v>
      </c>
      <c r="V86" s="75">
        <f t="shared" si="11"/>
        <v>0</v>
      </c>
      <c r="W86" s="75">
        <f t="shared" si="11"/>
        <v>0</v>
      </c>
      <c r="X86" s="23">
        <f>SUM(I86:W86)-H86</f>
        <v>0</v>
      </c>
    </row>
    <row r="87" spans="1:24">
      <c r="A87" s="25">
        <f t="shared" si="8"/>
        <v>55</v>
      </c>
      <c r="G87" s="75"/>
      <c r="H87" s="23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23"/>
    </row>
    <row r="88" spans="1:24">
      <c r="A88" s="25">
        <f t="shared" si="8"/>
        <v>56</v>
      </c>
      <c r="G88" s="75"/>
      <c r="H88" s="23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23"/>
    </row>
    <row r="89" spans="1:24">
      <c r="A89" s="25">
        <f t="shared" si="8"/>
        <v>57</v>
      </c>
      <c r="C89" s="25" t="s">
        <v>430</v>
      </c>
      <c r="F89" s="24">
        <v>19.600000000000001</v>
      </c>
      <c r="G89" s="75" t="str">
        <f>VLOOKUP($F89,alloc,3)</f>
        <v>Rate Base - Comm</v>
      </c>
      <c r="H89" s="23">
        <f>'Taxes Class.'!K$30</f>
        <v>304926.78953129455</v>
      </c>
      <c r="I89" s="75">
        <f>$H89*VLOOKUP($F89,alloc,6)</f>
        <v>90529.662240160891</v>
      </c>
      <c r="J89" s="75">
        <f>$H89*VLOOKUP($F89,alloc,7)</f>
        <v>60164.119075347058</v>
      </c>
      <c r="K89" s="75">
        <f>$H89*VLOOKUP($F89,alloc,8)</f>
        <v>1511.2469242862055</v>
      </c>
      <c r="L89" s="75">
        <f>$H89*VLOOKUP($F89,alloc,9)</f>
        <v>73954.089860430991</v>
      </c>
      <c r="M89" s="75">
        <f>$H89*VLOOKUP($F89,alloc,10)</f>
        <v>78767.671431069422</v>
      </c>
      <c r="N89" s="75">
        <f>$H89*VLOOKUP($F89,alloc,11)</f>
        <v>0</v>
      </c>
      <c r="O89" s="75">
        <f>$H89*VLOOKUP($F89,alloc,12)</f>
        <v>0</v>
      </c>
      <c r="P89" s="75">
        <f>$H89*VLOOKUP($F89,alloc,13)</f>
        <v>0</v>
      </c>
      <c r="Q89" s="75">
        <f>$H89*VLOOKUP($F89,alloc,14)</f>
        <v>0</v>
      </c>
      <c r="R89" s="75">
        <f>$H89*VLOOKUP($F89,alloc,15)</f>
        <v>0</v>
      </c>
      <c r="S89" s="75">
        <f>$H89*VLOOKUP($F89,alloc,16)</f>
        <v>0</v>
      </c>
      <c r="T89" s="75">
        <f>$H89*VLOOKUP($F89,alloc,17)</f>
        <v>0</v>
      </c>
      <c r="U89" s="75">
        <f>$H89*VLOOKUP($F89,alloc,18)</f>
        <v>0</v>
      </c>
      <c r="V89" s="75">
        <f>$H89*VLOOKUP($F89,alloc,19)</f>
        <v>0</v>
      </c>
      <c r="W89" s="75">
        <f>$H89*VLOOKUP($F89,alloc,20)</f>
        <v>0</v>
      </c>
      <c r="X89" s="23">
        <f>SUM(I89:W89)-H89</f>
        <v>0</v>
      </c>
    </row>
    <row r="90" spans="1:24">
      <c r="A90" s="25">
        <f t="shared" si="8"/>
        <v>58</v>
      </c>
      <c r="F90" s="24"/>
      <c r="G90" s="75"/>
      <c r="H90" s="23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23"/>
    </row>
    <row r="91" spans="1:24">
      <c r="A91" s="25">
        <f t="shared" si="8"/>
        <v>59</v>
      </c>
      <c r="C91" t="s">
        <v>658</v>
      </c>
      <c r="F91" s="24">
        <v>20.6</v>
      </c>
      <c r="G91" s="75" t="str">
        <f>VLOOKUP($F91,alloc,3)</f>
        <v>Cost of Service - Comm</v>
      </c>
      <c r="H91" s="23">
        <f>'Taxes Class.'!K$32</f>
        <v>-905721.83120705292</v>
      </c>
      <c r="I91" s="75">
        <f>$H91*VLOOKUP($F91,alloc,6)</f>
        <v>-511723.05600739917</v>
      </c>
      <c r="J91" s="75">
        <f>$H91*VLOOKUP($F91,alloc,7)</f>
        <v>-367282.16183983238</v>
      </c>
      <c r="K91" s="75">
        <f>$H91*VLOOKUP($F91,alloc,8)</f>
        <v>-8549.9660747755461</v>
      </c>
      <c r="L91" s="75">
        <f>$H91*VLOOKUP($F91,alloc,9)</f>
        <v>-8783.7340929966085</v>
      </c>
      <c r="M91" s="75">
        <f>$H91*VLOOKUP($F91,alloc,10)</f>
        <v>-9382.9131920492018</v>
      </c>
      <c r="N91" s="75">
        <f>$H91*VLOOKUP($F91,alloc,11)</f>
        <v>0</v>
      </c>
      <c r="O91" s="75">
        <f>$H91*VLOOKUP($F91,alloc,12)</f>
        <v>0</v>
      </c>
      <c r="P91" s="75">
        <f>$H91*VLOOKUP($F91,alloc,13)</f>
        <v>0</v>
      </c>
      <c r="Q91" s="75">
        <f>$H91*VLOOKUP($F91,alloc,14)</f>
        <v>0</v>
      </c>
      <c r="R91" s="75">
        <f>$H91*VLOOKUP($F91,alloc,15)</f>
        <v>0</v>
      </c>
      <c r="S91" s="75">
        <f>$H91*VLOOKUP($F91,alloc,16)</f>
        <v>0</v>
      </c>
      <c r="T91" s="75">
        <f>$H91*VLOOKUP($F91,alloc,17)</f>
        <v>0</v>
      </c>
      <c r="U91" s="75">
        <f>$H91*VLOOKUP($F91,alloc,18)</f>
        <v>0</v>
      </c>
      <c r="V91" s="75">
        <f>$H91*VLOOKUP($F91,alloc,19)</f>
        <v>0</v>
      </c>
      <c r="W91" s="75">
        <f>$H91*VLOOKUP($F91,alloc,20)</f>
        <v>0</v>
      </c>
      <c r="X91" s="23">
        <f>SUM(I91:W91)-H91</f>
        <v>0</v>
      </c>
    </row>
    <row r="92" spans="1:24">
      <c r="A92" s="25">
        <f t="shared" si="8"/>
        <v>60</v>
      </c>
      <c r="G92" s="75"/>
      <c r="H92" s="23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23"/>
    </row>
    <row r="93" spans="1:24">
      <c r="A93" s="25">
        <f t="shared" si="8"/>
        <v>61</v>
      </c>
      <c r="C93" s="25" t="s">
        <v>559</v>
      </c>
      <c r="F93" s="24">
        <v>20.6</v>
      </c>
      <c r="G93" s="75" t="str">
        <f>VLOOKUP($F93,alloc,3)</f>
        <v>Cost of Service - Comm</v>
      </c>
      <c r="H93" s="23">
        <f>'Taxes Class.'!K$34</f>
        <v>-78630.951418492288</v>
      </c>
      <c r="I93" s="75">
        <f>$H93*VLOOKUP($F93,alloc,6)</f>
        <v>-44425.638612482282</v>
      </c>
      <c r="J93" s="75">
        <f>$H93*VLOOKUP($F93,alloc,7)</f>
        <v>-31885.889054941657</v>
      </c>
      <c r="K93" s="75">
        <f>$H93*VLOOKUP($F93,alloc,8)</f>
        <v>-742.27201320682695</v>
      </c>
      <c r="L93" s="75">
        <f>$H93*VLOOKUP($F93,alloc,9)</f>
        <v>-762.56676712640603</v>
      </c>
      <c r="M93" s="75">
        <f>$H93*VLOOKUP($F93,alloc,10)</f>
        <v>-814.5849707351141</v>
      </c>
      <c r="N93" s="75">
        <f>$H93*VLOOKUP($F93,alloc,11)</f>
        <v>0</v>
      </c>
      <c r="O93" s="75">
        <f>$H93*VLOOKUP($F93,alloc,12)</f>
        <v>0</v>
      </c>
      <c r="P93" s="75">
        <f>$H93*VLOOKUP($F93,alloc,13)</f>
        <v>0</v>
      </c>
      <c r="Q93" s="75">
        <f>$H93*VLOOKUP($F93,alloc,14)</f>
        <v>0</v>
      </c>
      <c r="R93" s="75">
        <f>$H93*VLOOKUP($F93,alloc,15)</f>
        <v>0</v>
      </c>
      <c r="S93" s="75">
        <f>$H93*VLOOKUP($F93,alloc,16)</f>
        <v>0</v>
      </c>
      <c r="T93" s="75">
        <f>$H93*VLOOKUP($F93,alloc,17)</f>
        <v>0</v>
      </c>
      <c r="U93" s="75">
        <f>$H93*VLOOKUP($F93,alloc,18)</f>
        <v>0</v>
      </c>
      <c r="V93" s="75">
        <f>$H93*VLOOKUP($F93,alloc,19)</f>
        <v>0</v>
      </c>
      <c r="W93" s="75">
        <f>$H93*VLOOKUP($F93,alloc,20)</f>
        <v>0</v>
      </c>
      <c r="X93" s="23">
        <f>SUM(I93:W93)-H93</f>
        <v>0</v>
      </c>
    </row>
    <row r="94" spans="1:24">
      <c r="E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1:24">
      <c r="E95" s="74" t="s">
        <v>48</v>
      </c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</row>
    <row r="96" spans="1:24">
      <c r="E96" s="74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</row>
    <row r="97" spans="1:24">
      <c r="E97" s="74"/>
      <c r="G97" s="23"/>
      <c r="M97" s="74"/>
      <c r="N97" s="74"/>
      <c r="P97" s="26"/>
      <c r="Q97" s="26"/>
      <c r="R97" s="26"/>
      <c r="S97" s="26"/>
      <c r="T97" s="26"/>
      <c r="U97" s="26"/>
    </row>
    <row r="98" spans="1:24">
      <c r="E98" s="23"/>
      <c r="G98" s="23"/>
      <c r="I98" s="23"/>
      <c r="J98" s="74"/>
      <c r="K98" s="74"/>
      <c r="L98" s="74"/>
      <c r="M98" s="26"/>
      <c r="N98" s="26"/>
      <c r="O98" s="74"/>
      <c r="P98" s="74"/>
      <c r="Q98" s="74"/>
      <c r="R98" s="74"/>
      <c r="S98" s="74"/>
      <c r="T98" s="74"/>
      <c r="U98" s="74"/>
      <c r="V98" s="74"/>
      <c r="W98" s="74"/>
      <c r="X98" s="74"/>
    </row>
    <row r="99" spans="1:24">
      <c r="A99" s="74" t="s">
        <v>290</v>
      </c>
      <c r="E99" s="23"/>
      <c r="F99" s="73" t="s">
        <v>38</v>
      </c>
      <c r="G99" s="77" t="s">
        <v>38</v>
      </c>
      <c r="H99" s="26" t="s">
        <v>1</v>
      </c>
      <c r="I99" s="2" t="s">
        <v>56</v>
      </c>
      <c r="J99" s="2" t="s">
        <v>535</v>
      </c>
      <c r="K99" s="2" t="s">
        <v>535</v>
      </c>
      <c r="L99" s="40" t="s">
        <v>536</v>
      </c>
      <c r="M99" s="40" t="s">
        <v>536</v>
      </c>
      <c r="N99" s="26"/>
      <c r="O99" s="26"/>
      <c r="P99" s="26"/>
      <c r="Q99" s="26"/>
      <c r="R99" s="26"/>
      <c r="S99" s="74"/>
      <c r="T99" s="74"/>
      <c r="U99" s="74"/>
      <c r="V99" s="26"/>
      <c r="W99" s="26"/>
      <c r="X99" s="26"/>
    </row>
    <row r="100" spans="1:24">
      <c r="A100" s="74" t="s">
        <v>289</v>
      </c>
      <c r="E100" s="23"/>
      <c r="F100" s="73" t="s">
        <v>39</v>
      </c>
      <c r="G100" s="77" t="s">
        <v>21</v>
      </c>
      <c r="H100" s="26" t="s">
        <v>2</v>
      </c>
      <c r="I100" s="2" t="s">
        <v>460</v>
      </c>
      <c r="J100" s="40" t="s">
        <v>537</v>
      </c>
      <c r="K100" s="40" t="s">
        <v>538</v>
      </c>
      <c r="L100" s="40" t="s">
        <v>537</v>
      </c>
      <c r="M100" s="40" t="s">
        <v>538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>
      <c r="A101" s="25">
        <v>58</v>
      </c>
      <c r="C101" s="25" t="s">
        <v>117</v>
      </c>
      <c r="F101" s="24"/>
      <c r="G101" s="75"/>
      <c r="H101" s="23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23"/>
    </row>
    <row r="102" spans="1:24">
      <c r="A102" s="25">
        <f t="shared" si="8"/>
        <v>59</v>
      </c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</row>
    <row r="103" spans="1:24">
      <c r="A103" s="25">
        <f t="shared" si="8"/>
        <v>60</v>
      </c>
      <c r="D103" s="25" t="s">
        <v>221</v>
      </c>
      <c r="F103" s="24"/>
      <c r="G103" s="75"/>
      <c r="H103" s="23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23"/>
    </row>
    <row r="104" spans="1:24">
      <c r="A104" s="25">
        <f t="shared" si="8"/>
        <v>61</v>
      </c>
      <c r="E104" s="25" t="s">
        <v>425</v>
      </c>
      <c r="F104" s="24"/>
      <c r="G104" s="75"/>
      <c r="H104" s="23">
        <f>'Taxes Class.'!F$15</f>
        <v>375952.35632633284</v>
      </c>
      <c r="I104" s="75">
        <f t="shared" ref="I104:W104" si="12">I14+I44+I74</f>
        <v>233663.46625494887</v>
      </c>
      <c r="J104" s="75">
        <f t="shared" si="12"/>
        <v>133823.85446641897</v>
      </c>
      <c r="K104" s="75">
        <f t="shared" si="12"/>
        <v>2650.524835169158</v>
      </c>
      <c r="L104" s="75">
        <f t="shared" si="12"/>
        <v>4954.809415803209</v>
      </c>
      <c r="M104" s="75">
        <f t="shared" si="12"/>
        <v>859.70135399261426</v>
      </c>
      <c r="N104" s="75">
        <f t="shared" si="12"/>
        <v>0</v>
      </c>
      <c r="O104" s="75">
        <f t="shared" si="12"/>
        <v>0</v>
      </c>
      <c r="P104" s="75">
        <f t="shared" si="12"/>
        <v>0</v>
      </c>
      <c r="Q104" s="75">
        <f t="shared" si="12"/>
        <v>0</v>
      </c>
      <c r="R104" s="75">
        <f t="shared" si="12"/>
        <v>0</v>
      </c>
      <c r="S104" s="75">
        <f t="shared" si="12"/>
        <v>0</v>
      </c>
      <c r="T104" s="75">
        <f t="shared" si="12"/>
        <v>0</v>
      </c>
      <c r="U104" s="75">
        <f t="shared" si="12"/>
        <v>0</v>
      </c>
      <c r="V104" s="75">
        <f t="shared" si="12"/>
        <v>0</v>
      </c>
      <c r="W104" s="75">
        <f t="shared" si="12"/>
        <v>0</v>
      </c>
      <c r="X104" s="23">
        <f>SUM(I104:W104)-H104</f>
        <v>0</v>
      </c>
    </row>
    <row r="105" spans="1:24">
      <c r="A105" s="25">
        <f t="shared" si="8"/>
        <v>62</v>
      </c>
      <c r="E105" s="25" t="s">
        <v>426</v>
      </c>
      <c r="F105" s="24"/>
      <c r="G105" s="75"/>
      <c r="H105" s="23">
        <f>'Taxes Class.'!F$16</f>
        <v>12386173.757671738</v>
      </c>
      <c r="I105" s="75">
        <f t="shared" ref="I105:W105" si="13">I15+I45+I75</f>
        <v>9231203.8695336673</v>
      </c>
      <c r="J105" s="75">
        <f t="shared" si="13"/>
        <v>2565463.9940329832</v>
      </c>
      <c r="K105" s="75">
        <f t="shared" si="13"/>
        <v>3222.7924466661843</v>
      </c>
      <c r="L105" s="75">
        <f t="shared" si="13"/>
        <v>523490.3590441104</v>
      </c>
      <c r="M105" s="75">
        <f t="shared" si="13"/>
        <v>62792.742614312454</v>
      </c>
      <c r="N105" s="75">
        <f t="shared" si="13"/>
        <v>0</v>
      </c>
      <c r="O105" s="75">
        <f t="shared" si="13"/>
        <v>0</v>
      </c>
      <c r="P105" s="75">
        <f t="shared" si="13"/>
        <v>0</v>
      </c>
      <c r="Q105" s="75">
        <f t="shared" si="13"/>
        <v>0</v>
      </c>
      <c r="R105" s="75">
        <f t="shared" si="13"/>
        <v>0</v>
      </c>
      <c r="S105" s="75">
        <f t="shared" si="13"/>
        <v>0</v>
      </c>
      <c r="T105" s="75">
        <f t="shared" si="13"/>
        <v>0</v>
      </c>
      <c r="U105" s="75">
        <f t="shared" si="13"/>
        <v>0</v>
      </c>
      <c r="V105" s="75">
        <f t="shared" si="13"/>
        <v>0</v>
      </c>
      <c r="W105" s="75">
        <f t="shared" si="13"/>
        <v>0</v>
      </c>
      <c r="X105" s="23">
        <f>SUM(I105:W105)-H105</f>
        <v>0</v>
      </c>
    </row>
    <row r="106" spans="1:24">
      <c r="A106" s="25">
        <f t="shared" si="8"/>
        <v>63</v>
      </c>
      <c r="E106" s="25" t="s">
        <v>427</v>
      </c>
      <c r="F106" s="24"/>
      <c r="G106" s="75"/>
      <c r="H106" s="23">
        <f>'Taxes Class.'!F$17</f>
        <v>232790</v>
      </c>
      <c r="I106" s="75">
        <f t="shared" ref="I106:W106" si="14">I16+I46+I76</f>
        <v>144684.60536067025</v>
      </c>
      <c r="J106" s="75">
        <f t="shared" si="14"/>
        <v>82863.837816184561</v>
      </c>
      <c r="K106" s="75">
        <f t="shared" si="14"/>
        <v>1641.2070997726332</v>
      </c>
      <c r="L106" s="75">
        <f t="shared" si="14"/>
        <v>3068.0219567599488</v>
      </c>
      <c r="M106" s="75">
        <f t="shared" si="14"/>
        <v>532.32776661259879</v>
      </c>
      <c r="N106" s="75">
        <f t="shared" si="14"/>
        <v>0</v>
      </c>
      <c r="O106" s="75">
        <f t="shared" si="14"/>
        <v>0</v>
      </c>
      <c r="P106" s="75">
        <f t="shared" si="14"/>
        <v>0</v>
      </c>
      <c r="Q106" s="75">
        <f t="shared" si="14"/>
        <v>0</v>
      </c>
      <c r="R106" s="75">
        <f t="shared" si="14"/>
        <v>0</v>
      </c>
      <c r="S106" s="75">
        <f t="shared" si="14"/>
        <v>0</v>
      </c>
      <c r="T106" s="75">
        <f t="shared" si="14"/>
        <v>0</v>
      </c>
      <c r="U106" s="75">
        <f t="shared" si="14"/>
        <v>0</v>
      </c>
      <c r="V106" s="75">
        <f t="shared" si="14"/>
        <v>0</v>
      </c>
      <c r="W106" s="75">
        <f t="shared" si="14"/>
        <v>0</v>
      </c>
      <c r="X106" s="23">
        <f>SUM(I106:W106)-H106</f>
        <v>0</v>
      </c>
    </row>
    <row r="107" spans="1:24">
      <c r="A107" s="25">
        <f t="shared" si="8"/>
        <v>64</v>
      </c>
      <c r="E107" s="25" t="s">
        <v>428</v>
      </c>
      <c r="F107" s="24"/>
      <c r="G107" s="75"/>
      <c r="H107" s="23">
        <f>'Taxes Class.'!F$18</f>
        <v>444432.15932837513</v>
      </c>
      <c r="I107" s="75">
        <f t="shared" ref="I107:W107" si="15">I17+I47+I77</f>
        <v>276225.31716146087</v>
      </c>
      <c r="J107" s="75">
        <f t="shared" si="15"/>
        <v>158199.89849599713</v>
      </c>
      <c r="K107" s="75">
        <f t="shared" si="15"/>
        <v>3133.3185070536165</v>
      </c>
      <c r="L107" s="75">
        <f t="shared" si="15"/>
        <v>5857.3290223364011</v>
      </c>
      <c r="M107" s="75">
        <f t="shared" si="15"/>
        <v>1016.2961415270785</v>
      </c>
      <c r="N107" s="75">
        <f t="shared" si="15"/>
        <v>0</v>
      </c>
      <c r="O107" s="75">
        <f t="shared" si="15"/>
        <v>0</v>
      </c>
      <c r="P107" s="75">
        <f t="shared" si="15"/>
        <v>0</v>
      </c>
      <c r="Q107" s="75">
        <f t="shared" si="15"/>
        <v>0</v>
      </c>
      <c r="R107" s="75">
        <f t="shared" si="15"/>
        <v>0</v>
      </c>
      <c r="S107" s="75">
        <f t="shared" si="15"/>
        <v>0</v>
      </c>
      <c r="T107" s="75">
        <f t="shared" si="15"/>
        <v>0</v>
      </c>
      <c r="U107" s="75">
        <f t="shared" si="15"/>
        <v>0</v>
      </c>
      <c r="V107" s="75">
        <f t="shared" si="15"/>
        <v>0</v>
      </c>
      <c r="W107" s="75">
        <f t="shared" si="15"/>
        <v>0</v>
      </c>
      <c r="X107" s="23">
        <f>SUM(I107:W107)-H107</f>
        <v>0</v>
      </c>
    </row>
    <row r="108" spans="1:24">
      <c r="A108" s="25">
        <f t="shared" si="8"/>
        <v>65</v>
      </c>
      <c r="D108" s="25" t="s">
        <v>222</v>
      </c>
      <c r="G108" s="23"/>
      <c r="H108" s="23">
        <f>'Taxes Class.'!F$19</f>
        <v>13439348.273326445</v>
      </c>
      <c r="I108" s="75">
        <f t="shared" ref="I108:W108" si="16">I18+I48+I78</f>
        <v>9885777.2583107464</v>
      </c>
      <c r="J108" s="75">
        <f t="shared" si="16"/>
        <v>2940351.5848115836</v>
      </c>
      <c r="K108" s="75">
        <f t="shared" si="16"/>
        <v>10647.842888661593</v>
      </c>
      <c r="L108" s="75">
        <f t="shared" si="16"/>
        <v>537370.51943900995</v>
      </c>
      <c r="M108" s="75">
        <f t="shared" si="16"/>
        <v>65201.067876444751</v>
      </c>
      <c r="N108" s="75">
        <f t="shared" si="16"/>
        <v>0</v>
      </c>
      <c r="O108" s="75">
        <f t="shared" si="16"/>
        <v>0</v>
      </c>
      <c r="P108" s="75">
        <f t="shared" si="16"/>
        <v>0</v>
      </c>
      <c r="Q108" s="75">
        <f t="shared" si="16"/>
        <v>0</v>
      </c>
      <c r="R108" s="75">
        <f t="shared" si="16"/>
        <v>0</v>
      </c>
      <c r="S108" s="75">
        <f t="shared" si="16"/>
        <v>0</v>
      </c>
      <c r="T108" s="75">
        <f t="shared" si="16"/>
        <v>0</v>
      </c>
      <c r="U108" s="75">
        <f t="shared" si="16"/>
        <v>0</v>
      </c>
      <c r="V108" s="75">
        <f t="shared" si="16"/>
        <v>0</v>
      </c>
      <c r="W108" s="75">
        <f t="shared" si="16"/>
        <v>0</v>
      </c>
      <c r="X108" s="23">
        <f>SUM(I108:W108)-H108</f>
        <v>0</v>
      </c>
    </row>
    <row r="109" spans="1:24">
      <c r="A109" s="25">
        <f t="shared" si="8"/>
        <v>66</v>
      </c>
      <c r="G109" s="75"/>
      <c r="H109" s="23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23"/>
    </row>
    <row r="110" spans="1:24">
      <c r="A110" s="25">
        <f t="shared" si="8"/>
        <v>67</v>
      </c>
      <c r="D110" s="25" t="s">
        <v>220</v>
      </c>
      <c r="G110" s="75"/>
      <c r="H110" s="23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23"/>
    </row>
    <row r="111" spans="1:24">
      <c r="A111" s="25">
        <f t="shared" si="8"/>
        <v>68</v>
      </c>
      <c r="E111" s="25" t="s">
        <v>226</v>
      </c>
      <c r="F111" s="24"/>
      <c r="G111" s="75"/>
      <c r="H111" s="23">
        <f>'Taxes Class.'!F$22</f>
        <v>0</v>
      </c>
      <c r="I111" s="75">
        <f t="shared" ref="I111:W111" si="17">I21+I51+I81</f>
        <v>0</v>
      </c>
      <c r="J111" s="75">
        <f t="shared" si="17"/>
        <v>0</v>
      </c>
      <c r="K111" s="75">
        <f t="shared" si="17"/>
        <v>0</v>
      </c>
      <c r="L111" s="75">
        <f t="shared" si="17"/>
        <v>0</v>
      </c>
      <c r="M111" s="75">
        <f t="shared" si="17"/>
        <v>0</v>
      </c>
      <c r="N111" s="75">
        <f t="shared" si="17"/>
        <v>0</v>
      </c>
      <c r="O111" s="75">
        <f t="shared" si="17"/>
        <v>0</v>
      </c>
      <c r="P111" s="75">
        <f t="shared" si="17"/>
        <v>0</v>
      </c>
      <c r="Q111" s="75">
        <f t="shared" si="17"/>
        <v>0</v>
      </c>
      <c r="R111" s="75">
        <f t="shared" si="17"/>
        <v>0</v>
      </c>
      <c r="S111" s="75">
        <f t="shared" si="17"/>
        <v>0</v>
      </c>
      <c r="T111" s="75">
        <f t="shared" si="17"/>
        <v>0</v>
      </c>
      <c r="U111" s="75">
        <f t="shared" si="17"/>
        <v>0</v>
      </c>
      <c r="V111" s="75">
        <f t="shared" si="17"/>
        <v>0</v>
      </c>
      <c r="W111" s="75">
        <f t="shared" si="17"/>
        <v>0</v>
      </c>
      <c r="X111" s="23">
        <f>SUM(I111:W111)-H111</f>
        <v>0</v>
      </c>
    </row>
    <row r="112" spans="1:24">
      <c r="A112" s="25">
        <f t="shared" si="8"/>
        <v>69</v>
      </c>
      <c r="C112" s="97" t="s">
        <v>243</v>
      </c>
      <c r="E112" s="25" t="s">
        <v>225</v>
      </c>
      <c r="F112" s="24"/>
      <c r="G112" s="75"/>
      <c r="H112" s="23">
        <f>'Taxes Class.'!F$23</f>
        <v>0</v>
      </c>
      <c r="I112" s="75">
        <f t="shared" ref="I112:W112" si="18">I22+I52+I82</f>
        <v>0</v>
      </c>
      <c r="J112" s="75">
        <f t="shared" si="18"/>
        <v>0</v>
      </c>
      <c r="K112" s="75">
        <f t="shared" si="18"/>
        <v>0</v>
      </c>
      <c r="L112" s="75">
        <f t="shared" si="18"/>
        <v>0</v>
      </c>
      <c r="M112" s="75">
        <f t="shared" si="18"/>
        <v>0</v>
      </c>
      <c r="N112" s="75">
        <f t="shared" si="18"/>
        <v>0</v>
      </c>
      <c r="O112" s="75">
        <f t="shared" si="18"/>
        <v>0</v>
      </c>
      <c r="P112" s="75">
        <f t="shared" si="18"/>
        <v>0</v>
      </c>
      <c r="Q112" s="75">
        <f t="shared" si="18"/>
        <v>0</v>
      </c>
      <c r="R112" s="75">
        <f t="shared" si="18"/>
        <v>0</v>
      </c>
      <c r="S112" s="75">
        <f t="shared" si="18"/>
        <v>0</v>
      </c>
      <c r="T112" s="75">
        <f t="shared" si="18"/>
        <v>0</v>
      </c>
      <c r="U112" s="75">
        <f t="shared" si="18"/>
        <v>0</v>
      </c>
      <c r="V112" s="75">
        <f t="shared" si="18"/>
        <v>0</v>
      </c>
      <c r="W112" s="75">
        <f t="shared" si="18"/>
        <v>0</v>
      </c>
      <c r="X112" s="23">
        <f>SUM(I112:W112)-H112</f>
        <v>0</v>
      </c>
    </row>
    <row r="113" spans="1:24">
      <c r="A113" s="25">
        <f t="shared" si="8"/>
        <v>70</v>
      </c>
      <c r="E113" s="23" t="s">
        <v>429</v>
      </c>
      <c r="F113" s="24"/>
      <c r="G113" s="75"/>
      <c r="H113" s="23">
        <f>'Taxes Class.'!F$24</f>
        <v>291875.40854234324</v>
      </c>
      <c r="I113" s="75">
        <f t="shared" ref="I113:W113" si="19">I23+I53+I83</f>
        <v>85777.555311420423</v>
      </c>
      <c r="J113" s="75">
        <f t="shared" si="19"/>
        <v>61642.58358465691</v>
      </c>
      <c r="K113" s="75">
        <f t="shared" si="19"/>
        <v>1835.8867576854543</v>
      </c>
      <c r="L113" s="75">
        <f t="shared" si="19"/>
        <v>68269.874699456122</v>
      </c>
      <c r="M113" s="75">
        <f t="shared" si="19"/>
        <v>74349.508189124273</v>
      </c>
      <c r="N113" s="75">
        <f t="shared" si="19"/>
        <v>0</v>
      </c>
      <c r="O113" s="75">
        <f t="shared" si="19"/>
        <v>0</v>
      </c>
      <c r="P113" s="75">
        <f t="shared" si="19"/>
        <v>0</v>
      </c>
      <c r="Q113" s="75">
        <f t="shared" si="19"/>
        <v>0</v>
      </c>
      <c r="R113" s="75">
        <f t="shared" si="19"/>
        <v>0</v>
      </c>
      <c r="S113" s="75">
        <f t="shared" si="19"/>
        <v>0</v>
      </c>
      <c r="T113" s="75">
        <f t="shared" si="19"/>
        <v>0</v>
      </c>
      <c r="U113" s="75">
        <f t="shared" si="19"/>
        <v>0</v>
      </c>
      <c r="V113" s="75">
        <f t="shared" si="19"/>
        <v>0</v>
      </c>
      <c r="W113" s="75">
        <f t="shared" si="19"/>
        <v>0</v>
      </c>
      <c r="X113" s="23">
        <f>SUM(I113:W113)-H113</f>
        <v>0</v>
      </c>
    </row>
    <row r="114" spans="1:24">
      <c r="A114" s="25">
        <f t="shared" si="8"/>
        <v>71</v>
      </c>
      <c r="D114" s="25" t="s">
        <v>224</v>
      </c>
      <c r="G114" s="75"/>
      <c r="H114" s="23">
        <f>'Taxes Class.'!F$25</f>
        <v>291875.40854234324</v>
      </c>
      <c r="I114" s="75">
        <f t="shared" ref="I114:W114" si="20">I24+I54+I84</f>
        <v>85777.555311420423</v>
      </c>
      <c r="J114" s="75">
        <f t="shared" si="20"/>
        <v>61642.58358465691</v>
      </c>
      <c r="K114" s="75">
        <f t="shared" si="20"/>
        <v>1835.8867576854543</v>
      </c>
      <c r="L114" s="75">
        <f t="shared" si="20"/>
        <v>68269.874699456122</v>
      </c>
      <c r="M114" s="75">
        <f t="shared" si="20"/>
        <v>74349.508189124273</v>
      </c>
      <c r="N114" s="75">
        <f t="shared" si="20"/>
        <v>0</v>
      </c>
      <c r="O114" s="75">
        <f t="shared" si="20"/>
        <v>0</v>
      </c>
      <c r="P114" s="75">
        <f t="shared" si="20"/>
        <v>0</v>
      </c>
      <c r="Q114" s="75">
        <f t="shared" si="20"/>
        <v>0</v>
      </c>
      <c r="R114" s="75">
        <f t="shared" si="20"/>
        <v>0</v>
      </c>
      <c r="S114" s="75">
        <f t="shared" si="20"/>
        <v>0</v>
      </c>
      <c r="T114" s="75">
        <f t="shared" si="20"/>
        <v>0</v>
      </c>
      <c r="U114" s="75">
        <f t="shared" si="20"/>
        <v>0</v>
      </c>
      <c r="V114" s="75">
        <f t="shared" si="20"/>
        <v>0</v>
      </c>
      <c r="W114" s="75">
        <f t="shared" si="20"/>
        <v>0</v>
      </c>
      <c r="X114" s="23">
        <f>SUM(I114:W114)-H114</f>
        <v>0</v>
      </c>
    </row>
    <row r="115" spans="1:24">
      <c r="A115" s="25">
        <f t="shared" si="8"/>
        <v>72</v>
      </c>
      <c r="G115" s="75"/>
      <c r="H115" s="23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23"/>
    </row>
    <row r="116" spans="1:24">
      <c r="A116" s="25">
        <f t="shared" si="8"/>
        <v>73</v>
      </c>
      <c r="C116" s="25" t="s">
        <v>223</v>
      </c>
      <c r="G116" s="75"/>
      <c r="H116" s="23">
        <f>'Taxes Class.'!F$27</f>
        <v>13731223.681868788</v>
      </c>
      <c r="I116" s="75">
        <f t="shared" ref="I116:W116" si="21">I26+I56+I86</f>
        <v>9971554.8136221673</v>
      </c>
      <c r="J116" s="75">
        <f t="shared" si="21"/>
        <v>3001994.1683962406</v>
      </c>
      <c r="K116" s="75">
        <f t="shared" si="21"/>
        <v>12483.729646347047</v>
      </c>
      <c r="L116" s="75">
        <f t="shared" si="21"/>
        <v>605640.39413846598</v>
      </c>
      <c r="M116" s="75">
        <f t="shared" si="21"/>
        <v>139550.57606556901</v>
      </c>
      <c r="N116" s="75">
        <f t="shared" si="21"/>
        <v>0</v>
      </c>
      <c r="O116" s="75">
        <f t="shared" si="21"/>
        <v>0</v>
      </c>
      <c r="P116" s="75">
        <f t="shared" si="21"/>
        <v>0</v>
      </c>
      <c r="Q116" s="75">
        <f t="shared" si="21"/>
        <v>0</v>
      </c>
      <c r="R116" s="75">
        <f t="shared" si="21"/>
        <v>0</v>
      </c>
      <c r="S116" s="75">
        <f t="shared" si="21"/>
        <v>0</v>
      </c>
      <c r="T116" s="75">
        <f t="shared" si="21"/>
        <v>0</v>
      </c>
      <c r="U116" s="75">
        <f t="shared" si="21"/>
        <v>0</v>
      </c>
      <c r="V116" s="75">
        <f t="shared" si="21"/>
        <v>0</v>
      </c>
      <c r="W116" s="75">
        <f t="shared" si="21"/>
        <v>0</v>
      </c>
      <c r="X116" s="23">
        <f>SUM(I116:W116)-H116</f>
        <v>0</v>
      </c>
    </row>
    <row r="117" spans="1:24">
      <c r="A117" s="25">
        <f t="shared" si="8"/>
        <v>74</v>
      </c>
      <c r="G117" s="75"/>
      <c r="H117" s="23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23"/>
    </row>
    <row r="118" spans="1:24">
      <c r="A118" s="25">
        <f t="shared" si="8"/>
        <v>75</v>
      </c>
      <c r="G118" s="75"/>
      <c r="H118" s="23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23"/>
    </row>
    <row r="119" spans="1:24">
      <c r="A119" s="25">
        <f t="shared" si="8"/>
        <v>76</v>
      </c>
      <c r="C119" s="25" t="s">
        <v>430</v>
      </c>
      <c r="F119" s="24"/>
      <c r="G119" s="75"/>
      <c r="H119" s="23">
        <f>'Taxes Class.'!F$30</f>
        <v>10240350.393355569</v>
      </c>
      <c r="I119" s="75">
        <f t="shared" ref="I119:W119" si="22">I29+I59+I89</f>
        <v>7649451.8862250792</v>
      </c>
      <c r="J119" s="75">
        <f t="shared" si="22"/>
        <v>2037133.0571819067</v>
      </c>
      <c r="K119" s="75">
        <f t="shared" si="22"/>
        <v>2762.8409606812602</v>
      </c>
      <c r="L119" s="75">
        <f t="shared" si="22"/>
        <v>462079.14594722679</v>
      </c>
      <c r="M119" s="75">
        <f t="shared" si="22"/>
        <v>88923.463040675008</v>
      </c>
      <c r="N119" s="75">
        <f t="shared" si="22"/>
        <v>0</v>
      </c>
      <c r="O119" s="75">
        <f t="shared" si="22"/>
        <v>0</v>
      </c>
      <c r="P119" s="75">
        <f t="shared" si="22"/>
        <v>0</v>
      </c>
      <c r="Q119" s="75">
        <f t="shared" si="22"/>
        <v>0</v>
      </c>
      <c r="R119" s="75">
        <f t="shared" si="22"/>
        <v>0</v>
      </c>
      <c r="S119" s="75">
        <f t="shared" si="22"/>
        <v>0</v>
      </c>
      <c r="T119" s="75">
        <f t="shared" si="22"/>
        <v>0</v>
      </c>
      <c r="U119" s="75">
        <f t="shared" si="22"/>
        <v>0</v>
      </c>
      <c r="V119" s="75">
        <f t="shared" si="22"/>
        <v>0</v>
      </c>
      <c r="W119" s="75">
        <f t="shared" si="22"/>
        <v>0</v>
      </c>
      <c r="X119" s="23">
        <f>SUM(I119:W119)-H119</f>
        <v>0</v>
      </c>
    </row>
    <row r="120" spans="1:24">
      <c r="A120" s="25">
        <f t="shared" si="8"/>
        <v>77</v>
      </c>
      <c r="F120" s="24"/>
      <c r="G120" s="75"/>
      <c r="H120" s="23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23"/>
    </row>
    <row r="121" spans="1:24">
      <c r="A121" s="25">
        <f t="shared" si="8"/>
        <v>78</v>
      </c>
      <c r="C121" t="s">
        <v>658</v>
      </c>
      <c r="F121" s="24"/>
      <c r="G121" s="75"/>
      <c r="H121" s="23">
        <f>'Taxes Class.'!F$32</f>
        <v>-2188517.4233333329</v>
      </c>
      <c r="I121" s="75">
        <f>I31+I61+I91</f>
        <v>-1485936.5425892605</v>
      </c>
      <c r="J121" s="75">
        <f t="shared" ref="J121:W123" si="23">J31+J61+J91</f>
        <v>-625863.37656949484</v>
      </c>
      <c r="K121" s="75">
        <f t="shared" si="23"/>
        <v>-8708.8630501038133</v>
      </c>
      <c r="L121" s="75">
        <f t="shared" si="23"/>
        <v>-58009.635274258377</v>
      </c>
      <c r="M121" s="75">
        <f t="shared" si="23"/>
        <v>-9999.0058502156389</v>
      </c>
      <c r="N121" s="75">
        <f t="shared" si="23"/>
        <v>0</v>
      </c>
      <c r="O121" s="75">
        <f t="shared" si="23"/>
        <v>0</v>
      </c>
      <c r="P121" s="75">
        <f t="shared" si="23"/>
        <v>0</v>
      </c>
      <c r="Q121" s="75">
        <f t="shared" si="23"/>
        <v>0</v>
      </c>
      <c r="R121" s="75">
        <f t="shared" si="23"/>
        <v>0</v>
      </c>
      <c r="S121" s="75">
        <f t="shared" si="23"/>
        <v>0</v>
      </c>
      <c r="T121" s="75">
        <f t="shared" si="23"/>
        <v>0</v>
      </c>
      <c r="U121" s="75">
        <f t="shared" si="23"/>
        <v>0</v>
      </c>
      <c r="V121" s="75">
        <f t="shared" si="23"/>
        <v>0</v>
      </c>
      <c r="W121" s="75">
        <f t="shared" si="23"/>
        <v>0</v>
      </c>
      <c r="X121" s="23">
        <f>SUM(I121:W121)-H121</f>
        <v>0</v>
      </c>
    </row>
    <row r="122" spans="1:24">
      <c r="A122" s="25">
        <f t="shared" si="8"/>
        <v>79</v>
      </c>
      <c r="G122" s="75"/>
      <c r="H122" s="23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23"/>
    </row>
    <row r="123" spans="1:24">
      <c r="A123" s="25">
        <f t="shared" si="8"/>
        <v>80</v>
      </c>
      <c r="C123" s="25" t="s">
        <v>559</v>
      </c>
      <c r="F123" s="24"/>
      <c r="G123" s="75"/>
      <c r="H123" s="23">
        <f>'Taxes Class.'!F$34</f>
        <v>-189997.857248632</v>
      </c>
      <c r="I123" s="75">
        <f>I33+I63+I93</f>
        <v>-129002.74683186712</v>
      </c>
      <c r="J123" s="75">
        <f t="shared" si="23"/>
        <v>-54334.82009820221</v>
      </c>
      <c r="K123" s="75">
        <f t="shared" si="23"/>
        <v>-756.06677879278107</v>
      </c>
      <c r="L123" s="75">
        <f t="shared" si="23"/>
        <v>-5036.1520015210026</v>
      </c>
      <c r="M123" s="75">
        <f t="shared" si="23"/>
        <v>-868.07153824890997</v>
      </c>
      <c r="N123" s="75">
        <f t="shared" si="23"/>
        <v>0</v>
      </c>
      <c r="O123" s="75">
        <f t="shared" si="23"/>
        <v>0</v>
      </c>
      <c r="P123" s="75">
        <f t="shared" si="23"/>
        <v>0</v>
      </c>
      <c r="Q123" s="75">
        <f t="shared" si="23"/>
        <v>0</v>
      </c>
      <c r="R123" s="75">
        <f t="shared" si="23"/>
        <v>0</v>
      </c>
      <c r="S123" s="75">
        <f t="shared" si="23"/>
        <v>0</v>
      </c>
      <c r="T123" s="75">
        <f t="shared" si="23"/>
        <v>0</v>
      </c>
      <c r="U123" s="75">
        <f t="shared" si="23"/>
        <v>0</v>
      </c>
      <c r="V123" s="75">
        <f t="shared" si="23"/>
        <v>0</v>
      </c>
      <c r="W123" s="75">
        <f t="shared" si="23"/>
        <v>0</v>
      </c>
      <c r="X123" s="23">
        <f>SUM(I123:W123)-H123</f>
        <v>0</v>
      </c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PHR-2
Page &amp;P of &amp;N</oddHeader>
  </headerFooter>
  <rowBreaks count="3" manualBreakCount="3">
    <brk id="33" max="12" man="1"/>
    <brk id="63" max="12" man="1"/>
    <brk id="9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W106"/>
  <sheetViews>
    <sheetView defaultGridColor="0" view="pageBreakPreview" topLeftCell="A13" colorId="22" zoomScale="60" zoomScaleNormal="57" workbookViewId="0">
      <selection activeCell="G49" sqref="G49:L49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23">
      <c r="A1" t="s">
        <v>369</v>
      </c>
    </row>
    <row r="2" spans="1:23">
      <c r="A2" t="s">
        <v>462</v>
      </c>
    </row>
    <row r="3" spans="1:23">
      <c r="A3" t="s">
        <v>660</v>
      </c>
    </row>
    <row r="5" spans="1:23">
      <c r="A5" t="s">
        <v>0</v>
      </c>
    </row>
    <row r="6" spans="1:23">
      <c r="A6">
        <v>1</v>
      </c>
    </row>
    <row r="7" spans="1:23">
      <c r="A7">
        <f t="shared" ref="A7:A63" si="0">A6+1</f>
        <v>2</v>
      </c>
      <c r="L7" s="3"/>
      <c r="M7" s="3"/>
      <c r="O7" s="2"/>
      <c r="P7" s="2"/>
      <c r="Q7" s="2"/>
      <c r="R7" s="2"/>
      <c r="S7" s="2"/>
      <c r="T7" s="2"/>
    </row>
    <row r="8" spans="1:23">
      <c r="A8">
        <f t="shared" si="0"/>
        <v>3</v>
      </c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A9">
        <f t="shared" si="0"/>
        <v>4</v>
      </c>
      <c r="G9" s="2" t="s">
        <v>1</v>
      </c>
      <c r="H9" s="2" t="s">
        <v>56</v>
      </c>
      <c r="I9" s="2" t="s">
        <v>535</v>
      </c>
      <c r="J9" s="2" t="s">
        <v>535</v>
      </c>
      <c r="K9" s="40" t="s">
        <v>536</v>
      </c>
      <c r="L9" s="40" t="s">
        <v>536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A10">
        <f t="shared" si="0"/>
        <v>5</v>
      </c>
      <c r="B10" s="1"/>
      <c r="C10" s="1"/>
      <c r="D10" s="1"/>
      <c r="E10" s="1"/>
      <c r="F10" s="1"/>
      <c r="G10" s="2" t="s">
        <v>2</v>
      </c>
      <c r="H10" s="2" t="s">
        <v>460</v>
      </c>
      <c r="I10" s="40" t="s">
        <v>537</v>
      </c>
      <c r="J10" s="40" t="s">
        <v>538</v>
      </c>
      <c r="K10" s="40" t="s">
        <v>537</v>
      </c>
      <c r="L10" s="40" t="s">
        <v>538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>
        <f t="shared" si="0"/>
        <v>6</v>
      </c>
      <c r="B11" s="1"/>
      <c r="C11" s="1"/>
      <c r="D11" s="1"/>
      <c r="E11" s="1"/>
      <c r="F11" s="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A12">
        <f t="shared" si="0"/>
        <v>7</v>
      </c>
      <c r="B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3">
      <c r="A13">
        <f t="shared" si="0"/>
        <v>8</v>
      </c>
      <c r="C13" t="s">
        <v>4</v>
      </c>
      <c r="F13" s="1"/>
      <c r="G13" s="1">
        <f>'Rev. Alloc.'!I32</f>
        <v>187822013.21901113</v>
      </c>
      <c r="H13" s="1">
        <f>'Rev. Alloc.'!J32</f>
        <v>104985875.37976211</v>
      </c>
      <c r="I13" s="1">
        <f>'Rev. Alloc.'!K32</f>
        <v>63700770.06741412</v>
      </c>
      <c r="J13" s="1">
        <f>'Rev. Alloc.'!L32</f>
        <v>1079146.3473219476</v>
      </c>
      <c r="K13" s="1">
        <f>'Rev. Alloc.'!M32</f>
        <v>9593771.9198416062</v>
      </c>
      <c r="L13" s="1">
        <f>'Rev. Alloc.'!N32</f>
        <v>8462449.5046713483</v>
      </c>
      <c r="M13" s="1">
        <f>'Rev. Alloc.'!O32</f>
        <v>0</v>
      </c>
      <c r="N13" s="1">
        <f>'Rev. Alloc.'!P32</f>
        <v>0</v>
      </c>
      <c r="O13" s="1">
        <f>'Rev. Alloc.'!Q32</f>
        <v>0</v>
      </c>
      <c r="P13" s="1">
        <f>'Rev. Alloc.'!R32</f>
        <v>0</v>
      </c>
      <c r="Q13" s="1">
        <f>'Rev. Alloc.'!S32</f>
        <v>0</v>
      </c>
      <c r="R13" s="1">
        <f>'Rev. Alloc.'!T32</f>
        <v>0</v>
      </c>
      <c r="S13" s="1">
        <f>'Rev. Alloc.'!U32</f>
        <v>0</v>
      </c>
      <c r="T13" s="1">
        <f>'Rev. Alloc.'!V32</f>
        <v>0</v>
      </c>
      <c r="U13" s="1">
        <f>'Rev. Alloc.'!W32</f>
        <v>0</v>
      </c>
      <c r="V13" s="1">
        <f>'Rev. Alloc.'!X32</f>
        <v>0</v>
      </c>
      <c r="W13" s="1">
        <f>SUM(H13:V13)-G13</f>
        <v>0</v>
      </c>
    </row>
    <row r="14" spans="1:23">
      <c r="A14">
        <f t="shared" si="0"/>
        <v>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3">
      <c r="A15">
        <f t="shared" si="0"/>
        <v>10</v>
      </c>
      <c r="C15" t="s">
        <v>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>
      <c r="A16">
        <f t="shared" si="0"/>
        <v>11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>
      <c r="A17">
        <f t="shared" si="0"/>
        <v>12</v>
      </c>
      <c r="D17" t="s">
        <v>6</v>
      </c>
      <c r="F17" s="1"/>
      <c r="G17" s="1">
        <f>'O and M Alloc.'!I661</f>
        <v>120959622.17236391</v>
      </c>
      <c r="H17" s="1">
        <f>'O and M Alloc.'!J661</f>
        <v>75179325.566322669</v>
      </c>
      <c r="I17" s="1">
        <f>'O and M Alloc.'!K661</f>
        <v>43056740.040369973</v>
      </c>
      <c r="J17" s="1">
        <f>'O and M Alloc.'!L661</f>
        <v>852784.87347007554</v>
      </c>
      <c r="K17" s="1">
        <f>'O and M Alloc.'!M661</f>
        <v>1594169.7525933243</v>
      </c>
      <c r="L17" s="1">
        <f>'O and M Alloc.'!N661</f>
        <v>276601.9396078795</v>
      </c>
      <c r="M17" s="1">
        <f>'O and M Alloc.'!O661</f>
        <v>0</v>
      </c>
      <c r="N17" s="1">
        <f>'O and M Alloc.'!P661</f>
        <v>0</v>
      </c>
      <c r="O17" s="1">
        <f>'O and M Alloc.'!Q661</f>
        <v>0</v>
      </c>
      <c r="P17" s="1">
        <f>'O and M Alloc.'!R661</f>
        <v>0</v>
      </c>
      <c r="Q17" s="1">
        <f>'O and M Alloc.'!S661</f>
        <v>0</v>
      </c>
      <c r="R17" s="1">
        <f>'O and M Alloc.'!T661</f>
        <v>0</v>
      </c>
      <c r="S17" s="1">
        <f>'O and M Alloc.'!U661</f>
        <v>0</v>
      </c>
      <c r="T17" s="1">
        <f>'O and M Alloc.'!V661</f>
        <v>0</v>
      </c>
      <c r="U17" s="1">
        <f>'O and M Alloc.'!W661</f>
        <v>0</v>
      </c>
      <c r="V17" s="1">
        <f>'O and M Alloc.'!X661</f>
        <v>0</v>
      </c>
      <c r="W17" s="1">
        <f>SUM(H17:V17)-G17</f>
        <v>0</v>
      </c>
    </row>
    <row r="18" spans="1:23">
      <c r="A18">
        <f t="shared" si="0"/>
        <v>13</v>
      </c>
      <c r="D18" t="s">
        <v>133</v>
      </c>
      <c r="F18" s="1"/>
      <c r="G18" s="1">
        <f>+'Dep.Exp. Alloc.'!I1081</f>
        <v>22028374.895356476</v>
      </c>
      <c r="H18" s="1">
        <f>+'Dep.Exp. Alloc.'!J1081</f>
        <v>16508657.619474597</v>
      </c>
      <c r="I18" s="1">
        <f>+'Dep.Exp. Alloc.'!K1081</f>
        <v>4623579.5503761321</v>
      </c>
      <c r="J18" s="1">
        <f>+'Dep.Exp. Alloc.'!L1081</f>
        <v>7239.5491231757169</v>
      </c>
      <c r="K18" s="1">
        <f>+'Dep.Exp. Alloc.'!M1081</f>
        <v>775679.98826720146</v>
      </c>
      <c r="L18" s="1">
        <f>+'Dep.Exp. Alloc.'!N1081</f>
        <v>113218.1881153734</v>
      </c>
      <c r="M18" s="1">
        <f>+'Dep.Exp. Alloc.'!O1081</f>
        <v>0</v>
      </c>
      <c r="N18" s="1">
        <f>+'Dep.Exp. Alloc.'!P1081</f>
        <v>0</v>
      </c>
      <c r="O18" s="1">
        <f>+'Dep.Exp. Alloc.'!Q1081</f>
        <v>0</v>
      </c>
      <c r="P18" s="1">
        <f>+'Dep.Exp. Alloc.'!R1081</f>
        <v>0</v>
      </c>
      <c r="Q18" s="1">
        <f>+'Dep.Exp. Alloc.'!S1081</f>
        <v>0</v>
      </c>
      <c r="R18" s="1">
        <f>+'Dep.Exp. Alloc.'!T1081</f>
        <v>0</v>
      </c>
      <c r="S18" s="1">
        <f>+'Dep.Exp. Alloc.'!U1081</f>
        <v>0</v>
      </c>
      <c r="T18" s="1">
        <f>+'Dep.Exp. Alloc.'!V1081</f>
        <v>0</v>
      </c>
      <c r="U18" s="1">
        <f>+'Dep.Exp. Alloc.'!W1081</f>
        <v>0</v>
      </c>
      <c r="V18" s="1">
        <f>+'Dep.Exp. Alloc.'!X1081</f>
        <v>0</v>
      </c>
      <c r="W18" s="1">
        <f>SUM(H18:V18)-G18</f>
        <v>0</v>
      </c>
    </row>
    <row r="19" spans="1:23">
      <c r="A19">
        <f>A18+1</f>
        <v>14</v>
      </c>
      <c r="D19" t="s">
        <v>117</v>
      </c>
      <c r="F19" s="1"/>
      <c r="G19" s="1">
        <f>'Taxes Alloc.'!H116</f>
        <v>13731223.681868788</v>
      </c>
      <c r="H19" s="1">
        <f>'Taxes Alloc.'!I116</f>
        <v>9971554.8136221673</v>
      </c>
      <c r="I19" s="1">
        <f>'Taxes Alloc.'!J116</f>
        <v>3001994.1683962406</v>
      </c>
      <c r="J19" s="1">
        <f>'Taxes Alloc.'!K116</f>
        <v>12483.729646347047</v>
      </c>
      <c r="K19" s="1">
        <f>'Taxes Alloc.'!L116</f>
        <v>605640.39413846598</v>
      </c>
      <c r="L19" s="1">
        <f>'Taxes Alloc.'!M116</f>
        <v>139550.57606556901</v>
      </c>
      <c r="M19" s="1">
        <f>'Taxes Alloc.'!N116</f>
        <v>0</v>
      </c>
      <c r="N19" s="1">
        <f>'Taxes Alloc.'!O116</f>
        <v>0</v>
      </c>
      <c r="O19" s="1">
        <f>'Taxes Alloc.'!P116</f>
        <v>0</v>
      </c>
      <c r="P19" s="1">
        <f>'Taxes Alloc.'!Q116</f>
        <v>0</v>
      </c>
      <c r="Q19" s="1">
        <f>'Taxes Alloc.'!R116</f>
        <v>0</v>
      </c>
      <c r="R19" s="1">
        <f>'Taxes Alloc.'!S116</f>
        <v>0</v>
      </c>
      <c r="S19" s="1">
        <f>'Taxes Alloc.'!T116</f>
        <v>0</v>
      </c>
      <c r="T19" s="1">
        <f>'Taxes Alloc.'!U116</f>
        <v>0</v>
      </c>
      <c r="U19" s="1">
        <f>'Taxes Alloc.'!V116</f>
        <v>0</v>
      </c>
      <c r="V19" s="1">
        <f>'Taxes Alloc.'!W116</f>
        <v>0</v>
      </c>
      <c r="W19" s="1">
        <f>SUM(H19:V19)-G19</f>
        <v>0</v>
      </c>
    </row>
    <row r="20" spans="1:23">
      <c r="A20">
        <f t="shared" ref="A20:A29" si="1">A19+1</f>
        <v>15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3">
      <c r="A21">
        <f t="shared" si="1"/>
        <v>16</v>
      </c>
      <c r="C21" t="s">
        <v>134</v>
      </c>
      <c r="F21" s="1"/>
      <c r="G21" s="1">
        <f t="shared" ref="G21:V21" si="2">SUM(G17:G19)</f>
        <v>156719220.74958917</v>
      </c>
      <c r="H21" s="1">
        <f t="shared" si="2"/>
        <v>101659537.99941944</v>
      </c>
      <c r="I21" s="1">
        <f t="shared" si="2"/>
        <v>50682313.759142347</v>
      </c>
      <c r="J21" s="1">
        <f t="shared" si="2"/>
        <v>872508.15223959822</v>
      </c>
      <c r="K21" s="1">
        <f t="shared" si="2"/>
        <v>2975490.1349989916</v>
      </c>
      <c r="L21" s="1">
        <f t="shared" si="2"/>
        <v>529370.70378882182</v>
      </c>
      <c r="M21" s="1">
        <f t="shared" si="2"/>
        <v>0</v>
      </c>
      <c r="N21" s="1">
        <f t="shared" si="2"/>
        <v>0</v>
      </c>
      <c r="O21" s="1">
        <f t="shared" si="2"/>
        <v>0</v>
      </c>
      <c r="P21" s="1">
        <f t="shared" si="2"/>
        <v>0</v>
      </c>
      <c r="Q21" s="1">
        <f t="shared" si="2"/>
        <v>0</v>
      </c>
      <c r="R21" s="1">
        <f t="shared" si="2"/>
        <v>0</v>
      </c>
      <c r="S21" s="1">
        <f t="shared" si="2"/>
        <v>0</v>
      </c>
      <c r="T21" s="1">
        <f t="shared" si="2"/>
        <v>0</v>
      </c>
      <c r="U21" s="1">
        <f t="shared" si="2"/>
        <v>0</v>
      </c>
      <c r="V21" s="1">
        <f t="shared" si="2"/>
        <v>0</v>
      </c>
      <c r="W21" s="1">
        <f>SUM(H21:V21)-G21</f>
        <v>0</v>
      </c>
    </row>
    <row r="22" spans="1:23">
      <c r="A22">
        <f t="shared" si="1"/>
        <v>17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>
      <c r="A23">
        <f t="shared" si="1"/>
        <v>18</v>
      </c>
      <c r="C23" t="s">
        <v>7</v>
      </c>
      <c r="F23" s="1"/>
      <c r="G23" s="1">
        <f>+G13-G21</f>
        <v>31102792.469421953</v>
      </c>
      <c r="H23" s="1">
        <f t="shared" ref="H23:V23" si="3">+H13-H21</f>
        <v>3326337.3803426772</v>
      </c>
      <c r="I23" s="1">
        <f t="shared" si="3"/>
        <v>13018456.308271773</v>
      </c>
      <c r="J23" s="1">
        <f t="shared" si="3"/>
        <v>206638.19508234935</v>
      </c>
      <c r="K23" s="1">
        <f t="shared" si="3"/>
        <v>6618281.7848426141</v>
      </c>
      <c r="L23" s="1">
        <f t="shared" si="3"/>
        <v>7933078.8008825267</v>
      </c>
      <c r="M23" s="1">
        <f t="shared" si="3"/>
        <v>0</v>
      </c>
      <c r="N23" s="1">
        <f t="shared" si="3"/>
        <v>0</v>
      </c>
      <c r="O23" s="1">
        <f t="shared" si="3"/>
        <v>0</v>
      </c>
      <c r="P23" s="1">
        <f t="shared" si="3"/>
        <v>0</v>
      </c>
      <c r="Q23" s="1">
        <f t="shared" si="3"/>
        <v>0</v>
      </c>
      <c r="R23" s="1">
        <f t="shared" si="3"/>
        <v>0</v>
      </c>
      <c r="S23" s="1">
        <f t="shared" si="3"/>
        <v>0</v>
      </c>
      <c r="T23" s="1">
        <f t="shared" si="3"/>
        <v>0</v>
      </c>
      <c r="U23" s="1">
        <f t="shared" si="3"/>
        <v>0</v>
      </c>
      <c r="V23" s="1">
        <f t="shared" si="3"/>
        <v>0</v>
      </c>
      <c r="W23" s="1">
        <f>SUM(H23:V23)-G23</f>
        <v>0</v>
      </c>
    </row>
    <row r="24" spans="1:23">
      <c r="A24">
        <f t="shared" si="1"/>
        <v>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>
      <c r="A25">
        <f t="shared" si="1"/>
        <v>20</v>
      </c>
      <c r="C25" t="s">
        <v>430</v>
      </c>
      <c r="F25" s="1"/>
      <c r="G25" s="1">
        <f>'Taxes Alloc.'!H119</f>
        <v>10240350.393355569</v>
      </c>
      <c r="H25" s="1">
        <f>'Taxes Alloc.'!I119</f>
        <v>7649451.8862250792</v>
      </c>
      <c r="I25" s="1">
        <f>'Taxes Alloc.'!J119</f>
        <v>2037133.0571819067</v>
      </c>
      <c r="J25" s="1">
        <f>'Taxes Alloc.'!K119</f>
        <v>2762.8409606812602</v>
      </c>
      <c r="K25" s="1">
        <f>'Taxes Alloc.'!L119</f>
        <v>462079.14594722679</v>
      </c>
      <c r="L25" s="1">
        <f>'Taxes Alloc.'!M119</f>
        <v>88923.463040675008</v>
      </c>
      <c r="M25" s="1">
        <f>'Taxes Alloc.'!N119</f>
        <v>0</v>
      </c>
      <c r="N25" s="1">
        <f>'Taxes Alloc.'!O119</f>
        <v>0</v>
      </c>
      <c r="O25" s="1">
        <f>'Taxes Alloc.'!P119</f>
        <v>0</v>
      </c>
      <c r="P25" s="1">
        <f>'Taxes Alloc.'!Q119</f>
        <v>0</v>
      </c>
      <c r="Q25" s="1">
        <f>'Taxes Alloc.'!R119</f>
        <v>0</v>
      </c>
      <c r="R25" s="1">
        <f>'Taxes Alloc.'!S119</f>
        <v>0</v>
      </c>
      <c r="S25" s="1">
        <f>'Taxes Alloc.'!T119</f>
        <v>0</v>
      </c>
      <c r="T25" s="1">
        <f>'Taxes Alloc.'!U119</f>
        <v>0</v>
      </c>
      <c r="U25" s="1">
        <f>'Taxes Alloc.'!V119</f>
        <v>0</v>
      </c>
      <c r="V25" s="1">
        <f>'Taxes Alloc.'!W119</f>
        <v>0</v>
      </c>
      <c r="W25" s="1">
        <f>SUM(H25:V25)-G25</f>
        <v>0</v>
      </c>
    </row>
    <row r="26" spans="1:23">
      <c r="A26">
        <f t="shared" si="1"/>
        <v>21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>
      <c r="A27">
        <f t="shared" si="1"/>
        <v>22</v>
      </c>
      <c r="C27" t="s">
        <v>146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>
        <f t="shared" si="1"/>
        <v>23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3" s="43" customFormat="1">
      <c r="A29">
        <f t="shared" si="1"/>
        <v>24</v>
      </c>
      <c r="C29"/>
      <c r="D29" s="42" t="s">
        <v>392</v>
      </c>
      <c r="E29" s="42"/>
      <c r="F29" s="44">
        <v>0.05</v>
      </c>
      <c r="G29" s="45">
        <f>$F$29*(G23-G25)</f>
        <v>1043122.1038033192</v>
      </c>
      <c r="H29" s="45">
        <f t="shared" ref="H29:V29" si="4">$F$29*(H23-H25)</f>
        <v>-216155.72529412011</v>
      </c>
      <c r="I29" s="45">
        <f t="shared" si="4"/>
        <v>549066.16255449341</v>
      </c>
      <c r="J29" s="45">
        <f t="shared" si="4"/>
        <v>10193.767706083405</v>
      </c>
      <c r="K29" s="45">
        <f t="shared" si="4"/>
        <v>307810.13194476935</v>
      </c>
      <c r="L29" s="45">
        <f t="shared" si="4"/>
        <v>392207.76689209259</v>
      </c>
      <c r="M29" s="45">
        <f t="shared" si="4"/>
        <v>0</v>
      </c>
      <c r="N29" s="45">
        <f t="shared" si="4"/>
        <v>0</v>
      </c>
      <c r="O29" s="45">
        <f t="shared" si="4"/>
        <v>0</v>
      </c>
      <c r="P29" s="45">
        <f t="shared" si="4"/>
        <v>0</v>
      </c>
      <c r="Q29" s="45">
        <f t="shared" si="4"/>
        <v>0</v>
      </c>
      <c r="R29" s="45">
        <f t="shared" si="4"/>
        <v>0</v>
      </c>
      <c r="S29" s="45">
        <f t="shared" si="4"/>
        <v>0</v>
      </c>
      <c r="T29" s="45">
        <f t="shared" si="4"/>
        <v>0</v>
      </c>
      <c r="U29" s="45">
        <f t="shared" si="4"/>
        <v>0</v>
      </c>
      <c r="V29" s="45">
        <f t="shared" si="4"/>
        <v>0</v>
      </c>
      <c r="W29" s="1">
        <f>SUM(H29:V29)-G29</f>
        <v>0</v>
      </c>
    </row>
    <row r="30" spans="1:23" s="43" customFormat="1">
      <c r="A30" s="42">
        <f t="shared" si="0"/>
        <v>25</v>
      </c>
      <c r="C30"/>
      <c r="D30" s="42" t="s">
        <v>393</v>
      </c>
      <c r="E30"/>
      <c r="F30" s="44">
        <v>0.21</v>
      </c>
      <c r="G30" s="46">
        <f>$F$30*(G23-G25-G29)</f>
        <v>4162057.1941752434</v>
      </c>
      <c r="H30" s="46">
        <f t="shared" ref="H30:V30" si="5">$F$30*(H23-H25-H29)</f>
        <v>-862461.34392353916</v>
      </c>
      <c r="I30" s="46">
        <f t="shared" si="5"/>
        <v>2190773.9885924286</v>
      </c>
      <c r="J30" s="46">
        <f t="shared" si="5"/>
        <v>40673.133147272783</v>
      </c>
      <c r="K30" s="46">
        <f t="shared" si="5"/>
        <v>1228162.4264596298</v>
      </c>
      <c r="L30" s="46">
        <f t="shared" si="5"/>
        <v>1564908.9898994495</v>
      </c>
      <c r="M30" s="46">
        <f t="shared" si="5"/>
        <v>0</v>
      </c>
      <c r="N30" s="46">
        <f t="shared" si="5"/>
        <v>0</v>
      </c>
      <c r="O30" s="46">
        <f t="shared" si="5"/>
        <v>0</v>
      </c>
      <c r="P30" s="46">
        <f t="shared" si="5"/>
        <v>0</v>
      </c>
      <c r="Q30" s="46">
        <f t="shared" si="5"/>
        <v>0</v>
      </c>
      <c r="R30" s="46">
        <f t="shared" si="5"/>
        <v>0</v>
      </c>
      <c r="S30" s="46">
        <f t="shared" si="5"/>
        <v>0</v>
      </c>
      <c r="T30" s="46">
        <f t="shared" si="5"/>
        <v>0</v>
      </c>
      <c r="U30" s="46">
        <f t="shared" si="5"/>
        <v>0</v>
      </c>
      <c r="V30" s="46">
        <f t="shared" si="5"/>
        <v>0</v>
      </c>
      <c r="W30" s="1">
        <f>SUM(H30:V30)-G30</f>
        <v>0</v>
      </c>
    </row>
    <row r="31" spans="1:23">
      <c r="A31">
        <f>A29+1</f>
        <v>25</v>
      </c>
      <c r="D31" t="s">
        <v>135</v>
      </c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f>SUM(H31:V31)-G31</f>
        <v>0</v>
      </c>
    </row>
    <row r="32" spans="1:23">
      <c r="A32">
        <f t="shared" si="0"/>
        <v>26</v>
      </c>
      <c r="D32" t="s">
        <v>144</v>
      </c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f>SUM(H32:V32)-G32</f>
        <v>0</v>
      </c>
    </row>
    <row r="33" spans="1:23">
      <c r="A33">
        <f t="shared" si="0"/>
        <v>27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0"/>
        <v>28</v>
      </c>
      <c r="C34" t="s">
        <v>145</v>
      </c>
      <c r="F34" s="1"/>
      <c r="G34" s="1">
        <f>SUM(G29:G32)</f>
        <v>5205179.2979785623</v>
      </c>
      <c r="H34" s="1">
        <f t="shared" ref="H34:N34" si="6">SUM(H29:H32)</f>
        <v>-1078617.0692176593</v>
      </c>
      <c r="I34" s="1">
        <f t="shared" si="6"/>
        <v>2739840.1511469223</v>
      </c>
      <c r="J34" s="1">
        <f t="shared" si="6"/>
        <v>50866.900853356186</v>
      </c>
      <c r="K34" s="1">
        <f t="shared" si="6"/>
        <v>1535972.5584043991</v>
      </c>
      <c r="L34" s="1">
        <f t="shared" si="6"/>
        <v>1957116.7567915421</v>
      </c>
      <c r="M34" s="1">
        <f t="shared" si="6"/>
        <v>0</v>
      </c>
      <c r="N34" s="1">
        <f t="shared" si="6"/>
        <v>0</v>
      </c>
      <c r="O34" s="1">
        <f t="shared" ref="O34:V34" si="7">SUM(O29:O32)</f>
        <v>0</v>
      </c>
      <c r="P34" s="1">
        <f t="shared" si="7"/>
        <v>0</v>
      </c>
      <c r="Q34" s="1">
        <f t="shared" si="7"/>
        <v>0</v>
      </c>
      <c r="R34" s="1">
        <f t="shared" si="7"/>
        <v>0</v>
      </c>
      <c r="S34" s="1">
        <f t="shared" si="7"/>
        <v>0</v>
      </c>
      <c r="T34" s="1">
        <f t="shared" si="7"/>
        <v>0</v>
      </c>
      <c r="U34" s="1">
        <f t="shared" si="7"/>
        <v>0</v>
      </c>
      <c r="V34" s="1">
        <f t="shared" si="7"/>
        <v>0</v>
      </c>
      <c r="W34" s="1">
        <f>SUM(H34:V34)-G34</f>
        <v>0</v>
      </c>
    </row>
    <row r="35" spans="1:23">
      <c r="A35">
        <f t="shared" si="0"/>
        <v>29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si="0"/>
        <v>30</v>
      </c>
      <c r="C36" t="s">
        <v>8</v>
      </c>
      <c r="F36" s="1"/>
      <c r="G36" s="1">
        <f>G23-G34</f>
        <v>25897613.171443392</v>
      </c>
      <c r="H36" s="1">
        <f>H23-H34</f>
        <v>4404954.4495603368</v>
      </c>
      <c r="I36" s="1">
        <f t="shared" ref="I36:N36" si="8">I23-I34</f>
        <v>10278616.157124851</v>
      </c>
      <c r="J36" s="1">
        <f t="shared" si="8"/>
        <v>155771.29422899318</v>
      </c>
      <c r="K36" s="1">
        <f t="shared" si="8"/>
        <v>5082309.226438215</v>
      </c>
      <c r="L36" s="1">
        <f t="shared" si="8"/>
        <v>5975962.0440909844</v>
      </c>
      <c r="M36" s="1">
        <f t="shared" si="8"/>
        <v>0</v>
      </c>
      <c r="N36" s="1">
        <f t="shared" si="8"/>
        <v>0</v>
      </c>
      <c r="O36" s="1">
        <f t="shared" ref="O36:V36" si="9">O23-O34</f>
        <v>0</v>
      </c>
      <c r="P36" s="1">
        <f t="shared" si="9"/>
        <v>0</v>
      </c>
      <c r="Q36" s="1">
        <f t="shared" si="9"/>
        <v>0</v>
      </c>
      <c r="R36" s="1">
        <f t="shared" si="9"/>
        <v>0</v>
      </c>
      <c r="S36" s="1">
        <f t="shared" si="9"/>
        <v>0</v>
      </c>
      <c r="T36" s="1">
        <f t="shared" si="9"/>
        <v>0</v>
      </c>
      <c r="U36" s="1">
        <f t="shared" si="9"/>
        <v>0</v>
      </c>
      <c r="V36" s="1">
        <f t="shared" si="9"/>
        <v>0</v>
      </c>
      <c r="W36" s="1">
        <f>SUM(H36:V36)-G36</f>
        <v>0</v>
      </c>
    </row>
    <row r="37" spans="1:23">
      <c r="A37">
        <f t="shared" si="0"/>
        <v>31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3">
      <c r="A38">
        <f t="shared" si="0"/>
        <v>32</v>
      </c>
      <c r="C38" t="s">
        <v>9</v>
      </c>
      <c r="G38" s="1">
        <f>+'Plant Alloc.'!I1099+'Plant Alloc.'!I1101-'Dep.Res. Alloc.'!I1077+'Oth. RB Alloc.'!H167</f>
        <v>628233490.77623844</v>
      </c>
      <c r="H38" s="1">
        <f>+'Plant Alloc.'!J1099+'Plant Alloc.'!J1101-'Dep.Res. Alloc.'!J1077+'Oth. RB Alloc.'!I167</f>
        <v>469284904.95073247</v>
      </c>
      <c r="I38" s="1">
        <f>+'Plant Alloc.'!K1099+'Plant Alloc.'!K1101-'Dep.Res. Alloc.'!K1077+'Oth. RB Alloc.'!J167</f>
        <v>124975724.70952296</v>
      </c>
      <c r="J38" s="1">
        <f>+'Plant Alloc.'!L1099+'Plant Alloc.'!L1101-'Dep.Res. Alloc.'!L1077+'Oth. RB Alloc.'!K167</f>
        <v>169497.0537643494</v>
      </c>
      <c r="K38" s="1">
        <f>+'Plant Alloc.'!M1099+'Plant Alloc.'!M1101-'Dep.Res. Alloc.'!M1077+'Oth. RB Alloc.'!L167</f>
        <v>28348013.859143514</v>
      </c>
      <c r="L38" s="1">
        <f>+'Plant Alloc.'!N1099+'Plant Alloc.'!N1101-'Dep.Res. Alloc.'!N1077+'Oth. RB Alloc.'!M167</f>
        <v>5455350.2030753596</v>
      </c>
      <c r="M38" s="1">
        <f>+'Plant Alloc.'!O1099+'Plant Alloc.'!O1101-'Dep.Res. Alloc.'!O1077+'Oth. RB Alloc.'!N167</f>
        <v>0</v>
      </c>
      <c r="N38" s="1">
        <f>+'Plant Alloc.'!P1099+'Plant Alloc.'!P1101-'Dep.Res. Alloc.'!P1077+'Oth. RB Alloc.'!O167</f>
        <v>0</v>
      </c>
      <c r="O38" s="1">
        <f>+'Plant Alloc.'!Q1099+'Plant Alloc.'!Q1101-'Dep.Res. Alloc.'!Q1077+'Oth. RB Alloc.'!P167</f>
        <v>0</v>
      </c>
      <c r="P38" s="1">
        <f>+'Plant Alloc.'!R1099+'Plant Alloc.'!R1101-'Dep.Res. Alloc.'!R1077+'Oth. RB Alloc.'!Q167</f>
        <v>0</v>
      </c>
      <c r="Q38" s="1">
        <f>+'Plant Alloc.'!S1099+'Plant Alloc.'!S1101-'Dep.Res. Alloc.'!S1077+'Oth. RB Alloc.'!R167</f>
        <v>0</v>
      </c>
      <c r="R38" s="1">
        <f>+'Plant Alloc.'!T1099+'Plant Alloc.'!T1101-'Dep.Res. Alloc.'!T1077+'Oth. RB Alloc.'!S167</f>
        <v>0</v>
      </c>
      <c r="S38" s="1">
        <f>+'Plant Alloc.'!U1099+'Plant Alloc.'!U1101-'Dep.Res. Alloc.'!U1077+'Oth. RB Alloc.'!T167</f>
        <v>0</v>
      </c>
      <c r="T38" s="1">
        <f>+'Plant Alloc.'!V1099+'Plant Alloc.'!V1101-'Dep.Res. Alloc.'!V1077+'Oth. RB Alloc.'!U167</f>
        <v>0</v>
      </c>
      <c r="U38" s="1">
        <f>+'Plant Alloc.'!W1099+'Plant Alloc.'!W1101-'Dep.Res. Alloc.'!W1077+'Oth. RB Alloc.'!V167</f>
        <v>0</v>
      </c>
      <c r="V38" s="1">
        <f>+'Plant Alloc.'!X1099+'Plant Alloc.'!X1101-'Dep.Res. Alloc.'!X1077+'Oth. RB Alloc.'!W167</f>
        <v>0</v>
      </c>
      <c r="W38" s="1">
        <f>SUM(H38:V38)-G38</f>
        <v>0</v>
      </c>
    </row>
    <row r="39" spans="1:23">
      <c r="A39">
        <f t="shared" si="0"/>
        <v>33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0"/>
        <v>34</v>
      </c>
      <c r="C40" t="s">
        <v>10</v>
      </c>
      <c r="G40" s="6">
        <f>IF(G38=0,0,G36/G38)</f>
        <v>4.1222910831201602E-2</v>
      </c>
      <c r="H40" s="6">
        <f t="shared" ref="H40:V40" si="10">IF(H38=0,0,H36/H38)</f>
        <v>9.386524908621954E-3</v>
      </c>
      <c r="I40" s="6">
        <f t="shared" si="10"/>
        <v>8.2244901407974275E-2</v>
      </c>
      <c r="J40" s="6">
        <f t="shared" si="10"/>
        <v>0.91902066006150729</v>
      </c>
      <c r="K40" s="6">
        <f t="shared" si="10"/>
        <v>0.17928272688490099</v>
      </c>
      <c r="L40" s="6">
        <f t="shared" si="10"/>
        <v>1.0954314244981265</v>
      </c>
      <c r="M40" s="6">
        <f t="shared" si="10"/>
        <v>0</v>
      </c>
      <c r="N40" s="6">
        <f t="shared" si="10"/>
        <v>0</v>
      </c>
      <c r="O40" s="6">
        <f t="shared" si="10"/>
        <v>0</v>
      </c>
      <c r="P40" s="6">
        <f t="shared" si="10"/>
        <v>0</v>
      </c>
      <c r="Q40" s="6">
        <f t="shared" si="10"/>
        <v>0</v>
      </c>
      <c r="R40" s="6">
        <f t="shared" si="10"/>
        <v>0</v>
      </c>
      <c r="S40" s="6">
        <f t="shared" si="10"/>
        <v>0</v>
      </c>
      <c r="T40" s="6">
        <f t="shared" si="10"/>
        <v>0</v>
      </c>
      <c r="U40" s="6">
        <f t="shared" si="10"/>
        <v>0</v>
      </c>
      <c r="V40" s="6">
        <f t="shared" si="10"/>
        <v>0</v>
      </c>
      <c r="W40" s="1"/>
    </row>
    <row r="41" spans="1:23">
      <c r="A41">
        <f t="shared" si="0"/>
        <v>35</v>
      </c>
      <c r="C41" t="s">
        <v>156</v>
      </c>
      <c r="G41" s="33">
        <f>G40/$G$40</f>
        <v>1</v>
      </c>
      <c r="H41" s="33">
        <f t="shared" ref="H41:V41" si="11">H40/$G$40</f>
        <v>0.22770165229373607</v>
      </c>
      <c r="I41" s="33">
        <f t="shared" si="11"/>
        <v>1.9951260051661162</v>
      </c>
      <c r="J41" s="33">
        <f t="shared" si="11"/>
        <v>22.293929310928256</v>
      </c>
      <c r="K41" s="33">
        <f t="shared" si="11"/>
        <v>4.3491040120631652</v>
      </c>
      <c r="L41" s="33">
        <f t="shared" si="11"/>
        <v>26.573364238728015</v>
      </c>
      <c r="M41" s="33">
        <f t="shared" si="11"/>
        <v>0</v>
      </c>
      <c r="N41" s="33">
        <f t="shared" si="11"/>
        <v>0</v>
      </c>
      <c r="O41" s="33">
        <f t="shared" si="11"/>
        <v>0</v>
      </c>
      <c r="P41" s="33">
        <f t="shared" si="11"/>
        <v>0</v>
      </c>
      <c r="Q41" s="33">
        <f t="shared" si="11"/>
        <v>0</v>
      </c>
      <c r="R41" s="33">
        <f t="shared" si="11"/>
        <v>0</v>
      </c>
      <c r="S41" s="33">
        <f t="shared" si="11"/>
        <v>0</v>
      </c>
      <c r="T41" s="33">
        <f t="shared" si="11"/>
        <v>0</v>
      </c>
      <c r="U41" s="33">
        <f t="shared" si="11"/>
        <v>0</v>
      </c>
      <c r="V41" s="33">
        <f t="shared" si="11"/>
        <v>0</v>
      </c>
      <c r="W41" s="1"/>
    </row>
    <row r="42" spans="1:23">
      <c r="A42">
        <f t="shared" si="0"/>
        <v>36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  <c r="T42" s="1"/>
      <c r="U42" s="1"/>
      <c r="V42" s="1"/>
      <c r="W42" s="1"/>
    </row>
    <row r="43" spans="1:23">
      <c r="A43">
        <f t="shared" si="0"/>
        <v>37</v>
      </c>
      <c r="C43" t="s">
        <v>157</v>
      </c>
      <c r="G43" s="1">
        <f>+G36+G45</f>
        <v>52143379.734427787</v>
      </c>
      <c r="H43" s="1">
        <f t="shared" ref="H43:L43" si="12">+H36+H45</f>
        <v>38950647.110910788</v>
      </c>
      <c r="I43" s="1">
        <f t="shared" si="12"/>
        <v>10372985.150890404</v>
      </c>
      <c r="J43" s="1">
        <f t="shared" si="12"/>
        <v>14068.255462441011</v>
      </c>
      <c r="K43" s="1">
        <f t="shared" si="12"/>
        <v>2352885.1503089112</v>
      </c>
      <c r="L43" s="1">
        <f t="shared" si="12"/>
        <v>452794.06685525458</v>
      </c>
      <c r="M43" s="1"/>
      <c r="N43" s="1"/>
      <c r="O43" s="1"/>
      <c r="P43" s="1"/>
      <c r="Q43" s="1"/>
      <c r="S43" s="1"/>
      <c r="T43" s="1"/>
      <c r="U43" s="1"/>
      <c r="V43" s="1"/>
      <c r="W43" s="1">
        <f>SUM(H43:V43)-G43</f>
        <v>0</v>
      </c>
    </row>
    <row r="44" spans="1:23">
      <c r="A44">
        <f t="shared" si="0"/>
        <v>38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1"/>
    </row>
    <row r="45" spans="1:23">
      <c r="A45">
        <f t="shared" si="0"/>
        <v>39</v>
      </c>
      <c r="D45" t="s">
        <v>158</v>
      </c>
      <c r="F45" s="63"/>
      <c r="G45" s="1">
        <f>$G$50*G38-G36</f>
        <v>26245766.562984396</v>
      </c>
      <c r="H45" s="1">
        <f t="shared" ref="H45:V45" si="13">$G$50*H38-H36</f>
        <v>34545692.661350451</v>
      </c>
      <c r="I45" s="1">
        <f t="shared" si="13"/>
        <v>94368.99376555346</v>
      </c>
      <c r="J45" s="1">
        <f t="shared" si="13"/>
        <v>-141703.03876655217</v>
      </c>
      <c r="K45" s="1">
        <f t="shared" si="13"/>
        <v>-2729424.0761293038</v>
      </c>
      <c r="L45" s="1">
        <f t="shared" si="13"/>
        <v>-5523167.9772357298</v>
      </c>
      <c r="M45" s="1">
        <f t="shared" si="13"/>
        <v>0</v>
      </c>
      <c r="N45" s="1">
        <f t="shared" si="13"/>
        <v>0</v>
      </c>
      <c r="O45" s="1">
        <f t="shared" si="13"/>
        <v>0</v>
      </c>
      <c r="P45" s="1">
        <f t="shared" si="13"/>
        <v>0</v>
      </c>
      <c r="Q45" s="1">
        <f t="shared" si="13"/>
        <v>0</v>
      </c>
      <c r="R45" s="1">
        <f t="shared" si="13"/>
        <v>0</v>
      </c>
      <c r="S45" s="1">
        <f t="shared" si="13"/>
        <v>0</v>
      </c>
      <c r="T45" s="1">
        <f t="shared" si="13"/>
        <v>0</v>
      </c>
      <c r="U45" s="1">
        <f t="shared" si="13"/>
        <v>0</v>
      </c>
      <c r="V45" s="1">
        <f t="shared" si="13"/>
        <v>0</v>
      </c>
      <c r="W45" s="1">
        <f>SUM(H45:V45)-G45</f>
        <v>0</v>
      </c>
    </row>
    <row r="46" spans="1:23">
      <c r="A46">
        <f t="shared" si="0"/>
        <v>40</v>
      </c>
      <c r="D46" t="s">
        <v>431</v>
      </c>
      <c r="F46" s="63">
        <v>1.1554E-2</v>
      </c>
      <c r="G46" s="1">
        <f>$F$46*G49</f>
        <v>408778.43829285336</v>
      </c>
      <c r="H46" s="1">
        <f t="shared" ref="H46:V46" si="14">$F$46*H49</f>
        <v>538049.98463134875</v>
      </c>
      <c r="I46" s="1">
        <f t="shared" si="14"/>
        <v>1469.7993218135402</v>
      </c>
      <c r="J46" s="1">
        <f t="shared" si="14"/>
        <v>-2207.028198217587</v>
      </c>
      <c r="K46" s="1">
        <f t="shared" si="14"/>
        <v>-42510.844886223116</v>
      </c>
      <c r="L46" s="1">
        <f t="shared" si="14"/>
        <v>-86023.472575867927</v>
      </c>
      <c r="M46" s="1">
        <f t="shared" si="14"/>
        <v>0</v>
      </c>
      <c r="N46" s="1">
        <f t="shared" si="14"/>
        <v>0</v>
      </c>
      <c r="O46" s="1">
        <f t="shared" si="14"/>
        <v>0</v>
      </c>
      <c r="P46" s="1">
        <f t="shared" si="14"/>
        <v>0</v>
      </c>
      <c r="Q46" s="1">
        <f t="shared" si="14"/>
        <v>0</v>
      </c>
      <c r="R46" s="1">
        <f t="shared" si="14"/>
        <v>0</v>
      </c>
      <c r="S46" s="1">
        <f t="shared" si="14"/>
        <v>0</v>
      </c>
      <c r="T46" s="1">
        <f t="shared" si="14"/>
        <v>0</v>
      </c>
      <c r="U46" s="1">
        <f t="shared" si="14"/>
        <v>0</v>
      </c>
      <c r="V46" s="1">
        <f t="shared" si="14"/>
        <v>0</v>
      </c>
      <c r="W46" s="1">
        <f>SUM(H46:V46)-G46</f>
        <v>0</v>
      </c>
    </row>
    <row r="47" spans="1:23">
      <c r="A47">
        <f t="shared" si="0"/>
        <v>41</v>
      </c>
      <c r="D47" t="s">
        <v>143</v>
      </c>
      <c r="F47" s="63"/>
      <c r="G47" s="1">
        <f t="shared" ref="G47:V47" si="15">$F$29*(G49-G46)+$F$30*(G49-G46-$F$29*(G49-G46))</f>
        <v>8725274.8267349862</v>
      </c>
      <c r="H47" s="1">
        <f t="shared" si="15"/>
        <v>11484544.062634159</v>
      </c>
      <c r="I47" s="1">
        <f t="shared" si="15"/>
        <v>31372.503590280598</v>
      </c>
      <c r="J47" s="1">
        <f t="shared" si="15"/>
        <v>-47108.471915062975</v>
      </c>
      <c r="K47" s="1">
        <f t="shared" si="15"/>
        <v>-907383.48700101429</v>
      </c>
      <c r="L47" s="1">
        <f t="shared" si="15"/>
        <v>-1836149.7805733706</v>
      </c>
      <c r="M47" s="1">
        <f t="shared" si="15"/>
        <v>0</v>
      </c>
      <c r="N47" s="1">
        <f t="shared" si="15"/>
        <v>0</v>
      </c>
      <c r="O47" s="1">
        <f t="shared" si="15"/>
        <v>0</v>
      </c>
      <c r="P47" s="1">
        <f t="shared" si="15"/>
        <v>0</v>
      </c>
      <c r="Q47" s="1">
        <f t="shared" si="15"/>
        <v>0</v>
      </c>
      <c r="R47" s="1">
        <f t="shared" si="15"/>
        <v>0</v>
      </c>
      <c r="S47" s="1">
        <f t="shared" si="15"/>
        <v>0</v>
      </c>
      <c r="T47" s="1">
        <f t="shared" si="15"/>
        <v>0</v>
      </c>
      <c r="U47" s="1">
        <f t="shared" si="15"/>
        <v>0</v>
      </c>
      <c r="V47" s="1">
        <f t="shared" si="15"/>
        <v>0</v>
      </c>
      <c r="W47" s="1">
        <f>SUM(H47:V47)-G47</f>
        <v>0</v>
      </c>
    </row>
    <row r="48" spans="1:23">
      <c r="A48">
        <f t="shared" si="0"/>
        <v>42</v>
      </c>
      <c r="D48" t="s">
        <v>159</v>
      </c>
      <c r="G48" s="1">
        <f>G47+G45+G13+G46</f>
        <v>223201833.04702336</v>
      </c>
      <c r="H48" s="1">
        <f t="shared" ref="H48:V48" si="16">H47+H45+H13+H46</f>
        <v>151554162.08837807</v>
      </c>
      <c r="I48" s="1">
        <f t="shared" si="16"/>
        <v>63827981.364091769</v>
      </c>
      <c r="J48" s="1">
        <f t="shared" si="16"/>
        <v>888127.80844211474</v>
      </c>
      <c r="K48" s="1">
        <f t="shared" si="16"/>
        <v>5914453.5118250651</v>
      </c>
      <c r="L48" s="1">
        <f t="shared" si="16"/>
        <v>1017108.2742863797</v>
      </c>
      <c r="M48" s="1">
        <f t="shared" si="16"/>
        <v>0</v>
      </c>
      <c r="N48" s="1">
        <f t="shared" si="16"/>
        <v>0</v>
      </c>
      <c r="O48" s="1">
        <f t="shared" si="16"/>
        <v>0</v>
      </c>
      <c r="P48" s="1">
        <f t="shared" si="16"/>
        <v>0</v>
      </c>
      <c r="Q48" s="1">
        <f t="shared" si="16"/>
        <v>0</v>
      </c>
      <c r="R48" s="1">
        <f t="shared" si="16"/>
        <v>0</v>
      </c>
      <c r="S48" s="1">
        <f t="shared" si="16"/>
        <v>0</v>
      </c>
      <c r="T48" s="1">
        <f t="shared" si="16"/>
        <v>0</v>
      </c>
      <c r="U48" s="1">
        <f t="shared" si="16"/>
        <v>0</v>
      </c>
      <c r="V48" s="1">
        <f t="shared" si="16"/>
        <v>0</v>
      </c>
      <c r="W48" s="1">
        <f>SUM(H48:V48)-G48</f>
        <v>0</v>
      </c>
    </row>
    <row r="49" spans="1:23">
      <c r="A49">
        <f t="shared" si="0"/>
        <v>43</v>
      </c>
      <c r="D49" t="s">
        <v>595</v>
      </c>
      <c r="F49" s="1"/>
      <c r="G49" s="1">
        <f>G$45/(1-$F$29*(1-$F$46)-$F$30*(1-$F$46)+$F$29*$F$30*(1-$F$46)-$F$46)</f>
        <v>35379819.828012235</v>
      </c>
      <c r="H49" s="1">
        <f t="shared" ref="H49:V49" si="17">H$45/(1-$F$29*(1-$F$46)-$F$30*(1-$F$46)+$F$29*$F$30*(1-$F$46)-$F$46)</f>
        <v>46568286.708615959</v>
      </c>
      <c r="I49" s="1">
        <f t="shared" si="17"/>
        <v>127211.2966776476</v>
      </c>
      <c r="J49" s="1">
        <f t="shared" si="17"/>
        <v>-191018.53887983272</v>
      </c>
      <c r="K49" s="1">
        <f t="shared" si="17"/>
        <v>-3679318.408016541</v>
      </c>
      <c r="L49" s="1">
        <f t="shared" si="17"/>
        <v>-7445341.2303849682</v>
      </c>
      <c r="M49" s="1">
        <f t="shared" si="17"/>
        <v>0</v>
      </c>
      <c r="N49" s="1">
        <f t="shared" si="17"/>
        <v>0</v>
      </c>
      <c r="O49" s="1">
        <f t="shared" si="17"/>
        <v>0</v>
      </c>
      <c r="P49" s="1">
        <f t="shared" si="17"/>
        <v>0</v>
      </c>
      <c r="Q49" s="1">
        <f t="shared" si="17"/>
        <v>0</v>
      </c>
      <c r="R49" s="1">
        <f t="shared" si="17"/>
        <v>0</v>
      </c>
      <c r="S49" s="1">
        <f t="shared" si="17"/>
        <v>0</v>
      </c>
      <c r="T49" s="1">
        <f t="shared" si="17"/>
        <v>0</v>
      </c>
      <c r="U49" s="1">
        <f t="shared" si="17"/>
        <v>0</v>
      </c>
      <c r="V49" s="1">
        <f t="shared" si="17"/>
        <v>0</v>
      </c>
      <c r="W49" s="1">
        <f>SUM(H49:V49)-G49</f>
        <v>0</v>
      </c>
    </row>
    <row r="50" spans="1:23">
      <c r="A50">
        <f t="shared" si="0"/>
        <v>44</v>
      </c>
      <c r="D50" t="s">
        <v>10</v>
      </c>
      <c r="G50" s="48">
        <v>8.299999999999999E-2</v>
      </c>
      <c r="H50" s="6">
        <f t="shared" ref="H50:V50" si="18">IF(H38=0,0,(H45+H36)/H38)</f>
        <v>8.299999999999999E-2</v>
      </c>
      <c r="I50" s="6">
        <f t="shared" si="18"/>
        <v>8.299999999999999E-2</v>
      </c>
      <c r="J50" s="6">
        <f t="shared" si="18"/>
        <v>8.300000000000006E-2</v>
      </c>
      <c r="K50" s="6">
        <f t="shared" si="18"/>
        <v>8.299999999999999E-2</v>
      </c>
      <c r="L50" s="6">
        <f t="shared" si="18"/>
        <v>8.2999999999999949E-2</v>
      </c>
      <c r="M50" s="6">
        <f t="shared" si="18"/>
        <v>0</v>
      </c>
      <c r="N50" s="6">
        <f t="shared" si="18"/>
        <v>0</v>
      </c>
      <c r="O50" s="6">
        <f t="shared" si="18"/>
        <v>0</v>
      </c>
      <c r="P50" s="6">
        <f t="shared" si="18"/>
        <v>0</v>
      </c>
      <c r="Q50" s="6">
        <f t="shared" si="18"/>
        <v>0</v>
      </c>
      <c r="R50" s="6">
        <f t="shared" si="18"/>
        <v>0</v>
      </c>
      <c r="S50" s="6">
        <f t="shared" si="18"/>
        <v>0</v>
      </c>
      <c r="T50" s="6">
        <f t="shared" si="18"/>
        <v>0</v>
      </c>
      <c r="U50" s="6">
        <f t="shared" si="18"/>
        <v>0</v>
      </c>
      <c r="V50" s="6">
        <f t="shared" si="18"/>
        <v>0</v>
      </c>
      <c r="W50" s="1"/>
    </row>
    <row r="51" spans="1:23">
      <c r="A51">
        <f t="shared" si="0"/>
        <v>45</v>
      </c>
      <c r="D51" t="s">
        <v>156</v>
      </c>
      <c r="G51" s="33">
        <f>G50/$G$50</f>
        <v>1</v>
      </c>
      <c r="H51" s="33">
        <f t="shared" ref="H51:V51" si="19">H50/$G$50</f>
        <v>1</v>
      </c>
      <c r="I51" s="33">
        <f t="shared" si="19"/>
        <v>1</v>
      </c>
      <c r="J51" s="33">
        <f t="shared" si="19"/>
        <v>1.0000000000000009</v>
      </c>
      <c r="K51" s="33">
        <f t="shared" si="19"/>
        <v>1</v>
      </c>
      <c r="L51" s="33">
        <f t="shared" si="19"/>
        <v>0.99999999999999944</v>
      </c>
      <c r="M51" s="33">
        <f t="shared" si="19"/>
        <v>0</v>
      </c>
      <c r="N51" s="33">
        <f t="shared" si="19"/>
        <v>0</v>
      </c>
      <c r="O51" s="33">
        <f t="shared" si="19"/>
        <v>0</v>
      </c>
      <c r="P51" s="33">
        <f t="shared" si="19"/>
        <v>0</v>
      </c>
      <c r="Q51" s="33">
        <f t="shared" si="19"/>
        <v>0</v>
      </c>
      <c r="R51" s="33">
        <f t="shared" si="19"/>
        <v>0</v>
      </c>
      <c r="S51" s="33">
        <f t="shared" si="19"/>
        <v>0</v>
      </c>
      <c r="T51" s="33">
        <f t="shared" si="19"/>
        <v>0</v>
      </c>
      <c r="U51" s="33">
        <f t="shared" si="19"/>
        <v>0</v>
      </c>
      <c r="V51" s="33">
        <f t="shared" si="19"/>
        <v>0</v>
      </c>
      <c r="W51" s="1"/>
    </row>
    <row r="52" spans="1:23">
      <c r="A52">
        <f>A51+1</f>
        <v>46</v>
      </c>
      <c r="D52" t="s">
        <v>160</v>
      </c>
      <c r="G52" s="6">
        <f t="shared" ref="G52:V52" si="20">IF(G13=0,0,(G45+G46+G47)/G13)</f>
        <v>0.18836886700153382</v>
      </c>
      <c r="H52" s="6">
        <f t="shared" si="20"/>
        <v>0.44356716120302808</v>
      </c>
      <c r="I52" s="6">
        <f t="shared" si="20"/>
        <v>1.9970134826159981E-3</v>
      </c>
      <c r="J52" s="6">
        <f t="shared" si="20"/>
        <v>-0.17700892872766696</v>
      </c>
      <c r="K52" s="6">
        <f t="shared" si="20"/>
        <v>-0.3835111402228632</v>
      </c>
      <c r="L52" s="6">
        <f t="shared" si="20"/>
        <v>-0.87980923564448721</v>
      </c>
      <c r="M52" s="6">
        <f t="shared" si="20"/>
        <v>0</v>
      </c>
      <c r="N52" s="6">
        <f t="shared" si="20"/>
        <v>0</v>
      </c>
      <c r="O52" s="6">
        <f t="shared" si="20"/>
        <v>0</v>
      </c>
      <c r="P52" s="6">
        <f t="shared" si="20"/>
        <v>0</v>
      </c>
      <c r="Q52" s="6">
        <f t="shared" si="20"/>
        <v>0</v>
      </c>
      <c r="R52" s="6">
        <f t="shared" si="20"/>
        <v>0</v>
      </c>
      <c r="S52" s="6">
        <f t="shared" si="20"/>
        <v>0</v>
      </c>
      <c r="T52" s="6">
        <f t="shared" si="20"/>
        <v>0</v>
      </c>
      <c r="U52" s="6">
        <f t="shared" si="20"/>
        <v>0</v>
      </c>
      <c r="V52" s="6">
        <f t="shared" si="20"/>
        <v>0</v>
      </c>
      <c r="W52" s="1"/>
    </row>
    <row r="53" spans="1:23">
      <c r="A53">
        <f t="shared" si="0"/>
        <v>47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3">
      <c r="A54">
        <f t="shared" si="0"/>
        <v>48</v>
      </c>
      <c r="C54" t="s">
        <v>161</v>
      </c>
      <c r="G54" s="47"/>
      <c r="H54" s="47"/>
      <c r="I54" s="47"/>
      <c r="J54" s="47"/>
      <c r="K54" s="47"/>
      <c r="L54" s="47"/>
      <c r="M54" s="1"/>
      <c r="N54" s="1"/>
      <c r="O54" s="1"/>
      <c r="P54" s="1"/>
      <c r="Q54" s="1"/>
      <c r="S54" s="1"/>
      <c r="T54" s="1"/>
      <c r="U54" s="1"/>
      <c r="V54" s="1"/>
      <c r="W54" s="1"/>
    </row>
    <row r="55" spans="1:23">
      <c r="A55">
        <f t="shared" si="0"/>
        <v>49</v>
      </c>
      <c r="G55" s="3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>
      <c r="A56">
        <f t="shared" si="0"/>
        <v>50</v>
      </c>
      <c r="D56" t="s">
        <v>158</v>
      </c>
      <c r="G56" s="1">
        <f>G60-G58-G57</f>
        <v>26245662.361441277</v>
      </c>
      <c r="H56" s="1">
        <f t="shared" ref="H56:V56" si="21">H60-H58-H57</f>
        <v>14909208.512084788</v>
      </c>
      <c r="I56" s="1">
        <f t="shared" si="21"/>
        <v>5905961.2723947847</v>
      </c>
      <c r="J56" s="1">
        <f t="shared" si="21"/>
        <v>65857.445106052459</v>
      </c>
      <c r="K56" s="1">
        <f t="shared" si="21"/>
        <v>3229532.0908135888</v>
      </c>
      <c r="L56" s="1">
        <f t="shared" si="21"/>
        <v>2135103.0410420629</v>
      </c>
      <c r="M56" s="1">
        <f t="shared" si="21"/>
        <v>0</v>
      </c>
      <c r="N56" s="1">
        <f t="shared" si="21"/>
        <v>0</v>
      </c>
      <c r="O56" s="1">
        <f t="shared" si="21"/>
        <v>0</v>
      </c>
      <c r="P56" s="1">
        <f t="shared" si="21"/>
        <v>0</v>
      </c>
      <c r="Q56" s="1">
        <f t="shared" si="21"/>
        <v>0</v>
      </c>
      <c r="R56" s="1">
        <f t="shared" si="21"/>
        <v>0</v>
      </c>
      <c r="S56" s="1">
        <f t="shared" si="21"/>
        <v>0</v>
      </c>
      <c r="T56" s="1">
        <f t="shared" si="21"/>
        <v>0</v>
      </c>
      <c r="U56" s="1">
        <f t="shared" si="21"/>
        <v>0</v>
      </c>
      <c r="V56" s="1">
        <f t="shared" si="21"/>
        <v>0</v>
      </c>
      <c r="W56" s="1">
        <f>SUM(H56:V56)-G56</f>
        <v>0</v>
      </c>
    </row>
    <row r="57" spans="1:23">
      <c r="A57">
        <f t="shared" si="0"/>
        <v>51</v>
      </c>
      <c r="D57" t="s">
        <v>431</v>
      </c>
      <c r="F57" s="63"/>
      <c r="G57" s="1">
        <f>$F$46*G60</f>
        <v>408776.81535134156</v>
      </c>
      <c r="H57" s="1">
        <f>$F$46*H60</f>
        <v>232211.27708832006</v>
      </c>
      <c r="I57" s="1">
        <f>$F$46*I60</f>
        <v>91985.487250066144</v>
      </c>
      <c r="J57" s="1">
        <f t="shared" ref="J57:V57" si="22">$F$46*J60</f>
        <v>1025.7312734914556</v>
      </c>
      <c r="K57" s="1">
        <f t="shared" si="22"/>
        <v>50300.039106547512</v>
      </c>
      <c r="L57" s="1">
        <f t="shared" si="22"/>
        <v>33254.28063291638</v>
      </c>
      <c r="M57" s="1">
        <f t="shared" si="22"/>
        <v>0</v>
      </c>
      <c r="N57" s="1">
        <f t="shared" si="22"/>
        <v>0</v>
      </c>
      <c r="O57" s="1">
        <f t="shared" si="22"/>
        <v>0</v>
      </c>
      <c r="P57" s="1">
        <f t="shared" si="22"/>
        <v>0</v>
      </c>
      <c r="Q57" s="1">
        <f t="shared" si="22"/>
        <v>0</v>
      </c>
      <c r="R57" s="1">
        <f t="shared" si="22"/>
        <v>0</v>
      </c>
      <c r="S57" s="1">
        <f t="shared" si="22"/>
        <v>0</v>
      </c>
      <c r="T57" s="1">
        <f t="shared" si="22"/>
        <v>0</v>
      </c>
      <c r="U57" s="1">
        <f t="shared" si="22"/>
        <v>0</v>
      </c>
      <c r="V57" s="1">
        <f t="shared" si="22"/>
        <v>0</v>
      </c>
      <c r="W57" s="1">
        <f>SUM(H57:V57)-G57</f>
        <v>0</v>
      </c>
    </row>
    <row r="58" spans="1:23">
      <c r="A58">
        <f t="shared" si="0"/>
        <v>52</v>
      </c>
      <c r="D58" t="s">
        <v>143</v>
      </c>
      <c r="G58" s="1">
        <f>$F$29*(G60-G57)+$F$30*(G60-G57-$F$29*(G60-G57))</f>
        <v>8725240.1854491644</v>
      </c>
      <c r="H58" s="1">
        <f>$F$29*(H60-H57)+$F$30*(H60-H57-$F$29*(H60-H57))</f>
        <v>4956492.3701068014</v>
      </c>
      <c r="I58" s="1">
        <f t="shared" ref="I58:V58" si="23">$F$29*(I60-I57)+$F$30*(I60-I57-$F$29*(I60-I57))</f>
        <v>1963407.5116089261</v>
      </c>
      <c r="J58" s="1">
        <f t="shared" si="23"/>
        <v>21893.980751445823</v>
      </c>
      <c r="K58" s="1">
        <f t="shared" si="23"/>
        <v>1073641.9142678084</v>
      </c>
      <c r="L58" s="1">
        <f t="shared" si="23"/>
        <v>709804.40871418337</v>
      </c>
      <c r="M58" s="1">
        <f t="shared" si="23"/>
        <v>0</v>
      </c>
      <c r="N58" s="1">
        <f t="shared" si="23"/>
        <v>0</v>
      </c>
      <c r="O58" s="1">
        <f t="shared" si="23"/>
        <v>0</v>
      </c>
      <c r="P58" s="1">
        <f t="shared" si="23"/>
        <v>0</v>
      </c>
      <c r="Q58" s="1">
        <f t="shared" si="23"/>
        <v>0</v>
      </c>
      <c r="R58" s="1">
        <f t="shared" si="23"/>
        <v>0</v>
      </c>
      <c r="S58" s="1">
        <f t="shared" si="23"/>
        <v>0</v>
      </c>
      <c r="T58" s="1">
        <f t="shared" si="23"/>
        <v>0</v>
      </c>
      <c r="U58" s="1">
        <f t="shared" si="23"/>
        <v>0</v>
      </c>
      <c r="V58" s="1">
        <f t="shared" si="23"/>
        <v>0</v>
      </c>
      <c r="W58" s="1">
        <f>SUM(H58:V58)-G58</f>
        <v>0</v>
      </c>
    </row>
    <row r="59" spans="1:23">
      <c r="A59">
        <f t="shared" si="0"/>
        <v>53</v>
      </c>
      <c r="D59" t="s">
        <v>159</v>
      </c>
      <c r="G59" s="1">
        <f t="shared" ref="G59:V59" si="24">G56+G57+G58+G13</f>
        <v>223201692.5812529</v>
      </c>
      <c r="H59" s="1">
        <f t="shared" si="24"/>
        <v>125083787.53904203</v>
      </c>
      <c r="I59" s="1">
        <f t="shared" si="24"/>
        <v>71662124.338667899</v>
      </c>
      <c r="J59" s="1">
        <f t="shared" si="24"/>
        <v>1167923.5044529373</v>
      </c>
      <c r="K59" s="1">
        <f t="shared" si="24"/>
        <v>13947245.964029551</v>
      </c>
      <c r="L59" s="1">
        <f t="shared" si="24"/>
        <v>11340611.235060511</v>
      </c>
      <c r="M59" s="1">
        <f t="shared" si="24"/>
        <v>0</v>
      </c>
      <c r="N59" s="1">
        <f t="shared" si="24"/>
        <v>0</v>
      </c>
      <c r="O59" s="1">
        <f t="shared" si="24"/>
        <v>0</v>
      </c>
      <c r="P59" s="1">
        <f t="shared" si="24"/>
        <v>0</v>
      </c>
      <c r="Q59" s="1">
        <f t="shared" si="24"/>
        <v>0</v>
      </c>
      <c r="R59" s="1">
        <f t="shared" si="24"/>
        <v>0</v>
      </c>
      <c r="S59" s="1">
        <f t="shared" si="24"/>
        <v>0</v>
      </c>
      <c r="T59" s="1">
        <f t="shared" si="24"/>
        <v>0</v>
      </c>
      <c r="U59" s="1">
        <f t="shared" si="24"/>
        <v>0</v>
      </c>
      <c r="V59" s="1">
        <f t="shared" si="24"/>
        <v>0</v>
      </c>
      <c r="W59" s="1">
        <f>SUM(H59:V59)-G59</f>
        <v>0</v>
      </c>
    </row>
    <row r="60" spans="1:23">
      <c r="A60">
        <f t="shared" si="0"/>
        <v>54</v>
      </c>
      <c r="D60" t="s">
        <v>595</v>
      </c>
      <c r="G60" s="49">
        <v>35379679.362241782</v>
      </c>
      <c r="H60" s="49">
        <v>20097912.159279909</v>
      </c>
      <c r="I60" s="49">
        <v>7961354.2712537777</v>
      </c>
      <c r="J60" s="49">
        <v>88777.157130989741</v>
      </c>
      <c r="K60" s="49">
        <v>4353474.0441879444</v>
      </c>
      <c r="L60" s="49">
        <v>2878161.7303891624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3.9115548133850098E-8</v>
      </c>
    </row>
    <row r="61" spans="1:23">
      <c r="A61">
        <f t="shared" si="0"/>
        <v>55</v>
      </c>
      <c r="D61" t="s">
        <v>10</v>
      </c>
      <c r="G61" s="6">
        <f>IF(G38=0,0,(G56+G36)/G38)</f>
        <v>8.2999834135644393E-2</v>
      </c>
      <c r="H61" s="6">
        <f t="shared" ref="H61:V61" si="25">IF(H38=0,0,(H56+H36)/H38)</f>
        <v>4.1156582617275554E-2</v>
      </c>
      <c r="I61" s="6">
        <f t="shared" si="25"/>
        <v>0.12950176898063143</v>
      </c>
      <c r="J61" s="6">
        <f t="shared" si="25"/>
        <v>1.3075669128926251</v>
      </c>
      <c r="K61" s="6">
        <f t="shared" si="25"/>
        <v>0.29320718405712431</v>
      </c>
      <c r="L61" s="6">
        <f t="shared" si="25"/>
        <v>1.4868092392236478</v>
      </c>
      <c r="M61" s="6">
        <f t="shared" si="25"/>
        <v>0</v>
      </c>
      <c r="N61" s="6">
        <f t="shared" si="25"/>
        <v>0</v>
      </c>
      <c r="O61" s="6">
        <f t="shared" si="25"/>
        <v>0</v>
      </c>
      <c r="P61" s="6">
        <f t="shared" si="25"/>
        <v>0</v>
      </c>
      <c r="Q61" s="6">
        <f t="shared" si="25"/>
        <v>0</v>
      </c>
      <c r="R61" s="6">
        <f t="shared" si="25"/>
        <v>0</v>
      </c>
      <c r="S61" s="6">
        <f t="shared" si="25"/>
        <v>0</v>
      </c>
      <c r="T61" s="6">
        <f t="shared" si="25"/>
        <v>0</v>
      </c>
      <c r="U61" s="6">
        <f t="shared" si="25"/>
        <v>0</v>
      </c>
      <c r="V61" s="6">
        <f t="shared" si="25"/>
        <v>0</v>
      </c>
      <c r="W61" s="1"/>
    </row>
    <row r="62" spans="1:23">
      <c r="A62">
        <f t="shared" si="0"/>
        <v>56</v>
      </c>
      <c r="D62" t="s">
        <v>156</v>
      </c>
      <c r="G62" s="33">
        <f t="shared" ref="G62:V62" si="26">G61/$G$61</f>
        <v>1</v>
      </c>
      <c r="H62" s="33">
        <f t="shared" si="26"/>
        <v>0.49586343208848416</v>
      </c>
      <c r="I62" s="33">
        <f t="shared" si="26"/>
        <v>1.5602653948559726</v>
      </c>
      <c r="J62" s="33">
        <f t="shared" si="26"/>
        <v>15.753849709575366</v>
      </c>
      <c r="K62" s="33">
        <f t="shared" si="26"/>
        <v>3.5326237348612493</v>
      </c>
      <c r="L62" s="33">
        <f t="shared" si="26"/>
        <v>17.913400125520678</v>
      </c>
      <c r="M62" s="33">
        <f t="shared" si="26"/>
        <v>0</v>
      </c>
      <c r="N62" s="33">
        <f t="shared" si="26"/>
        <v>0</v>
      </c>
      <c r="O62" s="33">
        <f t="shared" si="26"/>
        <v>0</v>
      </c>
      <c r="P62" s="33">
        <f t="shared" si="26"/>
        <v>0</v>
      </c>
      <c r="Q62" s="33">
        <f t="shared" si="26"/>
        <v>0</v>
      </c>
      <c r="R62" s="33">
        <f t="shared" si="26"/>
        <v>0</v>
      </c>
      <c r="S62" s="33">
        <f t="shared" si="26"/>
        <v>0</v>
      </c>
      <c r="T62" s="33">
        <f t="shared" si="26"/>
        <v>0</v>
      </c>
      <c r="U62" s="33">
        <f t="shared" si="26"/>
        <v>0</v>
      </c>
      <c r="V62" s="33">
        <f t="shared" si="26"/>
        <v>0</v>
      </c>
      <c r="W62" s="1"/>
    </row>
    <row r="63" spans="1:23">
      <c r="A63">
        <f t="shared" si="0"/>
        <v>57</v>
      </c>
      <c r="D63" t="s">
        <v>160</v>
      </c>
      <c r="G63" s="6">
        <f t="shared" ref="G63:V63" si="27">IF(G13=0,0,(G56+G57+G58)/G13)</f>
        <v>0.18836811913514667</v>
      </c>
      <c r="H63" s="6">
        <f t="shared" si="27"/>
        <v>0.1914344390288728</v>
      </c>
      <c r="I63" s="6">
        <f t="shared" si="27"/>
        <v>0.12498050279185521</v>
      </c>
      <c r="J63" s="6">
        <f t="shared" si="27"/>
        <v>8.2266096115047468E-2</v>
      </c>
      <c r="K63" s="6">
        <f t="shared" si="27"/>
        <v>0.45378127399341184</v>
      </c>
      <c r="L63" s="6">
        <f t="shared" si="27"/>
        <v>0.34010976713070984</v>
      </c>
      <c r="M63" s="6">
        <f t="shared" si="27"/>
        <v>0</v>
      </c>
      <c r="N63" s="6">
        <f t="shared" si="27"/>
        <v>0</v>
      </c>
      <c r="O63" s="6">
        <f t="shared" si="27"/>
        <v>0</v>
      </c>
      <c r="P63" s="6">
        <f t="shared" si="27"/>
        <v>0</v>
      </c>
      <c r="Q63" s="6">
        <f t="shared" si="27"/>
        <v>0</v>
      </c>
      <c r="R63" s="6">
        <f t="shared" si="27"/>
        <v>0</v>
      </c>
      <c r="S63" s="6">
        <f t="shared" si="27"/>
        <v>0</v>
      </c>
      <c r="T63" s="6">
        <f t="shared" si="27"/>
        <v>0</v>
      </c>
      <c r="U63" s="6">
        <f t="shared" si="27"/>
        <v>0</v>
      </c>
      <c r="V63" s="6">
        <f t="shared" si="27"/>
        <v>0</v>
      </c>
      <c r="W63" s="1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9" orientation="portrait" r:id="rId1"/>
  <headerFooter>
    <oddHeader>&amp;RExhibit PHR-2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05"/>
  <sheetViews>
    <sheetView defaultGridColor="0" view="pageBreakPreview" topLeftCell="A40" colorId="22" zoomScale="60" zoomScaleNormal="57" workbookViewId="0">
      <selection activeCell="N81" sqref="N81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13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t="str">
        <f>Summary!A1</f>
        <v>Atmos Energy Corporation, Kentucky/Mid-States Division</v>
      </c>
    </row>
    <row r="2" spans="1:142">
      <c r="A2" t="str">
        <f>Summary!A2</f>
        <v>Class Cost of Service - Customer/Demand Study</v>
      </c>
    </row>
    <row r="3" spans="1:142">
      <c r="A3" t="str">
        <f>Summary!A3</f>
        <v>Forecasted Test Period: Twelve Months Ended March 31, 2026</v>
      </c>
    </row>
    <row r="5" spans="1:142">
      <c r="A5" s="1" t="s">
        <v>49</v>
      </c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</row>
    <row r="6" spans="1:14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</row>
    <row r="7" spans="1:14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</row>
    <row r="8" spans="1:142">
      <c r="A8" s="1"/>
      <c r="B8" s="1"/>
      <c r="C8" s="1"/>
      <c r="D8" s="1"/>
      <c r="E8" s="1"/>
      <c r="F8" s="3" t="s">
        <v>54</v>
      </c>
      <c r="H8" s="1"/>
      <c r="I8" s="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</row>
    <row r="9" spans="1:142">
      <c r="A9" s="1"/>
      <c r="B9" s="1"/>
      <c r="C9" s="1"/>
      <c r="D9" s="1"/>
      <c r="E9" s="1"/>
      <c r="F9" s="3"/>
      <c r="H9" s="1"/>
      <c r="I9" s="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</row>
    <row r="10" spans="1:142">
      <c r="A10" s="1"/>
      <c r="B10" s="1"/>
      <c r="C10" s="1"/>
      <c r="D10" s="1"/>
      <c r="E10" s="1"/>
      <c r="F10" s="3"/>
      <c r="H10" s="1"/>
      <c r="N10" s="3"/>
      <c r="O10" s="3"/>
      <c r="Q10" s="2"/>
      <c r="R10" s="2"/>
      <c r="S10" s="2"/>
      <c r="T10" s="2"/>
      <c r="U10" s="2"/>
      <c r="V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</row>
    <row r="11" spans="1:142">
      <c r="A11" s="1"/>
      <c r="B11" s="1"/>
      <c r="C11" s="1"/>
      <c r="D11" s="1"/>
      <c r="E11" s="1"/>
      <c r="F11" s="1"/>
      <c r="H11" s="1"/>
      <c r="J11" s="23"/>
      <c r="K11" s="3"/>
      <c r="L11" s="3"/>
      <c r="M11" s="3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</row>
    <row r="12" spans="1:142">
      <c r="A12" s="74" t="s">
        <v>290</v>
      </c>
      <c r="B12" s="1"/>
      <c r="C12" s="1"/>
      <c r="D12" s="1"/>
      <c r="E12" s="1"/>
      <c r="F12" s="1"/>
      <c r="G12" s="14" t="s">
        <v>38</v>
      </c>
      <c r="H12" s="11" t="s">
        <v>38</v>
      </c>
      <c r="I12" s="2" t="s">
        <v>1</v>
      </c>
      <c r="J12" s="2" t="s">
        <v>56</v>
      </c>
      <c r="K12" s="2" t="s">
        <v>535</v>
      </c>
      <c r="L12" s="2" t="s">
        <v>535</v>
      </c>
      <c r="M12" s="40" t="s">
        <v>536</v>
      </c>
      <c r="N12" s="40" t="s">
        <v>536</v>
      </c>
      <c r="O12" s="2"/>
      <c r="P12" s="2"/>
      <c r="Q12" s="2"/>
      <c r="R12" s="2"/>
      <c r="S12" s="2"/>
      <c r="T12" s="3"/>
      <c r="U12" s="3"/>
      <c r="V12" s="3"/>
      <c r="W12" s="2"/>
      <c r="X12" s="2"/>
      <c r="Y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</row>
    <row r="13" spans="1:142">
      <c r="A13" s="74" t="s">
        <v>289</v>
      </c>
      <c r="B13" s="1"/>
      <c r="C13" s="1"/>
      <c r="D13" s="1"/>
      <c r="E13" s="1"/>
      <c r="F13" s="1"/>
      <c r="G13" s="14" t="s">
        <v>39</v>
      </c>
      <c r="H13" s="11" t="s">
        <v>21</v>
      </c>
      <c r="I13" s="2" t="s">
        <v>2</v>
      </c>
      <c r="J13" s="2" t="s">
        <v>460</v>
      </c>
      <c r="K13" s="40" t="s">
        <v>537</v>
      </c>
      <c r="L13" s="40" t="s">
        <v>538</v>
      </c>
      <c r="M13" s="40" t="s">
        <v>537</v>
      </c>
      <c r="N13" s="40" t="s">
        <v>538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</row>
    <row r="14" spans="1:142">
      <c r="A14" s="1">
        <v>1</v>
      </c>
      <c r="B14" s="1"/>
      <c r="C14" s="1"/>
      <c r="D14" s="1" t="s">
        <v>119</v>
      </c>
      <c r="E14" s="1"/>
      <c r="F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</row>
    <row r="15" spans="1:142">
      <c r="A15" s="1">
        <f t="shared" ref="A15:A32" si="0">A14+1</f>
        <v>2</v>
      </c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</row>
    <row r="16" spans="1:142">
      <c r="A16" s="1">
        <f t="shared" si="0"/>
        <v>3</v>
      </c>
      <c r="B16" s="1"/>
      <c r="C16" s="1"/>
      <c r="D16" s="1"/>
      <c r="E16" s="1" t="s">
        <v>262</v>
      </c>
      <c r="G16" s="14" t="s">
        <v>23</v>
      </c>
      <c r="H16" s="1"/>
      <c r="I16" s="1">
        <f>SUM(J16:X16)</f>
        <v>96636506.199790418</v>
      </c>
      <c r="J16" s="9">
        <v>52550517.162381537</v>
      </c>
      <c r="K16" s="9">
        <v>26407051.920037542</v>
      </c>
      <c r="L16" s="9">
        <v>226254.46456314999</v>
      </c>
      <c r="M16" s="9">
        <v>9273095.0083004031</v>
      </c>
      <c r="N16" s="9">
        <v>8179587.6445077807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1">
        <f>SUM(J16:X16)-I16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</row>
    <row r="17" spans="1:25">
      <c r="A17" s="1">
        <f>A16+1</f>
        <v>4</v>
      </c>
      <c r="B17" s="1"/>
      <c r="C17" s="1"/>
      <c r="D17" s="1"/>
      <c r="E17" s="1" t="s">
        <v>268</v>
      </c>
      <c r="G17" s="14" t="s">
        <v>23</v>
      </c>
      <c r="H17" s="1"/>
      <c r="I17" s="1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">
        <f>SUM(J17:X17)-I17</f>
        <v>0</v>
      </c>
    </row>
    <row r="18" spans="1:25">
      <c r="A18" s="1">
        <f>A17+1</f>
        <v>5</v>
      </c>
      <c r="B18" s="1"/>
      <c r="C18" s="1"/>
      <c r="D18" s="1"/>
      <c r="E18" s="1" t="s">
        <v>433</v>
      </c>
      <c r="G18" s="14" t="s">
        <v>23</v>
      </c>
      <c r="H18" s="1"/>
      <c r="I18" s="1">
        <f>SUM(J18:X18)</f>
        <v>87640898.071899414</v>
      </c>
      <c r="J18" s="9">
        <v>50501238.238056242</v>
      </c>
      <c r="K18" s="9">
        <v>36296542.925790139</v>
      </c>
      <c r="L18" s="9">
        <v>843116.9080530405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1">
        <v>0</v>
      </c>
    </row>
    <row r="19" spans="1:25">
      <c r="A19" s="1">
        <f t="shared" si="0"/>
        <v>6</v>
      </c>
      <c r="B19" s="1"/>
      <c r="C19" s="1"/>
      <c r="D19" s="1"/>
      <c r="E19" s="1" t="s">
        <v>263</v>
      </c>
      <c r="F19" s="1"/>
      <c r="G19" s="14" t="s">
        <v>23</v>
      </c>
      <c r="H19" s="1"/>
      <c r="I19" s="1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1">
        <f>SUM(J19:X19)-I19</f>
        <v>0</v>
      </c>
    </row>
    <row r="20" spans="1:25">
      <c r="A20" s="1">
        <f t="shared" si="0"/>
        <v>7</v>
      </c>
      <c r="B20" s="1"/>
      <c r="C20" s="1"/>
      <c r="D20" s="1"/>
      <c r="E20" s="1"/>
      <c r="G20" s="1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>
      <c r="A21" s="1">
        <f t="shared" si="0"/>
        <v>8</v>
      </c>
      <c r="B21" s="1"/>
      <c r="C21" s="1"/>
      <c r="D21" s="1" t="s">
        <v>118</v>
      </c>
      <c r="E21" s="1"/>
      <c r="F21" s="1"/>
      <c r="H21" s="1"/>
      <c r="I21" s="1">
        <f>SUM(I16:I19)</f>
        <v>184277404.27168983</v>
      </c>
      <c r="J21" s="1">
        <f>+SUM(J16:J19)</f>
        <v>103051755.40043777</v>
      </c>
      <c r="K21" s="1">
        <f>+SUM(K16:K19)</f>
        <v>62703594.845827684</v>
      </c>
      <c r="L21" s="1">
        <f>+SUM(L16:L19)</f>
        <v>1069371.3726161905</v>
      </c>
      <c r="M21" s="1">
        <f t="shared" ref="M21:X21" si="1">SUM(M16:M19)</f>
        <v>9273095.0083004031</v>
      </c>
      <c r="N21" s="1">
        <f t="shared" si="1"/>
        <v>8179587.6445077807</v>
      </c>
      <c r="O21" s="1">
        <f t="shared" si="1"/>
        <v>0</v>
      </c>
      <c r="P21" s="1">
        <f t="shared" si="1"/>
        <v>0</v>
      </c>
      <c r="Q21" s="1">
        <f t="shared" si="1"/>
        <v>0</v>
      </c>
      <c r="R21" s="1">
        <f t="shared" si="1"/>
        <v>0</v>
      </c>
      <c r="S21" s="1">
        <f t="shared" si="1"/>
        <v>0</v>
      </c>
      <c r="T21" s="1">
        <f>SUM(T16:T19)</f>
        <v>0</v>
      </c>
      <c r="U21" s="1">
        <f>SUM(U16:U19)</f>
        <v>0</v>
      </c>
      <c r="V21" s="1">
        <f>SUM(V16:V19)</f>
        <v>0</v>
      </c>
      <c r="W21" s="1">
        <f t="shared" si="1"/>
        <v>0</v>
      </c>
      <c r="X21" s="1">
        <f t="shared" si="1"/>
        <v>0</v>
      </c>
      <c r="Y21" s="1">
        <f>SUM(J21:X21)-I21</f>
        <v>0</v>
      </c>
    </row>
    <row r="22" spans="1:25">
      <c r="A22" s="1">
        <f t="shared" si="0"/>
        <v>9</v>
      </c>
      <c r="B22" s="1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>
      <c r="A23" s="1">
        <f t="shared" si="0"/>
        <v>10</v>
      </c>
      <c r="B23" s="1"/>
      <c r="C23" s="1"/>
      <c r="D23" s="1" t="s">
        <v>147</v>
      </c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>
      <c r="A24" s="1">
        <f t="shared" si="0"/>
        <v>11</v>
      </c>
      <c r="B24" s="1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>
      <c r="A25" s="1">
        <f t="shared" si="0"/>
        <v>12</v>
      </c>
      <c r="B25" s="1"/>
      <c r="C25" s="1"/>
      <c r="D25" s="1"/>
      <c r="E25" s="41" t="s">
        <v>373</v>
      </c>
      <c r="F25" s="1"/>
      <c r="G25" s="16">
        <v>18.600000000000001</v>
      </c>
      <c r="H25" s="9" t="str">
        <f>VLOOKUP($G25,alloc,3)</f>
        <v>Total Rate Schedule Revenues</v>
      </c>
      <c r="I25" s="1">
        <v>367461.89996584691</v>
      </c>
      <c r="J25" s="9">
        <f>$I25*VLOOKUP($G25,alloc,6)</f>
        <v>205492.33360390953</v>
      </c>
      <c r="K25" s="9">
        <f>$I25*VLOOKUP($G25,alloc,7)</f>
        <v>125035.30852195913</v>
      </c>
      <c r="L25" s="9">
        <f>$I25*VLOOKUP($G25,alloc,8)</f>
        <v>2132.400539847411</v>
      </c>
      <c r="M25" s="9">
        <f>$I25*VLOOKUP($G25,alloc,9)</f>
        <v>18491.193338549569</v>
      </c>
      <c r="N25" s="9">
        <f>$I25*VLOOKUP($G25,alloc,10)</f>
        <v>16310.66396158128</v>
      </c>
      <c r="O25" s="9">
        <f>$I25*VLOOKUP($G25,alloc,11)</f>
        <v>0</v>
      </c>
      <c r="P25" s="9">
        <f>$I25*VLOOKUP($G25,alloc,12)</f>
        <v>0</v>
      </c>
      <c r="Q25" s="9">
        <f>$I25*VLOOKUP($G25,alloc,13)</f>
        <v>0</v>
      </c>
      <c r="R25" s="9">
        <f>$I25*VLOOKUP($G25,alloc,14)</f>
        <v>0</v>
      </c>
      <c r="S25" s="9">
        <f>$I25*VLOOKUP($G25,alloc,15)</f>
        <v>0</v>
      </c>
      <c r="T25" s="9">
        <f>$I25*VLOOKUP($G25,alloc,16)</f>
        <v>0</v>
      </c>
      <c r="U25" s="9">
        <f>$I25*VLOOKUP($G25,alloc,17)</f>
        <v>0</v>
      </c>
      <c r="V25" s="9">
        <f>$I25*VLOOKUP($G25,alloc,18)</f>
        <v>0</v>
      </c>
      <c r="W25" s="9">
        <f>$I25*VLOOKUP($G25,alloc,19)</f>
        <v>0</v>
      </c>
      <c r="X25" s="9">
        <f>$I25*VLOOKUP($G25,alloc,20)</f>
        <v>0</v>
      </c>
      <c r="Y25" s="1">
        <f>SUM(J25:X25)-I25</f>
        <v>0</v>
      </c>
    </row>
    <row r="26" spans="1:25">
      <c r="A26" s="1">
        <f t="shared" si="0"/>
        <v>13</v>
      </c>
      <c r="B26" s="1"/>
      <c r="C26" s="1"/>
      <c r="D26" s="1"/>
      <c r="E26" s="41" t="s">
        <v>374</v>
      </c>
      <c r="F26" s="1"/>
      <c r="G26" s="16">
        <v>18.600000000000001</v>
      </c>
      <c r="H26" s="9" t="str">
        <f>VLOOKUP($G26,alloc,3)</f>
        <v>Total Rate Schedule Revenues</v>
      </c>
      <c r="I26" s="1">
        <v>58912</v>
      </c>
      <c r="J26" s="9">
        <f>$I26*VLOOKUP($G26,alloc,6)</f>
        <v>32944.815117971921</v>
      </c>
      <c r="K26" s="9">
        <f>$I26*VLOOKUP($G26,alloc,7)</f>
        <v>20045.833585278589</v>
      </c>
      <c r="L26" s="9">
        <f>$I26*VLOOKUP($G26,alloc,8)</f>
        <v>341.86940364474947</v>
      </c>
      <c r="M26" s="9">
        <f>$I26*VLOOKUP($G26,alloc,9)</f>
        <v>2964.5336892392929</v>
      </c>
      <c r="N26" s="9">
        <f>$I26*VLOOKUP($G26,alloc,10)</f>
        <v>2614.9482038654482</v>
      </c>
      <c r="O26" s="9">
        <f>$I26*VLOOKUP($G26,alloc,11)</f>
        <v>0</v>
      </c>
      <c r="P26" s="9">
        <f>$I26*VLOOKUP($G26,alloc,12)</f>
        <v>0</v>
      </c>
      <c r="Q26" s="9">
        <f>$I26*VLOOKUP($G26,alloc,13)</f>
        <v>0</v>
      </c>
      <c r="R26" s="9">
        <f>$I26*VLOOKUP($G26,alloc,14)</f>
        <v>0</v>
      </c>
      <c r="S26" s="9">
        <f>$I26*VLOOKUP($G26,alloc,15)</f>
        <v>0</v>
      </c>
      <c r="T26" s="9">
        <f>$I26*VLOOKUP($G26,alloc,16)</f>
        <v>0</v>
      </c>
      <c r="U26" s="9">
        <f>$I26*VLOOKUP($G26,alloc,17)</f>
        <v>0</v>
      </c>
      <c r="V26" s="9">
        <f>$I26*VLOOKUP($G26,alloc,18)</f>
        <v>0</v>
      </c>
      <c r="W26" s="9">
        <f>$I26*VLOOKUP($G26,alloc,19)</f>
        <v>0</v>
      </c>
      <c r="X26" s="9">
        <f>$I26*VLOOKUP($G26,alloc,20)</f>
        <v>0</v>
      </c>
      <c r="Y26" s="1">
        <f>SUM(J26:X26)-I26</f>
        <v>0</v>
      </c>
    </row>
    <row r="27" spans="1:25">
      <c r="A27" s="1">
        <f t="shared" si="0"/>
        <v>14</v>
      </c>
      <c r="B27" s="1"/>
      <c r="C27" s="1"/>
      <c r="D27" s="1"/>
      <c r="E27" s="41" t="s">
        <v>435</v>
      </c>
      <c r="F27" s="1"/>
      <c r="G27" s="16">
        <v>18.2</v>
      </c>
      <c r="H27" s="9" t="str">
        <f>VLOOKUP($G27,alloc,3)</f>
        <v>Base Revenues</v>
      </c>
      <c r="I27" s="1">
        <v>-4.5826445519924164</v>
      </c>
      <c r="J27" s="9">
        <f>$I27*VLOOKUP($G27,alloc,6)</f>
        <v>-2.4920224317784161</v>
      </c>
      <c r="K27" s="9">
        <f>$I27*VLOOKUP($G27,alloc,7)</f>
        <v>-1.2522610488975168</v>
      </c>
      <c r="L27" s="9">
        <f>$I27*VLOOKUP($G27,alloc,8)</f>
        <v>-1.0729317834097455E-2</v>
      </c>
      <c r="M27" s="9">
        <f>$I27*VLOOKUP($G27,alloc,9)</f>
        <v>-0.43974373651339721</v>
      </c>
      <c r="N27" s="9">
        <f>$I27*VLOOKUP($G27,alloc,10)</f>
        <v>-0.38788801696898845</v>
      </c>
      <c r="O27" s="9">
        <f>$I27*VLOOKUP($G27,alloc,11)</f>
        <v>0</v>
      </c>
      <c r="P27" s="9">
        <f>$I27*VLOOKUP($G27,alloc,12)</f>
        <v>0</v>
      </c>
      <c r="Q27" s="9">
        <f>$I27*VLOOKUP($G27,alloc,13)</f>
        <v>0</v>
      </c>
      <c r="R27" s="9">
        <f>$I27*VLOOKUP($G27,alloc,14)</f>
        <v>0</v>
      </c>
      <c r="S27" s="9">
        <f>$I27*VLOOKUP($G27,alloc,15)</f>
        <v>0</v>
      </c>
      <c r="T27" s="9">
        <f>$I27*VLOOKUP($G27,alloc,16)</f>
        <v>0</v>
      </c>
      <c r="U27" s="9">
        <f>$I27*VLOOKUP($G27,alloc,17)</f>
        <v>0</v>
      </c>
      <c r="V27" s="9">
        <f>$I27*VLOOKUP($G27,alloc,18)</f>
        <v>0</v>
      </c>
      <c r="W27" s="9">
        <f>$I27*VLOOKUP($G27,alloc,19)</f>
        <v>0</v>
      </c>
      <c r="X27" s="9">
        <f>$I27*VLOOKUP($G27,alloc,20)</f>
        <v>0</v>
      </c>
      <c r="Y27" s="1">
        <f>SUM(J27:X27)-I27</f>
        <v>0</v>
      </c>
    </row>
    <row r="28" spans="1:25">
      <c r="A28" s="1">
        <f t="shared" si="0"/>
        <v>15</v>
      </c>
      <c r="B28" s="1"/>
      <c r="C28" s="1"/>
      <c r="D28" s="1"/>
      <c r="E28" s="41" t="s">
        <v>375</v>
      </c>
      <c r="F28" s="1"/>
      <c r="G28" s="16">
        <v>18.2</v>
      </c>
      <c r="H28" s="9" t="str">
        <f>VLOOKUP($G28,alloc,3)</f>
        <v>Base Revenues</v>
      </c>
      <c r="I28" s="1">
        <v>3118239.63</v>
      </c>
      <c r="J28" s="9">
        <f>$I28*VLOOKUP($G28,alloc,6)</f>
        <v>1695685.3226248843</v>
      </c>
      <c r="K28" s="9">
        <f>$I28*VLOOKUP($G28,alloc,7)</f>
        <v>852095.33174024499</v>
      </c>
      <c r="L28" s="9">
        <f>$I28*VLOOKUP($G28,alloc,8)</f>
        <v>7300.7154915827768</v>
      </c>
      <c r="M28" s="9">
        <f>$I28*VLOOKUP($G28,alloc,9)</f>
        <v>299221.62425715063</v>
      </c>
      <c r="N28" s="9">
        <f>$I28*VLOOKUP($G28,alloc,10)</f>
        <v>263936.63588613708</v>
      </c>
      <c r="O28" s="9">
        <f>$I28*VLOOKUP($G28,alloc,11)</f>
        <v>0</v>
      </c>
      <c r="P28" s="9">
        <f>$I28*VLOOKUP($G28,alloc,12)</f>
        <v>0</v>
      </c>
      <c r="Q28" s="9">
        <f>$I28*VLOOKUP($G28,alloc,13)</f>
        <v>0</v>
      </c>
      <c r="R28" s="9">
        <f>$I28*VLOOKUP($G28,alloc,14)</f>
        <v>0</v>
      </c>
      <c r="S28" s="9">
        <f>$I28*VLOOKUP($G28,alloc,15)</f>
        <v>0</v>
      </c>
      <c r="T28" s="9">
        <f>$I28*VLOOKUP($G28,alloc,16)</f>
        <v>0</v>
      </c>
      <c r="U28" s="9">
        <f>$I28*VLOOKUP($G28,alloc,17)</f>
        <v>0</v>
      </c>
      <c r="V28" s="9">
        <f>$I28*VLOOKUP($G28,alloc,18)</f>
        <v>0</v>
      </c>
      <c r="W28" s="9">
        <f>$I28*VLOOKUP($G28,alloc,19)</f>
        <v>0</v>
      </c>
      <c r="X28" s="9">
        <f>$I28*VLOOKUP($G28,alloc,20)</f>
        <v>0</v>
      </c>
      <c r="Y28" s="1">
        <f>SUM(J28:X28)-I28</f>
        <v>0</v>
      </c>
    </row>
    <row r="29" spans="1:25">
      <c r="A29" s="1">
        <f t="shared" si="0"/>
        <v>16</v>
      </c>
      <c r="B29" s="1"/>
      <c r="C29" s="1"/>
      <c r="D29" s="1"/>
      <c r="E29" s="1"/>
      <c r="F29" s="1"/>
      <c r="G29" s="16"/>
      <c r="H29" s="9"/>
      <c r="I29" s="1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1"/>
    </row>
    <row r="30" spans="1:25">
      <c r="A30" s="1">
        <f t="shared" si="0"/>
        <v>17</v>
      </c>
      <c r="B30" s="1"/>
      <c r="C30" s="1"/>
      <c r="D30" s="1" t="s">
        <v>53</v>
      </c>
      <c r="E30" s="1"/>
      <c r="F30" s="1"/>
      <c r="G30" s="14"/>
      <c r="H30" s="1"/>
      <c r="I30" s="1">
        <f>SUM(J30:X30)</f>
        <v>3544608.9473212948</v>
      </c>
      <c r="J30" s="1">
        <f t="shared" ref="J30:X30" si="2">SUM(J25:J28)</f>
        <v>1934119.9793243341</v>
      </c>
      <c r="K30" s="1">
        <f t="shared" si="2"/>
        <v>997175.22158643382</v>
      </c>
      <c r="L30" s="1">
        <f t="shared" si="2"/>
        <v>9774.9747057571039</v>
      </c>
      <c r="M30" s="1">
        <f t="shared" si="2"/>
        <v>320676.91154120298</v>
      </c>
      <c r="N30" s="1">
        <f t="shared" si="2"/>
        <v>282861.86016356683</v>
      </c>
      <c r="O30" s="1">
        <f t="shared" si="2"/>
        <v>0</v>
      </c>
      <c r="P30" s="1">
        <f t="shared" si="2"/>
        <v>0</v>
      </c>
      <c r="Q30" s="1">
        <f t="shared" si="2"/>
        <v>0</v>
      </c>
      <c r="R30" s="1">
        <f t="shared" si="2"/>
        <v>0</v>
      </c>
      <c r="S30" s="1">
        <f t="shared" si="2"/>
        <v>0</v>
      </c>
      <c r="T30" s="1">
        <f t="shared" si="2"/>
        <v>0</v>
      </c>
      <c r="U30" s="1">
        <f t="shared" si="2"/>
        <v>0</v>
      </c>
      <c r="V30" s="1">
        <f t="shared" si="2"/>
        <v>0</v>
      </c>
      <c r="W30" s="1">
        <f t="shared" si="2"/>
        <v>0</v>
      </c>
      <c r="X30" s="1">
        <f t="shared" si="2"/>
        <v>0</v>
      </c>
      <c r="Y30" s="1">
        <f>SUM(J30:X30)-I30</f>
        <v>0</v>
      </c>
    </row>
    <row r="31" spans="1:25">
      <c r="A31" s="1">
        <f t="shared" si="0"/>
        <v>18</v>
      </c>
      <c r="B31" s="1"/>
      <c r="C31" s="1"/>
      <c r="D31" s="1"/>
      <c r="E31" s="1"/>
      <c r="F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>
      <c r="A32" s="1">
        <f t="shared" si="0"/>
        <v>19</v>
      </c>
      <c r="B32" s="1"/>
      <c r="C32" s="1"/>
      <c r="D32" s="1" t="s">
        <v>55</v>
      </c>
      <c r="E32" s="1"/>
      <c r="H32" s="1"/>
      <c r="I32" s="1">
        <f>+I21+I30</f>
        <v>187822013.21901113</v>
      </c>
      <c r="J32" s="1">
        <f t="shared" ref="J32:X32" si="3">+J21+J30</f>
        <v>104985875.37976211</v>
      </c>
      <c r="K32" s="1">
        <f t="shared" si="3"/>
        <v>63700770.06741412</v>
      </c>
      <c r="L32" s="1">
        <f t="shared" si="3"/>
        <v>1079146.3473219476</v>
      </c>
      <c r="M32" s="1">
        <f t="shared" si="3"/>
        <v>9593771.9198416062</v>
      </c>
      <c r="N32" s="1">
        <f t="shared" si="3"/>
        <v>8462449.5046713483</v>
      </c>
      <c r="O32" s="1">
        <f t="shared" si="3"/>
        <v>0</v>
      </c>
      <c r="P32" s="1">
        <f t="shared" si="3"/>
        <v>0</v>
      </c>
      <c r="Q32" s="1">
        <f t="shared" si="3"/>
        <v>0</v>
      </c>
      <c r="R32" s="1">
        <f t="shared" si="3"/>
        <v>0</v>
      </c>
      <c r="S32" s="1">
        <f t="shared" si="3"/>
        <v>0</v>
      </c>
      <c r="T32" s="1">
        <f t="shared" si="3"/>
        <v>0</v>
      </c>
      <c r="U32" s="1">
        <f t="shared" si="3"/>
        <v>0</v>
      </c>
      <c r="V32" s="1">
        <f t="shared" si="3"/>
        <v>0</v>
      </c>
      <c r="W32" s="1">
        <f t="shared" si="3"/>
        <v>0</v>
      </c>
      <c r="X32" s="1">
        <f t="shared" si="3"/>
        <v>0</v>
      </c>
      <c r="Y32" s="1">
        <f>SUM(J32:X32)-I32</f>
        <v>0</v>
      </c>
    </row>
    <row r="39" spans="4:17">
      <c r="D39" s="1" t="s">
        <v>646</v>
      </c>
      <c r="E39" s="1"/>
      <c r="F39" s="1"/>
      <c r="H39" s="1"/>
      <c r="I39" s="1"/>
      <c r="J39" s="2" t="s">
        <v>56</v>
      </c>
      <c r="K39" s="2" t="s">
        <v>535</v>
      </c>
      <c r="L39" s="2" t="s">
        <v>535</v>
      </c>
      <c r="M39" s="40" t="s">
        <v>536</v>
      </c>
      <c r="N39" s="40" t="s">
        <v>536</v>
      </c>
      <c r="O39" s="3" t="s">
        <v>624</v>
      </c>
      <c r="P39" s="1" t="s">
        <v>428</v>
      </c>
      <c r="Q39" s="3" t="s">
        <v>610</v>
      </c>
    </row>
    <row r="40" spans="4:17">
      <c r="D40" s="1"/>
      <c r="E40" s="1"/>
      <c r="F40" s="1"/>
      <c r="G40" s="14" t="s">
        <v>600</v>
      </c>
      <c r="H40" s="3" t="s">
        <v>601</v>
      </c>
      <c r="I40" s="3" t="s">
        <v>602</v>
      </c>
      <c r="J40" s="2" t="s">
        <v>460</v>
      </c>
      <c r="K40" s="40" t="s">
        <v>537</v>
      </c>
      <c r="L40" s="40" t="s">
        <v>538</v>
      </c>
      <c r="M40" s="40" t="s">
        <v>537</v>
      </c>
      <c r="N40" s="40" t="s">
        <v>538</v>
      </c>
      <c r="O40" s="1"/>
      <c r="P40" s="1"/>
      <c r="Q40" s="1"/>
    </row>
    <row r="41" spans="4:17">
      <c r="D41" s="1"/>
      <c r="E41" s="1"/>
      <c r="F41" t="s">
        <v>56</v>
      </c>
      <c r="G41" s="83">
        <v>103051755.40043777</v>
      </c>
      <c r="H41" s="47">
        <v>121449377.23805624</v>
      </c>
      <c r="I41" s="47">
        <v>18397621.83761847</v>
      </c>
      <c r="J41" s="1">
        <f>+G41</f>
        <v>103051755.40043777</v>
      </c>
      <c r="K41" s="1">
        <f>+G42+G45+G48</f>
        <v>62703594.845827684</v>
      </c>
      <c r="L41" s="1">
        <f>+G43+G46</f>
        <v>1069371.3726161905</v>
      </c>
      <c r="M41" s="1">
        <f>+G50+G51</f>
        <v>9273095.0083004031</v>
      </c>
      <c r="N41" s="1">
        <f>+G52</f>
        <v>8179587.6445077807</v>
      </c>
      <c r="O41" s="9">
        <f>+G53</f>
        <v>3118239.63</v>
      </c>
      <c r="P41" s="9">
        <f>+G54</f>
        <v>426373.89996584691</v>
      </c>
      <c r="Q41" s="9">
        <f>SUM(J41:P41)</f>
        <v>187822017.80165568</v>
      </c>
    </row>
    <row r="42" spans="4:17">
      <c r="D42" s="1"/>
      <c r="E42" s="1"/>
      <c r="F42" t="s">
        <v>603</v>
      </c>
      <c r="G42" s="83">
        <v>51393762.053080693</v>
      </c>
      <c r="H42" s="47">
        <v>57398081.153488085</v>
      </c>
      <c r="I42" s="47">
        <v>6004319.1004073918</v>
      </c>
      <c r="J42" s="9">
        <f>+H41</f>
        <v>121449377.23805624</v>
      </c>
      <c r="K42" s="9">
        <f>+H42+H45+H48</f>
        <v>69930262.925790146</v>
      </c>
      <c r="L42" s="9">
        <f>+H43+H46</f>
        <v>1147741.9080530405</v>
      </c>
      <c r="M42" s="9">
        <f>+H50+H51</f>
        <v>13550071</v>
      </c>
      <c r="N42" s="9">
        <f>+H52</f>
        <v>11039719</v>
      </c>
      <c r="O42" s="9">
        <f>SUM(J42:N42)</f>
        <v>217117172.07189941</v>
      </c>
      <c r="P42" s="9">
        <f>+H54</f>
        <v>587770.1814160737</v>
      </c>
      <c r="Q42" s="9">
        <f>SUM(J42:P42)</f>
        <v>434822114.32521492</v>
      </c>
    </row>
    <row r="43" spans="4:17">
      <c r="D43" s="1"/>
      <c r="E43" s="1"/>
      <c r="F43" t="s">
        <v>604</v>
      </c>
      <c r="G43" s="84">
        <v>50061.564799227403</v>
      </c>
      <c r="H43" s="47">
        <v>57657.2856942574</v>
      </c>
      <c r="I43" s="47">
        <v>7595.7208950299973</v>
      </c>
      <c r="J43" s="9"/>
      <c r="K43" s="9"/>
      <c r="L43" s="9"/>
      <c r="M43" s="9"/>
      <c r="N43" s="9"/>
      <c r="O43" s="9"/>
      <c r="P43" s="9"/>
      <c r="Q43" s="9"/>
    </row>
    <row r="44" spans="4:17" ht="15.75">
      <c r="D44" s="1"/>
      <c r="E44" s="1"/>
      <c r="F44" s="1" t="s">
        <v>605</v>
      </c>
      <c r="G44" s="99">
        <f>+G42+G43</f>
        <v>51443823.61787992</v>
      </c>
      <c r="H44" s="99">
        <f t="shared" ref="H44:I44" si="4">+H42+H43</f>
        <v>57455738.439182341</v>
      </c>
      <c r="I44" s="99">
        <f t="shared" si="4"/>
        <v>6011914.8213024214</v>
      </c>
      <c r="J44" s="9">
        <f>+I41</f>
        <v>18397621.83761847</v>
      </c>
      <c r="K44" s="9">
        <f>+I42+I45+I48</f>
        <v>7226668.0799624557</v>
      </c>
      <c r="L44" s="9">
        <f>+I43+I46</f>
        <v>78370.535436849968</v>
      </c>
      <c r="M44" s="9">
        <f>+I50+I51</f>
        <v>4276975.9916995969</v>
      </c>
      <c r="N44" s="9">
        <f>+I52</f>
        <v>2860131.3554922193</v>
      </c>
      <c r="O44" s="9">
        <f t="shared" ref="O44" si="5">SUM(J44:N44)</f>
        <v>32839767.800209589</v>
      </c>
      <c r="P44" s="9">
        <f>+I54</f>
        <v>161396.28145022679</v>
      </c>
      <c r="Q44" s="9">
        <f>SUM(J44:P44)</f>
        <v>65840931.881869406</v>
      </c>
    </row>
    <row r="45" spans="4:17">
      <c r="D45" s="1"/>
      <c r="E45" s="1"/>
      <c r="F45" t="s">
        <v>606</v>
      </c>
      <c r="G45" s="83">
        <v>4111323.7617580728</v>
      </c>
      <c r="H45" s="47">
        <v>4517444.5427205926</v>
      </c>
      <c r="I45" s="47">
        <v>406120.78096251981</v>
      </c>
      <c r="J45" s="9"/>
      <c r="K45" s="9"/>
      <c r="L45" s="9"/>
      <c r="M45" s="9"/>
      <c r="N45" s="9"/>
      <c r="O45" s="9"/>
      <c r="P45" s="1"/>
      <c r="Q45" s="9"/>
    </row>
    <row r="46" spans="4:17">
      <c r="D46" s="1"/>
      <c r="E46" s="1"/>
      <c r="F46" t="s">
        <v>607</v>
      </c>
      <c r="G46" s="83">
        <v>1019309.8078169632</v>
      </c>
      <c r="H46" s="47">
        <v>1090084.6223587831</v>
      </c>
      <c r="I46" s="47">
        <v>70774.814541819971</v>
      </c>
      <c r="J46" s="9">
        <f>SUM(J44:N44)</f>
        <v>32839767.800209589</v>
      </c>
      <c r="K46" s="9"/>
      <c r="L46" s="9"/>
      <c r="M46" s="9"/>
      <c r="N46" s="9"/>
      <c r="O46" s="9"/>
      <c r="P46" s="1"/>
    </row>
    <row r="47" spans="4:17" ht="15.75">
      <c r="D47" s="1"/>
      <c r="E47" s="1"/>
      <c r="F47" t="s">
        <v>608</v>
      </c>
      <c r="G47" s="99">
        <f>+G45+G46</f>
        <v>5130633.5695750359</v>
      </c>
      <c r="H47" s="99">
        <f t="shared" ref="H47:I47" si="6">+H45+H46</f>
        <v>5607529.1650793757</v>
      </c>
      <c r="I47" s="99">
        <f t="shared" si="6"/>
        <v>476895.59550433978</v>
      </c>
      <c r="J47" s="9"/>
      <c r="K47" s="9"/>
      <c r="L47" s="9"/>
      <c r="M47" s="9"/>
      <c r="N47" s="9"/>
      <c r="O47" s="9"/>
      <c r="P47" s="1"/>
    </row>
    <row r="48" spans="4:17">
      <c r="D48" s="1"/>
      <c r="E48" s="1"/>
      <c r="F48" s="1" t="s">
        <v>609</v>
      </c>
      <c r="G48" s="47">
        <v>7198509.0309889168</v>
      </c>
      <c r="H48" s="47">
        <v>8014737.2295814613</v>
      </c>
      <c r="I48" s="47">
        <v>816228.19859254453</v>
      </c>
      <c r="J48" s="1"/>
      <c r="K48" s="1"/>
      <c r="L48" s="1"/>
      <c r="M48" s="1"/>
      <c r="N48" s="1"/>
      <c r="O48" s="1"/>
      <c r="P48" s="1"/>
    </row>
    <row r="49" spans="4:16" ht="15.75">
      <c r="D49" s="1"/>
      <c r="E49" s="1"/>
      <c r="F49" s="1" t="s">
        <v>620</v>
      </c>
      <c r="G49" s="100">
        <f>SUM(G50:G53)</f>
        <v>20570922.282808181</v>
      </c>
      <c r="H49" s="100">
        <f>SUM(H50:H53)</f>
        <v>27708029.629999999</v>
      </c>
      <c r="I49" s="100">
        <f t="shared" ref="I49:I54" si="7">+H49-G49</f>
        <v>7137107.3471918181</v>
      </c>
      <c r="J49" s="1"/>
      <c r="K49" s="1"/>
      <c r="L49" s="1"/>
      <c r="M49" s="1"/>
      <c r="N49" s="1"/>
      <c r="O49" s="1"/>
      <c r="P49" s="1"/>
    </row>
    <row r="50" spans="4:16">
      <c r="D50" s="1"/>
      <c r="E50" s="1"/>
      <c r="F50" s="1" t="s">
        <v>621</v>
      </c>
      <c r="G50" s="47">
        <v>9273095.0083004031</v>
      </c>
      <c r="H50" s="47">
        <v>13550071</v>
      </c>
      <c r="I50" s="47">
        <f t="shared" si="7"/>
        <v>4276975.9916995969</v>
      </c>
      <c r="J50" s="1"/>
      <c r="K50" s="1"/>
      <c r="L50" s="1"/>
      <c r="M50" s="1"/>
      <c r="N50" s="1"/>
      <c r="O50" s="1"/>
      <c r="P50" s="1"/>
    </row>
    <row r="51" spans="4:16">
      <c r="D51" s="1"/>
      <c r="E51" s="1"/>
      <c r="F51" s="1" t="s">
        <v>622</v>
      </c>
      <c r="G51" s="47">
        <v>0</v>
      </c>
      <c r="H51" s="47">
        <v>0</v>
      </c>
      <c r="I51" s="47">
        <f t="shared" si="7"/>
        <v>0</v>
      </c>
      <c r="J51" s="1"/>
      <c r="K51" s="1"/>
      <c r="L51" s="1"/>
      <c r="M51" s="1"/>
      <c r="N51" s="1"/>
      <c r="O51" s="1"/>
      <c r="P51" s="1"/>
    </row>
    <row r="52" spans="4:16">
      <c r="F52" s="1" t="s">
        <v>623</v>
      </c>
      <c r="G52" s="47">
        <v>8179587.6445077807</v>
      </c>
      <c r="H52" s="47">
        <v>11039719</v>
      </c>
      <c r="I52" s="47">
        <f t="shared" si="7"/>
        <v>2860131.3554922193</v>
      </c>
      <c r="J52" s="85"/>
      <c r="K52" s="1"/>
      <c r="L52" s="1"/>
      <c r="M52" s="1"/>
      <c r="N52" s="1"/>
      <c r="O52" s="9"/>
      <c r="P52" s="9"/>
    </row>
    <row r="53" spans="4:16">
      <c r="F53" s="1" t="s">
        <v>624</v>
      </c>
      <c r="G53" s="47">
        <v>3118239.63</v>
      </c>
      <c r="H53" s="47">
        <v>3118239.63</v>
      </c>
      <c r="I53" s="47">
        <f t="shared" si="7"/>
        <v>0</v>
      </c>
      <c r="J53" s="9"/>
      <c r="K53" s="9"/>
      <c r="L53" s="9"/>
      <c r="M53" s="9"/>
      <c r="N53" s="9"/>
      <c r="O53" s="9"/>
      <c r="P53" s="9"/>
    </row>
    <row r="54" spans="4:16">
      <c r="F54" s="1" t="s">
        <v>428</v>
      </c>
      <c r="G54" s="84">
        <v>426373.89996584691</v>
      </c>
      <c r="H54" s="47">
        <v>587770.1814160737</v>
      </c>
      <c r="I54" s="47">
        <f t="shared" si="7"/>
        <v>161396.28145022679</v>
      </c>
      <c r="J54" s="9"/>
      <c r="K54" s="9"/>
      <c r="L54" s="9"/>
      <c r="M54" s="9"/>
      <c r="N54" s="9"/>
      <c r="O54" s="9"/>
      <c r="P54" s="9"/>
    </row>
    <row r="55" spans="4:16">
      <c r="F55" s="1"/>
      <c r="G55" s="84"/>
      <c r="H55" s="47"/>
      <c r="I55" s="47"/>
      <c r="J55" s="9"/>
      <c r="K55" s="9"/>
      <c r="L55" s="9"/>
      <c r="M55" s="9"/>
      <c r="N55" s="9"/>
      <c r="O55" s="9"/>
      <c r="P55" s="9"/>
    </row>
    <row r="56" spans="4:16" ht="15.75">
      <c r="F56" t="s">
        <v>610</v>
      </c>
      <c r="G56" s="86">
        <f>SUM(G41:G54)-G44-G47-G49</f>
        <v>187822017.80165565</v>
      </c>
      <c r="H56" s="86">
        <f>SUM(H41:H55)-H44-H47-H49</f>
        <v>220823181.88331553</v>
      </c>
      <c r="I56" s="86">
        <f>SUM(I41:I55)-I44-I47-I49</f>
        <v>33001164.081659816</v>
      </c>
      <c r="J56" s="9"/>
      <c r="K56" s="9"/>
      <c r="L56" s="9"/>
      <c r="M56" s="9"/>
      <c r="N56" s="9"/>
      <c r="O56" s="9"/>
      <c r="P56" s="9"/>
    </row>
    <row r="57" spans="4:16">
      <c r="F57" s="1"/>
      <c r="G57" s="84"/>
      <c r="H57" s="47"/>
      <c r="I57" s="47"/>
      <c r="J57" s="9"/>
      <c r="K57" s="9"/>
      <c r="L57" s="9"/>
      <c r="M57" s="9"/>
      <c r="N57" s="9"/>
      <c r="O57" s="9"/>
      <c r="P57" s="9"/>
    </row>
    <row r="58" spans="4:16">
      <c r="F58" s="1" t="s">
        <v>56</v>
      </c>
      <c r="G58" s="84">
        <f>+G41</f>
        <v>103051755.40043777</v>
      </c>
      <c r="H58" s="84">
        <f>+H41</f>
        <v>121449377.23805624</v>
      </c>
      <c r="I58" s="84">
        <f>+I41</f>
        <v>18397621.83761847</v>
      </c>
      <c r="J58" s="9"/>
      <c r="K58" s="9"/>
      <c r="L58" s="9"/>
      <c r="M58" s="9"/>
      <c r="N58" s="9"/>
      <c r="O58" s="9"/>
      <c r="P58" s="9"/>
    </row>
    <row r="59" spans="4:16">
      <c r="F59" s="1" t="s">
        <v>611</v>
      </c>
      <c r="G59" s="84">
        <f>+SUM(G47,G49)</f>
        <v>25701555.852383219</v>
      </c>
      <c r="H59" s="84">
        <f>+SUM(H47,H49)</f>
        <v>33315558.795079373</v>
      </c>
      <c r="I59" s="84">
        <f>+SUM(I47,I49)</f>
        <v>7614002.9426961578</v>
      </c>
      <c r="J59" s="9"/>
      <c r="K59" s="9"/>
      <c r="L59" s="9"/>
      <c r="M59" s="9"/>
      <c r="N59" s="9"/>
      <c r="O59" s="1"/>
      <c r="P59" s="1"/>
    </row>
    <row r="60" spans="4:16">
      <c r="F60" s="1" t="s">
        <v>612</v>
      </c>
      <c r="G60" s="83">
        <f>SUM(G44,G48)</f>
        <v>58642332.648868836</v>
      </c>
      <c r="H60" s="83">
        <f>SUM(H44,H48)</f>
        <v>65470475.668763801</v>
      </c>
      <c r="I60" s="83">
        <f>SUM(I44,I48)</f>
        <v>6828143.0198949659</v>
      </c>
      <c r="J60" s="1"/>
      <c r="K60" s="1"/>
      <c r="L60" s="1"/>
      <c r="M60" s="1"/>
      <c r="N60" s="1"/>
      <c r="O60" s="1"/>
      <c r="P60" s="1"/>
    </row>
    <row r="61" spans="4:16">
      <c r="F61" s="1" t="s">
        <v>428</v>
      </c>
      <c r="G61" s="47">
        <f>+G54</f>
        <v>426373.89996584691</v>
      </c>
      <c r="H61" s="47">
        <f>+H54</f>
        <v>587770.1814160737</v>
      </c>
      <c r="I61" s="47">
        <f>+I54</f>
        <v>161396.28145022679</v>
      </c>
      <c r="J61" s="1"/>
      <c r="K61" s="1"/>
      <c r="L61" s="1"/>
      <c r="M61" s="1"/>
      <c r="N61" s="1"/>
      <c r="O61" s="1"/>
      <c r="P61" s="1"/>
    </row>
    <row r="62" spans="4:16">
      <c r="G62" s="47"/>
      <c r="H62" s="47"/>
      <c r="I62" s="47"/>
      <c r="J62" s="1"/>
      <c r="K62" s="1"/>
      <c r="L62" s="1"/>
      <c r="M62" s="1"/>
      <c r="N62" s="1"/>
      <c r="O62" s="1"/>
      <c r="P62" s="1"/>
    </row>
    <row r="63" spans="4:16">
      <c r="G63" s="47">
        <f>SUM(G58:G61)</f>
        <v>187822017.80165568</v>
      </c>
      <c r="H63" s="47">
        <f>SUM(H58:H61)</f>
        <v>220823181.88331547</v>
      </c>
      <c r="I63" s="47">
        <f>SUM(I58:I61)</f>
        <v>33001164.08165982</v>
      </c>
    </row>
    <row r="65" spans="5:15">
      <c r="G65" s="47">
        <v>187822013.21901113</v>
      </c>
      <c r="H65" s="47">
        <v>220823173.48300731</v>
      </c>
      <c r="I65" s="47">
        <v>33001164.08165982</v>
      </c>
    </row>
    <row r="67" spans="5:15">
      <c r="F67" t="s">
        <v>435</v>
      </c>
      <c r="G67" s="47">
        <f>+G65-G63</f>
        <v>-4.5826445519924164</v>
      </c>
      <c r="H67" s="47">
        <f t="shared" ref="H67:I67" si="8">+H65-H63</f>
        <v>-8.4003081619739532</v>
      </c>
      <c r="I67" s="47">
        <f t="shared" si="8"/>
        <v>0</v>
      </c>
    </row>
    <row r="69" spans="5:15">
      <c r="E69" s="1"/>
      <c r="F69" s="1" t="s">
        <v>618</v>
      </c>
      <c r="G69" s="47"/>
      <c r="H69" s="47"/>
      <c r="I69" s="79"/>
      <c r="J69" s="2" t="s">
        <v>56</v>
      </c>
      <c r="K69" s="2" t="s">
        <v>535</v>
      </c>
      <c r="L69" s="2" t="s">
        <v>535</v>
      </c>
      <c r="M69" s="40" t="s">
        <v>536</v>
      </c>
      <c r="N69" s="40" t="s">
        <v>536</v>
      </c>
    </row>
    <row r="70" spans="5:15">
      <c r="E70" s="1"/>
      <c r="F70" s="1"/>
      <c r="G70" s="47"/>
      <c r="H70" s="47"/>
      <c r="I70" s="79"/>
      <c r="J70" s="2" t="s">
        <v>460</v>
      </c>
      <c r="K70" s="40" t="s">
        <v>537</v>
      </c>
      <c r="L70" s="40" t="s">
        <v>538</v>
      </c>
      <c r="M70" s="40" t="s">
        <v>537</v>
      </c>
      <c r="N70" s="40" t="s">
        <v>538</v>
      </c>
    </row>
    <row r="71" spans="5:15">
      <c r="E71" s="1" t="s">
        <v>619</v>
      </c>
      <c r="G71" s="14" t="s">
        <v>23</v>
      </c>
      <c r="H71" s="1"/>
      <c r="I71" s="47">
        <f>+SUM(J71:N71)</f>
        <v>32839767.800209589</v>
      </c>
      <c r="J71" s="47">
        <f>+J44</f>
        <v>18397621.83761847</v>
      </c>
      <c r="K71" s="47">
        <f>+K44</f>
        <v>7226668.0799624557</v>
      </c>
      <c r="L71" s="47">
        <f>+L44</f>
        <v>78370.535436849968</v>
      </c>
      <c r="M71" s="47">
        <f>+M44</f>
        <v>4276975.9916995969</v>
      </c>
      <c r="N71" s="47">
        <f>+N44</f>
        <v>2860131.3554922193</v>
      </c>
      <c r="O71" s="9">
        <f>SUM(J71:N71)-I71</f>
        <v>0</v>
      </c>
    </row>
    <row r="72" spans="5:15">
      <c r="E72" s="41" t="s">
        <v>625</v>
      </c>
      <c r="F72" s="1"/>
      <c r="G72" s="16">
        <v>18.600000000000001</v>
      </c>
      <c r="H72" s="9" t="str">
        <f>VLOOKUP($G72,alloc,3)</f>
        <v>Total Rate Schedule Revenues</v>
      </c>
      <c r="I72" s="1">
        <f>+P44</f>
        <v>161396.28145022679</v>
      </c>
      <c r="J72" s="9">
        <f>$I72*VLOOKUP($G72,alloc,6)</f>
        <v>90256.155844410008</v>
      </c>
      <c r="K72" s="9">
        <f>$I72*VLOOKUP($G72,alloc,7)</f>
        <v>54917.894473690118</v>
      </c>
      <c r="L72" s="9">
        <f>$I72*VLOOKUP($G72,alloc,8)</f>
        <v>936.59102542553592</v>
      </c>
      <c r="M72" s="9">
        <f>$I72*VLOOKUP($G72,alloc,9)</f>
        <v>8121.6851180938365</v>
      </c>
      <c r="N72" s="9">
        <f>$I72*VLOOKUP($G72,alloc,10)</f>
        <v>7163.9549886072937</v>
      </c>
      <c r="O72" s="9">
        <f t="shared" ref="O72:O78" si="9">SUM(J72:N72)-I72</f>
        <v>0</v>
      </c>
    </row>
    <row r="73" spans="5:15">
      <c r="E73" s="1" t="s">
        <v>657</v>
      </c>
      <c r="F73" s="1"/>
      <c r="G73" s="14" t="s">
        <v>23</v>
      </c>
      <c r="H73" s="9"/>
      <c r="I73" s="1">
        <f>-'Taxes Alloc.'!H123</f>
        <v>189997.857248632</v>
      </c>
      <c r="J73" s="1">
        <f>-'Taxes Alloc.'!I123</f>
        <v>129002.74683186712</v>
      </c>
      <c r="K73" s="1">
        <f>-'Taxes Alloc.'!J123</f>
        <v>54334.82009820221</v>
      </c>
      <c r="L73" s="1">
        <f>-'Taxes Alloc.'!K123</f>
        <v>756.06677879278107</v>
      </c>
      <c r="M73" s="1">
        <f>-'Taxes Alloc.'!L123</f>
        <v>5036.1520015210026</v>
      </c>
      <c r="N73" s="1">
        <f>-'Taxes Alloc.'!M123</f>
        <v>868.07153824890997</v>
      </c>
      <c r="O73" s="9">
        <f>SUM(J73:N73)-I73</f>
        <v>0</v>
      </c>
    </row>
    <row r="74" spans="5:15">
      <c r="E74" s="1" t="s">
        <v>658</v>
      </c>
      <c r="F74" s="1"/>
      <c r="G74" s="14" t="s">
        <v>23</v>
      </c>
      <c r="H74" s="9"/>
      <c r="I74" s="1">
        <f>-'Taxes Alloc.'!H121</f>
        <v>2188517.4233333329</v>
      </c>
      <c r="J74" s="1">
        <f>-'Taxes Alloc.'!I121</f>
        <v>1485936.5425892605</v>
      </c>
      <c r="K74" s="1">
        <f>-'Taxes Alloc.'!J121</f>
        <v>625863.37656949484</v>
      </c>
      <c r="L74" s="1">
        <f>-'Taxes Alloc.'!K121</f>
        <v>8708.8630501038133</v>
      </c>
      <c r="M74" s="1">
        <f>-'Taxes Alloc.'!L121</f>
        <v>58009.635274258377</v>
      </c>
      <c r="N74" s="1">
        <f>-'Taxes Alloc.'!M121</f>
        <v>9999.0058502156389</v>
      </c>
      <c r="O74" s="9">
        <f t="shared" si="9"/>
        <v>0</v>
      </c>
    </row>
    <row r="75" spans="5:15">
      <c r="E75" s="1"/>
      <c r="F75" s="1"/>
      <c r="G75" s="47"/>
      <c r="H75" s="47"/>
      <c r="I75" s="1"/>
      <c r="J75" s="79"/>
      <c r="K75" s="1"/>
      <c r="L75" s="1"/>
      <c r="M75" s="1"/>
      <c r="N75" s="1"/>
    </row>
    <row r="76" spans="5:15" ht="15.75">
      <c r="E76" s="1" t="s">
        <v>626</v>
      </c>
      <c r="F76" s="1"/>
      <c r="G76" s="47"/>
      <c r="H76" s="47"/>
      <c r="I76" s="102">
        <f>SUM(I71:I74)</f>
        <v>35379679.362241782</v>
      </c>
      <c r="J76" s="102">
        <f t="shared" ref="J76:N76" si="10">SUM(J71:J74)</f>
        <v>20102817.282884009</v>
      </c>
      <c r="K76" s="102">
        <f t="shared" si="10"/>
        <v>7961784.1711038426</v>
      </c>
      <c r="L76" s="102">
        <f t="shared" si="10"/>
        <v>88772.056291172106</v>
      </c>
      <c r="M76" s="102">
        <f t="shared" si="10"/>
        <v>4348143.46409347</v>
      </c>
      <c r="N76" s="102">
        <f t="shared" si="10"/>
        <v>2878162.387869291</v>
      </c>
      <c r="O76" s="9">
        <f t="shared" si="9"/>
        <v>0</v>
      </c>
    </row>
    <row r="77" spans="5:15">
      <c r="E77" s="1"/>
      <c r="F77" s="1"/>
      <c r="G77" s="47"/>
      <c r="H77" s="47"/>
      <c r="I77" s="1"/>
      <c r="J77" s="1"/>
      <c r="K77" s="1"/>
      <c r="L77" s="1"/>
      <c r="M77" s="1"/>
      <c r="N77" s="1"/>
    </row>
    <row r="78" spans="5:15">
      <c r="E78" s="1" t="s">
        <v>595</v>
      </c>
      <c r="F78" s="1"/>
      <c r="G78" s="47"/>
      <c r="H78" s="47"/>
      <c r="I78" s="1">
        <f>+I71+I72</f>
        <v>33001164.081659816</v>
      </c>
      <c r="J78" s="1">
        <f>+J71+J72</f>
        <v>18487877.993462879</v>
      </c>
      <c r="K78" s="1">
        <f t="shared" ref="K78:N78" si="11">+K71+K72</f>
        <v>7281585.9744361462</v>
      </c>
      <c r="L78" s="1">
        <f t="shared" si="11"/>
        <v>79307.126462275512</v>
      </c>
      <c r="M78" s="1">
        <f t="shared" si="11"/>
        <v>4285097.676817691</v>
      </c>
      <c r="N78" s="1">
        <f t="shared" si="11"/>
        <v>2867295.3104808265</v>
      </c>
      <c r="O78" s="9">
        <f t="shared" si="9"/>
        <v>0</v>
      </c>
    </row>
    <row r="79" spans="5:15">
      <c r="I79" s="1"/>
    </row>
    <row r="81" spans="5:15" ht="15.75">
      <c r="E81" s="1" t="s">
        <v>595</v>
      </c>
      <c r="F81" s="1"/>
      <c r="G81" s="47"/>
      <c r="H81" s="47"/>
      <c r="I81" s="102">
        <f>Summary!G49</f>
        <v>35379819.828012235</v>
      </c>
      <c r="J81" s="102">
        <f>Summary!H49</f>
        <v>46568286.708615959</v>
      </c>
      <c r="K81" s="102">
        <f>Summary!I49</f>
        <v>127211.2966776476</v>
      </c>
      <c r="L81" s="102">
        <f>Summary!J49</f>
        <v>-191018.53887983272</v>
      </c>
      <c r="M81" s="102">
        <f>Summary!K49</f>
        <v>-3679318.408016541</v>
      </c>
      <c r="N81" s="102">
        <f>Summary!L49</f>
        <v>-7445341.2303849682</v>
      </c>
      <c r="O81" s="9">
        <f t="shared" ref="O81:O83" si="12">SUM(J81:N81)-I81</f>
        <v>0</v>
      </c>
    </row>
    <row r="82" spans="5:15">
      <c r="E82" s="1" t="s">
        <v>657</v>
      </c>
      <c r="F82" s="1"/>
      <c r="G82" s="14" t="s">
        <v>23</v>
      </c>
      <c r="H82" s="9"/>
      <c r="I82" s="1">
        <f>'Taxes Alloc.'!H123</f>
        <v>-189997.857248632</v>
      </c>
      <c r="J82" s="1">
        <f>'Taxes Alloc.'!I123</f>
        <v>-129002.74683186712</v>
      </c>
      <c r="K82" s="1">
        <f>'Taxes Alloc.'!J123</f>
        <v>-54334.82009820221</v>
      </c>
      <c r="L82" s="1">
        <f>'Taxes Alloc.'!K123</f>
        <v>-756.06677879278107</v>
      </c>
      <c r="M82" s="1">
        <f>'Taxes Alloc.'!L123</f>
        <v>-5036.1520015210026</v>
      </c>
      <c r="N82" s="1">
        <f>'Taxes Alloc.'!M123</f>
        <v>-868.07153824890997</v>
      </c>
      <c r="O82" s="9">
        <f t="shared" si="12"/>
        <v>0</v>
      </c>
    </row>
    <row r="83" spans="5:15">
      <c r="E83" s="1" t="s">
        <v>658</v>
      </c>
      <c r="F83" s="1"/>
      <c r="G83" s="14" t="s">
        <v>23</v>
      </c>
      <c r="H83" s="9"/>
      <c r="I83" s="1">
        <f>'Taxes Alloc.'!H121</f>
        <v>-2188517.4233333329</v>
      </c>
      <c r="J83" s="1">
        <f>'Taxes Alloc.'!I121</f>
        <v>-1485936.5425892605</v>
      </c>
      <c r="K83" s="1">
        <f>'Taxes Alloc.'!J121</f>
        <v>-625863.37656949484</v>
      </c>
      <c r="L83" s="1">
        <f>'Taxes Alloc.'!K121</f>
        <v>-8708.8630501038133</v>
      </c>
      <c r="M83" s="1">
        <f>'Taxes Alloc.'!L121</f>
        <v>-58009.635274258377</v>
      </c>
      <c r="N83" s="1">
        <f>'Taxes Alloc.'!M121</f>
        <v>-9999.0058502156389</v>
      </c>
      <c r="O83" s="9">
        <f t="shared" si="12"/>
        <v>0</v>
      </c>
    </row>
    <row r="85" spans="5:15">
      <c r="E85" s="1" t="s">
        <v>659</v>
      </c>
      <c r="I85" s="1">
        <f>SUM(I81:I83)</f>
        <v>33001304.547430269</v>
      </c>
      <c r="J85" s="1">
        <f t="shared" ref="J85:N85" si="13">SUM(J81:J83)</f>
        <v>44953347.419194832</v>
      </c>
      <c r="K85" s="1">
        <f t="shared" si="13"/>
        <v>-552986.89999004942</v>
      </c>
      <c r="L85" s="1">
        <f t="shared" si="13"/>
        <v>-200483.46870872931</v>
      </c>
      <c r="M85" s="1">
        <f t="shared" si="13"/>
        <v>-3742364.1952923206</v>
      </c>
      <c r="N85" s="1">
        <f t="shared" si="13"/>
        <v>-7456208.3077734327</v>
      </c>
      <c r="O85" s="47">
        <f t="shared" ref="O85" si="14">SUM(J85:N85)-I85</f>
        <v>0</v>
      </c>
    </row>
    <row r="88" spans="5:15" ht="15.75">
      <c r="I88" s="103">
        <f>I76-I81</f>
        <v>-140.46577045321465</v>
      </c>
    </row>
    <row r="105" spans="3:3">
      <c r="C105" s="85" t="s">
        <v>243</v>
      </c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PHR-2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195"/>
  <sheetViews>
    <sheetView view="pageBreakPreview" topLeftCell="A19" zoomScale="60" zoomScaleNormal="60" workbookViewId="0">
      <selection activeCell="O57" sqref="O57"/>
    </sheetView>
  </sheetViews>
  <sheetFormatPr defaultColWidth="8.88671875" defaultRowHeight="15"/>
  <cols>
    <col min="1" max="1" width="4.77734375" style="12" customWidth="1"/>
    <col min="2" max="2" width="1.77734375" customWidth="1"/>
    <col min="3" max="3" width="47" bestFit="1" customWidth="1"/>
    <col min="4" max="4" width="11.44140625" customWidth="1"/>
    <col min="5" max="8" width="14.77734375" customWidth="1"/>
    <col min="9" max="9" width="12.77734375" customWidth="1"/>
  </cols>
  <sheetData>
    <row r="1" spans="1:8">
      <c r="A1" t="str">
        <f>Summary!A1</f>
        <v>Atmos Energy Corporation, Kentucky/Mid-States Division</v>
      </c>
    </row>
    <row r="2" spans="1:8">
      <c r="A2" t="str">
        <f>Summary!A2</f>
        <v>Class Cost of Service - Customer/Demand Study</v>
      </c>
    </row>
    <row r="3" spans="1:8">
      <c r="A3" t="str">
        <f>Summary!A3</f>
        <v>Forecasted Test Period: Twelve Months Ended March 31, 2026</v>
      </c>
    </row>
    <row r="4" spans="1:8">
      <c r="A4" s="17"/>
    </row>
    <row r="5" spans="1:8">
      <c r="A5" s="17" t="s">
        <v>57</v>
      </c>
      <c r="D5" s="1"/>
      <c r="E5" s="1"/>
      <c r="F5" s="1"/>
      <c r="G5" s="1"/>
      <c r="H5" s="1"/>
    </row>
    <row r="6" spans="1:8">
      <c r="E6" s="1"/>
      <c r="F6" s="1"/>
      <c r="G6" s="1"/>
      <c r="H6" s="1"/>
    </row>
    <row r="9" spans="1:8">
      <c r="E9" s="2" t="s">
        <v>1</v>
      </c>
      <c r="F9" s="2"/>
      <c r="G9" s="2"/>
      <c r="H9" s="2"/>
    </row>
    <row r="10" spans="1:8">
      <c r="E10" s="2" t="s">
        <v>2</v>
      </c>
      <c r="F10" s="2" t="s">
        <v>20</v>
      </c>
      <c r="G10" s="2" t="s">
        <v>19</v>
      </c>
      <c r="H10" s="2" t="s">
        <v>61</v>
      </c>
    </row>
    <row r="11" spans="1:8">
      <c r="A11" s="17"/>
    </row>
    <row r="12" spans="1:8">
      <c r="C12" t="s">
        <v>23</v>
      </c>
      <c r="D12" s="2" t="s">
        <v>59</v>
      </c>
      <c r="E12" s="1">
        <f>SUM(F12:H12)</f>
        <v>1</v>
      </c>
      <c r="F12" s="1">
        <v>1</v>
      </c>
      <c r="G12" s="1">
        <v>0</v>
      </c>
      <c r="H12" s="1">
        <v>0</v>
      </c>
    </row>
    <row r="13" spans="1:8">
      <c r="A13" s="12">
        <v>1</v>
      </c>
      <c r="C13" t="s">
        <v>20</v>
      </c>
      <c r="D13" s="2" t="s">
        <v>22</v>
      </c>
      <c r="E13" s="6">
        <f>SUM(F13:H13)</f>
        <v>1</v>
      </c>
      <c r="F13" s="6">
        <f>IF($E12=0,0,F12/$E12)</f>
        <v>1</v>
      </c>
      <c r="G13" s="6">
        <f>IF($E12=0,0,G12/$E12)</f>
        <v>0</v>
      </c>
      <c r="H13" s="6">
        <f>IF($E12=0,0,H12/$E12)</f>
        <v>0</v>
      </c>
    </row>
    <row r="14" spans="1:8">
      <c r="E14" s="1"/>
      <c r="F14" s="1"/>
      <c r="G14" s="1"/>
      <c r="H14" s="1"/>
    </row>
    <row r="15" spans="1:8">
      <c r="C15" t="s">
        <v>23</v>
      </c>
      <c r="D15" s="2" t="s">
        <v>59</v>
      </c>
      <c r="E15" s="1">
        <f>SUM(F15:H15)</f>
        <v>1</v>
      </c>
      <c r="F15" s="1">
        <v>0</v>
      </c>
      <c r="G15" s="1">
        <v>1</v>
      </c>
      <c r="H15" s="1">
        <v>0</v>
      </c>
    </row>
    <row r="16" spans="1:8">
      <c r="A16" s="12">
        <v>2</v>
      </c>
      <c r="C16" t="s">
        <v>19</v>
      </c>
      <c r="D16" s="2" t="s">
        <v>22</v>
      </c>
      <c r="E16" s="6">
        <f>SUM(F16:H16)</f>
        <v>1</v>
      </c>
      <c r="F16" s="6">
        <f>IF($E15=0,0,F15/$E15)</f>
        <v>0</v>
      </c>
      <c r="G16" s="6">
        <f>IF($E15=0,0,G15/$E15)</f>
        <v>1</v>
      </c>
      <c r="H16" s="6">
        <f>IF($E15=0,0,H15/$E15)</f>
        <v>0</v>
      </c>
    </row>
    <row r="17" spans="1:8">
      <c r="E17" s="1"/>
      <c r="F17" s="1"/>
      <c r="G17" s="1"/>
      <c r="H17" s="1"/>
    </row>
    <row r="18" spans="1:8">
      <c r="C18" t="s">
        <v>23</v>
      </c>
      <c r="D18" s="2" t="s">
        <v>59</v>
      </c>
      <c r="E18" s="1">
        <f>SUM(F18:H18)</f>
        <v>1</v>
      </c>
      <c r="F18" s="1">
        <v>0</v>
      </c>
      <c r="G18" s="1">
        <v>0</v>
      </c>
      <c r="H18" s="1">
        <v>1</v>
      </c>
    </row>
    <row r="19" spans="1:8">
      <c r="A19" s="12">
        <v>3</v>
      </c>
      <c r="C19" t="s">
        <v>61</v>
      </c>
      <c r="D19" s="2" t="s">
        <v>22</v>
      </c>
      <c r="E19" s="6">
        <f>SUM(F19:H19)</f>
        <v>1</v>
      </c>
      <c r="F19" s="6">
        <f>IF($E18=0,0,F18/$E18)</f>
        <v>0</v>
      </c>
      <c r="G19" s="6">
        <f>IF($E18=0,0,G18/$E18)</f>
        <v>0</v>
      </c>
      <c r="H19" s="6">
        <f>IF($E18=0,0,H18/$E18)</f>
        <v>1</v>
      </c>
    </row>
    <row r="20" spans="1:8">
      <c r="D20" s="2"/>
      <c r="E20" s="6"/>
      <c r="F20" s="6"/>
      <c r="G20" s="6"/>
      <c r="H20" s="6"/>
    </row>
    <row r="21" spans="1:8">
      <c r="C21" t="s">
        <v>23</v>
      </c>
      <c r="D21" s="2" t="s">
        <v>59</v>
      </c>
      <c r="E21" s="1">
        <f>SUM(F21:H21)</f>
        <v>100</v>
      </c>
      <c r="F21" s="20">
        <v>0</v>
      </c>
      <c r="G21" s="20">
        <v>50</v>
      </c>
      <c r="H21" s="20">
        <v>50</v>
      </c>
    </row>
    <row r="22" spans="1:8">
      <c r="A22" s="12">
        <v>3.5</v>
      </c>
      <c r="C22" t="s">
        <v>269</v>
      </c>
      <c r="D22" s="2" t="s">
        <v>22</v>
      </c>
      <c r="E22" s="6">
        <f>SUM(F22:H22)</f>
        <v>1</v>
      </c>
      <c r="F22" s="6">
        <f>IF($E21=0,0,F21/$E21)</f>
        <v>0</v>
      </c>
      <c r="G22" s="6">
        <f>IF($E21=0,0,G21/$E21)</f>
        <v>0.5</v>
      </c>
      <c r="H22" s="6">
        <f>IF($E21=0,0,H21/$E21)</f>
        <v>0.5</v>
      </c>
    </row>
    <row r="23" spans="1:8">
      <c r="E23" s="1"/>
      <c r="F23" s="1"/>
      <c r="G23" s="1"/>
      <c r="H23" s="1"/>
    </row>
    <row r="24" spans="1:8">
      <c r="C24" t="s">
        <v>23</v>
      </c>
      <c r="D24" s="2" t="s">
        <v>59</v>
      </c>
      <c r="E24" s="1">
        <f>SUM(F24:H24)</f>
        <v>515352064.97999996</v>
      </c>
      <c r="F24" s="9">
        <v>305020485.50385678</v>
      </c>
      <c r="G24" s="9">
        <v>210331579.47614318</v>
      </c>
      <c r="H24" s="20">
        <v>0</v>
      </c>
    </row>
    <row r="25" spans="1:8">
      <c r="A25" s="12">
        <v>4</v>
      </c>
      <c r="C25" t="s">
        <v>539</v>
      </c>
      <c r="D25" s="2" t="s">
        <v>22</v>
      </c>
      <c r="E25" s="6">
        <f>SUM(F25:H25)</f>
        <v>1</v>
      </c>
      <c r="F25" s="6">
        <f>IF($E24=0,0,F24/$E24)</f>
        <v>0.59186817368374023</v>
      </c>
      <c r="G25" s="6">
        <f>IF($E24=0,0,G24/$E24)</f>
        <v>0.40813182631625983</v>
      </c>
      <c r="H25" s="6">
        <f>IF($E24=0,0,H24/$E24)</f>
        <v>0</v>
      </c>
    </row>
    <row r="26" spans="1:8">
      <c r="E26" s="1"/>
      <c r="F26" s="1"/>
      <c r="G26" s="1"/>
      <c r="H26" s="1"/>
    </row>
    <row r="27" spans="1:8">
      <c r="C27" t="s">
        <v>136</v>
      </c>
      <c r="D27" s="2" t="s">
        <v>59</v>
      </c>
      <c r="E27" s="1">
        <f>SUM(F27:H27)</f>
        <v>549923659.67742395</v>
      </c>
      <c r="F27" s="20">
        <f>SUM('Plt. Class.'!J78:J80)+'Plt. Class.'!J86-SUM('Dep. Res. Class'!J78:J80)-'Dep. Res. Class'!J86</f>
        <v>388778538.62513506</v>
      </c>
      <c r="G27" s="20">
        <f>SUM('Plt. Class.'!K78:K80)+'Plt. Class.'!K86-SUM('Dep. Res. Class'!K78:K80)-'Dep. Res. Class'!K86</f>
        <v>161145121.05228886</v>
      </c>
      <c r="H27" s="20">
        <f>SUM('Plt. Class.'!L78:L80)+'Plt. Class.'!L86-SUM('Dep. Res. Class'!L78:L80)-'Dep. Res. Class'!L86</f>
        <v>0</v>
      </c>
    </row>
    <row r="28" spans="1:8">
      <c r="A28" s="12">
        <v>4.0999999999999996</v>
      </c>
      <c r="C28" t="s">
        <v>63</v>
      </c>
      <c r="D28" s="2" t="s">
        <v>22</v>
      </c>
      <c r="E28" s="6">
        <f>SUM(F28:H28)</f>
        <v>1</v>
      </c>
      <c r="F28" s="6">
        <f>IF($E27=0,0,F27/$E27)</f>
        <v>0.70696819782801501</v>
      </c>
      <c r="G28" s="6">
        <f>IF($E27=0,0,G27/$E27)</f>
        <v>0.29303180217198493</v>
      </c>
      <c r="H28" s="6">
        <f>IF($E27=0,0,H27/$E27)</f>
        <v>0</v>
      </c>
    </row>
    <row r="29" spans="1:8">
      <c r="E29" s="1"/>
      <c r="F29" s="1"/>
      <c r="G29" s="1"/>
      <c r="H29" s="1"/>
    </row>
    <row r="30" spans="1:8">
      <c r="C30" t="s">
        <v>136</v>
      </c>
      <c r="D30" s="2" t="s">
        <v>59</v>
      </c>
      <c r="E30" s="1">
        <f>SUM(F30:H30)</f>
        <v>901469328.09058964</v>
      </c>
      <c r="F30" s="1">
        <f>+'Plt. Class.'!J30+'Plt. Class.'!J52+'Plt. Class.'!J66+'Plt. Class.'!J94</f>
        <v>622781459.3456974</v>
      </c>
      <c r="G30" s="1">
        <f>+'Plt. Class.'!K30+'Plt. Class.'!K52+'Plt. Class.'!K66+'Plt. Class.'!K94</f>
        <v>259913410.63912296</v>
      </c>
      <c r="H30" s="1">
        <f>+'Plt. Class.'!L30+'Plt. Class.'!L52+'Plt. Class.'!L66+'Plt. Class.'!L94</f>
        <v>18774458.105769228</v>
      </c>
    </row>
    <row r="31" spans="1:8">
      <c r="A31" s="12">
        <v>5.4</v>
      </c>
      <c r="C31" s="1" t="s">
        <v>353</v>
      </c>
      <c r="D31" s="2" t="s">
        <v>22</v>
      </c>
      <c r="E31" s="6">
        <f>SUM(F31:H31)</f>
        <v>1</v>
      </c>
      <c r="F31" s="6">
        <f>IF($E30=0,0,F30/$E30)</f>
        <v>0.6908515242163773</v>
      </c>
      <c r="G31" s="6">
        <f>IF($E30=0,0,G30/$E30)</f>
        <v>0.28832196785846048</v>
      </c>
      <c r="H31" s="6">
        <f>IF($E30=0,0,H30/$E30)</f>
        <v>2.0826507925162111E-2</v>
      </c>
    </row>
    <row r="32" spans="1:8">
      <c r="E32" s="1"/>
      <c r="F32" s="1"/>
      <c r="G32" s="1"/>
      <c r="H32" s="1"/>
    </row>
    <row r="33" spans="1:8">
      <c r="C33" t="s">
        <v>136</v>
      </c>
      <c r="D33" s="2" t="s">
        <v>59</v>
      </c>
      <c r="E33" s="1">
        <f>SUM(F33:H33)</f>
        <v>733894160.52030015</v>
      </c>
      <c r="F33" s="1">
        <f>'Plt. Class.'!J277+'Plt. Class.'!J279-'Dep. Res. Class'!J273</f>
        <v>506704961.24990761</v>
      </c>
      <c r="G33" s="1">
        <f>'Plt. Class.'!K277+'Plt. Class.'!K279-'Dep. Res. Class'!K273</f>
        <v>211373450.66287404</v>
      </c>
      <c r="H33" s="1">
        <f>'Plt. Class.'!L277+'Plt. Class.'!L279-'Dep. Res. Class'!L273</f>
        <v>15815748.607518421</v>
      </c>
    </row>
    <row r="34" spans="1:8">
      <c r="A34" s="12">
        <v>5.7</v>
      </c>
      <c r="C34" t="s">
        <v>187</v>
      </c>
      <c r="D34" s="2" t="s">
        <v>22</v>
      </c>
      <c r="E34" s="6">
        <f>SUM(F34:H34)</f>
        <v>0.99999999999999978</v>
      </c>
      <c r="F34" s="6">
        <f>IF($E33=0,0,F33/$E33)</f>
        <v>0.69043329203038628</v>
      </c>
      <c r="G34" s="6">
        <f>IF($E33=0,0,G33/$E33)</f>
        <v>0.28801625906522971</v>
      </c>
      <c r="H34" s="6">
        <f>IF($E33=0,0,H33/$E33)</f>
        <v>2.155044890438387E-2</v>
      </c>
    </row>
    <row r="35" spans="1:8">
      <c r="E35" s="1"/>
      <c r="F35" s="1"/>
      <c r="G35" s="1"/>
      <c r="H35" s="1"/>
    </row>
    <row r="36" spans="1:8">
      <c r="C36" t="s">
        <v>136</v>
      </c>
      <c r="D36" s="2" t="s">
        <v>59</v>
      </c>
      <c r="E36" s="1">
        <f>SUM(F36:H36)</f>
        <v>120959622.17236391</v>
      </c>
      <c r="F36" s="1">
        <f>'O and M Class.'!J169</f>
        <v>21877272.024383236</v>
      </c>
      <c r="G36" s="1">
        <f>'O and M Class.'!K169</f>
        <v>10395047.952751042</v>
      </c>
      <c r="H36" s="1">
        <f>'O and M Class.'!L169</f>
        <v>88687302.195229635</v>
      </c>
    </row>
    <row r="37" spans="1:8">
      <c r="A37" s="12">
        <v>9.1</v>
      </c>
      <c r="C37" t="s">
        <v>229</v>
      </c>
      <c r="D37" s="2" t="s">
        <v>22</v>
      </c>
      <c r="E37" s="6">
        <f>SUM(F37:H37)</f>
        <v>1</v>
      </c>
      <c r="F37" s="6">
        <f>IF($E36=0,0,F36/$E36)</f>
        <v>0.18086425562084482</v>
      </c>
      <c r="G37" s="6">
        <f>IF($E36=0,0,G36/$E36)</f>
        <v>8.5938164869086675E-2</v>
      </c>
      <c r="H37" s="6">
        <f>IF($E36=0,0,H36/$E36)</f>
        <v>0.73319757951006859</v>
      </c>
    </row>
    <row r="38" spans="1:8">
      <c r="E38" s="1"/>
      <c r="F38" s="1"/>
      <c r="G38" s="1"/>
      <c r="H38" s="1"/>
    </row>
    <row r="39" spans="1:8">
      <c r="A39" s="24"/>
      <c r="B39" s="25"/>
      <c r="C39" s="21" t="s">
        <v>136</v>
      </c>
      <c r="D39" s="2" t="s">
        <v>59</v>
      </c>
      <c r="E39" s="1">
        <f>SUM(F39:H39)</f>
        <v>9527417.9753612429</v>
      </c>
      <c r="F39" s="1">
        <f>SUM('O and M Class.'!J104:J112)+SUM('O and M Class.'!J117:J124)</f>
        <v>5860571.0980110737</v>
      </c>
      <c r="G39" s="1">
        <f>SUM('O and M Class.'!K104:K112)+SUM('O and M Class.'!K117:K124)</f>
        <v>3393479.1094062622</v>
      </c>
      <c r="H39" s="1">
        <f>SUM('O and M Class.'!L104:L112)+SUM('O and M Class.'!L117:L124)</f>
        <v>273367.76794390765</v>
      </c>
    </row>
    <row r="40" spans="1:8">
      <c r="A40" s="24">
        <v>10</v>
      </c>
      <c r="B40" s="25"/>
      <c r="C40" s="22" t="s">
        <v>237</v>
      </c>
      <c r="D40" s="2" t="s">
        <v>22</v>
      </c>
      <c r="E40" s="6">
        <f>SUM(F40:H40)</f>
        <v>1</v>
      </c>
      <c r="F40" s="6">
        <f>IF($E39=0,0,F39/$E39)</f>
        <v>0.61512690145084803</v>
      </c>
      <c r="G40" s="6">
        <f>IF($E39=0,0,G39/$E39)</f>
        <v>0.35618035423470484</v>
      </c>
      <c r="H40" s="6">
        <f>IF($E39=0,0,H39/$E39)</f>
        <v>2.8692744314447124E-2</v>
      </c>
    </row>
    <row r="41" spans="1:8">
      <c r="E41" s="1"/>
      <c r="F41" s="1"/>
      <c r="G41" s="1"/>
      <c r="H41" s="1"/>
    </row>
    <row r="42" spans="1:8">
      <c r="A42" s="24"/>
      <c r="B42" s="25"/>
      <c r="C42" s="21" t="s">
        <v>136</v>
      </c>
      <c r="D42" s="2" t="s">
        <v>59</v>
      </c>
      <c r="E42" s="1">
        <f>SUM(F42:H42)</f>
        <v>431755369.03426778</v>
      </c>
      <c r="F42" s="9">
        <f>SUM('Plt. Class.'!J70:J85)-SUM('Dep. Res. Class'!J70:J85)</f>
        <v>255542261.74846137</v>
      </c>
      <c r="G42" s="9">
        <f>SUM('Plt. Class.'!K70:K85)-SUM('Dep. Res. Class'!K70:K85)</f>
        <v>176213107.28580645</v>
      </c>
      <c r="H42" s="9">
        <f>SUM('Plt. Class.'!L70:L85)-SUM('Dep. Res. Class'!L70:L85)</f>
        <v>0</v>
      </c>
    </row>
    <row r="43" spans="1:8">
      <c r="A43" s="24">
        <v>12</v>
      </c>
      <c r="B43" s="25"/>
      <c r="C43" s="22" t="s">
        <v>245</v>
      </c>
      <c r="D43" s="2" t="s">
        <v>22</v>
      </c>
      <c r="E43" s="6">
        <f>SUM(F43:H43)</f>
        <v>1</v>
      </c>
      <c r="F43" s="6">
        <f>IF($E42=0,0,F42/$E42)</f>
        <v>0.59186817368374023</v>
      </c>
      <c r="G43" s="6">
        <f>IF($E42=0,0,G42/$E42)</f>
        <v>0.40813182631625983</v>
      </c>
      <c r="H43" s="6">
        <f>IF($E42=0,0,H42/$E42)</f>
        <v>0</v>
      </c>
    </row>
    <row r="44" spans="1:8">
      <c r="E44" s="1"/>
      <c r="F44" s="1"/>
      <c r="G44" s="1"/>
      <c r="H44" s="1"/>
    </row>
    <row r="45" spans="1:8">
      <c r="A45" s="24"/>
      <c r="B45" s="25"/>
      <c r="C45" s="21" t="s">
        <v>136</v>
      </c>
      <c r="D45" s="2" t="s">
        <v>59</v>
      </c>
      <c r="E45" s="1">
        <f>SUM(F45:H45)</f>
        <v>628233490.77623892</v>
      </c>
      <c r="F45" s="9">
        <f>'Class. Summary'!I37</f>
        <v>429929613.70575309</v>
      </c>
      <c r="G45" s="9">
        <f>'Class. Summary'!J37</f>
        <v>179596976.03097323</v>
      </c>
      <c r="H45" s="9">
        <f>'Class. Summary'!K37</f>
        <v>18706901.039512612</v>
      </c>
    </row>
    <row r="46" spans="1:8">
      <c r="A46" s="24">
        <v>13</v>
      </c>
      <c r="B46" s="25"/>
      <c r="C46" s="7" t="s">
        <v>12</v>
      </c>
      <c r="D46" s="2" t="s">
        <v>22</v>
      </c>
      <c r="E46" s="6">
        <f>SUM(F46:H46)</f>
        <v>1</v>
      </c>
      <c r="F46" s="6">
        <f>IF($E45=0,0,F45/$E45)</f>
        <v>0.68434685513906057</v>
      </c>
      <c r="G46" s="6">
        <f>IF($E45=0,0,G45/$E45)</f>
        <v>0.28587615698275659</v>
      </c>
      <c r="H46" s="6">
        <f>IF($E45=0,0,H45/$E45)</f>
        <v>2.9776987878182927E-2</v>
      </c>
    </row>
    <row r="47" spans="1:8">
      <c r="E47" s="1"/>
      <c r="F47" s="1"/>
      <c r="G47" s="1"/>
      <c r="H47" s="1"/>
    </row>
    <row r="48" spans="1:8">
      <c r="A48" s="24"/>
      <c r="B48" s="25"/>
      <c r="C48" s="21" t="s">
        <v>136</v>
      </c>
      <c r="D48" s="2" t="s">
        <v>59</v>
      </c>
      <c r="E48" s="1">
        <f>SUM(F48:H48)</f>
        <v>12945099.591738591</v>
      </c>
      <c r="F48" s="9">
        <f>'O and M Class.'!J126+'O and M Class.'!J129+'O and M Class.'!J130+'O and M Class.'!J133+'O and M Class.'!J141+'O and M Class.'!J148+'O and M Class.'!J157+'O and M Class.'!J161+'O and M Class.'!J162</f>
        <v>8424291.1816832628</v>
      </c>
      <c r="G48" s="9">
        <f>'O and M Class.'!K126+'O and M Class.'!K129+'O and M Class.'!K130+'O and M Class.'!K133+'O and M Class.'!K141+'O and M Class.'!K148+'O and M Class.'!K157+'O and M Class.'!K161+'O and M Class.'!K162</f>
        <v>4183776.8006929145</v>
      </c>
      <c r="H48" s="9">
        <f>'O and M Class.'!L126+'O and M Class.'!L129+'O and M Class.'!L130+'O and M Class.'!L133+'O and M Class.'!L141+'O and M Class.'!L148+'O and M Class.'!L157+'O and M Class.'!L161+'O and M Class.'!L162</f>
        <v>337031.60936241446</v>
      </c>
    </row>
    <row r="49" spans="1:8">
      <c r="A49" s="24">
        <v>17</v>
      </c>
      <c r="B49" s="25"/>
      <c r="C49" s="29" t="s">
        <v>257</v>
      </c>
      <c r="D49" s="2" t="s">
        <v>22</v>
      </c>
      <c r="E49" s="6">
        <f>SUM(F49:H49)</f>
        <v>1</v>
      </c>
      <c r="F49" s="6">
        <f>IF($E48=0,0,F48/$E48)</f>
        <v>0.65077067364236774</v>
      </c>
      <c r="G49" s="6">
        <f>IF($E48=0,0,G48/$E48)</f>
        <v>0.32319386738151873</v>
      </c>
      <c r="H49" s="6">
        <f>IF($E48=0,0,H48/$E48)</f>
        <v>2.6035458976113559E-2</v>
      </c>
    </row>
    <row r="50" spans="1:8">
      <c r="E50" s="1"/>
      <c r="F50" s="1"/>
      <c r="G50" s="1"/>
      <c r="H50" s="1"/>
    </row>
    <row r="51" spans="1:8">
      <c r="A51" s="24"/>
      <c r="B51" s="25"/>
      <c r="C51" s="21" t="s">
        <v>136</v>
      </c>
      <c r="D51" s="2" t="s">
        <v>59</v>
      </c>
      <c r="E51" s="1">
        <f>SUM(F51:H51)</f>
        <v>223201833.04702345</v>
      </c>
      <c r="F51" s="9">
        <f>+'Cust. Summ.'!G40</f>
        <v>92738115.281891674</v>
      </c>
      <c r="G51" s="9">
        <f>+'Demand Summ.'!G38</f>
        <v>38091241.859405242</v>
      </c>
      <c r="H51" s="9">
        <f>+'Commodity Summ.'!G40</f>
        <v>92372475.905726522</v>
      </c>
    </row>
    <row r="52" spans="1:8">
      <c r="A52" s="24">
        <v>18</v>
      </c>
      <c r="B52" s="25"/>
      <c r="C52" s="7" t="s">
        <v>613</v>
      </c>
      <c r="D52" s="2" t="s">
        <v>22</v>
      </c>
      <c r="E52" s="6">
        <f>SUM(F52:H52)</f>
        <v>1</v>
      </c>
      <c r="F52" s="6">
        <f>IF($E51=0,0,F51/$E51)</f>
        <v>0.415489935794362</v>
      </c>
      <c r="G52" s="6">
        <f>IF($E51=0,0,G51/$E51)</f>
        <v>0.17065828420584836</v>
      </c>
      <c r="H52" s="6">
        <f>IF($E51=0,0,H51/$E51)</f>
        <v>0.41385177999978962</v>
      </c>
    </row>
    <row r="53" spans="1:8">
      <c r="E53" s="1"/>
      <c r="F53" s="1"/>
      <c r="G53" s="1"/>
      <c r="H53" s="1"/>
    </row>
    <row r="54" spans="1:8">
      <c r="D54" s="2" t="s">
        <v>59</v>
      </c>
      <c r="E54" s="1">
        <f>SUM(F54:H54)</f>
        <v>0</v>
      </c>
      <c r="F54" s="1">
        <v>0</v>
      </c>
      <c r="G54" s="1">
        <v>0</v>
      </c>
      <c r="H54" s="1">
        <v>0</v>
      </c>
    </row>
    <row r="55" spans="1:8">
      <c r="A55" s="12">
        <v>99</v>
      </c>
      <c r="C55" s="7" t="s">
        <v>58</v>
      </c>
      <c r="D55" s="2" t="s">
        <v>22</v>
      </c>
      <c r="E55" s="6">
        <f>SUM(F55:H55)</f>
        <v>0</v>
      </c>
      <c r="F55" s="6">
        <f>IF($E54=0,0,F54/$E54)</f>
        <v>0</v>
      </c>
      <c r="G55" s="6">
        <f>IF($E54=0,0,G54/$E54)</f>
        <v>0</v>
      </c>
      <c r="H55" s="6">
        <f>IF($E54=0,0,H54/$E54)</f>
        <v>0</v>
      </c>
    </row>
    <row r="56" spans="1:8">
      <c r="E56" s="1"/>
      <c r="F56" s="1"/>
      <c r="G56" s="1"/>
      <c r="H56" s="1"/>
    </row>
    <row r="58" spans="1:8">
      <c r="C58" t="s">
        <v>23</v>
      </c>
      <c r="D58" s="2" t="s">
        <v>59</v>
      </c>
      <c r="E58" s="1">
        <f>SUM(F58:H58)</f>
        <v>515352064.97999996</v>
      </c>
      <c r="F58" s="9">
        <v>305020485.50385678</v>
      </c>
      <c r="G58" s="9">
        <v>210331579.47614318</v>
      </c>
      <c r="H58" s="20">
        <v>0</v>
      </c>
    </row>
    <row r="59" spans="1:8">
      <c r="C59" t="s">
        <v>539</v>
      </c>
      <c r="D59" s="2" t="s">
        <v>22</v>
      </c>
      <c r="E59" s="6">
        <f>SUM(F59:H59)</f>
        <v>1</v>
      </c>
      <c r="F59" s="6">
        <f>IF($E58=0,0,F58/$E58)</f>
        <v>0.59186817368374023</v>
      </c>
      <c r="G59" s="6">
        <f>IF($E58=0,0,G58/$E58)</f>
        <v>0.40813182631625983</v>
      </c>
      <c r="H59" s="6">
        <f>IF($E58=0,0,H58/$E58)</f>
        <v>0</v>
      </c>
    </row>
    <row r="61" spans="1:8">
      <c r="C61" t="s">
        <v>23</v>
      </c>
      <c r="D61" s="2" t="s">
        <v>59</v>
      </c>
      <c r="E61" s="1">
        <f>SUM(F61:H61)</f>
        <v>100</v>
      </c>
      <c r="F61" s="9">
        <v>0</v>
      </c>
      <c r="G61" s="9">
        <v>100</v>
      </c>
      <c r="H61" s="20">
        <v>0</v>
      </c>
    </row>
    <row r="62" spans="1:8">
      <c r="C62" t="s">
        <v>560</v>
      </c>
      <c r="D62" s="2" t="s">
        <v>22</v>
      </c>
      <c r="E62" s="6">
        <f>SUM(F62:H62)</f>
        <v>1</v>
      </c>
      <c r="F62" s="6">
        <f>IF($E61=0,0,F61/$E61)</f>
        <v>0</v>
      </c>
      <c r="G62" s="6">
        <f>IF($E61=0,0,G61/$E61)</f>
        <v>1</v>
      </c>
      <c r="H62" s="6">
        <f>IF($E61=0,0,H61/$E61)</f>
        <v>0</v>
      </c>
    </row>
    <row r="64" spans="1:8">
      <c r="C64" t="s">
        <v>23</v>
      </c>
      <c r="D64" s="2" t="s">
        <v>59</v>
      </c>
      <c r="E64" s="18">
        <f>SUM(F64:H64)</f>
        <v>1</v>
      </c>
      <c r="F64" s="18">
        <v>0</v>
      </c>
      <c r="G64" s="18">
        <f>1-H64</f>
        <v>0.61720701760052632</v>
      </c>
      <c r="H64" s="18">
        <f>'Alloc. Factors'!E12/(365*'Alloc. Factors'!E27)</f>
        <v>0.38279298239947368</v>
      </c>
    </row>
    <row r="65" spans="3:8">
      <c r="C65" t="s">
        <v>561</v>
      </c>
      <c r="D65" s="2" t="s">
        <v>22</v>
      </c>
      <c r="E65" s="6">
        <f>SUM(F65:H65)</f>
        <v>1</v>
      </c>
      <c r="F65" s="6">
        <f>IF($E64=0,0,F64/$E64)</f>
        <v>0</v>
      </c>
      <c r="G65" s="6">
        <f>IF($E64=0,0,G64/$E64)</f>
        <v>0.61720701760052632</v>
      </c>
      <c r="H65" s="6">
        <f>IF($E64=0,0,H64/$E64)</f>
        <v>0.38279298239947368</v>
      </c>
    </row>
    <row r="68" spans="3:8">
      <c r="E68" s="1"/>
      <c r="F68" s="1"/>
      <c r="G68" s="1"/>
      <c r="H68" s="1"/>
    </row>
    <row r="69" spans="3:8">
      <c r="E69" s="6"/>
      <c r="F69" s="6"/>
      <c r="G69" s="6"/>
      <c r="H69" s="6"/>
    </row>
    <row r="70" spans="3:8">
      <c r="E70" s="1"/>
      <c r="F70" s="1"/>
      <c r="G70" s="1"/>
      <c r="H70" s="1"/>
    </row>
    <row r="71" spans="3:8">
      <c r="E71" s="1"/>
      <c r="F71" s="1"/>
      <c r="G71" s="1"/>
      <c r="H71" s="1"/>
    </row>
    <row r="72" spans="3:8">
      <c r="E72" s="6"/>
      <c r="F72" s="6"/>
      <c r="G72" s="6"/>
      <c r="H72" s="6"/>
    </row>
    <row r="73" spans="3:8">
      <c r="E73" s="1"/>
      <c r="F73" s="1"/>
      <c r="G73" s="1"/>
      <c r="H73" s="1"/>
    </row>
    <row r="74" spans="3:8">
      <c r="E74" s="1"/>
      <c r="F74" s="1"/>
      <c r="G74" s="1"/>
      <c r="H74" s="1"/>
    </row>
    <row r="75" spans="3:8">
      <c r="E75" s="6"/>
      <c r="F75" s="6"/>
      <c r="G75" s="6"/>
      <c r="H75" s="6"/>
    </row>
    <row r="76" spans="3:8">
      <c r="E76" s="1"/>
      <c r="F76" s="1"/>
      <c r="G76" s="1"/>
      <c r="H76" s="1"/>
    </row>
    <row r="77" spans="3:8">
      <c r="E77" s="1"/>
      <c r="F77" s="1"/>
      <c r="G77" s="1"/>
      <c r="H77" s="1"/>
    </row>
    <row r="78" spans="3:8">
      <c r="E78" s="6"/>
      <c r="F78" s="6"/>
      <c r="G78" s="6"/>
      <c r="H78" s="6"/>
    </row>
    <row r="79" spans="3:8">
      <c r="E79" s="1"/>
      <c r="F79" s="1"/>
      <c r="G79" s="1"/>
      <c r="H79" s="1"/>
    </row>
    <row r="80" spans="3:8">
      <c r="E80" s="1"/>
      <c r="F80" s="1"/>
      <c r="G80" s="1"/>
      <c r="H80" s="1"/>
    </row>
    <row r="81" spans="5:8">
      <c r="E81" s="6"/>
      <c r="F81" s="6"/>
      <c r="G81" s="6"/>
      <c r="H81" s="6"/>
    </row>
    <row r="82" spans="5:8">
      <c r="E82" s="1"/>
      <c r="F82" s="1"/>
      <c r="G82" s="1"/>
      <c r="H82" s="1"/>
    </row>
    <row r="83" spans="5:8">
      <c r="E83" s="1"/>
      <c r="F83" s="1"/>
      <c r="G83" s="1"/>
      <c r="H83" s="1"/>
    </row>
    <row r="84" spans="5:8">
      <c r="E84" s="6"/>
      <c r="F84" s="6"/>
      <c r="G84" s="6"/>
      <c r="H84" s="6"/>
    </row>
    <row r="85" spans="5:8">
      <c r="E85" s="1"/>
      <c r="F85" s="1"/>
      <c r="G85" s="1"/>
      <c r="H85" s="1"/>
    </row>
    <row r="86" spans="5:8">
      <c r="E86" s="1"/>
      <c r="F86" s="1"/>
      <c r="G86" s="1"/>
      <c r="H86" s="1"/>
    </row>
    <row r="87" spans="5:8">
      <c r="E87" s="6"/>
      <c r="F87" s="6"/>
      <c r="G87" s="6"/>
      <c r="H87" s="6"/>
    </row>
    <row r="88" spans="5:8">
      <c r="E88" s="1"/>
      <c r="F88" s="1"/>
      <c r="G88" s="1"/>
      <c r="H88" s="1"/>
    </row>
    <row r="89" spans="5:8">
      <c r="E89" s="1"/>
      <c r="F89" s="1"/>
      <c r="G89" s="1"/>
      <c r="H89" s="1"/>
    </row>
    <row r="90" spans="5:8">
      <c r="E90" s="6"/>
      <c r="F90" s="6"/>
      <c r="G90" s="6"/>
      <c r="H90" s="6"/>
    </row>
    <row r="91" spans="5:8">
      <c r="E91" s="1"/>
      <c r="F91" s="1"/>
      <c r="G91" s="1"/>
      <c r="H91" s="1"/>
    </row>
    <row r="92" spans="5:8">
      <c r="E92" s="1"/>
      <c r="F92" s="1"/>
      <c r="G92" s="1"/>
      <c r="H92" s="1"/>
    </row>
    <row r="93" spans="5:8">
      <c r="E93" s="6"/>
      <c r="F93" s="6"/>
      <c r="G93" s="6"/>
      <c r="H93" s="6"/>
    </row>
    <row r="94" spans="5:8">
      <c r="E94" s="1"/>
      <c r="F94" s="1"/>
      <c r="G94" s="1"/>
      <c r="H94" s="1"/>
    </row>
    <row r="95" spans="5:8">
      <c r="E95" s="1"/>
      <c r="F95" s="1"/>
      <c r="G95" s="1"/>
      <c r="H95" s="1"/>
    </row>
    <row r="96" spans="5:8">
      <c r="E96" s="6"/>
      <c r="F96" s="6"/>
      <c r="G96" s="6"/>
      <c r="H96" s="6"/>
    </row>
    <row r="97" spans="3:8">
      <c r="E97" s="1"/>
      <c r="F97" s="1"/>
      <c r="G97" s="1"/>
      <c r="H97" s="1"/>
    </row>
    <row r="98" spans="3:8">
      <c r="E98" s="1"/>
      <c r="F98" s="1"/>
      <c r="G98" s="1"/>
      <c r="H98" s="1"/>
    </row>
    <row r="99" spans="3:8">
      <c r="E99" s="6"/>
      <c r="F99" s="6"/>
      <c r="G99" s="6"/>
      <c r="H99" s="6"/>
    </row>
    <row r="100" spans="3:8">
      <c r="E100" s="1"/>
      <c r="F100" s="1"/>
      <c r="G100" s="1"/>
      <c r="H100" s="1"/>
    </row>
    <row r="101" spans="3:8">
      <c r="E101" s="1"/>
      <c r="F101" s="1"/>
      <c r="G101" s="1"/>
      <c r="H101" s="1"/>
    </row>
    <row r="102" spans="3:8">
      <c r="E102" s="6"/>
      <c r="F102" s="6"/>
      <c r="G102" s="6"/>
      <c r="H102" s="6"/>
    </row>
    <row r="103" spans="3:8">
      <c r="E103" s="1"/>
      <c r="F103" s="1"/>
      <c r="G103" s="1"/>
      <c r="H103" s="1"/>
    </row>
    <row r="104" spans="3:8">
      <c r="E104" s="1"/>
      <c r="F104" s="1"/>
      <c r="G104" s="1"/>
      <c r="H104" s="1"/>
    </row>
    <row r="105" spans="3:8">
      <c r="E105" s="6"/>
      <c r="F105" s="6"/>
      <c r="G105" s="6"/>
      <c r="H105" s="6"/>
    </row>
    <row r="106" spans="3:8">
      <c r="C106" s="35" t="s">
        <v>243</v>
      </c>
      <c r="E106" s="1"/>
      <c r="F106" s="1"/>
      <c r="G106" s="1"/>
      <c r="H106" s="1"/>
    </row>
    <row r="107" spans="3:8">
      <c r="E107" s="1"/>
      <c r="F107" s="1"/>
      <c r="G107" s="1"/>
      <c r="H107" s="1"/>
    </row>
    <row r="108" spans="3:8">
      <c r="E108" s="6"/>
      <c r="F108" s="6"/>
      <c r="G108" s="6"/>
      <c r="H108" s="6"/>
    </row>
    <row r="109" spans="3:8">
      <c r="E109" s="1"/>
      <c r="F109" s="1"/>
      <c r="G109" s="1"/>
      <c r="H109" s="1"/>
    </row>
    <row r="110" spans="3:8">
      <c r="E110" s="1"/>
      <c r="F110" s="1"/>
      <c r="G110" s="1"/>
      <c r="H110" s="1"/>
    </row>
    <row r="111" spans="3:8">
      <c r="E111" s="6"/>
      <c r="F111" s="6"/>
      <c r="G111" s="6"/>
      <c r="H111" s="6"/>
    </row>
    <row r="112" spans="3:8">
      <c r="E112" s="1"/>
      <c r="F112" s="1"/>
      <c r="G112" s="1"/>
      <c r="H112" s="1"/>
    </row>
    <row r="113" spans="5:8">
      <c r="E113" s="1"/>
      <c r="F113" s="1"/>
      <c r="G113" s="1"/>
      <c r="H113" s="1"/>
    </row>
    <row r="114" spans="5:8">
      <c r="E114" s="6"/>
      <c r="F114" s="6"/>
      <c r="G114" s="6"/>
      <c r="H114" s="6"/>
    </row>
    <row r="115" spans="5:8">
      <c r="E115" s="1"/>
      <c r="F115" s="1"/>
      <c r="G115" s="1"/>
      <c r="H115" s="1"/>
    </row>
    <row r="116" spans="5:8">
      <c r="E116" s="1"/>
      <c r="F116" s="1"/>
      <c r="G116" s="1"/>
      <c r="H116" s="1"/>
    </row>
    <row r="117" spans="5:8">
      <c r="E117" s="6"/>
      <c r="F117" s="6"/>
      <c r="G117" s="6"/>
      <c r="H117" s="6"/>
    </row>
    <row r="118" spans="5:8">
      <c r="E118" s="1"/>
      <c r="F118" s="1"/>
      <c r="G118" s="1"/>
      <c r="H118" s="1"/>
    </row>
    <row r="119" spans="5:8">
      <c r="E119" s="1"/>
      <c r="F119" s="1"/>
      <c r="G119" s="1"/>
      <c r="H119" s="1"/>
    </row>
    <row r="120" spans="5:8">
      <c r="E120" s="6"/>
      <c r="F120" s="6"/>
      <c r="G120" s="6"/>
      <c r="H120" s="6"/>
    </row>
    <row r="121" spans="5:8">
      <c r="E121" s="1"/>
      <c r="F121" s="1"/>
      <c r="G121" s="1"/>
      <c r="H121" s="1"/>
    </row>
    <row r="122" spans="5:8">
      <c r="E122" s="1"/>
      <c r="F122" s="1"/>
      <c r="G122" s="1"/>
      <c r="H122" s="1"/>
    </row>
    <row r="123" spans="5:8">
      <c r="E123" s="6"/>
      <c r="F123" s="6"/>
      <c r="G123" s="6"/>
      <c r="H123" s="6"/>
    </row>
    <row r="124" spans="5:8">
      <c r="E124" s="1"/>
      <c r="F124" s="1"/>
      <c r="G124" s="1"/>
      <c r="H124" s="1"/>
    </row>
    <row r="125" spans="5:8">
      <c r="E125" s="1"/>
      <c r="F125" s="1"/>
      <c r="G125" s="1"/>
      <c r="H125" s="1"/>
    </row>
    <row r="126" spans="5:8">
      <c r="E126" s="6"/>
      <c r="F126" s="6"/>
      <c r="G126" s="6"/>
      <c r="H126" s="6"/>
    </row>
    <row r="127" spans="5:8">
      <c r="E127" s="1"/>
      <c r="F127" s="1"/>
      <c r="G127" s="1"/>
      <c r="H127" s="1"/>
    </row>
    <row r="128" spans="5:8">
      <c r="E128" s="1"/>
      <c r="F128" s="1"/>
      <c r="G128" s="1"/>
      <c r="H128" s="1"/>
    </row>
    <row r="129" spans="5:8">
      <c r="E129" s="6"/>
      <c r="F129" s="6"/>
      <c r="G129" s="6"/>
      <c r="H129" s="6"/>
    </row>
    <row r="130" spans="5:8">
      <c r="E130" s="1"/>
      <c r="F130" s="1"/>
      <c r="G130" s="1"/>
      <c r="H130" s="1"/>
    </row>
    <row r="131" spans="5:8">
      <c r="E131" s="1"/>
      <c r="F131" s="1"/>
      <c r="G131" s="1"/>
      <c r="H131" s="1"/>
    </row>
    <row r="132" spans="5:8">
      <c r="E132" s="6"/>
      <c r="F132" s="6"/>
      <c r="G132" s="6"/>
      <c r="H132" s="6"/>
    </row>
    <row r="133" spans="5:8">
      <c r="E133" s="1"/>
      <c r="F133" s="1"/>
      <c r="G133" s="1"/>
      <c r="H133" s="1"/>
    </row>
    <row r="134" spans="5:8">
      <c r="E134" s="1"/>
      <c r="F134" s="1"/>
      <c r="G134" s="1"/>
      <c r="H134" s="1"/>
    </row>
    <row r="135" spans="5:8">
      <c r="E135" s="6"/>
      <c r="F135" s="6"/>
      <c r="G135" s="6"/>
      <c r="H135" s="6"/>
    </row>
    <row r="136" spans="5:8">
      <c r="E136" s="1"/>
      <c r="F136" s="1"/>
      <c r="G136" s="1"/>
      <c r="H136" s="1"/>
    </row>
    <row r="137" spans="5:8">
      <c r="E137" s="1"/>
      <c r="F137" s="1"/>
      <c r="G137" s="1"/>
      <c r="H137" s="1"/>
    </row>
    <row r="138" spans="5:8">
      <c r="E138" s="6"/>
      <c r="F138" s="6"/>
      <c r="G138" s="6"/>
      <c r="H138" s="6"/>
    </row>
    <row r="139" spans="5:8">
      <c r="E139" s="1"/>
      <c r="F139" s="1"/>
      <c r="G139" s="1"/>
      <c r="H139" s="1"/>
    </row>
    <row r="140" spans="5:8">
      <c r="E140" s="1"/>
      <c r="F140" s="1"/>
      <c r="G140" s="1"/>
      <c r="H140" s="1"/>
    </row>
    <row r="141" spans="5:8">
      <c r="E141" s="6"/>
      <c r="F141" s="6"/>
      <c r="G141" s="6"/>
      <c r="H141" s="6"/>
    </row>
    <row r="142" spans="5:8">
      <c r="E142" s="1"/>
      <c r="F142" s="1"/>
      <c r="G142" s="1"/>
      <c r="H142" s="1"/>
    </row>
    <row r="143" spans="5:8">
      <c r="E143" s="1"/>
      <c r="F143" s="1"/>
      <c r="G143" s="1"/>
      <c r="H143" s="1"/>
    </row>
    <row r="144" spans="5:8">
      <c r="E144" s="6"/>
      <c r="F144" s="6"/>
      <c r="G144" s="6"/>
      <c r="H144" s="6"/>
    </row>
    <row r="145" spans="5:8">
      <c r="E145" s="1"/>
      <c r="F145" s="1"/>
      <c r="G145" s="1"/>
      <c r="H145" s="1"/>
    </row>
    <row r="146" spans="5:8">
      <c r="E146" s="1"/>
      <c r="F146" s="1"/>
      <c r="G146" s="1"/>
      <c r="H146" s="1"/>
    </row>
    <row r="147" spans="5:8">
      <c r="E147" s="6"/>
      <c r="F147" s="6"/>
      <c r="G147" s="6"/>
      <c r="H147" s="6"/>
    </row>
    <row r="148" spans="5:8">
      <c r="E148" s="1"/>
      <c r="F148" s="1"/>
      <c r="G148" s="1"/>
      <c r="H148" s="1"/>
    </row>
    <row r="149" spans="5:8">
      <c r="E149" s="1"/>
      <c r="F149" s="1"/>
      <c r="G149" s="1"/>
      <c r="H149" s="1"/>
    </row>
    <row r="150" spans="5:8">
      <c r="E150" s="6"/>
      <c r="F150" s="6"/>
      <c r="G150" s="6"/>
      <c r="H150" s="6"/>
    </row>
    <row r="151" spans="5:8">
      <c r="E151" s="1"/>
      <c r="F151" s="1"/>
      <c r="G151" s="1"/>
      <c r="H151" s="1"/>
    </row>
    <row r="152" spans="5:8">
      <c r="E152" s="1"/>
      <c r="F152" s="1"/>
      <c r="G152" s="1"/>
      <c r="H152" s="1"/>
    </row>
    <row r="153" spans="5:8">
      <c r="E153" s="6"/>
      <c r="F153" s="6"/>
      <c r="G153" s="6"/>
      <c r="H153" s="6"/>
    </row>
    <row r="154" spans="5:8">
      <c r="E154" s="1"/>
      <c r="F154" s="1"/>
      <c r="G154" s="1"/>
      <c r="H154" s="1"/>
    </row>
    <row r="155" spans="5:8">
      <c r="E155" s="1"/>
      <c r="F155" s="1"/>
      <c r="G155" s="1"/>
      <c r="H155" s="1"/>
    </row>
    <row r="156" spans="5:8">
      <c r="E156" s="6"/>
      <c r="F156" s="6"/>
      <c r="G156" s="6"/>
      <c r="H156" s="6"/>
    </row>
    <row r="157" spans="5:8">
      <c r="E157" s="1"/>
      <c r="F157" s="1"/>
      <c r="G157" s="1"/>
      <c r="H157" s="1"/>
    </row>
    <row r="158" spans="5:8">
      <c r="E158" s="1"/>
      <c r="F158" s="1"/>
      <c r="G158" s="1"/>
      <c r="H158" s="1"/>
    </row>
    <row r="159" spans="5:8">
      <c r="E159" s="6"/>
      <c r="F159" s="6"/>
      <c r="G159" s="6"/>
      <c r="H159" s="6"/>
    </row>
    <row r="160" spans="5:8">
      <c r="E160" s="1"/>
      <c r="F160" s="1"/>
      <c r="G160" s="1"/>
      <c r="H160" s="1"/>
    </row>
    <row r="161" spans="5:8">
      <c r="E161" s="1"/>
      <c r="F161" s="1"/>
      <c r="G161" s="1"/>
      <c r="H161" s="1"/>
    </row>
    <row r="162" spans="5:8">
      <c r="E162" s="6"/>
      <c r="F162" s="6"/>
      <c r="G162" s="6"/>
      <c r="H162" s="6"/>
    </row>
    <row r="163" spans="5:8">
      <c r="E163" s="1"/>
      <c r="F163" s="1"/>
      <c r="G163" s="1"/>
      <c r="H163" s="1"/>
    </row>
    <row r="164" spans="5:8">
      <c r="E164" s="1"/>
      <c r="F164" s="1"/>
      <c r="G164" s="1"/>
      <c r="H164" s="1"/>
    </row>
    <row r="165" spans="5:8">
      <c r="E165" s="6"/>
      <c r="F165" s="6"/>
      <c r="G165" s="6"/>
      <c r="H165" s="6"/>
    </row>
    <row r="166" spans="5:8">
      <c r="E166" s="1"/>
      <c r="F166" s="1"/>
      <c r="G166" s="1"/>
      <c r="H166" s="1"/>
    </row>
    <row r="167" spans="5:8">
      <c r="E167" s="1"/>
      <c r="F167" s="1"/>
      <c r="G167" s="1"/>
      <c r="H167" s="1"/>
    </row>
    <row r="168" spans="5:8">
      <c r="E168" s="6"/>
      <c r="F168" s="6"/>
      <c r="G168" s="6"/>
      <c r="H168" s="6"/>
    </row>
    <row r="169" spans="5:8">
      <c r="E169" s="1"/>
      <c r="F169" s="1"/>
      <c r="G169" s="1"/>
      <c r="H169" s="1"/>
    </row>
    <row r="170" spans="5:8">
      <c r="E170" s="1"/>
      <c r="F170" s="1"/>
      <c r="G170" s="1"/>
      <c r="H170" s="1"/>
    </row>
    <row r="171" spans="5:8">
      <c r="E171" s="6"/>
      <c r="F171" s="6"/>
      <c r="G171" s="6"/>
      <c r="H171" s="6"/>
    </row>
    <row r="172" spans="5:8">
      <c r="E172" s="1"/>
      <c r="F172" s="1"/>
      <c r="G172" s="1"/>
      <c r="H172" s="1"/>
    </row>
    <row r="173" spans="5:8">
      <c r="E173" s="1"/>
      <c r="F173" s="1"/>
      <c r="G173" s="1"/>
      <c r="H173" s="1"/>
    </row>
    <row r="174" spans="5:8">
      <c r="E174" s="6"/>
      <c r="F174" s="6"/>
      <c r="G174" s="6"/>
      <c r="H174" s="6"/>
    </row>
    <row r="175" spans="5:8">
      <c r="F175" s="1"/>
      <c r="G175" s="1"/>
      <c r="H175" s="1"/>
    </row>
    <row r="176" spans="5:8">
      <c r="E176" s="1"/>
      <c r="F176" s="1"/>
      <c r="G176" s="1"/>
      <c r="H176" s="1"/>
    </row>
    <row r="177" spans="5:8">
      <c r="E177" s="6"/>
      <c r="F177" s="6"/>
      <c r="G177" s="6"/>
      <c r="H177" s="6"/>
    </row>
    <row r="178" spans="5:8">
      <c r="E178" s="1"/>
      <c r="F178" s="1"/>
      <c r="G178" s="1"/>
      <c r="H178" s="1"/>
    </row>
    <row r="179" spans="5:8">
      <c r="E179" s="1"/>
      <c r="F179" s="1"/>
      <c r="G179" s="1"/>
      <c r="H179" s="1"/>
    </row>
    <row r="180" spans="5:8">
      <c r="E180" s="6"/>
      <c r="F180" s="6"/>
      <c r="G180" s="6"/>
      <c r="H180" s="6"/>
    </row>
    <row r="181" spans="5:8">
      <c r="E181" s="1"/>
      <c r="F181" s="1"/>
      <c r="G181" s="1"/>
      <c r="H181" s="1"/>
    </row>
    <row r="182" spans="5:8">
      <c r="E182" s="1"/>
      <c r="F182" s="1"/>
      <c r="G182" s="1"/>
      <c r="H182" s="1"/>
    </row>
    <row r="183" spans="5:8">
      <c r="E183" s="6"/>
      <c r="F183" s="6"/>
      <c r="G183" s="6"/>
      <c r="H183" s="6"/>
    </row>
    <row r="184" spans="5:8">
      <c r="E184" s="1"/>
      <c r="F184" s="1"/>
      <c r="G184" s="1"/>
      <c r="H184" s="1"/>
    </row>
    <row r="185" spans="5:8">
      <c r="E185" s="1"/>
      <c r="F185" s="1"/>
      <c r="G185" s="1"/>
      <c r="H185" s="1"/>
    </row>
    <row r="186" spans="5:8">
      <c r="E186" s="6"/>
      <c r="F186" s="6"/>
      <c r="G186" s="6"/>
      <c r="H186" s="6"/>
    </row>
    <row r="187" spans="5:8">
      <c r="E187" s="1"/>
      <c r="F187" s="1"/>
      <c r="G187" s="1"/>
      <c r="H187" s="1"/>
    </row>
    <row r="188" spans="5:8">
      <c r="E188" s="1"/>
      <c r="F188" s="1"/>
      <c r="G188" s="1"/>
      <c r="H188" s="1"/>
    </row>
    <row r="189" spans="5:8">
      <c r="E189" s="6"/>
      <c r="F189" s="6"/>
      <c r="G189" s="6"/>
      <c r="H189" s="6"/>
    </row>
    <row r="190" spans="5:8">
      <c r="E190" s="1"/>
      <c r="F190" s="1"/>
      <c r="G190" s="1"/>
      <c r="H190" s="1"/>
    </row>
    <row r="191" spans="5:8">
      <c r="E191" s="1"/>
      <c r="F191" s="1"/>
      <c r="G191" s="1"/>
      <c r="H191" s="1"/>
    </row>
    <row r="192" spans="5:8">
      <c r="E192" s="6"/>
      <c r="F192" s="6"/>
      <c r="G192" s="6"/>
      <c r="H192" s="6"/>
    </row>
    <row r="193" spans="5:8">
      <c r="E193" s="1"/>
      <c r="F193" s="1"/>
      <c r="G193" s="1"/>
      <c r="H193" s="1"/>
    </row>
    <row r="194" spans="5:8">
      <c r="E194" s="1"/>
      <c r="F194" s="1"/>
      <c r="G194" s="1"/>
      <c r="H194" s="1"/>
    </row>
    <row r="195" spans="5:8">
      <c r="E195" s="6"/>
      <c r="F195" s="6"/>
      <c r="G195" s="6"/>
      <c r="H195" s="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PHR-2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X248"/>
  <sheetViews>
    <sheetView defaultGridColor="0" view="pageBreakPreview" colorId="22" zoomScale="60" zoomScaleNormal="57" workbookViewId="0">
      <pane ySplit="10" topLeftCell="A64" activePane="bottomLeft" state="frozen"/>
      <selection activeCell="G60" sqref="G60"/>
      <selection pane="bottomLeft" activeCell="F72" sqref="F72"/>
    </sheetView>
  </sheetViews>
  <sheetFormatPr defaultColWidth="11.44140625" defaultRowHeight="15"/>
  <cols>
    <col min="1" max="1" width="4.77734375" style="12" customWidth="1"/>
    <col min="2" max="2" width="1.77734375" customWidth="1"/>
    <col min="3" max="3" width="52.33203125" style="105" bestFit="1" customWidth="1"/>
    <col min="4" max="4" width="11.44140625" customWidth="1"/>
    <col min="5" max="19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Customer/Demand Study</v>
      </c>
    </row>
    <row r="3" spans="1:24">
      <c r="A3" t="str">
        <f>Summary!A3</f>
        <v>Forecasted Test Period: Twelve Months Ended March 31, 2026</v>
      </c>
    </row>
    <row r="4" spans="1:24">
      <c r="A4" s="17"/>
    </row>
    <row r="5" spans="1:24">
      <c r="A5" s="17" t="s">
        <v>50</v>
      </c>
      <c r="D5" s="1"/>
      <c r="E5" s="1"/>
      <c r="F5" s="1"/>
      <c r="G5" s="1"/>
      <c r="H5" s="1"/>
      <c r="I5" s="1"/>
      <c r="J5" s="1"/>
      <c r="K5" s="1"/>
      <c r="L5" s="1"/>
    </row>
    <row r="6" spans="1:24">
      <c r="E6" s="1"/>
      <c r="F6" s="1"/>
      <c r="G6" s="1"/>
      <c r="H6" s="1"/>
      <c r="I6" s="1"/>
      <c r="J6" s="1"/>
      <c r="K6" s="1"/>
      <c r="L6" s="1"/>
    </row>
    <row r="7" spans="1:24">
      <c r="J7" s="3"/>
      <c r="K7" s="3"/>
      <c r="M7" s="2"/>
      <c r="N7" s="2"/>
      <c r="O7" s="2"/>
      <c r="P7" s="2"/>
      <c r="Q7" s="2"/>
      <c r="R7" s="2"/>
    </row>
    <row r="8" spans="1:24">
      <c r="F8" s="23"/>
      <c r="G8" s="3"/>
      <c r="H8" s="3"/>
      <c r="I8" s="3"/>
      <c r="J8" s="2"/>
      <c r="K8" s="2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4">
      <c r="A9" s="24"/>
      <c r="B9" s="25"/>
      <c r="C9" s="106"/>
      <c r="D9" s="25"/>
      <c r="E9" s="2" t="s">
        <v>1</v>
      </c>
      <c r="F9" s="2" t="s">
        <v>56</v>
      </c>
      <c r="G9" s="2" t="s">
        <v>535</v>
      </c>
      <c r="H9" s="2" t="s">
        <v>535</v>
      </c>
      <c r="I9" s="40" t="s">
        <v>536</v>
      </c>
      <c r="J9" s="40" t="s">
        <v>536</v>
      </c>
      <c r="K9" s="2"/>
      <c r="L9" s="2"/>
      <c r="M9" s="2"/>
      <c r="N9" s="2"/>
      <c r="O9" s="2"/>
      <c r="P9" s="3"/>
      <c r="Q9" s="3"/>
      <c r="R9" s="3"/>
      <c r="S9" s="2"/>
      <c r="T9" s="2"/>
      <c r="U9" s="2"/>
      <c r="X9" s="25"/>
    </row>
    <row r="10" spans="1:24">
      <c r="A10" s="24"/>
      <c r="B10" s="25"/>
      <c r="C10" s="106"/>
      <c r="D10" s="25"/>
      <c r="E10" s="2" t="s">
        <v>2</v>
      </c>
      <c r="F10" s="2" t="s">
        <v>460</v>
      </c>
      <c r="G10" s="40" t="s">
        <v>537</v>
      </c>
      <c r="H10" s="40" t="s">
        <v>538</v>
      </c>
      <c r="I10" s="40" t="s">
        <v>537</v>
      </c>
      <c r="J10" s="40" t="s">
        <v>538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 s="25"/>
    </row>
    <row r="11" spans="1:24"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4">
      <c r="B12" s="25"/>
      <c r="C12" s="106" t="s">
        <v>23</v>
      </c>
      <c r="D12" s="26" t="s">
        <v>60</v>
      </c>
      <c r="E12" s="23">
        <f>SUM(F12:S12)</f>
        <v>33818063.816186428</v>
      </c>
      <c r="F12" s="9">
        <v>9938592.8194675054</v>
      </c>
      <c r="G12" s="9">
        <v>7142200.9681165367</v>
      </c>
      <c r="H12" s="9">
        <v>212714.5135</v>
      </c>
      <c r="I12" s="9">
        <v>7910070.2277023811</v>
      </c>
      <c r="J12" s="9">
        <v>8614485.2873999998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/>
      <c r="T12" s="23"/>
      <c r="U12" s="23"/>
      <c r="V12" s="23"/>
      <c r="W12" s="23"/>
      <c r="X12" s="23"/>
    </row>
    <row r="13" spans="1:24">
      <c r="A13" s="24">
        <v>1</v>
      </c>
      <c r="B13" s="25"/>
      <c r="C13" s="107" t="s">
        <v>394</v>
      </c>
      <c r="D13" s="26" t="s">
        <v>22</v>
      </c>
      <c r="E13" s="27">
        <f>SUM(F13:S13)</f>
        <v>0.99999999999999978</v>
      </c>
      <c r="F13" s="27">
        <f t="shared" ref="F13:O13" si="0">IF($E12=0,0,F12/$E12)</f>
        <v>0.29388414645756777</v>
      </c>
      <c r="G13" s="27">
        <f t="shared" si="0"/>
        <v>0.2111948515721366</v>
      </c>
      <c r="H13" s="27">
        <f t="shared" si="0"/>
        <v>6.2899672392890777E-3</v>
      </c>
      <c r="I13" s="27">
        <f t="shared" si="0"/>
        <v>0.23390074223931068</v>
      </c>
      <c r="J13" s="27">
        <f t="shared" si="0"/>
        <v>0.25473029249169571</v>
      </c>
      <c r="K13" s="27">
        <f t="shared" si="0"/>
        <v>0</v>
      </c>
      <c r="L13" s="27">
        <f t="shared" si="0"/>
        <v>0</v>
      </c>
      <c r="M13" s="27">
        <f t="shared" si="0"/>
        <v>0</v>
      </c>
      <c r="N13" s="27">
        <f t="shared" si="0"/>
        <v>0</v>
      </c>
      <c r="O13" s="27">
        <f t="shared" si="0"/>
        <v>0</v>
      </c>
      <c r="P13" s="27">
        <f>IF($E12=0,0,P12/$E12)</f>
        <v>0</v>
      </c>
      <c r="Q13" s="27">
        <f>IF($E12=0,0,Q12/$E12)</f>
        <v>0</v>
      </c>
      <c r="R13" s="27">
        <f>IF($E12=0,0,R12/$E12)</f>
        <v>0</v>
      </c>
      <c r="S13" s="27"/>
      <c r="T13" s="23"/>
      <c r="U13" s="23"/>
      <c r="V13" s="23"/>
      <c r="W13" s="23"/>
      <c r="X13" s="23"/>
    </row>
    <row r="14" spans="1:24">
      <c r="A14" s="24"/>
      <c r="B14" s="25"/>
      <c r="D14" s="25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</row>
    <row r="15" spans="1:24">
      <c r="B15" s="25"/>
      <c r="C15" s="108" t="s">
        <v>136</v>
      </c>
      <c r="D15" s="26" t="s">
        <v>60</v>
      </c>
      <c r="E15" s="23">
        <f>SUM(F15:S15)</f>
        <v>17293508.301084045</v>
      </c>
      <c r="F15" s="9">
        <f>+F12</f>
        <v>9938592.8194675054</v>
      </c>
      <c r="G15" s="9">
        <f t="shared" ref="G15:H15" si="1">+G12</f>
        <v>7142200.9681165367</v>
      </c>
      <c r="H15" s="9">
        <f t="shared" si="1"/>
        <v>212714.5135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/>
      <c r="T15" s="23"/>
      <c r="U15" s="23"/>
      <c r="V15" s="23"/>
      <c r="W15" s="23"/>
      <c r="X15" s="23"/>
    </row>
    <row r="16" spans="1:24">
      <c r="A16" s="24">
        <v>1.2</v>
      </c>
      <c r="B16" s="25"/>
      <c r="C16" s="107" t="s">
        <v>457</v>
      </c>
      <c r="D16" s="26" t="s">
        <v>22</v>
      </c>
      <c r="E16" s="27">
        <f>SUM(F16:S16)</f>
        <v>0.99999999999999978</v>
      </c>
      <c r="F16" s="27">
        <f t="shared" ref="F16:O16" si="2">IF($E15=0,0,F15/$E15)</f>
        <v>0.57470078635487187</v>
      </c>
      <c r="G16" s="27">
        <f t="shared" si="2"/>
        <v>0.41299896144663872</v>
      </c>
      <c r="H16" s="27">
        <f t="shared" si="2"/>
        <v>1.2300252198489185E-2</v>
      </c>
      <c r="I16" s="27">
        <f t="shared" si="2"/>
        <v>0</v>
      </c>
      <c r="J16" s="27">
        <f t="shared" si="2"/>
        <v>0</v>
      </c>
      <c r="K16" s="27">
        <f t="shared" si="2"/>
        <v>0</v>
      </c>
      <c r="L16" s="27">
        <f t="shared" si="2"/>
        <v>0</v>
      </c>
      <c r="M16" s="27">
        <f t="shared" si="2"/>
        <v>0</v>
      </c>
      <c r="N16" s="27">
        <f t="shared" si="2"/>
        <v>0</v>
      </c>
      <c r="O16" s="27">
        <f t="shared" si="2"/>
        <v>0</v>
      </c>
      <c r="P16" s="27">
        <f>IF($E15=0,0,P15/$E15)</f>
        <v>0</v>
      </c>
      <c r="Q16" s="27">
        <f>IF($E15=0,0,Q15/$E15)</f>
        <v>0</v>
      </c>
      <c r="R16" s="27">
        <f>IF($E15=0,0,R15/$E15)</f>
        <v>0</v>
      </c>
      <c r="S16" s="27"/>
      <c r="T16" s="23"/>
      <c r="U16" s="23"/>
      <c r="V16" s="23"/>
      <c r="W16" s="23"/>
      <c r="X16" s="23"/>
    </row>
    <row r="17" spans="1:20">
      <c r="A17" s="24"/>
      <c r="B17" s="25"/>
      <c r="D17" s="25"/>
      <c r="E17" s="76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</row>
    <row r="18" spans="1:20">
      <c r="B18" s="25"/>
      <c r="C18" s="106" t="s">
        <v>23</v>
      </c>
      <c r="D18" s="26" t="s">
        <v>60</v>
      </c>
      <c r="E18" s="23">
        <f>SUM(F18:S18)</f>
        <v>20198211.668660861</v>
      </c>
      <c r="F18" s="9">
        <v>7673366.935842271</v>
      </c>
      <c r="G18" s="9">
        <v>5064214.523207875</v>
      </c>
      <c r="H18" s="9">
        <v>109104.7527</v>
      </c>
      <c r="I18" s="9">
        <v>3597159.4489107146</v>
      </c>
      <c r="J18" s="9">
        <v>3754366.0079999999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/>
      <c r="T18" s="23"/>
    </row>
    <row r="19" spans="1:20">
      <c r="A19" s="24">
        <v>1.5</v>
      </c>
      <c r="B19" s="25"/>
      <c r="C19" s="107" t="s">
        <v>396</v>
      </c>
      <c r="D19" s="26" t="s">
        <v>22</v>
      </c>
      <c r="E19" s="27">
        <f>SUM(F19:S19)</f>
        <v>0.99999999999999989</v>
      </c>
      <c r="F19" s="27">
        <f t="shared" ref="F19:O19" si="3">IF($E18=0,0,F18/$E18)</f>
        <v>0.37990328360347431</v>
      </c>
      <c r="G19" s="27">
        <f t="shared" si="3"/>
        <v>0.25072588634494847</v>
      </c>
      <c r="H19" s="27">
        <f t="shared" si="3"/>
        <v>5.4017036007838626E-3</v>
      </c>
      <c r="I19" s="27">
        <f t="shared" si="3"/>
        <v>0.17809296723491591</v>
      </c>
      <c r="J19" s="27">
        <f t="shared" si="3"/>
        <v>0.18587615921587744</v>
      </c>
      <c r="K19" s="27">
        <f t="shared" si="3"/>
        <v>0</v>
      </c>
      <c r="L19" s="27">
        <f t="shared" si="3"/>
        <v>0</v>
      </c>
      <c r="M19" s="27">
        <f t="shared" si="3"/>
        <v>0</v>
      </c>
      <c r="N19" s="27">
        <f t="shared" si="3"/>
        <v>0</v>
      </c>
      <c r="O19" s="27">
        <f t="shared" si="3"/>
        <v>0</v>
      </c>
      <c r="P19" s="27">
        <f>IF($E18=0,0,P18/$E18)</f>
        <v>0</v>
      </c>
      <c r="Q19" s="27">
        <f>IF($E18=0,0,Q18/$E18)</f>
        <v>0</v>
      </c>
      <c r="R19" s="27">
        <f>IF($E18=0,0,R18/$E18)</f>
        <v>0</v>
      </c>
      <c r="S19" s="27"/>
      <c r="T19" s="23"/>
    </row>
    <row r="20" spans="1:20">
      <c r="A20" s="24"/>
      <c r="B20" s="25"/>
      <c r="D20" s="25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</row>
    <row r="21" spans="1:20" ht="15.75">
      <c r="A21" s="24"/>
      <c r="B21" s="25"/>
      <c r="C21" s="106" t="s">
        <v>23</v>
      </c>
      <c r="D21" s="26" t="s">
        <v>60</v>
      </c>
      <c r="E21" s="23">
        <f>SUM(F21:S21)</f>
        <v>2169218.153846154</v>
      </c>
      <c r="F21" s="50">
        <v>1925523</v>
      </c>
      <c r="G21" s="21">
        <v>241323</v>
      </c>
      <c r="H21" s="21">
        <v>105</v>
      </c>
      <c r="I21" s="21">
        <v>1415.153846153846</v>
      </c>
      <c r="J21" s="47">
        <v>852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f>P12</f>
        <v>0</v>
      </c>
      <c r="Q21" s="21">
        <f>Q12</f>
        <v>0</v>
      </c>
      <c r="R21" s="21">
        <f>R12</f>
        <v>0</v>
      </c>
      <c r="S21" s="21"/>
      <c r="T21" s="23"/>
    </row>
    <row r="22" spans="1:20">
      <c r="A22" s="24">
        <v>2</v>
      </c>
      <c r="B22" s="25"/>
      <c r="C22" s="107" t="s">
        <v>395</v>
      </c>
      <c r="D22" s="26" t="s">
        <v>22</v>
      </c>
      <c r="E22" s="27">
        <f>SUM(F22:S22)</f>
        <v>0.99999999999999989</v>
      </c>
      <c r="F22" s="27">
        <f t="shared" ref="F22:O22" si="4">IF($E21=0,0,F21/$E21)</f>
        <v>0.88765760907262004</v>
      </c>
      <c r="G22" s="27">
        <f t="shared" si="4"/>
        <v>0.11124883846842229</v>
      </c>
      <c r="H22" s="27">
        <f t="shared" si="4"/>
        <v>4.8404536820710584E-5</v>
      </c>
      <c r="I22" s="27">
        <f t="shared" si="4"/>
        <v>6.5237968050594329E-4</v>
      </c>
      <c r="J22" s="27">
        <f t="shared" si="4"/>
        <v>3.9276824163090874E-4</v>
      </c>
      <c r="K22" s="27">
        <f t="shared" si="4"/>
        <v>0</v>
      </c>
      <c r="L22" s="27">
        <f t="shared" si="4"/>
        <v>0</v>
      </c>
      <c r="M22" s="27">
        <f t="shared" si="4"/>
        <v>0</v>
      </c>
      <c r="N22" s="27">
        <f t="shared" si="4"/>
        <v>0</v>
      </c>
      <c r="O22" s="27">
        <f t="shared" si="4"/>
        <v>0</v>
      </c>
      <c r="P22" s="27">
        <f>IF($E21=0,0,P21/$E21)</f>
        <v>0</v>
      </c>
      <c r="Q22" s="27">
        <f>IF($E21=0,0,Q21/$E21)</f>
        <v>0</v>
      </c>
      <c r="R22" s="27">
        <f>IF($E21=0,0,R21/$E21)</f>
        <v>0</v>
      </c>
      <c r="S22" s="27"/>
      <c r="T22" s="23"/>
    </row>
    <row r="23" spans="1:20">
      <c r="A23" s="24"/>
      <c r="B23" s="25"/>
      <c r="D23" s="25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</row>
    <row r="24" spans="1:20" ht="15.75">
      <c r="A24" s="24"/>
      <c r="B24" s="25"/>
      <c r="C24" s="106" t="s">
        <v>136</v>
      </c>
      <c r="D24" s="26" t="s">
        <v>60</v>
      </c>
      <c r="E24" s="23">
        <f>SUM(F24:S24)</f>
        <v>243695.15384615384</v>
      </c>
      <c r="F24" s="50">
        <v>0</v>
      </c>
      <c r="G24" s="21">
        <f>+G21</f>
        <v>241323</v>
      </c>
      <c r="H24" s="21">
        <f t="shared" ref="H24:R24" si="5">+H21</f>
        <v>105</v>
      </c>
      <c r="I24" s="21">
        <f t="shared" si="5"/>
        <v>1415.153846153846</v>
      </c>
      <c r="J24" s="21">
        <f t="shared" si="5"/>
        <v>852</v>
      </c>
      <c r="K24" s="21">
        <f t="shared" si="5"/>
        <v>0</v>
      </c>
      <c r="L24" s="21">
        <f t="shared" si="5"/>
        <v>0</v>
      </c>
      <c r="M24" s="21">
        <f t="shared" si="5"/>
        <v>0</v>
      </c>
      <c r="N24" s="21">
        <f t="shared" si="5"/>
        <v>0</v>
      </c>
      <c r="O24" s="21">
        <f t="shared" si="5"/>
        <v>0</v>
      </c>
      <c r="P24" s="21">
        <f t="shared" si="5"/>
        <v>0</v>
      </c>
      <c r="Q24" s="21">
        <f t="shared" si="5"/>
        <v>0</v>
      </c>
      <c r="R24" s="21">
        <f t="shared" si="5"/>
        <v>0</v>
      </c>
      <c r="S24" s="21"/>
      <c r="T24" s="23"/>
    </row>
    <row r="25" spans="1:20">
      <c r="A25" s="24">
        <v>2.2000000000000002</v>
      </c>
      <c r="B25" s="25"/>
      <c r="C25" s="107" t="s">
        <v>461</v>
      </c>
      <c r="D25" s="26" t="s">
        <v>22</v>
      </c>
      <c r="E25" s="27">
        <f>SUM(F25:S25)</f>
        <v>1</v>
      </c>
      <c r="F25" s="27">
        <f t="shared" ref="F25:O25" si="6">IF($E24=0,0,F24/$E24)</f>
        <v>0</v>
      </c>
      <c r="G25" s="27">
        <f t="shared" si="6"/>
        <v>0.99026589651572883</v>
      </c>
      <c r="H25" s="27">
        <f t="shared" si="6"/>
        <v>4.3086617990888365E-4</v>
      </c>
      <c r="I25" s="27">
        <f t="shared" si="6"/>
        <v>5.8070660159587773E-3</v>
      </c>
      <c r="J25" s="27">
        <f t="shared" si="6"/>
        <v>3.4961712884035131E-3</v>
      </c>
      <c r="K25" s="27">
        <f t="shared" si="6"/>
        <v>0</v>
      </c>
      <c r="L25" s="27">
        <f t="shared" si="6"/>
        <v>0</v>
      </c>
      <c r="M25" s="27">
        <f t="shared" si="6"/>
        <v>0</v>
      </c>
      <c r="N25" s="27">
        <f t="shared" si="6"/>
        <v>0</v>
      </c>
      <c r="O25" s="27">
        <f t="shared" si="6"/>
        <v>0</v>
      </c>
      <c r="P25" s="27">
        <f>IF($E24=0,0,P24/$E24)</f>
        <v>0</v>
      </c>
      <c r="Q25" s="27">
        <f>IF($E24=0,0,Q24/$E24)</f>
        <v>0</v>
      </c>
      <c r="R25" s="27">
        <f>IF($E24=0,0,R24/$E24)</f>
        <v>0</v>
      </c>
      <c r="S25" s="27"/>
      <c r="T25" s="23"/>
    </row>
    <row r="26" spans="1:20">
      <c r="A26" s="24"/>
      <c r="B26" s="25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</row>
    <row r="27" spans="1:20">
      <c r="A27" s="24"/>
      <c r="B27" s="25"/>
      <c r="C27" s="106" t="s">
        <v>23</v>
      </c>
      <c r="D27" s="26" t="s">
        <v>60</v>
      </c>
      <c r="E27" s="23">
        <f>SUM(F27:S27)</f>
        <v>242042.6546291745</v>
      </c>
      <c r="F27" s="1">
        <v>130691.72582393198</v>
      </c>
      <c r="G27" s="9">
        <v>80655.521959643011</v>
      </c>
      <c r="H27" s="1">
        <v>0</v>
      </c>
      <c r="I27" s="1">
        <v>30695.406845599518</v>
      </c>
      <c r="J27" s="1">
        <v>0</v>
      </c>
      <c r="K27" s="1">
        <f t="shared" ref="K27:R27" si="7">K12-K21</f>
        <v>0</v>
      </c>
      <c r="L27" s="1">
        <f t="shared" si="7"/>
        <v>0</v>
      </c>
      <c r="M27" s="1">
        <f t="shared" si="7"/>
        <v>0</v>
      </c>
      <c r="N27" s="1">
        <f t="shared" si="7"/>
        <v>0</v>
      </c>
      <c r="O27" s="1">
        <f t="shared" si="7"/>
        <v>0</v>
      </c>
      <c r="P27" s="1">
        <f t="shared" si="7"/>
        <v>0</v>
      </c>
      <c r="Q27" s="1">
        <f t="shared" si="7"/>
        <v>0</v>
      </c>
      <c r="R27" s="1">
        <f t="shared" si="7"/>
        <v>0</v>
      </c>
      <c r="S27" s="1"/>
      <c r="T27" s="23"/>
    </row>
    <row r="28" spans="1:20">
      <c r="A28" s="24">
        <v>3</v>
      </c>
      <c r="B28" s="25"/>
      <c r="C28" s="105" t="s">
        <v>397</v>
      </c>
      <c r="D28" s="26" t="s">
        <v>22</v>
      </c>
      <c r="E28" s="27">
        <f>SUM(F28:S28)</f>
        <v>1</v>
      </c>
      <c r="F28" s="27">
        <f t="shared" ref="F28:K28" si="8">IF($E27=0,0,F27/$E27)</f>
        <v>0.53995328230125561</v>
      </c>
      <c r="G28" s="27">
        <f t="shared" si="8"/>
        <v>0.33322854636184951</v>
      </c>
      <c r="H28" s="27">
        <f t="shared" si="8"/>
        <v>0</v>
      </c>
      <c r="I28" s="27">
        <f t="shared" si="8"/>
        <v>0.12681817133689485</v>
      </c>
      <c r="J28" s="27">
        <f t="shared" si="8"/>
        <v>0</v>
      </c>
      <c r="K28" s="27">
        <f t="shared" si="8"/>
        <v>0</v>
      </c>
      <c r="L28" s="27">
        <f t="shared" ref="L28:R28" si="9">IF($E27=0,0,L27/$E27)</f>
        <v>0</v>
      </c>
      <c r="M28" s="27">
        <f t="shared" si="9"/>
        <v>0</v>
      </c>
      <c r="N28" s="27">
        <f t="shared" si="9"/>
        <v>0</v>
      </c>
      <c r="O28" s="27">
        <f t="shared" si="9"/>
        <v>0</v>
      </c>
      <c r="P28" s="27">
        <f t="shared" si="9"/>
        <v>0</v>
      </c>
      <c r="Q28" s="27">
        <f t="shared" si="9"/>
        <v>0</v>
      </c>
      <c r="R28" s="27">
        <f t="shared" si="9"/>
        <v>0</v>
      </c>
      <c r="S28" s="27"/>
      <c r="T28" s="23"/>
    </row>
    <row r="29" spans="1:20">
      <c r="A29" s="24"/>
      <c r="B29" s="25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</row>
    <row r="30" spans="1:20">
      <c r="A30" s="24"/>
      <c r="B30" s="25"/>
      <c r="C30" s="106" t="s">
        <v>23</v>
      </c>
      <c r="D30" s="26" t="s">
        <v>60</v>
      </c>
      <c r="E30" s="23">
        <f>SUM(F30:S30)</f>
        <v>85443836.180182099</v>
      </c>
      <c r="F30" s="1">
        <v>59490553.200305626</v>
      </c>
      <c r="G30" s="1">
        <v>24265292.628455404</v>
      </c>
      <c r="H30" s="1">
        <v>74716.480630707752</v>
      </c>
      <c r="I30" s="1">
        <v>1007002.9993869087</v>
      </c>
      <c r="J30" s="1">
        <v>606270.87140345725</v>
      </c>
      <c r="K30" s="1">
        <v>0</v>
      </c>
      <c r="L30" s="1">
        <f>L12</f>
        <v>0</v>
      </c>
      <c r="M30" s="1">
        <f>M12</f>
        <v>0</v>
      </c>
      <c r="N30" s="1">
        <f>N12</f>
        <v>0</v>
      </c>
      <c r="O30" s="1">
        <v>0</v>
      </c>
      <c r="P30" s="21">
        <v>0</v>
      </c>
      <c r="Q30" s="1">
        <v>0</v>
      </c>
      <c r="R30" s="21">
        <v>0</v>
      </c>
      <c r="S30" s="21"/>
      <c r="T30" s="23"/>
    </row>
    <row r="31" spans="1:20">
      <c r="A31" s="24">
        <v>4</v>
      </c>
      <c r="B31" s="25"/>
      <c r="C31" s="107" t="s">
        <v>227</v>
      </c>
      <c r="D31" s="26" t="s">
        <v>22</v>
      </c>
      <c r="E31" s="27">
        <f>SUM(F31:S31)</f>
        <v>1.0000000000000002</v>
      </c>
      <c r="F31" s="27">
        <f t="shared" ref="F31:M31" si="10">IF($E30=0,0,F30/$E30)</f>
        <v>0.69625330345483605</v>
      </c>
      <c r="G31" s="27">
        <f t="shared" si="10"/>
        <v>0.28399114217303262</v>
      </c>
      <c r="H31" s="27">
        <f t="shared" si="10"/>
        <v>8.7445138199491968E-4</v>
      </c>
      <c r="I31" s="27">
        <f t="shared" si="10"/>
        <v>1.1785554633377682E-2</v>
      </c>
      <c r="J31" s="27">
        <f t="shared" si="10"/>
        <v>7.0955483567587772E-3</v>
      </c>
      <c r="K31" s="27">
        <f t="shared" si="10"/>
        <v>0</v>
      </c>
      <c r="L31" s="27">
        <f t="shared" si="10"/>
        <v>0</v>
      </c>
      <c r="M31" s="27">
        <f t="shared" si="10"/>
        <v>0</v>
      </c>
      <c r="N31" s="27">
        <f>IF($E30=0,0,N30/$E30)</f>
        <v>0</v>
      </c>
      <c r="O31" s="27">
        <f>IF($E30=0,0,O30/$E30)</f>
        <v>0</v>
      </c>
      <c r="P31" s="27">
        <f>IF($E30=0,0,P30/$E30)</f>
        <v>0</v>
      </c>
      <c r="Q31" s="27">
        <f>IF($E30=0,0,Q30/$E30)</f>
        <v>0</v>
      </c>
      <c r="R31" s="27">
        <f>IF($E30=0,0,R30/$E30)</f>
        <v>0</v>
      </c>
      <c r="S31" s="27"/>
      <c r="T31" s="23"/>
    </row>
    <row r="32" spans="1:20">
      <c r="A32" s="24"/>
      <c r="B32" s="25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</row>
    <row r="33" spans="1:20">
      <c r="A33" s="24"/>
      <c r="B33" s="25"/>
      <c r="C33" s="106" t="s">
        <v>23</v>
      </c>
      <c r="D33" s="26" t="s">
        <v>60</v>
      </c>
      <c r="E33" s="23">
        <f>SUM(F33:S33)</f>
        <v>1</v>
      </c>
      <c r="F33" s="9">
        <v>1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/>
      <c r="T33" s="23"/>
    </row>
    <row r="34" spans="1:20">
      <c r="A34" s="24">
        <v>4.2</v>
      </c>
      <c r="B34" s="25"/>
      <c r="C34" s="109" t="s">
        <v>424</v>
      </c>
      <c r="D34" s="26" t="s">
        <v>22</v>
      </c>
      <c r="E34" s="27">
        <f>SUM(F34:S34)</f>
        <v>1</v>
      </c>
      <c r="F34" s="27">
        <f t="shared" ref="F34:M34" si="11">IF($E33=0,0,F33/$E33)</f>
        <v>1</v>
      </c>
      <c r="G34" s="27">
        <f t="shared" si="11"/>
        <v>0</v>
      </c>
      <c r="H34" s="27">
        <f t="shared" si="11"/>
        <v>0</v>
      </c>
      <c r="I34" s="27">
        <f t="shared" si="11"/>
        <v>0</v>
      </c>
      <c r="J34" s="27">
        <f t="shared" si="11"/>
        <v>0</v>
      </c>
      <c r="K34" s="27">
        <f t="shared" si="11"/>
        <v>0</v>
      </c>
      <c r="L34" s="27">
        <f t="shared" si="11"/>
        <v>0</v>
      </c>
      <c r="M34" s="27">
        <f t="shared" si="11"/>
        <v>0</v>
      </c>
      <c r="N34" s="27">
        <f>IF($E33=0,0,N33/$E33)</f>
        <v>0</v>
      </c>
      <c r="O34" s="27">
        <f>IF($E33=0,0,O33/$E33)</f>
        <v>0</v>
      </c>
      <c r="P34" s="27">
        <f>IF($E33=0,0,P33/$E33)</f>
        <v>0</v>
      </c>
      <c r="Q34" s="27">
        <f>IF($E33=0,0,Q33/$E33)</f>
        <v>0</v>
      </c>
      <c r="R34" s="27">
        <f>IF($E33=0,0,R33/$E33)</f>
        <v>0</v>
      </c>
      <c r="S34" s="27"/>
      <c r="T34" s="23"/>
    </row>
    <row r="35" spans="1:20">
      <c r="A35" s="24"/>
      <c r="B35" s="25"/>
      <c r="C35" s="109"/>
      <c r="D35" s="2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3"/>
    </row>
    <row r="36" spans="1:20">
      <c r="A36" s="24"/>
      <c r="B36" s="25"/>
      <c r="C36" s="106" t="s">
        <v>23</v>
      </c>
      <c r="D36" s="26" t="s">
        <v>60</v>
      </c>
      <c r="E36" s="23">
        <f>SUM(F36:S36)</f>
        <v>1</v>
      </c>
      <c r="F36" s="9">
        <v>0</v>
      </c>
      <c r="G36" s="9">
        <v>1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/>
      <c r="T36" s="23"/>
    </row>
    <row r="37" spans="1:20">
      <c r="A37" s="24">
        <v>4.4000000000000004</v>
      </c>
      <c r="B37" s="25"/>
      <c r="C37" s="109" t="s">
        <v>653</v>
      </c>
      <c r="D37" s="26" t="s">
        <v>22</v>
      </c>
      <c r="E37" s="27">
        <f>SUM(F37:S37)</f>
        <v>1</v>
      </c>
      <c r="F37" s="27">
        <f t="shared" ref="F37:M37" si="12">IF($E36=0,0,F36/$E36)</f>
        <v>0</v>
      </c>
      <c r="G37" s="27">
        <f t="shared" si="12"/>
        <v>1</v>
      </c>
      <c r="H37" s="27">
        <f t="shared" si="12"/>
        <v>0</v>
      </c>
      <c r="I37" s="27">
        <f t="shared" si="12"/>
        <v>0</v>
      </c>
      <c r="J37" s="27">
        <f t="shared" si="12"/>
        <v>0</v>
      </c>
      <c r="K37" s="27">
        <f t="shared" si="12"/>
        <v>0</v>
      </c>
      <c r="L37" s="27">
        <f t="shared" si="12"/>
        <v>0</v>
      </c>
      <c r="M37" s="27">
        <f t="shared" si="12"/>
        <v>0</v>
      </c>
      <c r="N37" s="27">
        <f>IF($E36=0,0,N36/$E36)</f>
        <v>0</v>
      </c>
      <c r="O37" s="27">
        <f>IF($E36=0,0,O36/$E36)</f>
        <v>0</v>
      </c>
      <c r="P37" s="27">
        <f>IF($E36=0,0,P36/$E36)</f>
        <v>0</v>
      </c>
      <c r="Q37" s="27">
        <f>IF($E36=0,0,Q36/$E36)</f>
        <v>0</v>
      </c>
      <c r="R37" s="27">
        <f>IF($E36=0,0,R36/$E36)</f>
        <v>0</v>
      </c>
      <c r="S37" s="27"/>
      <c r="T37" s="23"/>
    </row>
    <row r="38" spans="1:20">
      <c r="A38" s="24"/>
      <c r="B38" s="25"/>
      <c r="C38" s="109"/>
      <c r="D38" s="26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3"/>
    </row>
    <row r="39" spans="1:20">
      <c r="A39" s="24"/>
      <c r="B39" s="25"/>
      <c r="C39" s="106" t="s">
        <v>23</v>
      </c>
      <c r="D39" s="26" t="s">
        <v>60</v>
      </c>
      <c r="E39" s="23">
        <f>SUM(F39:S39)</f>
        <v>1</v>
      </c>
      <c r="F39" s="9">
        <v>0</v>
      </c>
      <c r="G39" s="9">
        <v>0</v>
      </c>
      <c r="H39" s="9">
        <v>1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/>
      <c r="T39" s="23"/>
    </row>
    <row r="40" spans="1:20">
      <c r="A40" s="24">
        <v>4.5999999999999996</v>
      </c>
      <c r="B40" s="25"/>
      <c r="C40" s="109" t="s">
        <v>654</v>
      </c>
      <c r="D40" s="26" t="s">
        <v>22</v>
      </c>
      <c r="E40" s="27">
        <f>SUM(F40:S40)</f>
        <v>1</v>
      </c>
      <c r="F40" s="27">
        <f t="shared" ref="F40:M40" si="13">IF($E39=0,0,F39/$E39)</f>
        <v>0</v>
      </c>
      <c r="G40" s="27">
        <f t="shared" si="13"/>
        <v>0</v>
      </c>
      <c r="H40" s="27">
        <f t="shared" si="13"/>
        <v>1</v>
      </c>
      <c r="I40" s="27">
        <f t="shared" si="13"/>
        <v>0</v>
      </c>
      <c r="J40" s="27">
        <f t="shared" si="13"/>
        <v>0</v>
      </c>
      <c r="K40" s="27">
        <f t="shared" si="13"/>
        <v>0</v>
      </c>
      <c r="L40" s="27">
        <f t="shared" si="13"/>
        <v>0</v>
      </c>
      <c r="M40" s="27">
        <f t="shared" si="13"/>
        <v>0</v>
      </c>
      <c r="N40" s="27">
        <f>IF($E39=0,0,N39/$E39)</f>
        <v>0</v>
      </c>
      <c r="O40" s="27">
        <f>IF($E39=0,0,O39/$E39)</f>
        <v>0</v>
      </c>
      <c r="P40" s="27">
        <f>IF($E39=0,0,P39/$E39)</f>
        <v>0</v>
      </c>
      <c r="Q40" s="27">
        <f>IF($E39=0,0,Q39/$E39)</f>
        <v>0</v>
      </c>
      <c r="R40" s="27">
        <f>IF($E39=0,0,R39/$E39)</f>
        <v>0</v>
      </c>
      <c r="S40" s="27"/>
      <c r="T40" s="23"/>
    </row>
    <row r="41" spans="1:20">
      <c r="A41" s="24"/>
      <c r="B41" s="25"/>
      <c r="C41" s="109"/>
      <c r="D41" s="26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3"/>
    </row>
    <row r="42" spans="1:20">
      <c r="A42" s="24"/>
      <c r="B42" s="25"/>
      <c r="C42" s="106" t="s">
        <v>23</v>
      </c>
      <c r="D42" s="26" t="s">
        <v>60</v>
      </c>
      <c r="E42" s="23">
        <f>SUM(F42:S42)</f>
        <v>1</v>
      </c>
      <c r="F42" s="9">
        <v>0</v>
      </c>
      <c r="G42" s="9">
        <v>0</v>
      </c>
      <c r="H42" s="9">
        <v>0</v>
      </c>
      <c r="I42" s="9">
        <v>1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/>
      <c r="T42" s="23"/>
    </row>
    <row r="43" spans="1:20">
      <c r="A43" s="24">
        <v>4.8</v>
      </c>
      <c r="B43" s="25"/>
      <c r="C43" s="109" t="s">
        <v>655</v>
      </c>
      <c r="D43" s="26" t="s">
        <v>22</v>
      </c>
      <c r="E43" s="27">
        <f>SUM(F43:S43)</f>
        <v>1</v>
      </c>
      <c r="F43" s="27">
        <f t="shared" ref="F43:M43" si="14">IF($E42=0,0,F42/$E42)</f>
        <v>0</v>
      </c>
      <c r="G43" s="27">
        <f t="shared" si="14"/>
        <v>0</v>
      </c>
      <c r="H43" s="27">
        <f t="shared" si="14"/>
        <v>0</v>
      </c>
      <c r="I43" s="27">
        <f t="shared" si="14"/>
        <v>1</v>
      </c>
      <c r="J43" s="27">
        <f t="shared" si="14"/>
        <v>0</v>
      </c>
      <c r="K43" s="27">
        <f t="shared" si="14"/>
        <v>0</v>
      </c>
      <c r="L43" s="27">
        <f t="shared" si="14"/>
        <v>0</v>
      </c>
      <c r="M43" s="27">
        <f t="shared" si="14"/>
        <v>0</v>
      </c>
      <c r="N43" s="27">
        <f>IF($E42=0,0,N42/$E42)</f>
        <v>0</v>
      </c>
      <c r="O43" s="27">
        <f>IF($E42=0,0,O42/$E42)</f>
        <v>0</v>
      </c>
      <c r="P43" s="27">
        <f>IF($E42=0,0,P42/$E42)</f>
        <v>0</v>
      </c>
      <c r="Q43" s="27">
        <f>IF($E42=0,0,Q42/$E42)</f>
        <v>0</v>
      </c>
      <c r="R43" s="27">
        <f>IF($E42=0,0,R42/$E42)</f>
        <v>0</v>
      </c>
      <c r="S43" s="27"/>
      <c r="T43" s="23"/>
    </row>
    <row r="44" spans="1:20">
      <c r="A44" s="24"/>
      <c r="B44" s="25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</row>
    <row r="45" spans="1:20">
      <c r="A45" s="24"/>
      <c r="B45" s="25"/>
      <c r="C45" s="106" t="s">
        <v>23</v>
      </c>
      <c r="D45" s="26" t="s">
        <v>60</v>
      </c>
      <c r="E45" s="23">
        <f>SUM(F45:S45)</f>
        <v>1</v>
      </c>
      <c r="F45" s="9">
        <v>0</v>
      </c>
      <c r="G45" s="9">
        <v>0</v>
      </c>
      <c r="H45" s="9">
        <v>0</v>
      </c>
      <c r="I45" s="9">
        <v>0</v>
      </c>
      <c r="J45" s="9">
        <v>1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/>
      <c r="T45" s="23"/>
    </row>
    <row r="46" spans="1:20">
      <c r="A46" s="24">
        <v>5</v>
      </c>
      <c r="B46" s="25"/>
      <c r="C46" s="109" t="s">
        <v>656</v>
      </c>
      <c r="D46" s="26" t="s">
        <v>22</v>
      </c>
      <c r="E46" s="27">
        <f>SUM(F46:S46)</f>
        <v>1</v>
      </c>
      <c r="F46" s="27">
        <f t="shared" ref="F46:M46" si="15">IF($E45=0,0,F45/$E45)</f>
        <v>0</v>
      </c>
      <c r="G46" s="27">
        <f t="shared" si="15"/>
        <v>0</v>
      </c>
      <c r="H46" s="27">
        <f t="shared" si="15"/>
        <v>0</v>
      </c>
      <c r="I46" s="27">
        <f t="shared" si="15"/>
        <v>0</v>
      </c>
      <c r="J46" s="27">
        <f t="shared" si="15"/>
        <v>1</v>
      </c>
      <c r="K46" s="27">
        <f t="shared" si="15"/>
        <v>0</v>
      </c>
      <c r="L46" s="27">
        <f t="shared" si="15"/>
        <v>0</v>
      </c>
      <c r="M46" s="27">
        <f t="shared" si="15"/>
        <v>0</v>
      </c>
      <c r="N46" s="27">
        <f>IF($E45=0,0,N45/$E45)</f>
        <v>0</v>
      </c>
      <c r="O46" s="27">
        <f>IF($E45=0,0,O45/$E45)</f>
        <v>0</v>
      </c>
      <c r="P46" s="27">
        <f>IF($E45=0,0,P45/$E45)</f>
        <v>0</v>
      </c>
      <c r="Q46" s="27">
        <f>IF($E45=0,0,Q45/$E45)</f>
        <v>0</v>
      </c>
      <c r="R46" s="27">
        <f>IF($E45=0,0,R45/$E45)</f>
        <v>0</v>
      </c>
      <c r="S46" s="27"/>
      <c r="T46" s="23"/>
    </row>
    <row r="47" spans="1:20">
      <c r="A47" s="24"/>
      <c r="B47" s="25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</row>
    <row r="48" spans="1:20">
      <c r="A48" s="24"/>
      <c r="B48" s="25"/>
      <c r="C48" s="108" t="s">
        <v>136</v>
      </c>
      <c r="D48" s="26" t="s">
        <v>60</v>
      </c>
      <c r="E48" s="23">
        <f>SUM(F48:S48)</f>
        <v>901469328.09058952</v>
      </c>
      <c r="F48" s="28">
        <f>+F51+F54+F57</f>
        <v>671849702.13917017</v>
      </c>
      <c r="G48" s="28">
        <f t="shared" ref="G48:R48" si="16">+G51+G54+G57</f>
        <v>186715215.54500103</v>
      </c>
      <c r="H48" s="28">
        <f t="shared" si="16"/>
        <v>234555.77148448623</v>
      </c>
      <c r="I48" s="28">
        <f t="shared" si="16"/>
        <v>38099780.566787556</v>
      </c>
      <c r="J48" s="28">
        <f t="shared" si="16"/>
        <v>4570074.0681462809</v>
      </c>
      <c r="K48" s="28">
        <f t="shared" si="16"/>
        <v>0</v>
      </c>
      <c r="L48" s="28">
        <f t="shared" si="16"/>
        <v>0</v>
      </c>
      <c r="M48" s="28">
        <f t="shared" si="16"/>
        <v>0</v>
      </c>
      <c r="N48" s="28">
        <f t="shared" si="16"/>
        <v>0</v>
      </c>
      <c r="O48" s="28">
        <f t="shared" si="16"/>
        <v>0</v>
      </c>
      <c r="P48" s="28">
        <f t="shared" si="16"/>
        <v>0</v>
      </c>
      <c r="Q48" s="28">
        <f t="shared" si="16"/>
        <v>0</v>
      </c>
      <c r="R48" s="28">
        <f t="shared" si="16"/>
        <v>0</v>
      </c>
      <c r="S48" s="28"/>
      <c r="T48" s="23"/>
    </row>
    <row r="49" spans="1:20">
      <c r="A49" s="24">
        <v>6</v>
      </c>
      <c r="B49" s="25"/>
      <c r="C49" s="110" t="s">
        <v>353</v>
      </c>
      <c r="D49" s="26" t="s">
        <v>22</v>
      </c>
      <c r="E49" s="27">
        <f>SUM(F49:S49)</f>
        <v>1</v>
      </c>
      <c r="F49" s="27">
        <f t="shared" ref="F49:M49" si="17">IF($E48=0,0,F48/$E48)</f>
        <v>0.74528292999410328</v>
      </c>
      <c r="G49" s="27">
        <f t="shared" si="17"/>
        <v>0.20712320400349532</v>
      </c>
      <c r="H49" s="27">
        <f t="shared" si="17"/>
        <v>2.6019273665283874E-4</v>
      </c>
      <c r="I49" s="27">
        <f t="shared" si="17"/>
        <v>4.2264089725034849E-2</v>
      </c>
      <c r="J49" s="27">
        <f t="shared" si="17"/>
        <v>5.069583540713689E-3</v>
      </c>
      <c r="K49" s="27">
        <f t="shared" si="17"/>
        <v>0</v>
      </c>
      <c r="L49" s="27">
        <f t="shared" si="17"/>
        <v>0</v>
      </c>
      <c r="M49" s="27">
        <f t="shared" si="17"/>
        <v>0</v>
      </c>
      <c r="N49" s="27">
        <f>IF($E48=0,0,N48/$E48)</f>
        <v>0</v>
      </c>
      <c r="O49" s="27">
        <f>IF($E48=0,0,O48/$E48)</f>
        <v>0</v>
      </c>
      <c r="P49" s="27">
        <f>IF($E48=0,0,P48/$E48)</f>
        <v>0</v>
      </c>
      <c r="Q49" s="27">
        <f>IF($E48=0,0,Q48/$E48)</f>
        <v>0</v>
      </c>
      <c r="R49" s="27">
        <f>IF($E48=0,0,R48/$E48)</f>
        <v>0</v>
      </c>
      <c r="S49" s="27"/>
      <c r="T49" s="23"/>
    </row>
    <row r="50" spans="1:20">
      <c r="A50" s="24"/>
      <c r="B50" s="25"/>
      <c r="C50" s="108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</row>
    <row r="51" spans="1:20">
      <c r="A51" s="24"/>
      <c r="B51" s="25"/>
      <c r="C51" s="108" t="s">
        <v>136</v>
      </c>
      <c r="D51" s="26" t="s">
        <v>60</v>
      </c>
      <c r="E51" s="23">
        <f>SUM(F51:S51)</f>
        <v>622781459.34569728</v>
      </c>
      <c r="F51" s="21">
        <f>+'Plant Alloc.'!J30+'Plant Alloc.'!J52+'Plant Alloc.'!J66+'Plant Alloc.'!J94</f>
        <v>524376124.66820413</v>
      </c>
      <c r="G51" s="21">
        <f>+'Plant Alloc.'!K30+'Plant Alloc.'!K52+'Plant Alloc.'!K66+'Plant Alloc.'!K94</f>
        <v>95397404.888560504</v>
      </c>
      <c r="H51" s="21">
        <f>+'Plant Alloc.'!L30+'Plant Alloc.'!L52+'Plant Alloc.'!L66+'Plant Alloc.'!L94</f>
        <v>133141.71353178681</v>
      </c>
      <c r="I51" s="21">
        <f>+'Plant Alloc.'!M30+'Plant Alloc.'!M52+'Plant Alloc.'!M66+'Plant Alloc.'!M94</f>
        <v>1794438.1713144917</v>
      </c>
      <c r="J51" s="21">
        <f>+'Plant Alloc.'!N30+'Plant Alloc.'!N52+'Plant Alloc.'!N66+'Plant Alloc.'!N94</f>
        <v>1080349.9040864985</v>
      </c>
      <c r="K51" s="21">
        <f>+'Plant Alloc.'!O30+'Plant Alloc.'!O52+'Plant Alloc.'!O66+'Plant Alloc.'!O94</f>
        <v>0</v>
      </c>
      <c r="L51" s="21">
        <f>+'Plant Alloc.'!P30+'Plant Alloc.'!P52+'Plant Alloc.'!P66+'Plant Alloc.'!P94</f>
        <v>0</v>
      </c>
      <c r="M51" s="21">
        <f>+'Plant Alloc.'!Q30+'Plant Alloc.'!Q52+'Plant Alloc.'!Q66+'Plant Alloc.'!Q94</f>
        <v>0</v>
      </c>
      <c r="N51" s="21">
        <f>+'Plant Alloc.'!R30+'Plant Alloc.'!R52+'Plant Alloc.'!R66+'Plant Alloc.'!R94</f>
        <v>0</v>
      </c>
      <c r="O51" s="21">
        <f>+'Plant Alloc.'!S30+'Plant Alloc.'!S52+'Plant Alloc.'!S66+'Plant Alloc.'!S94</f>
        <v>0</v>
      </c>
      <c r="P51" s="21">
        <f>+'Plant Alloc.'!T30+'Plant Alloc.'!T52+'Plant Alloc.'!T66+'Plant Alloc.'!T94</f>
        <v>0</v>
      </c>
      <c r="Q51" s="21">
        <f>+'Plant Alloc.'!U30+'Plant Alloc.'!U52+'Plant Alloc.'!U66+'Plant Alloc.'!U94</f>
        <v>0</v>
      </c>
      <c r="R51" s="21">
        <f>+'Plant Alloc.'!V30+'Plant Alloc.'!V52+'Plant Alloc.'!V66+'Plant Alloc.'!V94</f>
        <v>0</v>
      </c>
      <c r="S51" s="21"/>
      <c r="T51" s="23"/>
    </row>
    <row r="52" spans="1:20">
      <c r="A52" s="24">
        <v>6.2</v>
      </c>
      <c r="B52" s="25"/>
      <c r="C52" s="110" t="s">
        <v>398</v>
      </c>
      <c r="D52" s="26" t="s">
        <v>22</v>
      </c>
      <c r="E52" s="27">
        <f>SUM(F52:S52)</f>
        <v>1.0000000000000002</v>
      </c>
      <c r="F52" s="27">
        <f t="shared" ref="F52:O52" si="18">IF($E51=0,0,F51/$E51)</f>
        <v>0.84199058401501048</v>
      </c>
      <c r="G52" s="27">
        <f t="shared" si="18"/>
        <v>0.1531795840370494</v>
      </c>
      <c r="H52" s="27">
        <f t="shared" si="18"/>
        <v>2.1378560895449154E-4</v>
      </c>
      <c r="I52" s="27">
        <f t="shared" si="18"/>
        <v>2.8813288263265786E-3</v>
      </c>
      <c r="J52" s="27">
        <f t="shared" si="18"/>
        <v>1.7347175126593026E-3</v>
      </c>
      <c r="K52" s="27">
        <f t="shared" si="18"/>
        <v>0</v>
      </c>
      <c r="L52" s="27">
        <f t="shared" si="18"/>
        <v>0</v>
      </c>
      <c r="M52" s="27">
        <f t="shared" si="18"/>
        <v>0</v>
      </c>
      <c r="N52" s="27">
        <f t="shared" si="18"/>
        <v>0</v>
      </c>
      <c r="O52" s="27">
        <f t="shared" si="18"/>
        <v>0</v>
      </c>
      <c r="P52" s="27">
        <f>IF($E51=0,0,P51/$E51)</f>
        <v>0</v>
      </c>
      <c r="Q52" s="27">
        <f>IF($E51=0,0,Q51/$E51)</f>
        <v>0</v>
      </c>
      <c r="R52" s="27">
        <f>IF($E51=0,0,R51/$E51)</f>
        <v>0</v>
      </c>
      <c r="S52" s="27"/>
      <c r="T52" s="23"/>
    </row>
    <row r="53" spans="1:20">
      <c r="A53" s="24"/>
      <c r="B53" s="25"/>
      <c r="C53" s="108"/>
      <c r="D53" s="26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</row>
    <row r="54" spans="1:20">
      <c r="A54" s="24"/>
      <c r="B54" s="25"/>
      <c r="C54" s="108" t="s">
        <v>136</v>
      </c>
      <c r="D54" s="26" t="s">
        <v>60</v>
      </c>
      <c r="E54" s="23">
        <f>SUM(F54:S54)</f>
        <v>259913410.63912296</v>
      </c>
      <c r="F54" s="1">
        <f>+'Plant Alloc.'!J304+'Plant Alloc.'!J326+'Plant Alloc.'!J340+'Plant Alloc.'!J368</f>
        <v>140341099.18870854</v>
      </c>
      <c r="G54" s="1">
        <f>+'Plant Alloc.'!K304+'Plant Alloc.'!K326+'Plant Alloc.'!K340+'Plant Alloc.'!K368</f>
        <v>86610568.007225424</v>
      </c>
      <c r="H54" s="1">
        <f>+'Plant Alloc.'!L304+'Plant Alloc.'!L326+'Plant Alloc.'!L340+'Plant Alloc.'!L368</f>
        <v>0</v>
      </c>
      <c r="I54" s="1">
        <f>+'Plant Alloc.'!M304+'Plant Alloc.'!M326+'Plant Alloc.'!M340+'Plant Alloc.'!M368</f>
        <v>32961743.443189003</v>
      </c>
      <c r="J54" s="1">
        <f>+'Plant Alloc.'!N304+'Plant Alloc.'!N326+'Plant Alloc.'!N340+'Plant Alloc.'!N368</f>
        <v>0</v>
      </c>
      <c r="K54" s="1">
        <f>+'Plant Alloc.'!O304+'Plant Alloc.'!O326+'Plant Alloc.'!O340+'Plant Alloc.'!O368</f>
        <v>0</v>
      </c>
      <c r="L54" s="1">
        <f>+'Plant Alloc.'!P304+'Plant Alloc.'!P326+'Plant Alloc.'!P340+'Plant Alloc.'!P368</f>
        <v>0</v>
      </c>
      <c r="M54" s="1">
        <f>+'Plant Alloc.'!Q304+'Plant Alloc.'!Q326+'Plant Alloc.'!Q340+'Plant Alloc.'!Q368</f>
        <v>0</v>
      </c>
      <c r="N54" s="1">
        <f>+'Plant Alloc.'!R304+'Plant Alloc.'!R326+'Plant Alloc.'!R340+'Plant Alloc.'!R368</f>
        <v>0</v>
      </c>
      <c r="O54" s="1">
        <f>+'Plant Alloc.'!S304+'Plant Alloc.'!S326+'Plant Alloc.'!S340+'Plant Alloc.'!S368</f>
        <v>0</v>
      </c>
      <c r="P54" s="1">
        <f>+'Plant Alloc.'!T304+'Plant Alloc.'!T326+'Plant Alloc.'!T340+'Plant Alloc.'!T368</f>
        <v>0</v>
      </c>
      <c r="Q54" s="1">
        <f>+'Plant Alloc.'!U304+'Plant Alloc.'!U326+'Plant Alloc.'!U340+'Plant Alloc.'!U368</f>
        <v>0</v>
      </c>
      <c r="R54" s="1">
        <f>+'Plant Alloc.'!V304+'Plant Alloc.'!V326+'Plant Alloc.'!V340+'Plant Alloc.'!V368</f>
        <v>0</v>
      </c>
      <c r="S54" s="1"/>
      <c r="T54" s="23"/>
    </row>
    <row r="55" spans="1:20">
      <c r="A55" s="24">
        <v>6.4</v>
      </c>
      <c r="B55" s="25"/>
      <c r="C55" s="110" t="s">
        <v>399</v>
      </c>
      <c r="D55" s="26" t="s">
        <v>22</v>
      </c>
      <c r="E55" s="27">
        <f>SUM(F55:S55)</f>
        <v>1</v>
      </c>
      <c r="F55" s="27">
        <f t="shared" ref="F55:O55" si="19">IF($E54=0,0,F54/$E54)</f>
        <v>0.53995328230125561</v>
      </c>
      <c r="G55" s="27">
        <f t="shared" si="19"/>
        <v>0.33322854636184956</v>
      </c>
      <c r="H55" s="27">
        <f t="shared" si="19"/>
        <v>0</v>
      </c>
      <c r="I55" s="27">
        <f t="shared" si="19"/>
        <v>0.12681817133689485</v>
      </c>
      <c r="J55" s="27">
        <f t="shared" si="19"/>
        <v>0</v>
      </c>
      <c r="K55" s="27">
        <f t="shared" si="19"/>
        <v>0</v>
      </c>
      <c r="L55" s="27">
        <f t="shared" si="19"/>
        <v>0</v>
      </c>
      <c r="M55" s="27">
        <f t="shared" si="19"/>
        <v>0</v>
      </c>
      <c r="N55" s="27">
        <f t="shared" si="19"/>
        <v>0</v>
      </c>
      <c r="O55" s="27">
        <f t="shared" si="19"/>
        <v>0</v>
      </c>
      <c r="P55" s="27">
        <f>IF($E54=0,0,P54/$E54)</f>
        <v>0</v>
      </c>
      <c r="Q55" s="27">
        <f>IF($E54=0,0,Q54/$E54)</f>
        <v>0</v>
      </c>
      <c r="R55" s="27">
        <f>IF($E54=0,0,R54/$E54)</f>
        <v>0</v>
      </c>
      <c r="S55" s="27"/>
      <c r="T55" s="23"/>
    </row>
    <row r="56" spans="1:20">
      <c r="A56" s="24"/>
      <c r="B56" s="25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</row>
    <row r="57" spans="1:20">
      <c r="A57" s="24"/>
      <c r="B57" s="25"/>
      <c r="C57" s="108" t="s">
        <v>136</v>
      </c>
      <c r="D57" s="26" t="s">
        <v>60</v>
      </c>
      <c r="E57" s="23">
        <f>SUM(F57:S57)</f>
        <v>18774458.105769232</v>
      </c>
      <c r="F57" s="1">
        <f>'Plant Alloc.'!J578+'Plant Alloc.'!J600+'Plant Alloc.'!J614+'Plant Alloc.'!J642</f>
        <v>7132478.2822575951</v>
      </c>
      <c r="G57" s="1">
        <f>'Plant Alloc.'!K578+'Plant Alloc.'!K600+'Plant Alloc.'!K614+'Plant Alloc.'!K642</f>
        <v>4707242.649215092</v>
      </c>
      <c r="H57" s="1">
        <f>'Plant Alloc.'!L578+'Plant Alloc.'!L600+'Plant Alloc.'!L614+'Plant Alloc.'!L642</f>
        <v>101414.05795269941</v>
      </c>
      <c r="I57" s="1">
        <f>'Plant Alloc.'!M578+'Plant Alloc.'!M600+'Plant Alloc.'!M614+'Plant Alloc.'!M642</f>
        <v>3343598.9522840609</v>
      </c>
      <c r="J57" s="1">
        <f>'Plant Alloc.'!N578+'Plant Alloc.'!N600+'Plant Alloc.'!N614+'Plant Alloc.'!N642</f>
        <v>3489724.1640597824</v>
      </c>
      <c r="K57" s="1">
        <f>'Plant Alloc.'!O578+'Plant Alloc.'!O600+'Plant Alloc.'!O614+'Plant Alloc.'!O642</f>
        <v>0</v>
      </c>
      <c r="L57" s="1">
        <f>'Plant Alloc.'!P578+'Plant Alloc.'!P600+'Plant Alloc.'!P614+'Plant Alloc.'!P642</f>
        <v>0</v>
      </c>
      <c r="M57" s="1">
        <f>'Plant Alloc.'!Q578+'Plant Alloc.'!Q600+'Plant Alloc.'!Q614+'Plant Alloc.'!Q642</f>
        <v>0</v>
      </c>
      <c r="N57" s="1">
        <f>'Plant Alloc.'!R578+'Plant Alloc.'!R600+'Plant Alloc.'!R614+'Plant Alloc.'!R642</f>
        <v>0</v>
      </c>
      <c r="O57" s="1">
        <f>'Plant Alloc.'!S578+'Plant Alloc.'!S600+'Plant Alloc.'!S614+'Plant Alloc.'!S642</f>
        <v>0</v>
      </c>
      <c r="P57" s="1">
        <f>'Plant Alloc.'!T578+'Plant Alloc.'!T600+'Plant Alloc.'!T614+'Plant Alloc.'!T642</f>
        <v>0</v>
      </c>
      <c r="Q57" s="1">
        <f>'Plant Alloc.'!U578+'Plant Alloc.'!U600+'Plant Alloc.'!U614+'Plant Alloc.'!U642</f>
        <v>0</v>
      </c>
      <c r="R57" s="1">
        <f>'Plant Alloc.'!V578+'Plant Alloc.'!V600+'Plant Alloc.'!V614+'Plant Alloc.'!V642</f>
        <v>0</v>
      </c>
      <c r="S57" s="21"/>
      <c r="T57" s="23"/>
    </row>
    <row r="58" spans="1:20">
      <c r="A58" s="24">
        <v>6.6</v>
      </c>
      <c r="B58" s="25"/>
      <c r="C58" s="110" t="s">
        <v>400</v>
      </c>
      <c r="D58" s="26" t="s">
        <v>22</v>
      </c>
      <c r="E58" s="27">
        <f>SUM(F58:S58)</f>
        <v>0.99999999999999989</v>
      </c>
      <c r="F58" s="27">
        <f t="shared" ref="F58:O58" si="20">IF($E57=0,0,F57/$E57)</f>
        <v>0.37990328360347431</v>
      </c>
      <c r="G58" s="27">
        <f t="shared" si="20"/>
        <v>0.25072588634494841</v>
      </c>
      <c r="H58" s="27">
        <f t="shared" si="20"/>
        <v>5.4017036007838609E-3</v>
      </c>
      <c r="I58" s="27">
        <f t="shared" si="20"/>
        <v>0.17809296723491588</v>
      </c>
      <c r="J58" s="27">
        <f t="shared" si="20"/>
        <v>0.18587615921587744</v>
      </c>
      <c r="K58" s="27">
        <f t="shared" si="20"/>
        <v>0</v>
      </c>
      <c r="L58" s="27">
        <f t="shared" si="20"/>
        <v>0</v>
      </c>
      <c r="M58" s="27">
        <f t="shared" si="20"/>
        <v>0</v>
      </c>
      <c r="N58" s="27">
        <f t="shared" si="20"/>
        <v>0</v>
      </c>
      <c r="O58" s="27">
        <f t="shared" si="20"/>
        <v>0</v>
      </c>
      <c r="P58" s="27">
        <f>IF($E57=0,0,P57/$E57)</f>
        <v>0</v>
      </c>
      <c r="Q58" s="27">
        <f>IF($E57=0,0,Q57/$E57)</f>
        <v>0</v>
      </c>
      <c r="R58" s="27">
        <f>IF($E57=0,0,R57/$E57)</f>
        <v>0</v>
      </c>
      <c r="S58" s="27"/>
      <c r="T58" s="23"/>
    </row>
    <row r="59" spans="1:20">
      <c r="A59" s="24"/>
      <c r="B59" s="25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</row>
    <row r="60" spans="1:20">
      <c r="A60" s="24"/>
      <c r="B60" s="25"/>
      <c r="C60" s="108" t="s">
        <v>136</v>
      </c>
      <c r="D60" s="26" t="s">
        <v>60</v>
      </c>
      <c r="E60" s="23">
        <f>SUM(F60:S60)</f>
        <v>120959622.17236392</v>
      </c>
      <c r="F60" s="21">
        <f>'O and M Alloc.'!J661</f>
        <v>75179325.566322669</v>
      </c>
      <c r="G60" s="21">
        <f>'O and M Alloc.'!K661</f>
        <v>43056740.040369973</v>
      </c>
      <c r="H60" s="21">
        <f>'O and M Alloc.'!L661</f>
        <v>852784.87347007554</v>
      </c>
      <c r="I60" s="21">
        <f>'O and M Alloc.'!M661</f>
        <v>1594169.7525933243</v>
      </c>
      <c r="J60" s="21">
        <f>'O and M Alloc.'!N661</f>
        <v>276601.9396078795</v>
      </c>
      <c r="K60" s="21">
        <f>'O and M Alloc.'!O661</f>
        <v>0</v>
      </c>
      <c r="L60" s="21">
        <f>'O and M Alloc.'!P661</f>
        <v>0</v>
      </c>
      <c r="M60" s="21">
        <f>'O and M Alloc.'!Q661</f>
        <v>0</v>
      </c>
      <c r="N60" s="21">
        <f>'O and M Alloc.'!R661</f>
        <v>0</v>
      </c>
      <c r="O60" s="21">
        <f>'O and M Alloc.'!S661</f>
        <v>0</v>
      </c>
      <c r="P60" s="21">
        <f>'O and M Alloc.'!T661</f>
        <v>0</v>
      </c>
      <c r="Q60" s="21">
        <f>'O and M Alloc.'!U661</f>
        <v>0</v>
      </c>
      <c r="R60" s="21">
        <f>'O and M Alloc.'!V661</f>
        <v>0</v>
      </c>
      <c r="S60" s="21"/>
      <c r="T60" s="23"/>
    </row>
    <row r="61" spans="1:20">
      <c r="A61" s="24">
        <v>7</v>
      </c>
      <c r="B61" s="25"/>
      <c r="C61" s="109" t="s">
        <v>229</v>
      </c>
      <c r="D61" s="26" t="s">
        <v>22</v>
      </c>
      <c r="E61" s="27">
        <f>SUM(F61:S61)</f>
        <v>1</v>
      </c>
      <c r="F61" s="27">
        <f t="shared" ref="F61:R61" si="21">IF($E60=0,0,F60/$E60)</f>
        <v>0.62152414347983276</v>
      </c>
      <c r="G61" s="27">
        <f t="shared" si="21"/>
        <v>0.35595961087754868</v>
      </c>
      <c r="H61" s="27">
        <f t="shared" si="21"/>
        <v>7.050161517988888E-3</v>
      </c>
      <c r="I61" s="27">
        <f t="shared" si="21"/>
        <v>1.3179354597534035E-2</v>
      </c>
      <c r="J61" s="27">
        <f t="shared" si="21"/>
        <v>2.2867295270956605E-3</v>
      </c>
      <c r="K61" s="27">
        <f t="shared" si="21"/>
        <v>0</v>
      </c>
      <c r="L61" s="27">
        <f t="shared" si="21"/>
        <v>0</v>
      </c>
      <c r="M61" s="27">
        <f t="shared" si="21"/>
        <v>0</v>
      </c>
      <c r="N61" s="27">
        <f t="shared" si="21"/>
        <v>0</v>
      </c>
      <c r="O61" s="27">
        <f t="shared" si="21"/>
        <v>0</v>
      </c>
      <c r="P61" s="27">
        <f t="shared" si="21"/>
        <v>0</v>
      </c>
      <c r="Q61" s="27">
        <f t="shared" si="21"/>
        <v>0</v>
      </c>
      <c r="R61" s="27">
        <f t="shared" si="21"/>
        <v>0</v>
      </c>
      <c r="S61" s="27"/>
      <c r="T61" s="23"/>
    </row>
    <row r="62" spans="1:20">
      <c r="A62" s="24"/>
      <c r="B62" s="25"/>
      <c r="C62" s="108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</row>
    <row r="63" spans="1:20">
      <c r="A63" s="24"/>
      <c r="B63" s="25"/>
      <c r="C63" s="108" t="s">
        <v>136</v>
      </c>
      <c r="D63" s="26" t="s">
        <v>60</v>
      </c>
      <c r="E63" s="23">
        <f>SUM(F63:S63)</f>
        <v>21877272.024383236</v>
      </c>
      <c r="F63" s="23">
        <f>'O and M Alloc.'!J169</f>
        <v>18736808.281959016</v>
      </c>
      <c r="G63" s="23">
        <f>'O and M Alloc.'!K169</f>
        <v>3065662.5036244527</v>
      </c>
      <c r="H63" s="23">
        <f>'O and M Alloc.'!L169</f>
        <v>3302.1160910776443</v>
      </c>
      <c r="I63" s="23">
        <f>'O and M Alloc.'!M169</f>
        <v>44704.809283945637</v>
      </c>
      <c r="J63" s="23">
        <f>'O and M Alloc.'!N169</f>
        <v>26794.313424744298</v>
      </c>
      <c r="K63" s="23">
        <f>'O and M Alloc.'!O169</f>
        <v>0</v>
      </c>
      <c r="L63" s="23">
        <f>'O and M Alloc.'!P169</f>
        <v>0</v>
      </c>
      <c r="M63" s="23">
        <f>'O and M Alloc.'!Q169</f>
        <v>0</v>
      </c>
      <c r="N63" s="23">
        <f>'O and M Alloc.'!R169</f>
        <v>0</v>
      </c>
      <c r="O63" s="23">
        <f>'O and M Alloc.'!S169</f>
        <v>0</v>
      </c>
      <c r="P63" s="23">
        <f>'O and M Alloc.'!T169</f>
        <v>0</v>
      </c>
      <c r="Q63" s="23">
        <f>'O and M Alloc.'!U169</f>
        <v>0</v>
      </c>
      <c r="R63" s="23">
        <f>'O and M Alloc.'!V169</f>
        <v>0</v>
      </c>
      <c r="S63" s="23"/>
      <c r="T63" s="23"/>
    </row>
    <row r="64" spans="1:20">
      <c r="A64" s="24">
        <v>7.2</v>
      </c>
      <c r="B64" s="25"/>
      <c r="C64" s="109" t="s">
        <v>231</v>
      </c>
      <c r="D64" s="26" t="s">
        <v>22</v>
      </c>
      <c r="E64" s="27">
        <f>SUM(F64:S64)</f>
        <v>1.0000000000000002</v>
      </c>
      <c r="F64" s="27">
        <f t="shared" ref="F64:M64" si="22">IF($E63=0,0,F63/$E63)</f>
        <v>0.85645085278804289</v>
      </c>
      <c r="G64" s="27">
        <f t="shared" si="22"/>
        <v>0.14013001713411205</v>
      </c>
      <c r="H64" s="27">
        <f t="shared" si="22"/>
        <v>1.5093820140816837E-4</v>
      </c>
      <c r="I64" s="27">
        <f t="shared" si="22"/>
        <v>2.0434361850106379E-3</v>
      </c>
      <c r="J64" s="27">
        <f t="shared" si="22"/>
        <v>1.2247556914262798E-3</v>
      </c>
      <c r="K64" s="27">
        <f t="shared" si="22"/>
        <v>0</v>
      </c>
      <c r="L64" s="27">
        <f t="shared" si="22"/>
        <v>0</v>
      </c>
      <c r="M64" s="27">
        <f t="shared" si="22"/>
        <v>0</v>
      </c>
      <c r="N64" s="27">
        <f>IF($E63=0,0,N63/$E63)</f>
        <v>0</v>
      </c>
      <c r="O64" s="27">
        <f>IF($E63=0,0,O63/$E63)</f>
        <v>0</v>
      </c>
      <c r="P64" s="27">
        <f>IF($E63=0,0,P63/$E63)</f>
        <v>0</v>
      </c>
      <c r="Q64" s="27">
        <f>IF($E63=0,0,Q63/$E63)</f>
        <v>0</v>
      </c>
      <c r="R64" s="27">
        <f>IF($E63=0,0,R63/$E63)</f>
        <v>0</v>
      </c>
      <c r="S64" s="27"/>
      <c r="T64" s="23"/>
    </row>
    <row r="65" spans="1:20">
      <c r="A65" s="24"/>
      <c r="B65" s="25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</row>
    <row r="66" spans="1:20">
      <c r="A66" s="24"/>
      <c r="B66" s="25"/>
      <c r="C66" s="108" t="s">
        <v>136</v>
      </c>
      <c r="D66" s="26" t="s">
        <v>60</v>
      </c>
      <c r="E66" s="23">
        <f>SUM(F66:S66)</f>
        <v>10395047.95275104</v>
      </c>
      <c r="F66" s="21">
        <f>'O and M Alloc.'!J333</f>
        <v>5612840.2617668724</v>
      </c>
      <c r="G66" s="21">
        <f>'O and M Alloc.'!K333</f>
        <v>3463926.7186569492</v>
      </c>
      <c r="H66" s="21">
        <f>'O and M Alloc.'!L333</f>
        <v>0</v>
      </c>
      <c r="I66" s="21">
        <f>'O and M Alloc.'!M333</f>
        <v>1318280.9723272196</v>
      </c>
      <c r="J66" s="21">
        <f>'O and M Alloc.'!N333</f>
        <v>0</v>
      </c>
      <c r="K66" s="21">
        <f>'O and M Alloc.'!O333</f>
        <v>0</v>
      </c>
      <c r="L66" s="21">
        <f>'O and M Alloc.'!P333</f>
        <v>0</v>
      </c>
      <c r="M66" s="21">
        <f>'O and M Alloc.'!Q333</f>
        <v>0</v>
      </c>
      <c r="N66" s="21">
        <f>'O and M Alloc.'!R333</f>
        <v>0</v>
      </c>
      <c r="O66" s="21">
        <f>'O and M Alloc.'!S333</f>
        <v>0</v>
      </c>
      <c r="P66" s="21">
        <f>'O and M Alloc.'!T333</f>
        <v>0</v>
      </c>
      <c r="Q66" s="21">
        <f>'O and M Alloc.'!U333</f>
        <v>0</v>
      </c>
      <c r="R66" s="21">
        <f>'O and M Alloc.'!V333</f>
        <v>0</v>
      </c>
      <c r="S66" s="21"/>
      <c r="T66" s="23"/>
    </row>
    <row r="67" spans="1:20">
      <c r="A67" s="24">
        <v>7.4</v>
      </c>
      <c r="B67" s="25"/>
      <c r="C67" s="109" t="s">
        <v>232</v>
      </c>
      <c r="D67" s="26" t="s">
        <v>22</v>
      </c>
      <c r="E67" s="27">
        <f>SUM(F67:S67)</f>
        <v>1</v>
      </c>
      <c r="F67" s="27">
        <f t="shared" ref="F67:O67" si="23">IF($E66=0,0,F66/$E66)</f>
        <v>0.53995328230125572</v>
      </c>
      <c r="G67" s="27">
        <f t="shared" si="23"/>
        <v>0.33322854636184956</v>
      </c>
      <c r="H67" s="27">
        <f t="shared" si="23"/>
        <v>0</v>
      </c>
      <c r="I67" s="27">
        <f t="shared" si="23"/>
        <v>0.12681817133689485</v>
      </c>
      <c r="J67" s="27">
        <f t="shared" si="23"/>
        <v>0</v>
      </c>
      <c r="K67" s="27">
        <f t="shared" si="23"/>
        <v>0</v>
      </c>
      <c r="L67" s="27">
        <f t="shared" si="23"/>
        <v>0</v>
      </c>
      <c r="M67" s="27">
        <f t="shared" si="23"/>
        <v>0</v>
      </c>
      <c r="N67" s="27">
        <f t="shared" si="23"/>
        <v>0</v>
      </c>
      <c r="O67" s="27">
        <f t="shared" si="23"/>
        <v>0</v>
      </c>
      <c r="P67" s="27">
        <f>IF($E66=0,0,P66/$E66)</f>
        <v>0</v>
      </c>
      <c r="Q67" s="27">
        <f>IF($E66=0,0,Q66/$E66)</f>
        <v>0</v>
      </c>
      <c r="R67" s="27">
        <f>IF($E66=0,0,R66/$E66)</f>
        <v>0</v>
      </c>
      <c r="S67" s="27"/>
      <c r="T67" s="23"/>
    </row>
    <row r="68" spans="1:20">
      <c r="A68" s="24"/>
      <c r="B68" s="25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</row>
    <row r="69" spans="1:20">
      <c r="A69" s="24"/>
      <c r="B69" s="25"/>
      <c r="C69" s="108" t="s">
        <v>136</v>
      </c>
      <c r="D69" s="26" t="s">
        <v>60</v>
      </c>
      <c r="E69" s="23">
        <f>SUM(F69:S69)</f>
        <v>88687302.19522965</v>
      </c>
      <c r="F69" s="1">
        <f>'O and M Alloc.'!J497</f>
        <v>50829677.022596784</v>
      </c>
      <c r="G69" s="1">
        <f>'O and M Alloc.'!K497</f>
        <v>36527150.818088569</v>
      </c>
      <c r="H69" s="1">
        <f>'O and M Alloc.'!L497</f>
        <v>849482.75737899786</v>
      </c>
      <c r="I69" s="1">
        <f>'O and M Alloc.'!M497</f>
        <v>231183.97098215902</v>
      </c>
      <c r="J69" s="1">
        <f>'O and M Alloc.'!N497</f>
        <v>249807.6261831352</v>
      </c>
      <c r="K69" s="1">
        <f>'O and M Alloc.'!O497</f>
        <v>0</v>
      </c>
      <c r="L69" s="1">
        <f>'O and M Alloc.'!P497</f>
        <v>0</v>
      </c>
      <c r="M69" s="1">
        <f>'O and M Alloc.'!Q497</f>
        <v>0</v>
      </c>
      <c r="N69" s="1">
        <f>'O and M Alloc.'!R497</f>
        <v>0</v>
      </c>
      <c r="O69" s="1">
        <f>'O and M Alloc.'!S497</f>
        <v>0</v>
      </c>
      <c r="P69" s="1">
        <f>'O and M Alloc.'!T497</f>
        <v>0</v>
      </c>
      <c r="Q69" s="1">
        <f>'O and M Alloc.'!U497</f>
        <v>0</v>
      </c>
      <c r="R69" s="1">
        <f>'O and M Alloc.'!V497</f>
        <v>0</v>
      </c>
      <c r="S69" s="1"/>
      <c r="T69" s="23"/>
    </row>
    <row r="70" spans="1:20">
      <c r="A70" s="24">
        <v>7.6</v>
      </c>
      <c r="B70" s="25"/>
      <c r="C70" s="109" t="s">
        <v>233</v>
      </c>
      <c r="D70" s="26" t="s">
        <v>22</v>
      </c>
      <c r="E70" s="27">
        <f>SUM(F70:S70)</f>
        <v>1</v>
      </c>
      <c r="F70" s="27">
        <f t="shared" ref="F70:O70" si="24">IF($E69=0,0,F69/$E69)</f>
        <v>0.57313364782146714</v>
      </c>
      <c r="G70" s="27">
        <f t="shared" si="24"/>
        <v>0.4118644937206502</v>
      </c>
      <c r="H70" s="27">
        <f t="shared" si="24"/>
        <v>9.578403405585724E-3</v>
      </c>
      <c r="I70" s="27">
        <f t="shared" si="24"/>
        <v>2.6067313500330383E-3</v>
      </c>
      <c r="J70" s="27">
        <f t="shared" si="24"/>
        <v>2.8167237022637946E-3</v>
      </c>
      <c r="K70" s="27">
        <f t="shared" si="24"/>
        <v>0</v>
      </c>
      <c r="L70" s="27">
        <f t="shared" si="24"/>
        <v>0</v>
      </c>
      <c r="M70" s="27">
        <f t="shared" si="24"/>
        <v>0</v>
      </c>
      <c r="N70" s="27">
        <f t="shared" si="24"/>
        <v>0</v>
      </c>
      <c r="O70" s="27">
        <f t="shared" si="24"/>
        <v>0</v>
      </c>
      <c r="P70" s="27">
        <f>IF($E69=0,0,P69/$E69)</f>
        <v>0</v>
      </c>
      <c r="Q70" s="27">
        <f>IF($E69=0,0,Q69/$E69)</f>
        <v>0</v>
      </c>
      <c r="R70" s="27">
        <f>IF($E69=0,0,R69/$E69)</f>
        <v>0</v>
      </c>
      <c r="S70" s="27"/>
      <c r="T70" s="23"/>
    </row>
    <row r="71" spans="1:20">
      <c r="A71" s="24"/>
      <c r="B71" s="25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</row>
    <row r="72" spans="1:20">
      <c r="A72" s="24"/>
      <c r="B72" s="25"/>
      <c r="C72" s="106" t="s">
        <v>23</v>
      </c>
      <c r="D72" s="26" t="s">
        <v>60</v>
      </c>
      <c r="E72" s="23">
        <f>SUM(F72:S72)</f>
        <v>1173348.8016666668</v>
      </c>
      <c r="F72" s="21">
        <v>795796.46249999991</v>
      </c>
      <c r="G72" s="21">
        <v>377231.50583333353</v>
      </c>
      <c r="H72" s="21">
        <v>0</v>
      </c>
      <c r="I72" s="21">
        <v>320.83333333333331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/>
      <c r="T72" s="23"/>
    </row>
    <row r="73" spans="1:20">
      <c r="A73" s="24">
        <v>8</v>
      </c>
      <c r="B73" s="25"/>
      <c r="C73" s="108" t="s">
        <v>228</v>
      </c>
      <c r="D73" s="26" t="s">
        <v>22</v>
      </c>
      <c r="E73" s="27">
        <f>SUM(F73:S73)</f>
        <v>1</v>
      </c>
      <c r="F73" s="27">
        <f t="shared" ref="F73:R73" si="25">IF($E72=0,0,F72/$E72)</f>
        <v>0.67822668022468857</v>
      </c>
      <c r="G73" s="27">
        <f t="shared" si="25"/>
        <v>0.32149988588005574</v>
      </c>
      <c r="H73" s="27">
        <f t="shared" si="25"/>
        <v>0</v>
      </c>
      <c r="I73" s="27">
        <f t="shared" si="25"/>
        <v>2.7343389525570752E-4</v>
      </c>
      <c r="J73" s="27">
        <f t="shared" si="25"/>
        <v>0</v>
      </c>
      <c r="K73" s="27">
        <f t="shared" si="25"/>
        <v>0</v>
      </c>
      <c r="L73" s="27">
        <f t="shared" si="25"/>
        <v>0</v>
      </c>
      <c r="M73" s="27">
        <f t="shared" si="25"/>
        <v>0</v>
      </c>
      <c r="N73" s="27">
        <f t="shared" si="25"/>
        <v>0</v>
      </c>
      <c r="O73" s="27">
        <f t="shared" si="25"/>
        <v>0</v>
      </c>
      <c r="P73" s="27">
        <f t="shared" si="25"/>
        <v>0</v>
      </c>
      <c r="Q73" s="27">
        <f t="shared" si="25"/>
        <v>0</v>
      </c>
      <c r="R73" s="27">
        <f t="shared" si="25"/>
        <v>0</v>
      </c>
      <c r="S73" s="27"/>
      <c r="T73" s="23"/>
    </row>
    <row r="74" spans="1:20">
      <c r="A74" s="24"/>
      <c r="B74" s="25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</row>
    <row r="75" spans="1:20">
      <c r="A75" s="24"/>
      <c r="B75" s="25"/>
      <c r="C75" s="108" t="s">
        <v>136</v>
      </c>
      <c r="D75" s="26" t="s">
        <v>60</v>
      </c>
      <c r="E75" s="23">
        <f>SUM(F75:S75)</f>
        <v>733894160.52029991</v>
      </c>
      <c r="F75" s="9">
        <f>+F78+F81+F84</f>
        <v>552425259.13119888</v>
      </c>
      <c r="G75" s="9">
        <f t="shared" ref="G75:R75" si="26">+G78+G81+G84</f>
        <v>146779815.24873006</v>
      </c>
      <c r="H75" s="9">
        <f t="shared" si="26"/>
        <v>175783.47179080214</v>
      </c>
      <c r="I75" s="9">
        <f t="shared" si="26"/>
        <v>30840394.293515667</v>
      </c>
      <c r="J75" s="9">
        <f t="shared" si="26"/>
        <v>3672908.3750644624</v>
      </c>
      <c r="K75" s="9">
        <f t="shared" si="26"/>
        <v>0</v>
      </c>
      <c r="L75" s="9">
        <f t="shared" si="26"/>
        <v>0</v>
      </c>
      <c r="M75" s="9">
        <f t="shared" si="26"/>
        <v>0</v>
      </c>
      <c r="N75" s="9">
        <f t="shared" si="26"/>
        <v>0</v>
      </c>
      <c r="O75" s="9">
        <f t="shared" si="26"/>
        <v>0</v>
      </c>
      <c r="P75" s="9">
        <f t="shared" si="26"/>
        <v>0</v>
      </c>
      <c r="Q75" s="9">
        <f t="shared" si="26"/>
        <v>0</v>
      </c>
      <c r="R75" s="9">
        <f t="shared" si="26"/>
        <v>0</v>
      </c>
      <c r="S75" s="9"/>
      <c r="T75" s="23"/>
    </row>
    <row r="76" spans="1:20">
      <c r="A76" s="24">
        <v>9</v>
      </c>
      <c r="B76" s="25"/>
      <c r="C76" s="109" t="s">
        <v>230</v>
      </c>
      <c r="D76" s="26" t="s">
        <v>22</v>
      </c>
      <c r="E76" s="27">
        <f>SUM(F76:S76)</f>
        <v>1</v>
      </c>
      <c r="F76" s="27">
        <f t="shared" ref="F76:O76" si="27">IF($E75=0,0,F75/$E75)</f>
        <v>0.75273150932220623</v>
      </c>
      <c r="G76" s="27">
        <f t="shared" si="27"/>
        <v>0.20000133962732364</v>
      </c>
      <c r="H76" s="27">
        <f t="shared" si="27"/>
        <v>2.3952155671354449E-4</v>
      </c>
      <c r="I76" s="27">
        <f t="shared" si="27"/>
        <v>4.20229454771123E-2</v>
      </c>
      <c r="J76" s="27">
        <f t="shared" si="27"/>
        <v>5.0046840166442065E-3</v>
      </c>
      <c r="K76" s="27">
        <f t="shared" si="27"/>
        <v>0</v>
      </c>
      <c r="L76" s="27">
        <f t="shared" si="27"/>
        <v>0</v>
      </c>
      <c r="M76" s="27">
        <f t="shared" si="27"/>
        <v>0</v>
      </c>
      <c r="N76" s="27">
        <f t="shared" si="27"/>
        <v>0</v>
      </c>
      <c r="O76" s="27">
        <f t="shared" si="27"/>
        <v>0</v>
      </c>
      <c r="P76" s="27">
        <f>IF($E75=0,0,P75/$E75)</f>
        <v>0</v>
      </c>
      <c r="Q76" s="27">
        <f>IF($E75=0,0,Q75/$E75)</f>
        <v>0</v>
      </c>
      <c r="R76" s="27">
        <f>IF($E75=0,0,R75/$E75)</f>
        <v>0</v>
      </c>
      <c r="S76" s="27"/>
      <c r="T76" s="23"/>
    </row>
    <row r="77" spans="1:20">
      <c r="A77" s="24"/>
      <c r="B77" s="25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</row>
    <row r="78" spans="1:20">
      <c r="A78" s="24"/>
      <c r="B78" s="25"/>
      <c r="C78" s="108" t="s">
        <v>136</v>
      </c>
      <c r="D78" s="26" t="s">
        <v>60</v>
      </c>
      <c r="E78" s="23">
        <f>SUM(F78:S78)</f>
        <v>506704961.24990743</v>
      </c>
      <c r="F78" s="1">
        <f>+'Plant Alloc.'!J277+'Plant Alloc.'!J279-'Dep.Res. Alloc.'!J273</f>
        <v>432285015.82579422</v>
      </c>
      <c r="G78" s="1">
        <f>+'Plant Alloc.'!K277+'Plant Alloc.'!K279-'Dep.Res. Alloc.'!K273</f>
        <v>72378729.957023516</v>
      </c>
      <c r="H78" s="1">
        <f>+'Plant Alloc.'!L277+'Plant Alloc.'!L279-'Dep.Res. Alloc.'!L273</f>
        <v>90351.485588477488</v>
      </c>
      <c r="I78" s="1">
        <f>+'Plant Alloc.'!M277+'Plant Alloc.'!M279-'Dep.Res. Alloc.'!M273</f>
        <v>1217726.2127261683</v>
      </c>
      <c r="J78" s="1">
        <f>+'Plant Alloc.'!N277+'Plant Alloc.'!N279-'Dep.Res. Alloc.'!N273</f>
        <v>733137.76877507428</v>
      </c>
      <c r="K78" s="1">
        <f>+'Plant Alloc.'!O277+'Plant Alloc.'!O279-'Dep.Res. Alloc.'!O273</f>
        <v>0</v>
      </c>
      <c r="L78" s="1">
        <f>+'Plant Alloc.'!P277+'Plant Alloc.'!P279-'Dep.Res. Alloc.'!P273</f>
        <v>0</v>
      </c>
      <c r="M78" s="1">
        <f>+'Plant Alloc.'!Q277+'Plant Alloc.'!Q279-'Dep.Res. Alloc.'!Q273</f>
        <v>0</v>
      </c>
      <c r="N78" s="1">
        <f>+'Plant Alloc.'!R277+'Plant Alloc.'!R279-'Dep.Res. Alloc.'!R273</f>
        <v>0</v>
      </c>
      <c r="O78" s="1">
        <f>+'Plant Alloc.'!S277+'Plant Alloc.'!S279-'Dep.Res. Alloc.'!S273</f>
        <v>0</v>
      </c>
      <c r="P78" s="1">
        <f>+'Plant Alloc.'!T277+'Plant Alloc.'!T279-'Dep.Res. Alloc.'!T273</f>
        <v>0</v>
      </c>
      <c r="Q78" s="1">
        <f>+'Plant Alloc.'!U277+'Plant Alloc.'!U279-'Dep.Res. Alloc.'!U273</f>
        <v>0</v>
      </c>
      <c r="R78" s="1">
        <f>+'Plant Alloc.'!V277+'Plant Alloc.'!V279-'Dep.Res. Alloc.'!V273</f>
        <v>0</v>
      </c>
      <c r="S78" s="21"/>
      <c r="T78" s="23"/>
    </row>
    <row r="79" spans="1:20">
      <c r="A79" s="24">
        <v>9.1999999999999993</v>
      </c>
      <c r="B79" s="25"/>
      <c r="C79" s="109" t="s">
        <v>234</v>
      </c>
      <c r="D79" s="26" t="s">
        <v>22</v>
      </c>
      <c r="E79" s="27">
        <f>SUM(F79:S79)</f>
        <v>1</v>
      </c>
      <c r="F79" s="27">
        <f t="shared" ref="F79:M79" si="28">IF($E78=0,0,F78/$E78)</f>
        <v>0.85312962943852211</v>
      </c>
      <c r="G79" s="27">
        <f t="shared" si="28"/>
        <v>0.14284196029674603</v>
      </c>
      <c r="H79" s="27">
        <f t="shared" si="28"/>
        <v>1.783118234437733E-4</v>
      </c>
      <c r="I79" s="27">
        <f t="shared" si="28"/>
        <v>2.4032253596301071E-3</v>
      </c>
      <c r="J79" s="27">
        <f t="shared" si="28"/>
        <v>1.4468730816580458E-3</v>
      </c>
      <c r="K79" s="27">
        <f t="shared" si="28"/>
        <v>0</v>
      </c>
      <c r="L79" s="27">
        <f t="shared" si="28"/>
        <v>0</v>
      </c>
      <c r="M79" s="27">
        <f t="shared" si="28"/>
        <v>0</v>
      </c>
      <c r="N79" s="27">
        <f>IF($E78=0,0,N78/$E78)</f>
        <v>0</v>
      </c>
      <c r="O79" s="27">
        <f>IF($E78=0,0,O78/$E78)</f>
        <v>0</v>
      </c>
      <c r="P79" s="27">
        <f>IF($E78=0,0,P78/$E78)</f>
        <v>0</v>
      </c>
      <c r="Q79" s="27">
        <f>IF($E78=0,0,Q78/$E78)</f>
        <v>0</v>
      </c>
      <c r="R79" s="27">
        <f>IF($E78=0,0,R78/$E78)</f>
        <v>0</v>
      </c>
      <c r="S79" s="27"/>
      <c r="T79" s="23"/>
    </row>
    <row r="80" spans="1:20">
      <c r="A80" s="24"/>
      <c r="B80" s="25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</row>
    <row r="81" spans="1:20">
      <c r="A81" s="24"/>
      <c r="B81" s="25"/>
      <c r="C81" s="108" t="s">
        <v>136</v>
      </c>
      <c r="D81" s="26" t="s">
        <v>60</v>
      </c>
      <c r="E81" s="23">
        <f>SUM(F81:S81)</f>
        <v>211373450.66287401</v>
      </c>
      <c r="F81" s="21">
        <f>+'Plant Alloc.'!J551+'Plant Alloc.'!J553-'Dep.Res. Alloc.'!J541</f>
        <v>114131788.47676133</v>
      </c>
      <c r="G81" s="21">
        <f>+'Plant Alloc.'!K551+'Plant Alloc.'!K553-'Dep.Res. Alloc.'!K541</f>
        <v>70435667.703877628</v>
      </c>
      <c r="H81" s="21">
        <f>+'Plant Alloc.'!L551+'Plant Alloc.'!L553-'Dep.Res. Alloc.'!L541</f>
        <v>0</v>
      </c>
      <c r="I81" s="21">
        <f>+'Plant Alloc.'!M551+'Plant Alloc.'!M553-'Dep.Res. Alloc.'!M541</f>
        <v>26805994.482235052</v>
      </c>
      <c r="J81" s="21">
        <f>+'Plant Alloc.'!N551+'Plant Alloc.'!N553-'Dep.Res. Alloc.'!N541</f>
        <v>0</v>
      </c>
      <c r="K81" s="21">
        <f>+'Plant Alloc.'!O551+'Plant Alloc.'!O553-'Dep.Res. Alloc.'!O541</f>
        <v>0</v>
      </c>
      <c r="L81" s="21">
        <f>+'Plant Alloc.'!P551+'Plant Alloc.'!P553-'Dep.Res. Alloc.'!P541</f>
        <v>0</v>
      </c>
      <c r="M81" s="21">
        <f>+'Plant Alloc.'!Q551+'Plant Alloc.'!Q553-'Dep.Res. Alloc.'!Q541</f>
        <v>0</v>
      </c>
      <c r="N81" s="21">
        <f>+'Plant Alloc.'!R551+'Plant Alloc.'!R553-'Dep.Res. Alloc.'!R541</f>
        <v>0</v>
      </c>
      <c r="O81" s="21">
        <f>+'Plant Alloc.'!S551+'Plant Alloc.'!S553-'Dep.Res. Alloc.'!S541</f>
        <v>0</v>
      </c>
      <c r="P81" s="21">
        <f>+'Plant Alloc.'!T551+'Plant Alloc.'!T553-'Dep.Res. Alloc.'!T541</f>
        <v>0</v>
      </c>
      <c r="Q81" s="21">
        <f>+'Plant Alloc.'!U551+'Plant Alloc.'!U553-'Dep.Res. Alloc.'!U541</f>
        <v>0</v>
      </c>
      <c r="R81" s="21">
        <f>+'Plant Alloc.'!V551+'Plant Alloc.'!V553-'Dep.Res. Alloc.'!V541</f>
        <v>0</v>
      </c>
      <c r="S81" s="21"/>
      <c r="T81" s="23"/>
    </row>
    <row r="82" spans="1:20">
      <c r="A82" s="24">
        <v>9.4</v>
      </c>
      <c r="B82" s="25"/>
      <c r="C82" s="109" t="s">
        <v>235</v>
      </c>
      <c r="D82" s="26" t="s">
        <v>22</v>
      </c>
      <c r="E82" s="27">
        <f>SUM(F82:S82)</f>
        <v>1</v>
      </c>
      <c r="F82" s="27">
        <f t="shared" ref="F82:R82" si="29">IF($E81=0,0,F81/$E81)</f>
        <v>0.53995328230125561</v>
      </c>
      <c r="G82" s="27">
        <f t="shared" si="29"/>
        <v>0.33322854636184951</v>
      </c>
      <c r="H82" s="27">
        <f t="shared" si="29"/>
        <v>0</v>
      </c>
      <c r="I82" s="27">
        <f t="shared" si="29"/>
        <v>0.12681817133689488</v>
      </c>
      <c r="J82" s="27">
        <f t="shared" si="29"/>
        <v>0</v>
      </c>
      <c r="K82" s="27">
        <f t="shared" si="29"/>
        <v>0</v>
      </c>
      <c r="L82" s="27">
        <f t="shared" si="29"/>
        <v>0</v>
      </c>
      <c r="M82" s="27">
        <f t="shared" si="29"/>
        <v>0</v>
      </c>
      <c r="N82" s="27">
        <f t="shared" si="29"/>
        <v>0</v>
      </c>
      <c r="O82" s="27">
        <f t="shared" si="29"/>
        <v>0</v>
      </c>
      <c r="P82" s="27">
        <f t="shared" si="29"/>
        <v>0</v>
      </c>
      <c r="Q82" s="27">
        <f t="shared" si="29"/>
        <v>0</v>
      </c>
      <c r="R82" s="27">
        <f t="shared" si="29"/>
        <v>0</v>
      </c>
      <c r="S82" s="30"/>
      <c r="T82" s="23"/>
    </row>
    <row r="83" spans="1:20">
      <c r="A83" s="24"/>
      <c r="B83" s="25"/>
      <c r="C83" s="108"/>
      <c r="D83" s="25"/>
      <c r="E83" s="23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3"/>
    </row>
    <row r="84" spans="1:20">
      <c r="A84" s="24"/>
      <c r="B84" s="25"/>
      <c r="C84" s="108" t="s">
        <v>136</v>
      </c>
      <c r="D84" s="26" t="s">
        <v>60</v>
      </c>
      <c r="E84" s="23">
        <f>SUM(F84:S84)</f>
        <v>15815748.607518433</v>
      </c>
      <c r="F84" s="1">
        <f>+'Plant Alloc.'!J825+'Plant Alloc.'!J827-'Dep.Res. Alloc.'!J809</f>
        <v>6008454.8286433294</v>
      </c>
      <c r="G84" s="1">
        <f>+'Plant Alloc.'!K825+'Plant Alloc.'!K827-'Dep.Res. Alloc.'!K809</f>
        <v>3965417.587828944</v>
      </c>
      <c r="H84" s="1">
        <f>+'Plant Alloc.'!L825+'Plant Alloc.'!L827-'Dep.Res. Alloc.'!L809</f>
        <v>85431.986202324653</v>
      </c>
      <c r="I84" s="1">
        <f>+'Plant Alloc.'!M825+'Plant Alloc.'!M827-'Dep.Res. Alloc.'!M809</f>
        <v>2816673.5985544468</v>
      </c>
      <c r="J84" s="1">
        <f>+'Plant Alloc.'!N825+'Plant Alloc.'!N827-'Dep.Res. Alloc.'!N809</f>
        <v>2939770.6062893881</v>
      </c>
      <c r="K84" s="1">
        <f>+'Plant Alloc.'!O825+'Plant Alloc.'!O827-'Dep.Res. Alloc.'!O809</f>
        <v>0</v>
      </c>
      <c r="L84" s="1">
        <f>+'Plant Alloc.'!P825+'Plant Alloc.'!P827-'Dep.Res. Alloc.'!P809</f>
        <v>0</v>
      </c>
      <c r="M84" s="1">
        <f>+'Plant Alloc.'!Q825+'Plant Alloc.'!Q827-'Dep.Res. Alloc.'!Q809</f>
        <v>0</v>
      </c>
      <c r="N84" s="1">
        <f>+'Plant Alloc.'!R825+'Plant Alloc.'!R827-'Dep.Res. Alloc.'!R809</f>
        <v>0</v>
      </c>
      <c r="O84" s="1">
        <f>+'Plant Alloc.'!S825+'Plant Alloc.'!S827-'Dep.Res. Alloc.'!S809</f>
        <v>0</v>
      </c>
      <c r="P84" s="1">
        <f>+'Plant Alloc.'!T825+'Plant Alloc.'!T827-'Dep.Res. Alloc.'!T809</f>
        <v>0</v>
      </c>
      <c r="Q84" s="1">
        <f>+'Plant Alloc.'!U825+'Plant Alloc.'!U827-'Dep.Res. Alloc.'!U809</f>
        <v>0</v>
      </c>
      <c r="R84" s="1">
        <f>+'Plant Alloc.'!V825+'Plant Alloc.'!V827-'Dep.Res. Alloc.'!V809</f>
        <v>0</v>
      </c>
      <c r="S84" s="21"/>
      <c r="T84" s="23"/>
    </row>
    <row r="85" spans="1:20">
      <c r="A85" s="24">
        <v>9.6</v>
      </c>
      <c r="B85" s="25"/>
      <c r="C85" s="109" t="s">
        <v>236</v>
      </c>
      <c r="D85" s="26" t="s">
        <v>22</v>
      </c>
      <c r="E85" s="27">
        <f>SUM(F85:S85)</f>
        <v>0.99999999999999989</v>
      </c>
      <c r="F85" s="27">
        <f t="shared" ref="F85:R85" si="30">IF($E84=0,0,F84/$E84)</f>
        <v>0.37990328360347436</v>
      </c>
      <c r="G85" s="27">
        <f t="shared" si="30"/>
        <v>0.25072588634494847</v>
      </c>
      <c r="H85" s="27">
        <f t="shared" si="30"/>
        <v>5.4017036007838609E-3</v>
      </c>
      <c r="I85" s="27">
        <f t="shared" si="30"/>
        <v>0.17809296723491588</v>
      </c>
      <c r="J85" s="27">
        <f t="shared" si="30"/>
        <v>0.18587615921587744</v>
      </c>
      <c r="K85" s="27">
        <f t="shared" si="30"/>
        <v>0</v>
      </c>
      <c r="L85" s="27">
        <f t="shared" si="30"/>
        <v>0</v>
      </c>
      <c r="M85" s="27">
        <f t="shared" si="30"/>
        <v>0</v>
      </c>
      <c r="N85" s="27">
        <f t="shared" si="30"/>
        <v>0</v>
      </c>
      <c r="O85" s="27">
        <f t="shared" si="30"/>
        <v>0</v>
      </c>
      <c r="P85" s="27">
        <f t="shared" si="30"/>
        <v>0</v>
      </c>
      <c r="Q85" s="27">
        <f t="shared" si="30"/>
        <v>0</v>
      </c>
      <c r="R85" s="27">
        <f t="shared" si="30"/>
        <v>0</v>
      </c>
      <c r="S85" s="30"/>
      <c r="T85" s="23"/>
    </row>
    <row r="86" spans="1:20">
      <c r="A86" s="24"/>
      <c r="B86" s="25"/>
      <c r="D86" s="26"/>
      <c r="E86" s="23"/>
      <c r="P86" s="21"/>
      <c r="Q86" s="21"/>
      <c r="R86" s="21"/>
      <c r="S86" s="21"/>
      <c r="T86" s="23"/>
    </row>
    <row r="87" spans="1:20">
      <c r="A87" s="24"/>
      <c r="B87" s="25"/>
      <c r="C87" s="108" t="s">
        <v>136</v>
      </c>
      <c r="D87" s="26" t="s">
        <v>60</v>
      </c>
      <c r="E87" s="23">
        <f>SUM(F87:S87)</f>
        <v>9527417.9753612466</v>
      </c>
      <c r="F87" s="9">
        <f>+F90+F93+F96</f>
        <v>6934628.0469998261</v>
      </c>
      <c r="G87" s="9">
        <f t="shared" ref="G87:R87" si="31">+G90+G93+G96</f>
        <v>2003211.393190189</v>
      </c>
      <c r="H87" s="9">
        <f t="shared" si="31"/>
        <v>2778.6249997562045</v>
      </c>
      <c r="I87" s="9">
        <f t="shared" si="31"/>
        <v>508570.60733070207</v>
      </c>
      <c r="J87" s="9">
        <f t="shared" si="31"/>
        <v>78229.302840772201</v>
      </c>
      <c r="K87" s="9">
        <f t="shared" si="31"/>
        <v>0</v>
      </c>
      <c r="L87" s="9">
        <f t="shared" si="31"/>
        <v>0</v>
      </c>
      <c r="M87" s="9">
        <f t="shared" si="31"/>
        <v>0</v>
      </c>
      <c r="N87" s="9">
        <f t="shared" si="31"/>
        <v>0</v>
      </c>
      <c r="O87" s="9">
        <f t="shared" si="31"/>
        <v>0</v>
      </c>
      <c r="P87" s="9">
        <f t="shared" si="31"/>
        <v>0</v>
      </c>
      <c r="Q87" s="9">
        <f t="shared" si="31"/>
        <v>0</v>
      </c>
      <c r="R87" s="9">
        <f t="shared" si="31"/>
        <v>0</v>
      </c>
      <c r="S87" s="9"/>
      <c r="T87" s="23"/>
    </row>
    <row r="88" spans="1:20">
      <c r="A88" s="24">
        <v>10</v>
      </c>
      <c r="B88" s="25"/>
      <c r="C88" s="109" t="s">
        <v>237</v>
      </c>
      <c r="D88" s="26" t="s">
        <v>22</v>
      </c>
      <c r="E88" s="27">
        <f>SUM(F88:S88)</f>
        <v>1</v>
      </c>
      <c r="F88" s="27">
        <f t="shared" ref="F88:R88" si="32">IF($E87=0,0,F87/$E87)</f>
        <v>0.72786016787899865</v>
      </c>
      <c r="G88" s="27">
        <f t="shared" si="32"/>
        <v>0.21025753235248759</v>
      </c>
      <c r="H88" s="27">
        <f t="shared" si="32"/>
        <v>2.9164512430775858E-4</v>
      </c>
      <c r="I88" s="27">
        <f t="shared" si="32"/>
        <v>5.3379688877501864E-2</v>
      </c>
      <c r="J88" s="27">
        <f t="shared" si="32"/>
        <v>8.2109657667040706E-3</v>
      </c>
      <c r="K88" s="27">
        <f t="shared" si="32"/>
        <v>0</v>
      </c>
      <c r="L88" s="27">
        <f t="shared" si="32"/>
        <v>0</v>
      </c>
      <c r="M88" s="27">
        <f t="shared" si="32"/>
        <v>0</v>
      </c>
      <c r="N88" s="27">
        <f t="shared" si="32"/>
        <v>0</v>
      </c>
      <c r="O88" s="27">
        <f t="shared" si="32"/>
        <v>0</v>
      </c>
      <c r="P88" s="27">
        <f t="shared" si="32"/>
        <v>0</v>
      </c>
      <c r="Q88" s="27">
        <f t="shared" si="32"/>
        <v>0</v>
      </c>
      <c r="R88" s="27">
        <f t="shared" si="32"/>
        <v>0</v>
      </c>
      <c r="S88" s="27"/>
      <c r="T88" s="23"/>
    </row>
    <row r="89" spans="1:20">
      <c r="A89" s="24"/>
      <c r="B89" s="25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</row>
    <row r="90" spans="1:20">
      <c r="A90" s="24"/>
      <c r="B90" s="25"/>
      <c r="C90" s="108" t="s">
        <v>136</v>
      </c>
      <c r="D90" s="26" t="s">
        <v>60</v>
      </c>
      <c r="E90" s="23">
        <f>SUM(F90:S90)</f>
        <v>5860571.0980110755</v>
      </c>
      <c r="F90" s="1">
        <f>+SUM('O and M Alloc.'!J104:J112)+SUM('O and M Alloc.'!J117:J124)</f>
        <v>5021969.4103039671</v>
      </c>
      <c r="G90" s="1">
        <f>+SUM('O and M Alloc.'!K104:K112)+SUM('O and M Alloc.'!K117:K124)</f>
        <v>814673.41727791668</v>
      </c>
      <c r="H90" s="1">
        <f>+SUM('O and M Alloc.'!L104:L112)+SUM('O and M Alloc.'!L117:L124)</f>
        <v>1059.1506951114463</v>
      </c>
      <c r="I90" s="1">
        <f>+SUM('O and M Alloc.'!M104:M112)+SUM('O and M Alloc.'!M117:M124)</f>
        <v>14274.868379461737</v>
      </c>
      <c r="J90" s="1">
        <f>+SUM('O and M Alloc.'!N104:N112)+SUM('O and M Alloc.'!N117:N124)</f>
        <v>8594.251354618591</v>
      </c>
      <c r="K90" s="1">
        <f>+SUM('O and M Alloc.'!O104:O112)+SUM('O and M Alloc.'!O117:O124)</f>
        <v>0</v>
      </c>
      <c r="L90" s="1">
        <f>+SUM('O and M Alloc.'!P104:P112)+SUM('O and M Alloc.'!P117:P124)</f>
        <v>0</v>
      </c>
      <c r="M90" s="1">
        <f>+SUM('O and M Alloc.'!Q104:Q112)+SUM('O and M Alloc.'!Q117:Q124)</f>
        <v>0</v>
      </c>
      <c r="N90" s="1">
        <f>+SUM('O and M Alloc.'!R104:R112)+SUM('O and M Alloc.'!R117:R124)</f>
        <v>0</v>
      </c>
      <c r="O90" s="1">
        <f>+SUM('O and M Alloc.'!S104:S112)+SUM('O and M Alloc.'!S117:S124)</f>
        <v>0</v>
      </c>
      <c r="P90" s="1">
        <f>+SUM('O and M Alloc.'!T104:T112)+SUM('O and M Alloc.'!T117:T124)</f>
        <v>0</v>
      </c>
      <c r="Q90" s="1">
        <f>+SUM('O and M Alloc.'!U104:U112)+SUM('O and M Alloc.'!U117:U124)</f>
        <v>0</v>
      </c>
      <c r="R90" s="1">
        <f>+SUM('O and M Alloc.'!V104:V112)+SUM('O and M Alloc.'!V117:V124)</f>
        <v>0</v>
      </c>
      <c r="S90" s="21"/>
      <c r="T90" s="23"/>
    </row>
    <row r="91" spans="1:20">
      <c r="A91" s="24">
        <v>10.199999999999999</v>
      </c>
      <c r="B91" s="25"/>
      <c r="C91" s="109" t="s">
        <v>238</v>
      </c>
      <c r="D91" s="26" t="s">
        <v>22</v>
      </c>
      <c r="E91" s="27">
        <f>SUM(F91:S91)</f>
        <v>1</v>
      </c>
      <c r="F91" s="27">
        <f t="shared" ref="F91:R91" si="33">IF($E90=0,0,F90/$E90)</f>
        <v>0.85690785527852265</v>
      </c>
      <c r="G91" s="27">
        <f t="shared" si="33"/>
        <v>0.13900922003222443</v>
      </c>
      <c r="H91" s="27">
        <f t="shared" si="33"/>
        <v>1.8072482653966852E-4</v>
      </c>
      <c r="I91" s="27">
        <f t="shared" si="33"/>
        <v>2.4357469845057E-3</v>
      </c>
      <c r="J91" s="27">
        <f t="shared" si="33"/>
        <v>1.4664528782075957E-3</v>
      </c>
      <c r="K91" s="27">
        <f t="shared" si="33"/>
        <v>0</v>
      </c>
      <c r="L91" s="27">
        <f t="shared" si="33"/>
        <v>0</v>
      </c>
      <c r="M91" s="27">
        <f t="shared" si="33"/>
        <v>0</v>
      </c>
      <c r="N91" s="27">
        <f t="shared" si="33"/>
        <v>0</v>
      </c>
      <c r="O91" s="27">
        <f t="shared" si="33"/>
        <v>0</v>
      </c>
      <c r="P91" s="27">
        <f t="shared" si="33"/>
        <v>0</v>
      </c>
      <c r="Q91" s="27">
        <f t="shared" si="33"/>
        <v>0</v>
      </c>
      <c r="R91" s="27">
        <f t="shared" si="33"/>
        <v>0</v>
      </c>
      <c r="S91" s="27"/>
      <c r="T91" s="23"/>
    </row>
    <row r="92" spans="1:20">
      <c r="A92" s="24"/>
      <c r="B92" s="25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</row>
    <row r="93" spans="1:20">
      <c r="A93" s="24"/>
      <c r="B93" s="25"/>
      <c r="C93" s="108" t="s">
        <v>136</v>
      </c>
      <c r="D93" s="26" t="s">
        <v>60</v>
      </c>
      <c r="E93" s="23">
        <f>SUM(F93:S93)</f>
        <v>3393479.1094062622</v>
      </c>
      <c r="F93" s="21">
        <f>SUM('O and M Alloc.'!J268:J276)+SUM('O and M Alloc.'!J281:J287)</f>
        <v>1832320.1835446532</v>
      </c>
      <c r="G93" s="21">
        <f>SUM('O and M Alloc.'!K268:K276)+SUM('O and M Alloc.'!K281:K287)</f>
        <v>1130804.1107367524</v>
      </c>
      <c r="H93" s="21">
        <f>SUM('O and M Alloc.'!L268:L276)+SUM('O and M Alloc.'!L281:L287)</f>
        <v>0</v>
      </c>
      <c r="I93" s="21">
        <f>SUM('O and M Alloc.'!M268:M276)+SUM('O and M Alloc.'!M281:M287)</f>
        <v>430354.81512485666</v>
      </c>
      <c r="J93" s="21">
        <f>SUM('O and M Alloc.'!N268:N276)+SUM('O and M Alloc.'!N281:N287)</f>
        <v>0</v>
      </c>
      <c r="K93" s="21">
        <f>SUM('O and M Alloc.'!O268:O276)+SUM('O and M Alloc.'!O281:O287)</f>
        <v>0</v>
      </c>
      <c r="L93" s="21">
        <f>SUM('O and M Alloc.'!P268:P276)+SUM('O and M Alloc.'!P281:P287)</f>
        <v>0</v>
      </c>
      <c r="M93" s="21">
        <f>SUM('O and M Alloc.'!Q268:Q276)+SUM('O and M Alloc.'!Q281:Q287)</f>
        <v>0</v>
      </c>
      <c r="N93" s="21">
        <f>SUM('O and M Alloc.'!R268:R276)+SUM('O and M Alloc.'!R281:R287)</f>
        <v>0</v>
      </c>
      <c r="O93" s="21">
        <f>SUM('O and M Alloc.'!S268:S276)+SUM('O and M Alloc.'!S281:S287)</f>
        <v>0</v>
      </c>
      <c r="P93" s="21">
        <f>SUM('O and M Alloc.'!T268:T276)+SUM('O and M Alloc.'!T281:T287)</f>
        <v>0</v>
      </c>
      <c r="Q93" s="21">
        <f>SUM('O and M Alloc.'!U268:U276)+SUM('O and M Alloc.'!U281:U287)</f>
        <v>0</v>
      </c>
      <c r="R93" s="21">
        <f>SUM('O and M Alloc.'!V268:V276)+SUM('O and M Alloc.'!V281:V287)</f>
        <v>0</v>
      </c>
      <c r="S93" s="21"/>
      <c r="T93" s="23"/>
    </row>
    <row r="94" spans="1:20">
      <c r="A94" s="24">
        <v>10.4</v>
      </c>
      <c r="B94" s="25"/>
      <c r="C94" s="109" t="s">
        <v>239</v>
      </c>
      <c r="D94" s="26" t="s">
        <v>22</v>
      </c>
      <c r="E94" s="27">
        <f>SUM(F94:S94)</f>
        <v>1</v>
      </c>
      <c r="F94" s="27">
        <f t="shared" ref="F94:R94" si="34">IF($E93=0,0,F93/$E93)</f>
        <v>0.53995328230125572</v>
      </c>
      <c r="G94" s="27">
        <f t="shared" si="34"/>
        <v>0.33322854636184951</v>
      </c>
      <c r="H94" s="27">
        <f t="shared" si="34"/>
        <v>0</v>
      </c>
      <c r="I94" s="27">
        <f t="shared" si="34"/>
        <v>0.12681817133689482</v>
      </c>
      <c r="J94" s="27">
        <f t="shared" si="34"/>
        <v>0</v>
      </c>
      <c r="K94" s="27">
        <f t="shared" si="34"/>
        <v>0</v>
      </c>
      <c r="L94" s="27">
        <f t="shared" si="34"/>
        <v>0</v>
      </c>
      <c r="M94" s="27">
        <f t="shared" si="34"/>
        <v>0</v>
      </c>
      <c r="N94" s="27">
        <f t="shared" si="34"/>
        <v>0</v>
      </c>
      <c r="O94" s="27">
        <f t="shared" si="34"/>
        <v>0</v>
      </c>
      <c r="P94" s="27">
        <f t="shared" si="34"/>
        <v>0</v>
      </c>
      <c r="Q94" s="27">
        <f t="shared" si="34"/>
        <v>0</v>
      </c>
      <c r="R94" s="27">
        <f t="shared" si="34"/>
        <v>0</v>
      </c>
      <c r="S94" s="30"/>
      <c r="T94" s="23"/>
    </row>
    <row r="95" spans="1:20">
      <c r="A95" s="24"/>
      <c r="B95" s="25"/>
      <c r="C95" s="108"/>
      <c r="D95" s="25"/>
      <c r="E95" s="23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3"/>
    </row>
    <row r="96" spans="1:20">
      <c r="A96" s="24"/>
      <c r="B96" s="25"/>
      <c r="C96" s="108" t="s">
        <v>136</v>
      </c>
      <c r="D96" s="26" t="s">
        <v>60</v>
      </c>
      <c r="E96" s="23">
        <f>SUM(F96:S96)</f>
        <v>273367.76794390765</v>
      </c>
      <c r="F96" s="1">
        <f>+SUM('O and M Alloc.'!J432:J439)+SUM('O and M Alloc.'!J445:J451)</f>
        <v>80338.453151205758</v>
      </c>
      <c r="G96" s="1">
        <f>+SUM('O and M Alloc.'!K432:K439)+SUM('O and M Alloc.'!K445:K451)</f>
        <v>57733.865175519866</v>
      </c>
      <c r="H96" s="1">
        <f>+SUM('O and M Alloc.'!L432:L439)+SUM('O and M Alloc.'!L445:L451)</f>
        <v>1719.4743046447584</v>
      </c>
      <c r="I96" s="1">
        <f>+SUM('O and M Alloc.'!M432:M439)+SUM('O and M Alloc.'!M445:M451)</f>
        <v>63940.923826383652</v>
      </c>
      <c r="J96" s="1">
        <f>+SUM('O and M Alloc.'!N432:N439)+SUM('O and M Alloc.'!N445:N451)</f>
        <v>69635.051486153607</v>
      </c>
      <c r="K96" s="1">
        <f>+SUM('O and M Alloc.'!O432:O439)+SUM('O and M Alloc.'!O445:O451)</f>
        <v>0</v>
      </c>
      <c r="L96" s="1">
        <f>+SUM('O and M Alloc.'!P432:P439)+SUM('O and M Alloc.'!P445:P451)</f>
        <v>0</v>
      </c>
      <c r="M96" s="1">
        <f>+SUM('O and M Alloc.'!Q432:Q439)+SUM('O and M Alloc.'!Q445:Q451)</f>
        <v>0</v>
      </c>
      <c r="N96" s="1">
        <f>+SUM('O and M Alloc.'!R432:R439)+SUM('O and M Alloc.'!R445:R451)</f>
        <v>0</v>
      </c>
      <c r="O96" s="1">
        <f>+SUM('O and M Alloc.'!S432:S439)+SUM('O and M Alloc.'!S445:S451)</f>
        <v>0</v>
      </c>
      <c r="P96" s="1">
        <f>+SUM('O and M Alloc.'!T432:T439)+SUM('O and M Alloc.'!T445:T451)</f>
        <v>0</v>
      </c>
      <c r="Q96" s="1">
        <f>+SUM('O and M Alloc.'!U432:U439)+SUM('O and M Alloc.'!U445:U451)</f>
        <v>0</v>
      </c>
      <c r="R96" s="1">
        <f>+SUM('O and M Alloc.'!V432:V439)+SUM('O and M Alloc.'!V445:V451)</f>
        <v>0</v>
      </c>
      <c r="S96" s="21"/>
      <c r="T96" s="23"/>
    </row>
    <row r="97" spans="1:20">
      <c r="A97" s="24">
        <v>10.6</v>
      </c>
      <c r="B97" s="25"/>
      <c r="C97" s="109" t="s">
        <v>240</v>
      </c>
      <c r="D97" s="26" t="s">
        <v>22</v>
      </c>
      <c r="E97" s="27">
        <f>SUM(F97:S97)</f>
        <v>0.99999999999999989</v>
      </c>
      <c r="F97" s="27">
        <f t="shared" ref="F97:R97" si="35">IF($E96=0,0,F96/$E96)</f>
        <v>0.29388414645756777</v>
      </c>
      <c r="G97" s="27">
        <f t="shared" si="35"/>
        <v>0.21119485157213663</v>
      </c>
      <c r="H97" s="27">
        <f t="shared" si="35"/>
        <v>6.2899672392890795E-3</v>
      </c>
      <c r="I97" s="27">
        <f t="shared" si="35"/>
        <v>0.23390074223931073</v>
      </c>
      <c r="J97" s="27">
        <f t="shared" si="35"/>
        <v>0.25473029249169576</v>
      </c>
      <c r="K97" s="27">
        <f t="shared" si="35"/>
        <v>0</v>
      </c>
      <c r="L97" s="27">
        <f t="shared" si="35"/>
        <v>0</v>
      </c>
      <c r="M97" s="27">
        <f t="shared" si="35"/>
        <v>0</v>
      </c>
      <c r="N97" s="27">
        <f t="shared" si="35"/>
        <v>0</v>
      </c>
      <c r="O97" s="27">
        <f t="shared" si="35"/>
        <v>0</v>
      </c>
      <c r="P97" s="27">
        <f t="shared" si="35"/>
        <v>0</v>
      </c>
      <c r="Q97" s="27">
        <f t="shared" si="35"/>
        <v>0</v>
      </c>
      <c r="R97" s="27">
        <f t="shared" si="35"/>
        <v>0</v>
      </c>
      <c r="S97" s="30"/>
      <c r="T97" s="23"/>
    </row>
    <row r="98" spans="1:20">
      <c r="A98" s="24"/>
      <c r="B98" s="25"/>
      <c r="C98" s="111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</row>
    <row r="99" spans="1:20">
      <c r="A99" s="24"/>
      <c r="B99" s="25"/>
      <c r="C99" s="108" t="s">
        <v>136</v>
      </c>
      <c r="D99" s="26" t="s">
        <v>60</v>
      </c>
      <c r="E99" s="23">
        <f>SUM(F99:S99)</f>
        <v>549923659.67742395</v>
      </c>
      <c r="F99" s="9">
        <f>+F102+F105+F108</f>
        <v>432113065.09375125</v>
      </c>
      <c r="G99" s="9">
        <f t="shared" ref="G99:R99" si="36">+G102+G105+G108</f>
        <v>96949315.285055429</v>
      </c>
      <c r="H99" s="9">
        <f t="shared" si="36"/>
        <v>18818.645087982404</v>
      </c>
      <c r="I99" s="9">
        <f t="shared" si="36"/>
        <v>20689760.790529661</v>
      </c>
      <c r="J99" s="9">
        <f t="shared" si="36"/>
        <v>152699.86299962868</v>
      </c>
      <c r="K99" s="9">
        <f t="shared" si="36"/>
        <v>0</v>
      </c>
      <c r="L99" s="9">
        <f t="shared" si="36"/>
        <v>0</v>
      </c>
      <c r="M99" s="9">
        <f t="shared" si="36"/>
        <v>0</v>
      </c>
      <c r="N99" s="9">
        <f t="shared" si="36"/>
        <v>0</v>
      </c>
      <c r="O99" s="9">
        <f t="shared" si="36"/>
        <v>0</v>
      </c>
      <c r="P99" s="9">
        <f t="shared" si="36"/>
        <v>0</v>
      </c>
      <c r="Q99" s="9">
        <f t="shared" si="36"/>
        <v>0</v>
      </c>
      <c r="R99" s="9">
        <f t="shared" si="36"/>
        <v>0</v>
      </c>
      <c r="S99" s="9"/>
      <c r="T99" s="23"/>
    </row>
    <row r="100" spans="1:20">
      <c r="A100" s="24">
        <v>11</v>
      </c>
      <c r="B100" s="25"/>
      <c r="C100" s="109" t="s">
        <v>241</v>
      </c>
      <c r="D100" s="26" t="s">
        <v>22</v>
      </c>
      <c r="E100" s="27">
        <f>SUM(F100:S100)</f>
        <v>1</v>
      </c>
      <c r="F100" s="27">
        <f t="shared" ref="F100:R100" si="37">IF($E99=0,0,F99/$E99)</f>
        <v>0.78576918357581049</v>
      </c>
      <c r="G100" s="27">
        <f t="shared" si="37"/>
        <v>0.17629595231804407</v>
      </c>
      <c r="H100" s="27">
        <f t="shared" si="37"/>
        <v>3.4220468162837559E-5</v>
      </c>
      <c r="I100" s="27">
        <f t="shared" si="37"/>
        <v>3.762296898203276E-2</v>
      </c>
      <c r="J100" s="27">
        <f t="shared" si="37"/>
        <v>2.7767465594988197E-4</v>
      </c>
      <c r="K100" s="27">
        <f t="shared" si="37"/>
        <v>0</v>
      </c>
      <c r="L100" s="27">
        <f t="shared" si="37"/>
        <v>0</v>
      </c>
      <c r="M100" s="27">
        <f t="shared" si="37"/>
        <v>0</v>
      </c>
      <c r="N100" s="27">
        <f t="shared" si="37"/>
        <v>0</v>
      </c>
      <c r="O100" s="27">
        <f t="shared" si="37"/>
        <v>0</v>
      </c>
      <c r="P100" s="27">
        <f t="shared" si="37"/>
        <v>0</v>
      </c>
      <c r="Q100" s="27">
        <f t="shared" si="37"/>
        <v>0</v>
      </c>
      <c r="R100" s="27">
        <f t="shared" si="37"/>
        <v>0</v>
      </c>
      <c r="S100" s="27"/>
      <c r="T100" s="23"/>
    </row>
    <row r="101" spans="1:20">
      <c r="A101" s="24"/>
      <c r="B101" s="25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</row>
    <row r="102" spans="1:20">
      <c r="A102" s="24"/>
      <c r="B102" s="25"/>
      <c r="C102" s="108" t="s">
        <v>136</v>
      </c>
      <c r="D102" s="26" t="s">
        <v>60</v>
      </c>
      <c r="E102" s="23">
        <f>SUM(F102:S102)</f>
        <v>388778538.625135</v>
      </c>
      <c r="F102" s="1">
        <f>+SUM('Plant Alloc.'!J78:J80)+'Plant Alloc.'!J86-SUM('Dep.Res. Alloc.'!J78:J80)-'Dep.Res. Alloc.'!J86</f>
        <v>345102228.05473471</v>
      </c>
      <c r="G102" s="1">
        <f>+SUM('Plant Alloc.'!K78:K80)+'Plant Alloc.'!K86-SUM('Dep.Res. Alloc.'!K78:K80)-'Dep.Res. Alloc.'!K86</f>
        <v>43251160.843496934</v>
      </c>
      <c r="H102" s="1">
        <f>+SUM('Plant Alloc.'!L78:L80)+'Plant Alloc.'!L86-SUM('Dep.Res. Alloc.'!L78:L80)-'Dep.Res. Alloc.'!L86</f>
        <v>18818.645087982404</v>
      </c>
      <c r="I102" s="1">
        <f>+SUM('Plant Alloc.'!M78:M80)+'Plant Alloc.'!M86-SUM('Dep.Res. Alloc.'!M78:M80)-'Dep.Res. Alloc.'!M86</f>
        <v>253631.21881583318</v>
      </c>
      <c r="J102" s="1">
        <f>+SUM('Plant Alloc.'!N78:N80)+'Plant Alloc.'!N86-SUM('Dep.Res. Alloc.'!N78:N80)-'Dep.Res. Alloc.'!N86</f>
        <v>152699.86299962868</v>
      </c>
      <c r="K102" s="1">
        <f>+SUM('Plant Alloc.'!O78:O80)+'Plant Alloc.'!O86-SUM('Dep.Res. Alloc.'!O78:O80)-'Dep.Res. Alloc.'!O86</f>
        <v>0</v>
      </c>
      <c r="L102" s="1">
        <f>+SUM('Plant Alloc.'!P78:P80)+'Plant Alloc.'!P86-SUM('Dep.Res. Alloc.'!P78:P80)-'Dep.Res. Alloc.'!P86</f>
        <v>0</v>
      </c>
      <c r="M102" s="1">
        <f>+SUM('Plant Alloc.'!Q78:Q80)+'Plant Alloc.'!Q86-SUM('Dep.Res. Alloc.'!Q78:Q80)-'Dep.Res. Alloc.'!Q86</f>
        <v>0</v>
      </c>
      <c r="N102" s="1">
        <f>+SUM('Plant Alloc.'!R78:R80)+'Plant Alloc.'!R86-SUM('Dep.Res. Alloc.'!R78:R80)-'Dep.Res. Alloc.'!R86</f>
        <v>0</v>
      </c>
      <c r="O102" s="1">
        <f>+SUM('Plant Alloc.'!S78:S80)+'Plant Alloc.'!S86-SUM('Dep.Res. Alloc.'!S78:S80)-'Dep.Res. Alloc.'!S86</f>
        <v>0</v>
      </c>
      <c r="P102" s="1">
        <f>+SUM('Plant Alloc.'!T78:T80)+'Plant Alloc.'!T86-SUM('Dep.Res. Alloc.'!T78:T80)-'Dep.Res. Alloc.'!T86</f>
        <v>0</v>
      </c>
      <c r="Q102" s="1">
        <f>+SUM('Plant Alloc.'!U78:U80)+'Plant Alloc.'!U86-SUM('Dep.Res. Alloc.'!U78:U80)-'Dep.Res. Alloc.'!U86</f>
        <v>0</v>
      </c>
      <c r="R102" s="1">
        <f>+SUM('Plant Alloc.'!V78:V80)+'Plant Alloc.'!V86-SUM('Dep.Res. Alloc.'!V78:V80)-'Dep.Res. Alloc.'!V86</f>
        <v>0</v>
      </c>
      <c r="S102" s="21"/>
      <c r="T102" s="23"/>
    </row>
    <row r="103" spans="1:20">
      <c r="A103" s="24">
        <v>11.2</v>
      </c>
      <c r="B103" s="25"/>
      <c r="C103" s="109" t="s">
        <v>242</v>
      </c>
      <c r="D103" s="26" t="s">
        <v>22</v>
      </c>
      <c r="E103" s="27">
        <f>SUM(F103:S103)</f>
        <v>1.0000000000000002</v>
      </c>
      <c r="F103" s="27">
        <f t="shared" ref="F103:R103" si="38">IF($E102=0,0,F102/$E102)</f>
        <v>0.88765760907262037</v>
      </c>
      <c r="G103" s="27">
        <f t="shared" si="38"/>
        <v>0.11124883846842232</v>
      </c>
      <c r="H103" s="27">
        <f t="shared" si="38"/>
        <v>4.8404536820710598E-5</v>
      </c>
      <c r="I103" s="27">
        <f t="shared" si="38"/>
        <v>6.523796805059435E-4</v>
      </c>
      <c r="J103" s="27">
        <f t="shared" si="38"/>
        <v>3.927682416309089E-4</v>
      </c>
      <c r="K103" s="27">
        <f t="shared" si="38"/>
        <v>0</v>
      </c>
      <c r="L103" s="27">
        <f t="shared" si="38"/>
        <v>0</v>
      </c>
      <c r="M103" s="27">
        <f t="shared" si="38"/>
        <v>0</v>
      </c>
      <c r="N103" s="27">
        <f t="shared" si="38"/>
        <v>0</v>
      </c>
      <c r="O103" s="27">
        <f t="shared" si="38"/>
        <v>0</v>
      </c>
      <c r="P103" s="27">
        <f t="shared" si="38"/>
        <v>0</v>
      </c>
      <c r="Q103" s="27">
        <f t="shared" si="38"/>
        <v>0</v>
      </c>
      <c r="R103" s="27">
        <f t="shared" si="38"/>
        <v>0</v>
      </c>
      <c r="S103" s="27"/>
      <c r="T103" s="23"/>
    </row>
    <row r="104" spans="1:20">
      <c r="A104" s="24"/>
      <c r="B104" s="25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</row>
    <row r="105" spans="1:20">
      <c r="A105" s="24"/>
      <c r="B105" s="25"/>
      <c r="C105" s="108" t="s">
        <v>136</v>
      </c>
      <c r="D105" s="26" t="s">
        <v>60</v>
      </c>
      <c r="E105" s="23">
        <f>SUM(F105:S105)</f>
        <v>161145121.05228886</v>
      </c>
      <c r="F105" s="21">
        <f>SUM('Plant Alloc.'!J352:J354)+'Plant Alloc.'!J360-SUM('Dep.Res. Alloc.'!J346:J348)-'Dep.Res. Alloc.'!J354</f>
        <v>87010837.03901653</v>
      </c>
      <c r="G105" s="21">
        <f>SUM('Plant Alloc.'!K352:K354)+'Plant Alloc.'!K360-SUM('Dep.Res. Alloc.'!K346:K348)-'Dep.Res. Alloc.'!K354</f>
        <v>53698154.441558495</v>
      </c>
      <c r="H105" s="21">
        <f>SUM('Plant Alloc.'!L352:L354)+'Plant Alloc.'!L360-SUM('Dep.Res. Alloc.'!L346:L348)-'Dep.Res. Alloc.'!L354</f>
        <v>0</v>
      </c>
      <c r="I105" s="21">
        <f>SUM('Plant Alloc.'!M352:M354)+'Plant Alloc.'!M360-SUM('Dep.Res. Alloc.'!M346:M348)-'Dep.Res. Alloc.'!M354</f>
        <v>20436129.571713828</v>
      </c>
      <c r="J105" s="21">
        <f>SUM('Plant Alloc.'!N352:N354)+'Plant Alloc.'!N360-SUM('Dep.Res. Alloc.'!N346:N348)-'Dep.Res. Alloc.'!N354</f>
        <v>0</v>
      </c>
      <c r="K105" s="21">
        <f>SUM('Plant Alloc.'!O352:O354)+'Plant Alloc.'!O360-SUM('Dep.Res. Alloc.'!O346:O348)-'Dep.Res. Alloc.'!O354</f>
        <v>0</v>
      </c>
      <c r="L105" s="21">
        <f>SUM('Plant Alloc.'!P352:P354)+'Plant Alloc.'!P360-SUM('Dep.Res. Alloc.'!P346:P348)-'Dep.Res. Alloc.'!P354</f>
        <v>0</v>
      </c>
      <c r="M105" s="21">
        <f>SUM('Plant Alloc.'!Q352:Q354)+'Plant Alloc.'!Q360-SUM('Dep.Res. Alloc.'!Q346:Q348)-'Dep.Res. Alloc.'!Q354</f>
        <v>0</v>
      </c>
      <c r="N105" s="21">
        <f>SUM('Plant Alloc.'!R352:R354)+'Plant Alloc.'!R360-SUM('Dep.Res. Alloc.'!R346:R348)-'Dep.Res. Alloc.'!R354</f>
        <v>0</v>
      </c>
      <c r="O105" s="21">
        <f>SUM('Plant Alloc.'!S352:S354)+'Plant Alloc.'!S360-SUM('Dep.Res. Alloc.'!S346:S348)-'Dep.Res. Alloc.'!S354</f>
        <v>0</v>
      </c>
      <c r="P105" s="21">
        <f>SUM('Plant Alloc.'!T352:T354)+'Plant Alloc.'!T360-SUM('Dep.Res. Alloc.'!T346:T348)-'Dep.Res. Alloc.'!T354</f>
        <v>0</v>
      </c>
      <c r="Q105" s="21">
        <f>SUM('Plant Alloc.'!U352:U354)+'Plant Alloc.'!U360-SUM('Dep.Res. Alloc.'!U346:U348)-'Dep.Res. Alloc.'!U354</f>
        <v>0</v>
      </c>
      <c r="R105" s="21">
        <f>SUM('Plant Alloc.'!V352:V354)+'Plant Alloc.'!V360-SUM('Dep.Res. Alloc.'!V346:V348)-'Dep.Res. Alloc.'!V354</f>
        <v>0</v>
      </c>
      <c r="S105" s="21"/>
      <c r="T105" s="23"/>
    </row>
    <row r="106" spans="1:20">
      <c r="A106" s="24">
        <v>11.4</v>
      </c>
      <c r="B106" s="25"/>
      <c r="C106" s="109" t="s">
        <v>243</v>
      </c>
      <c r="D106" s="26" t="s">
        <v>22</v>
      </c>
      <c r="E106" s="27">
        <f>SUM(F106:S106)</f>
        <v>1</v>
      </c>
      <c r="F106" s="27">
        <f t="shared" ref="F106:R106" si="39">IF($E105=0,0,F105/$E105)</f>
        <v>0.53995328230125561</v>
      </c>
      <c r="G106" s="27">
        <f t="shared" si="39"/>
        <v>0.33322854636184956</v>
      </c>
      <c r="H106" s="27">
        <f t="shared" si="39"/>
        <v>0</v>
      </c>
      <c r="I106" s="27">
        <f t="shared" si="39"/>
        <v>0.12681817133689482</v>
      </c>
      <c r="J106" s="27">
        <f t="shared" si="39"/>
        <v>0</v>
      </c>
      <c r="K106" s="27">
        <f t="shared" si="39"/>
        <v>0</v>
      </c>
      <c r="L106" s="27">
        <f t="shared" si="39"/>
        <v>0</v>
      </c>
      <c r="M106" s="27">
        <f t="shared" si="39"/>
        <v>0</v>
      </c>
      <c r="N106" s="27">
        <f t="shared" si="39"/>
        <v>0</v>
      </c>
      <c r="O106" s="27">
        <f t="shared" si="39"/>
        <v>0</v>
      </c>
      <c r="P106" s="27">
        <f t="shared" si="39"/>
        <v>0</v>
      </c>
      <c r="Q106" s="27">
        <f t="shared" si="39"/>
        <v>0</v>
      </c>
      <c r="R106" s="27">
        <f t="shared" si="39"/>
        <v>0</v>
      </c>
      <c r="S106" s="30"/>
      <c r="T106" s="23"/>
    </row>
    <row r="107" spans="1:20">
      <c r="A107" s="24"/>
      <c r="B107" s="25"/>
      <c r="C107" s="108"/>
      <c r="D107" s="25"/>
      <c r="E107" s="23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3"/>
    </row>
    <row r="108" spans="1:20">
      <c r="A108" s="24"/>
      <c r="B108" s="25"/>
      <c r="C108" s="108" t="s">
        <v>136</v>
      </c>
      <c r="D108" s="26" t="s">
        <v>60</v>
      </c>
      <c r="E108" s="23">
        <f>SUM(F108:S108)</f>
        <v>0</v>
      </c>
      <c r="F108" s="1">
        <f>SUM('Plant Alloc.'!J626:J628)+'Plant Alloc.'!J634-SUM('Dep.Res. Alloc.'!J614:J616)-'Dep.Res. Alloc.'!I622</f>
        <v>0</v>
      </c>
      <c r="G108" s="1">
        <f>SUM('Plant Alloc.'!K626:K628)+'Plant Alloc.'!K634-SUM('Dep.Res. Alloc.'!K614:K616)-'Dep.Res. Alloc.'!J622</f>
        <v>0</v>
      </c>
      <c r="H108" s="1">
        <f>SUM('Plant Alloc.'!L626:L628)+'Plant Alloc.'!L634-SUM('Dep.Res. Alloc.'!L614:L616)-'Dep.Res. Alloc.'!K622</f>
        <v>0</v>
      </c>
      <c r="I108" s="1">
        <f>SUM('Plant Alloc.'!M626:M628)+'Plant Alloc.'!M634-SUM('Dep.Res. Alloc.'!M614:M616)-'Dep.Res. Alloc.'!L622</f>
        <v>0</v>
      </c>
      <c r="J108" s="1">
        <f>SUM('Plant Alloc.'!N626:N628)+'Plant Alloc.'!N634-SUM('Dep.Res. Alloc.'!N614:N616)-'Dep.Res. Alloc.'!M622</f>
        <v>0</v>
      </c>
      <c r="K108" s="1">
        <f>SUM('Plant Alloc.'!O626:O628)+'Plant Alloc.'!O634-SUM('Dep.Res. Alloc.'!O614:O616)-'Dep.Res. Alloc.'!N622</f>
        <v>0</v>
      </c>
      <c r="L108" s="1">
        <f>SUM('Plant Alloc.'!P626:P628)+'Plant Alloc.'!P634-SUM('Dep.Res. Alloc.'!P614:P616)-'Dep.Res. Alloc.'!O622</f>
        <v>0</v>
      </c>
      <c r="M108" s="1">
        <f>SUM('Plant Alloc.'!Q626:Q628)+'Plant Alloc.'!Q634-SUM('Dep.Res. Alloc.'!Q614:Q616)-'Dep.Res. Alloc.'!P622</f>
        <v>0</v>
      </c>
      <c r="N108" s="1">
        <f>SUM('Plant Alloc.'!R626:R628)+'Plant Alloc.'!R634-SUM('Dep.Res. Alloc.'!R614:R616)-'Dep.Res. Alloc.'!Q622</f>
        <v>0</v>
      </c>
      <c r="O108" s="1">
        <f>SUM('Plant Alloc.'!S626:S628)+'Plant Alloc.'!S634-SUM('Dep.Res. Alloc.'!S614:S616)-'Dep.Res. Alloc.'!R622</f>
        <v>0</v>
      </c>
      <c r="P108" s="1">
        <f>SUM('Plant Alloc.'!T626:T628)+'Plant Alloc.'!T634-SUM('Dep.Res. Alloc.'!T614:T616)-'Dep.Res. Alloc.'!S622</f>
        <v>0</v>
      </c>
      <c r="Q108" s="1">
        <f>SUM('Plant Alloc.'!U626:U628)+'Plant Alloc.'!U634-SUM('Dep.Res. Alloc.'!U614:U616)-'Dep.Res. Alloc.'!T622</f>
        <v>0</v>
      </c>
      <c r="R108" s="1">
        <f>SUM('Plant Alloc.'!V626:V628)+'Plant Alloc.'!V634-SUM('Dep.Res. Alloc.'!V614:V616)-'Dep.Res. Alloc.'!U622</f>
        <v>0</v>
      </c>
      <c r="S108" s="21"/>
      <c r="T108" s="23"/>
    </row>
    <row r="109" spans="1:20">
      <c r="A109" s="24">
        <v>11.6</v>
      </c>
      <c r="B109" s="25"/>
      <c r="C109" s="109" t="s">
        <v>244</v>
      </c>
      <c r="D109" s="26" t="s">
        <v>22</v>
      </c>
      <c r="E109" s="27">
        <f>SUM(F109:S109)</f>
        <v>0</v>
      </c>
      <c r="F109" s="27">
        <f t="shared" ref="F109:R109" si="40">IF($E108=0,0,F108/$E108)</f>
        <v>0</v>
      </c>
      <c r="G109" s="27">
        <f t="shared" si="40"/>
        <v>0</v>
      </c>
      <c r="H109" s="27">
        <f t="shared" si="40"/>
        <v>0</v>
      </c>
      <c r="I109" s="27">
        <f t="shared" si="40"/>
        <v>0</v>
      </c>
      <c r="J109" s="27">
        <f t="shared" si="40"/>
        <v>0</v>
      </c>
      <c r="K109" s="27">
        <f t="shared" si="40"/>
        <v>0</v>
      </c>
      <c r="L109" s="27">
        <f t="shared" si="40"/>
        <v>0</v>
      </c>
      <c r="M109" s="27">
        <f t="shared" si="40"/>
        <v>0</v>
      </c>
      <c r="N109" s="27">
        <f t="shared" si="40"/>
        <v>0</v>
      </c>
      <c r="O109" s="27">
        <f t="shared" si="40"/>
        <v>0</v>
      </c>
      <c r="P109" s="27">
        <f t="shared" si="40"/>
        <v>0</v>
      </c>
      <c r="Q109" s="27">
        <f t="shared" si="40"/>
        <v>0</v>
      </c>
      <c r="R109" s="27">
        <f t="shared" si="40"/>
        <v>0</v>
      </c>
      <c r="S109" s="30"/>
      <c r="T109" s="23"/>
    </row>
    <row r="110" spans="1:20">
      <c r="A110" s="24"/>
      <c r="B110" s="25"/>
      <c r="C110" s="111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</row>
    <row r="111" spans="1:20">
      <c r="A111" s="24"/>
      <c r="B111" s="25"/>
      <c r="C111" s="108" t="s">
        <v>136</v>
      </c>
      <c r="D111" s="26" t="s">
        <v>60</v>
      </c>
      <c r="E111" s="23">
        <f>SUM(F111:S111)</f>
        <v>431755369.03426778</v>
      </c>
      <c r="F111" s="9">
        <f>+F114+F117+F120</f>
        <v>321980878.74412334</v>
      </c>
      <c r="G111" s="9">
        <f t="shared" ref="G111:R111" si="41">+G114+G117+G120</f>
        <v>87148017.389863774</v>
      </c>
      <c r="H111" s="9">
        <f t="shared" si="41"/>
        <v>12369.404818051058</v>
      </c>
      <c r="I111" s="9">
        <f t="shared" si="41"/>
        <v>22513734.610653263</v>
      </c>
      <c r="J111" s="9">
        <f t="shared" si="41"/>
        <v>100368.88480932859</v>
      </c>
      <c r="K111" s="9">
        <f t="shared" si="41"/>
        <v>0</v>
      </c>
      <c r="L111" s="9">
        <f t="shared" si="41"/>
        <v>0</v>
      </c>
      <c r="M111" s="9">
        <f t="shared" si="41"/>
        <v>0</v>
      </c>
      <c r="N111" s="9">
        <f t="shared" si="41"/>
        <v>0</v>
      </c>
      <c r="O111" s="9">
        <f t="shared" si="41"/>
        <v>0</v>
      </c>
      <c r="P111" s="9">
        <f t="shared" si="41"/>
        <v>0</v>
      </c>
      <c r="Q111" s="9">
        <f t="shared" si="41"/>
        <v>0</v>
      </c>
      <c r="R111" s="9">
        <f t="shared" si="41"/>
        <v>0</v>
      </c>
      <c r="S111" s="9"/>
      <c r="T111" s="23"/>
    </row>
    <row r="112" spans="1:20">
      <c r="A112" s="24">
        <v>12</v>
      </c>
      <c r="B112" s="25"/>
      <c r="C112" s="109" t="s">
        <v>245</v>
      </c>
      <c r="D112" s="26" t="s">
        <v>22</v>
      </c>
      <c r="E112" s="27">
        <f>SUM(F112:S112)</f>
        <v>1</v>
      </c>
      <c r="F112" s="27">
        <f t="shared" ref="F112:R112" si="42">IF($E111=0,0,F111/$E111)</f>
        <v>0.74574840716935753</v>
      </c>
      <c r="G112" s="27">
        <f t="shared" si="42"/>
        <v>0.20184582205611662</v>
      </c>
      <c r="H112" s="27">
        <f t="shared" si="42"/>
        <v>2.8649104806081328E-5</v>
      </c>
      <c r="I112" s="27">
        <f t="shared" si="42"/>
        <v>5.2144654647864684E-2</v>
      </c>
      <c r="J112" s="27">
        <f t="shared" si="42"/>
        <v>2.3246702185505993E-4</v>
      </c>
      <c r="K112" s="27">
        <f t="shared" si="42"/>
        <v>0</v>
      </c>
      <c r="L112" s="27">
        <f t="shared" si="42"/>
        <v>0</v>
      </c>
      <c r="M112" s="27">
        <f t="shared" si="42"/>
        <v>0</v>
      </c>
      <c r="N112" s="27">
        <f t="shared" si="42"/>
        <v>0</v>
      </c>
      <c r="O112" s="27">
        <f t="shared" si="42"/>
        <v>0</v>
      </c>
      <c r="P112" s="27">
        <f t="shared" si="42"/>
        <v>0</v>
      </c>
      <c r="Q112" s="27">
        <f t="shared" si="42"/>
        <v>0</v>
      </c>
      <c r="R112" s="27">
        <f t="shared" si="42"/>
        <v>0</v>
      </c>
      <c r="S112" s="27"/>
      <c r="T112" s="23"/>
    </row>
    <row r="113" spans="1:20">
      <c r="A113" s="24"/>
      <c r="B113" s="25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</row>
    <row r="114" spans="1:20">
      <c r="A114" s="24"/>
      <c r="B114" s="25"/>
      <c r="C114" s="108" t="s">
        <v>136</v>
      </c>
      <c r="D114" s="26" t="s">
        <v>60</v>
      </c>
      <c r="E114" s="23">
        <f>SUM(F114:S114)</f>
        <v>255542261.74846131</v>
      </c>
      <c r="F114" s="1">
        <f>+SUM('Plant Alloc.'!J70:J85)-SUM('Dep.Res. Alloc.'!J70:J85)</f>
        <v>226834033.08064887</v>
      </c>
      <c r="G114" s="1">
        <f>+SUM('Plant Alloc.'!K70:K85)-SUM('Dep.Res. Alloc.'!K70:K85)</f>
        <v>28428779.799109861</v>
      </c>
      <c r="H114" s="1">
        <f>+SUM('Plant Alloc.'!L70:L85)-SUM('Dep.Res. Alloc.'!L70:L85)</f>
        <v>12369.404818051058</v>
      </c>
      <c r="I114" s="1">
        <f>+SUM('Plant Alloc.'!M70:M85)-SUM('Dep.Res. Alloc.'!M70:M85)</f>
        <v>166710.57907522732</v>
      </c>
      <c r="J114" s="1">
        <f>+SUM('Plant Alloc.'!N70:N85)-SUM('Dep.Res. Alloc.'!N70:N85)</f>
        <v>100368.88480932859</v>
      </c>
      <c r="K114" s="1">
        <f>+SUM('Plant Alloc.'!O70:O85)-SUM('Dep.Res. Alloc.'!O70:O85)</f>
        <v>0</v>
      </c>
      <c r="L114" s="1">
        <f>+SUM('Plant Alloc.'!P70:P85)-SUM('Dep.Res. Alloc.'!P70:P85)</f>
        <v>0</v>
      </c>
      <c r="M114" s="1">
        <f>+SUM('Plant Alloc.'!Q70:Q85)-SUM('Dep.Res. Alloc.'!Q70:Q85)</f>
        <v>0</v>
      </c>
      <c r="N114" s="1">
        <f>+SUM('Plant Alloc.'!R70:R85)-SUM('Dep.Res. Alloc.'!R70:R85)</f>
        <v>0</v>
      </c>
      <c r="O114" s="1">
        <f>+SUM('Plant Alloc.'!S70:S85)-SUM('Dep.Res. Alloc.'!S70:S85)</f>
        <v>0</v>
      </c>
      <c r="P114" s="1">
        <f>+SUM('Plant Alloc.'!T70:T85)-SUM('Dep.Res. Alloc.'!T70:T85)</f>
        <v>0</v>
      </c>
      <c r="Q114" s="1">
        <f>+SUM('Plant Alloc.'!U70:U85)-SUM('Dep.Res. Alloc.'!U70:U85)</f>
        <v>0</v>
      </c>
      <c r="R114" s="1">
        <f>+SUM('Plant Alloc.'!V70:V85)-SUM('Dep.Res. Alloc.'!V70:V85)</f>
        <v>0</v>
      </c>
      <c r="S114" s="21"/>
      <c r="T114" s="23"/>
    </row>
    <row r="115" spans="1:20">
      <c r="A115" s="24">
        <v>12.2</v>
      </c>
      <c r="B115" s="25"/>
      <c r="C115" s="109" t="s">
        <v>246</v>
      </c>
      <c r="D115" s="26" t="s">
        <v>22</v>
      </c>
      <c r="E115" s="27">
        <f>SUM(F115:S115)</f>
        <v>1</v>
      </c>
      <c r="F115" s="27">
        <f t="shared" ref="F115:R115" si="43">IF($E114=0,0,F114/$E114)</f>
        <v>0.88765760907262026</v>
      </c>
      <c r="G115" s="27">
        <f t="shared" si="43"/>
        <v>0.11124883846842229</v>
      </c>
      <c r="H115" s="27">
        <f t="shared" si="43"/>
        <v>4.8404536820710591E-5</v>
      </c>
      <c r="I115" s="27">
        <f t="shared" si="43"/>
        <v>6.5237968050594329E-4</v>
      </c>
      <c r="J115" s="27">
        <f t="shared" si="43"/>
        <v>3.9276824163090879E-4</v>
      </c>
      <c r="K115" s="27">
        <f t="shared" si="43"/>
        <v>0</v>
      </c>
      <c r="L115" s="27">
        <f t="shared" si="43"/>
        <v>0</v>
      </c>
      <c r="M115" s="27">
        <f t="shared" si="43"/>
        <v>0</v>
      </c>
      <c r="N115" s="27">
        <f t="shared" si="43"/>
        <v>0</v>
      </c>
      <c r="O115" s="27">
        <f t="shared" si="43"/>
        <v>0</v>
      </c>
      <c r="P115" s="27">
        <f t="shared" si="43"/>
        <v>0</v>
      </c>
      <c r="Q115" s="27">
        <f t="shared" si="43"/>
        <v>0</v>
      </c>
      <c r="R115" s="27">
        <f t="shared" si="43"/>
        <v>0</v>
      </c>
      <c r="S115" s="27"/>
      <c r="T115" s="23"/>
    </row>
    <row r="116" spans="1:20">
      <c r="A116" s="24"/>
      <c r="B116" s="25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</row>
    <row r="117" spans="1:20">
      <c r="A117" s="24"/>
      <c r="B117" s="25"/>
      <c r="C117" s="108" t="s">
        <v>136</v>
      </c>
      <c r="D117" s="26" t="s">
        <v>60</v>
      </c>
      <c r="E117" s="23">
        <f>SUM(F117:S117)</f>
        <v>176213107.28580645</v>
      </c>
      <c r="F117" s="21">
        <f>SUM('Plant Alloc.'!J344:J359)-SUM('Dep.Res. Alloc.'!J338:J353)</f>
        <v>95146845.663474485</v>
      </c>
      <c r="G117" s="21">
        <f>SUM('Plant Alloc.'!K344:K359)-SUM('Dep.Res. Alloc.'!K338:K353)</f>
        <v>58719237.590753913</v>
      </c>
      <c r="H117" s="21">
        <f>SUM('Plant Alloc.'!L344:L359)-SUM('Dep.Res. Alloc.'!L338:L353)</f>
        <v>0</v>
      </c>
      <c r="I117" s="21">
        <f>SUM('Plant Alloc.'!M344:M359)-SUM('Dep.Res. Alloc.'!M338:M353)</f>
        <v>22347024.031578034</v>
      </c>
      <c r="J117" s="21">
        <f>SUM('Plant Alloc.'!N344:N359)-SUM('Dep.Res. Alloc.'!N338:N353)</f>
        <v>0</v>
      </c>
      <c r="K117" s="21">
        <f>SUM('Plant Alloc.'!O344:O359)-SUM('Dep.Res. Alloc.'!O338:O353)</f>
        <v>0</v>
      </c>
      <c r="L117" s="21">
        <f>SUM('Plant Alloc.'!P344:P359)-SUM('Dep.Res. Alloc.'!P338:P353)</f>
        <v>0</v>
      </c>
      <c r="M117" s="21">
        <f>SUM('Plant Alloc.'!Q344:Q359)-SUM('Dep.Res. Alloc.'!Q338:Q353)</f>
        <v>0</v>
      </c>
      <c r="N117" s="21">
        <f>SUM('Plant Alloc.'!R344:R359)-SUM('Dep.Res. Alloc.'!R338:R353)</f>
        <v>0</v>
      </c>
      <c r="O117" s="21">
        <f>SUM('Plant Alloc.'!S344:S359)-SUM('Dep.Res. Alloc.'!S338:S353)</f>
        <v>0</v>
      </c>
      <c r="P117" s="21">
        <f>SUM('Plant Alloc.'!T344:T359)-SUM('Dep.Res. Alloc.'!T338:T353)</f>
        <v>0</v>
      </c>
      <c r="Q117" s="21">
        <f>SUM('Plant Alloc.'!U344:U359)-SUM('Dep.Res. Alloc.'!U338:U353)</f>
        <v>0</v>
      </c>
      <c r="R117" s="21">
        <f>SUM('Plant Alloc.'!V344:V359)-SUM('Dep.Res. Alloc.'!V338:V353)</f>
        <v>0</v>
      </c>
      <c r="S117" s="21"/>
      <c r="T117" s="23"/>
    </row>
    <row r="118" spans="1:20">
      <c r="A118" s="24">
        <v>12.4</v>
      </c>
      <c r="B118" s="25"/>
      <c r="C118" s="109" t="s">
        <v>247</v>
      </c>
      <c r="D118" s="26" t="s">
        <v>22</v>
      </c>
      <c r="E118" s="27">
        <f>SUM(F118:S118)</f>
        <v>1</v>
      </c>
      <c r="F118" s="27">
        <f t="shared" ref="F118:R118" si="44">IF($E117=0,0,F117/$E117)</f>
        <v>0.53995328230125561</v>
      </c>
      <c r="G118" s="27">
        <f t="shared" si="44"/>
        <v>0.33322854636184951</v>
      </c>
      <c r="H118" s="27">
        <f t="shared" si="44"/>
        <v>0</v>
      </c>
      <c r="I118" s="27">
        <f t="shared" si="44"/>
        <v>0.12681817133689482</v>
      </c>
      <c r="J118" s="27">
        <f t="shared" si="44"/>
        <v>0</v>
      </c>
      <c r="K118" s="27">
        <f t="shared" si="44"/>
        <v>0</v>
      </c>
      <c r="L118" s="27">
        <f t="shared" si="44"/>
        <v>0</v>
      </c>
      <c r="M118" s="27">
        <f t="shared" si="44"/>
        <v>0</v>
      </c>
      <c r="N118" s="27">
        <f t="shared" si="44"/>
        <v>0</v>
      </c>
      <c r="O118" s="27">
        <f t="shared" si="44"/>
        <v>0</v>
      </c>
      <c r="P118" s="27">
        <f t="shared" si="44"/>
        <v>0</v>
      </c>
      <c r="Q118" s="27">
        <f t="shared" si="44"/>
        <v>0</v>
      </c>
      <c r="R118" s="27">
        <f t="shared" si="44"/>
        <v>0</v>
      </c>
      <c r="S118" s="30"/>
      <c r="T118" s="23"/>
    </row>
    <row r="119" spans="1:20">
      <c r="A119" s="24"/>
      <c r="B119" s="25"/>
      <c r="C119" s="108"/>
      <c r="D119" s="25"/>
      <c r="E119" s="23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3"/>
    </row>
    <row r="120" spans="1:20">
      <c r="A120" s="24"/>
      <c r="B120" s="25"/>
      <c r="C120" s="108" t="s">
        <v>136</v>
      </c>
      <c r="D120" s="26" t="s">
        <v>60</v>
      </c>
      <c r="E120" s="23">
        <f>SUM(F120:S120)</f>
        <v>0</v>
      </c>
      <c r="F120" s="1">
        <f>+SUM('Plant Alloc.'!J618:J633)-SUM('Dep.Res. Alloc.'!J606:J621)</f>
        <v>0</v>
      </c>
      <c r="G120" s="1">
        <f>+SUM('Plant Alloc.'!K618:K633)-SUM('Dep.Res. Alloc.'!K606:K621)</f>
        <v>0</v>
      </c>
      <c r="H120" s="1">
        <f>+SUM('Plant Alloc.'!L618:L633)-SUM('Dep.Res. Alloc.'!L606:L621)</f>
        <v>0</v>
      </c>
      <c r="I120" s="1">
        <f>+SUM('Plant Alloc.'!M618:M633)-SUM('Dep.Res. Alloc.'!M606:M621)</f>
        <v>0</v>
      </c>
      <c r="J120" s="1">
        <f>+SUM('Plant Alloc.'!N618:N633)-SUM('Dep.Res. Alloc.'!N606:N621)</f>
        <v>0</v>
      </c>
      <c r="K120" s="1">
        <f>+SUM('Plant Alloc.'!O618:O633)-SUM('Dep.Res. Alloc.'!O606:O621)</f>
        <v>0</v>
      </c>
      <c r="L120" s="1">
        <f>+SUM('Plant Alloc.'!P618:P633)-SUM('Dep.Res. Alloc.'!P606:P621)</f>
        <v>0</v>
      </c>
      <c r="M120" s="1">
        <f>+SUM('Plant Alloc.'!Q618:Q633)-SUM('Dep.Res. Alloc.'!Q606:Q621)</f>
        <v>0</v>
      </c>
      <c r="N120" s="1">
        <f>+SUM('Plant Alloc.'!R618:R633)-SUM('Dep.Res. Alloc.'!R606:R621)</f>
        <v>0</v>
      </c>
      <c r="O120" s="1">
        <f>+SUM('Plant Alloc.'!S618:S633)-SUM('Dep.Res. Alloc.'!S606:S621)</f>
        <v>0</v>
      </c>
      <c r="P120" s="1">
        <f>+SUM('Plant Alloc.'!T618:T633)-SUM('Dep.Res. Alloc.'!T606:T621)</f>
        <v>0</v>
      </c>
      <c r="Q120" s="1">
        <f>+SUM('Plant Alloc.'!U618:U633)-SUM('Dep.Res. Alloc.'!U606:U621)</f>
        <v>0</v>
      </c>
      <c r="R120" s="1">
        <f>+SUM('Plant Alloc.'!V618:V633)-SUM('Dep.Res. Alloc.'!V606:V621)</f>
        <v>0</v>
      </c>
      <c r="S120" s="21"/>
      <c r="T120" s="23"/>
    </row>
    <row r="121" spans="1:20">
      <c r="A121" s="24">
        <v>12.6</v>
      </c>
      <c r="B121" s="25"/>
      <c r="C121" s="109" t="s">
        <v>248</v>
      </c>
      <c r="D121" s="26" t="s">
        <v>22</v>
      </c>
      <c r="E121" s="27">
        <f>SUM(F121:S121)</f>
        <v>0</v>
      </c>
      <c r="F121" s="27">
        <f t="shared" ref="F121:R121" si="45">IF($E120=0,0,F120/$E120)</f>
        <v>0</v>
      </c>
      <c r="G121" s="27">
        <f t="shared" si="45"/>
        <v>0</v>
      </c>
      <c r="H121" s="27">
        <f t="shared" si="45"/>
        <v>0</v>
      </c>
      <c r="I121" s="27">
        <f t="shared" si="45"/>
        <v>0</v>
      </c>
      <c r="J121" s="27">
        <f t="shared" si="45"/>
        <v>0</v>
      </c>
      <c r="K121" s="27">
        <f t="shared" si="45"/>
        <v>0</v>
      </c>
      <c r="L121" s="27">
        <f t="shared" si="45"/>
        <v>0</v>
      </c>
      <c r="M121" s="27">
        <f t="shared" si="45"/>
        <v>0</v>
      </c>
      <c r="N121" s="27">
        <f t="shared" si="45"/>
        <v>0</v>
      </c>
      <c r="O121" s="27">
        <f t="shared" si="45"/>
        <v>0</v>
      </c>
      <c r="P121" s="27">
        <f t="shared" si="45"/>
        <v>0</v>
      </c>
      <c r="Q121" s="27">
        <f t="shared" si="45"/>
        <v>0</v>
      </c>
      <c r="R121" s="27">
        <f t="shared" si="45"/>
        <v>0</v>
      </c>
      <c r="S121" s="30"/>
      <c r="T121" s="23"/>
    </row>
    <row r="122" spans="1:20">
      <c r="A122" s="24"/>
      <c r="B122" s="25"/>
      <c r="C122" s="111"/>
      <c r="D122" s="25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</row>
    <row r="123" spans="1:20">
      <c r="A123" s="24"/>
      <c r="B123" s="25"/>
      <c r="C123" s="108" t="s">
        <v>136</v>
      </c>
      <c r="D123" s="26" t="s">
        <v>60</v>
      </c>
      <c r="E123" s="23">
        <f>SUM(F123:S123)</f>
        <v>74469925.623962119</v>
      </c>
      <c r="F123" s="9">
        <f>+F126+F129+F132</f>
        <v>51849931.723719567</v>
      </c>
      <c r="G123" s="9">
        <f t="shared" ref="G123:R123" si="46">+G126+G129+G132</f>
        <v>21148799.235489793</v>
      </c>
      <c r="H123" s="9">
        <f t="shared" si="46"/>
        <v>65120.329378932562</v>
      </c>
      <c r="I123" s="9">
        <f t="shared" si="46"/>
        <v>877669.37698477786</v>
      </c>
      <c r="J123" s="9">
        <f t="shared" si="46"/>
        <v>528404.95838905266</v>
      </c>
      <c r="K123" s="9">
        <f t="shared" si="46"/>
        <v>0</v>
      </c>
      <c r="L123" s="9">
        <f t="shared" si="46"/>
        <v>0</v>
      </c>
      <c r="M123" s="9">
        <f t="shared" si="46"/>
        <v>0</v>
      </c>
      <c r="N123" s="9">
        <f t="shared" si="46"/>
        <v>0</v>
      </c>
      <c r="O123" s="9">
        <f t="shared" si="46"/>
        <v>0</v>
      </c>
      <c r="P123" s="9">
        <f t="shared" si="46"/>
        <v>0</v>
      </c>
      <c r="Q123" s="9">
        <f t="shared" si="46"/>
        <v>0</v>
      </c>
      <c r="R123" s="9">
        <f t="shared" si="46"/>
        <v>0</v>
      </c>
      <c r="S123" s="9"/>
      <c r="T123" s="23"/>
    </row>
    <row r="124" spans="1:20">
      <c r="A124" s="24">
        <v>13</v>
      </c>
      <c r="B124" s="25"/>
      <c r="C124" s="109" t="s">
        <v>249</v>
      </c>
      <c r="D124" s="26" t="s">
        <v>22</v>
      </c>
      <c r="E124" s="27">
        <f>SUM(F124:S124)</f>
        <v>1.0000000000000002</v>
      </c>
      <c r="F124" s="27">
        <f t="shared" ref="F124:R124" si="47">IF($E123=0,0,F123/$E123)</f>
        <v>0.69625330345483605</v>
      </c>
      <c r="G124" s="27">
        <f t="shared" si="47"/>
        <v>0.28399114217303267</v>
      </c>
      <c r="H124" s="27">
        <f t="shared" si="47"/>
        <v>8.7445138199491979E-4</v>
      </c>
      <c r="I124" s="27">
        <f t="shared" si="47"/>
        <v>1.1785554633377679E-2</v>
      </c>
      <c r="J124" s="27">
        <f t="shared" si="47"/>
        <v>7.0955483567587754E-3</v>
      </c>
      <c r="K124" s="27">
        <f t="shared" si="47"/>
        <v>0</v>
      </c>
      <c r="L124" s="27">
        <f t="shared" si="47"/>
        <v>0</v>
      </c>
      <c r="M124" s="27">
        <f t="shared" si="47"/>
        <v>0</v>
      </c>
      <c r="N124" s="27">
        <f t="shared" si="47"/>
        <v>0</v>
      </c>
      <c r="O124" s="27">
        <f t="shared" si="47"/>
        <v>0</v>
      </c>
      <c r="P124" s="27">
        <f t="shared" si="47"/>
        <v>0</v>
      </c>
      <c r="Q124" s="27">
        <f t="shared" si="47"/>
        <v>0</v>
      </c>
      <c r="R124" s="27">
        <f t="shared" si="47"/>
        <v>0</v>
      </c>
      <c r="S124" s="27"/>
      <c r="T124" s="23"/>
    </row>
    <row r="125" spans="1:20">
      <c r="A125" s="24"/>
      <c r="B125" s="25"/>
      <c r="D125" s="25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</row>
    <row r="126" spans="1:20">
      <c r="A126" s="24"/>
      <c r="B126" s="25"/>
      <c r="C126" s="108" t="s">
        <v>136</v>
      </c>
      <c r="D126" s="26" t="s">
        <v>60</v>
      </c>
      <c r="E126" s="23">
        <f>SUM(F126:S126)</f>
        <v>74469925.623962119</v>
      </c>
      <c r="F126" s="1">
        <f>+SUM('Plant Alloc.'!J87:J89)-SUM('Dep.Res. Alloc.'!J87:J89)</f>
        <v>51849931.723719567</v>
      </c>
      <c r="G126" s="1">
        <f>+SUM('Plant Alloc.'!K87:K89)-SUM('Dep.Res. Alloc.'!K87:K89)</f>
        <v>21148799.235489793</v>
      </c>
      <c r="H126" s="1">
        <f>+SUM('Plant Alloc.'!L87:L89)-SUM('Dep.Res. Alloc.'!L87:L89)</f>
        <v>65120.329378932562</v>
      </c>
      <c r="I126" s="1">
        <f>+SUM('Plant Alloc.'!M87:M89)-SUM('Dep.Res. Alloc.'!M87:M89)</f>
        <v>877669.37698477786</v>
      </c>
      <c r="J126" s="1">
        <f>+SUM('Plant Alloc.'!N87:N89)-SUM('Dep.Res. Alloc.'!N87:N89)</f>
        <v>528404.95838905266</v>
      </c>
      <c r="K126" s="1">
        <f>+SUM('Plant Alloc.'!O87:O89)-SUM('Dep.Res. Alloc.'!O87:O89)</f>
        <v>0</v>
      </c>
      <c r="L126" s="1">
        <f>+SUM('Plant Alloc.'!P87:P89)-SUM('Dep.Res. Alloc.'!P87:P89)</f>
        <v>0</v>
      </c>
      <c r="M126" s="1">
        <f>+SUM('Plant Alloc.'!Q87:Q89)-SUM('Dep.Res. Alloc.'!Q87:Q89)</f>
        <v>0</v>
      </c>
      <c r="N126" s="1">
        <f>+SUM('Plant Alloc.'!R87:R89)-SUM('Dep.Res. Alloc.'!R87:R89)</f>
        <v>0</v>
      </c>
      <c r="O126" s="1">
        <f>+SUM('Plant Alloc.'!S87:S89)-SUM('Dep.Res. Alloc.'!S87:S89)</f>
        <v>0</v>
      </c>
      <c r="P126" s="1">
        <f>+SUM('Plant Alloc.'!T87:T89)-SUM('Dep.Res. Alloc.'!T87:T89)</f>
        <v>0</v>
      </c>
      <c r="Q126" s="1">
        <f>+SUM('Plant Alloc.'!U87:U89)-SUM('Dep.Res. Alloc.'!U87:U89)</f>
        <v>0</v>
      </c>
      <c r="R126" s="1">
        <f>+SUM('Plant Alloc.'!V87:V89)-SUM('Dep.Res. Alloc.'!V87:V89)</f>
        <v>0</v>
      </c>
      <c r="S126" s="21"/>
      <c r="T126" s="23"/>
    </row>
    <row r="127" spans="1:20">
      <c r="A127" s="24">
        <v>13.2</v>
      </c>
      <c r="B127" s="25"/>
      <c r="C127" s="109" t="s">
        <v>250</v>
      </c>
      <c r="D127" s="26" t="s">
        <v>22</v>
      </c>
      <c r="E127" s="27">
        <f>SUM(F127:S127)</f>
        <v>1.0000000000000002</v>
      </c>
      <c r="F127" s="27">
        <f t="shared" ref="F127:R127" si="48">IF($E126=0,0,F126/$E126)</f>
        <v>0.69625330345483605</v>
      </c>
      <c r="G127" s="27">
        <f t="shared" si="48"/>
        <v>0.28399114217303267</v>
      </c>
      <c r="H127" s="27">
        <f t="shared" si="48"/>
        <v>8.7445138199491979E-4</v>
      </c>
      <c r="I127" s="27">
        <f t="shared" si="48"/>
        <v>1.1785554633377679E-2</v>
      </c>
      <c r="J127" s="27">
        <f t="shared" si="48"/>
        <v>7.0955483567587754E-3</v>
      </c>
      <c r="K127" s="27">
        <f t="shared" si="48"/>
        <v>0</v>
      </c>
      <c r="L127" s="27">
        <f t="shared" si="48"/>
        <v>0</v>
      </c>
      <c r="M127" s="27">
        <f t="shared" si="48"/>
        <v>0</v>
      </c>
      <c r="N127" s="27">
        <f t="shared" si="48"/>
        <v>0</v>
      </c>
      <c r="O127" s="27">
        <f t="shared" si="48"/>
        <v>0</v>
      </c>
      <c r="P127" s="27">
        <f t="shared" si="48"/>
        <v>0</v>
      </c>
      <c r="Q127" s="27">
        <f t="shared" si="48"/>
        <v>0</v>
      </c>
      <c r="R127" s="27">
        <f t="shared" si="48"/>
        <v>0</v>
      </c>
      <c r="S127" s="27"/>
      <c r="T127" s="23"/>
    </row>
    <row r="128" spans="1:20">
      <c r="A128" s="24"/>
      <c r="B128" s="25"/>
      <c r="D128" s="25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>
      <c r="A129" s="24"/>
      <c r="B129" s="25"/>
      <c r="C129" s="108" t="s">
        <v>136</v>
      </c>
      <c r="D129" s="26" t="s">
        <v>60</v>
      </c>
      <c r="E129" s="23">
        <f>SUM(F129:S129)</f>
        <v>0</v>
      </c>
      <c r="F129" s="21">
        <f>+SUM('Plant Alloc.'!J361:J363)-SUM('Dep.Res. Alloc.'!J355:J357)</f>
        <v>0</v>
      </c>
      <c r="G129" s="21">
        <f>+SUM('Plant Alloc.'!K361:K363)-SUM('Dep.Res. Alloc.'!K355:K357)</f>
        <v>0</v>
      </c>
      <c r="H129" s="21">
        <f>+SUM('Plant Alloc.'!L361:L363)-SUM('Dep.Res. Alloc.'!L355:L357)</f>
        <v>0</v>
      </c>
      <c r="I129" s="21">
        <f>+SUM('Plant Alloc.'!M361:M363)-SUM('Dep.Res. Alloc.'!M355:M357)</f>
        <v>0</v>
      </c>
      <c r="J129" s="21">
        <f>+SUM('Plant Alloc.'!N361:N363)-SUM('Dep.Res. Alloc.'!N355:N357)</f>
        <v>0</v>
      </c>
      <c r="K129" s="21">
        <f>+SUM('Plant Alloc.'!O361:O363)-SUM('Dep.Res. Alloc.'!O355:O357)</f>
        <v>0</v>
      </c>
      <c r="L129" s="21">
        <f>+SUM('Plant Alloc.'!P361:P363)-SUM('Dep.Res. Alloc.'!P355:P357)</f>
        <v>0</v>
      </c>
      <c r="M129" s="21">
        <f>+SUM('Plant Alloc.'!Q361:Q363)-SUM('Dep.Res. Alloc.'!Q355:Q357)</f>
        <v>0</v>
      </c>
      <c r="N129" s="21">
        <f>+SUM('Plant Alloc.'!R361:R363)-SUM('Dep.Res. Alloc.'!R355:R357)</f>
        <v>0</v>
      </c>
      <c r="O129" s="21">
        <f>+SUM('Plant Alloc.'!S361:S363)-SUM('Dep.Res. Alloc.'!S355:S357)</f>
        <v>0</v>
      </c>
      <c r="P129" s="21">
        <f>+SUM('Plant Alloc.'!T361:T363)-SUM('Dep.Res. Alloc.'!T355:T357)</f>
        <v>0</v>
      </c>
      <c r="Q129" s="21">
        <f>+SUM('Plant Alloc.'!U361:U363)-SUM('Dep.Res. Alloc.'!U355:U357)</f>
        <v>0</v>
      </c>
      <c r="R129" s="21">
        <f>+SUM('Plant Alloc.'!V361:V363)-SUM('Dep.Res. Alloc.'!V355:V357)</f>
        <v>0</v>
      </c>
      <c r="S129" s="21"/>
      <c r="T129" s="23"/>
    </row>
    <row r="130" spans="1:20">
      <c r="A130" s="24">
        <v>13.4</v>
      </c>
      <c r="B130" s="25"/>
      <c r="C130" s="109" t="s">
        <v>251</v>
      </c>
      <c r="D130" s="26" t="s">
        <v>22</v>
      </c>
      <c r="E130" s="27">
        <f>SUM(F130:S130)</f>
        <v>0</v>
      </c>
      <c r="F130" s="27">
        <f t="shared" ref="F130:R130" si="49">IF($E129=0,0,F129/$E129)</f>
        <v>0</v>
      </c>
      <c r="G130" s="27">
        <f t="shared" si="49"/>
        <v>0</v>
      </c>
      <c r="H130" s="27">
        <f t="shared" si="49"/>
        <v>0</v>
      </c>
      <c r="I130" s="27">
        <f t="shared" si="49"/>
        <v>0</v>
      </c>
      <c r="J130" s="27">
        <f t="shared" si="49"/>
        <v>0</v>
      </c>
      <c r="K130" s="27">
        <f t="shared" si="49"/>
        <v>0</v>
      </c>
      <c r="L130" s="27">
        <f t="shared" si="49"/>
        <v>0</v>
      </c>
      <c r="M130" s="27">
        <f t="shared" si="49"/>
        <v>0</v>
      </c>
      <c r="N130" s="27">
        <f t="shared" si="49"/>
        <v>0</v>
      </c>
      <c r="O130" s="27">
        <f t="shared" si="49"/>
        <v>0</v>
      </c>
      <c r="P130" s="27">
        <f t="shared" si="49"/>
        <v>0</v>
      </c>
      <c r="Q130" s="27">
        <f t="shared" si="49"/>
        <v>0</v>
      </c>
      <c r="R130" s="27">
        <f t="shared" si="49"/>
        <v>0</v>
      </c>
      <c r="S130" s="30"/>
      <c r="T130" s="23"/>
    </row>
    <row r="131" spans="1:20">
      <c r="A131" s="24"/>
      <c r="B131" s="25"/>
      <c r="C131" s="108"/>
      <c r="D131" s="25"/>
      <c r="E131" s="23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3"/>
    </row>
    <row r="132" spans="1:20">
      <c r="A132" s="24"/>
      <c r="B132" s="25"/>
      <c r="C132" s="108" t="s">
        <v>136</v>
      </c>
      <c r="D132" s="26" t="s">
        <v>60</v>
      </c>
      <c r="E132" s="23">
        <f>SUM(F132:S132)</f>
        <v>0</v>
      </c>
      <c r="F132" s="1">
        <f>SUM('Plant Alloc.'!J635:J637)-SUM('Dep.Res. Alloc.'!J623:J625)</f>
        <v>0</v>
      </c>
      <c r="G132" s="1">
        <f>SUM('Plant Alloc.'!K635:K637)-SUM('Dep.Res. Alloc.'!K623:K625)</f>
        <v>0</v>
      </c>
      <c r="H132" s="1">
        <f>SUM('Plant Alloc.'!L635:L637)-SUM('Dep.Res. Alloc.'!L623:L625)</f>
        <v>0</v>
      </c>
      <c r="I132" s="1">
        <f>SUM('Plant Alloc.'!M635:M637)-SUM('Dep.Res. Alloc.'!M623:M625)</f>
        <v>0</v>
      </c>
      <c r="J132" s="1">
        <f>SUM('Plant Alloc.'!N635:N637)-SUM('Dep.Res. Alloc.'!N623:N625)</f>
        <v>0</v>
      </c>
      <c r="K132" s="1">
        <f>SUM('Plant Alloc.'!O635:O637)-SUM('Dep.Res. Alloc.'!O623:O625)</f>
        <v>0</v>
      </c>
      <c r="L132" s="1">
        <f>SUM('Plant Alloc.'!P635:P637)-SUM('Dep.Res. Alloc.'!P623:P625)</f>
        <v>0</v>
      </c>
      <c r="M132" s="1">
        <f>SUM('Plant Alloc.'!Q635:Q637)-SUM('Dep.Res. Alloc.'!Q623:Q625)</f>
        <v>0</v>
      </c>
      <c r="N132" s="1">
        <f>SUM('Plant Alloc.'!R635:R637)-SUM('Dep.Res. Alloc.'!R623:R625)</f>
        <v>0</v>
      </c>
      <c r="O132" s="1">
        <f>SUM('Plant Alloc.'!S635:S637)-SUM('Dep.Res. Alloc.'!S623:S625)</f>
        <v>0</v>
      </c>
      <c r="P132" s="1">
        <f>SUM('Plant Alloc.'!T635:T637)-SUM('Dep.Res. Alloc.'!T623:T625)</f>
        <v>0</v>
      </c>
      <c r="Q132" s="1">
        <f>SUM('Plant Alloc.'!U635:U637)-SUM('Dep.Res. Alloc.'!U623:U625)</f>
        <v>0</v>
      </c>
      <c r="R132" s="1">
        <f>SUM('Plant Alloc.'!V635:V637)-SUM('Dep.Res. Alloc.'!V623:V625)</f>
        <v>0</v>
      </c>
      <c r="S132" s="21"/>
      <c r="T132" s="23"/>
    </row>
    <row r="133" spans="1:20">
      <c r="A133" s="24">
        <v>13.6</v>
      </c>
      <c r="B133" s="25"/>
      <c r="C133" s="109" t="s">
        <v>252</v>
      </c>
      <c r="D133" s="26" t="s">
        <v>22</v>
      </c>
      <c r="E133" s="27">
        <f>SUM(F133:S133)</f>
        <v>0</v>
      </c>
      <c r="F133" s="27">
        <f t="shared" ref="F133:R133" si="50">IF($E132=0,0,F132/$E132)</f>
        <v>0</v>
      </c>
      <c r="G133" s="27">
        <f t="shared" si="50"/>
        <v>0</v>
      </c>
      <c r="H133" s="27">
        <f t="shared" si="50"/>
        <v>0</v>
      </c>
      <c r="I133" s="27">
        <f t="shared" si="50"/>
        <v>0</v>
      </c>
      <c r="J133" s="27">
        <f t="shared" si="50"/>
        <v>0</v>
      </c>
      <c r="K133" s="27">
        <f t="shared" si="50"/>
        <v>0</v>
      </c>
      <c r="L133" s="27">
        <f t="shared" si="50"/>
        <v>0</v>
      </c>
      <c r="M133" s="27">
        <f t="shared" si="50"/>
        <v>0</v>
      </c>
      <c r="N133" s="27">
        <f t="shared" si="50"/>
        <v>0</v>
      </c>
      <c r="O133" s="27">
        <f t="shared" si="50"/>
        <v>0</v>
      </c>
      <c r="P133" s="27">
        <f t="shared" si="50"/>
        <v>0</v>
      </c>
      <c r="Q133" s="27">
        <f t="shared" si="50"/>
        <v>0</v>
      </c>
      <c r="R133" s="27">
        <f t="shared" si="50"/>
        <v>0</v>
      </c>
      <c r="S133" s="30"/>
      <c r="T133" s="23"/>
    </row>
    <row r="134" spans="1:20">
      <c r="A134" s="24"/>
      <c r="B134" s="25"/>
      <c r="C134" s="111"/>
      <c r="D134" s="25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</row>
    <row r="135" spans="1:20">
      <c r="A135" s="24"/>
      <c r="B135" s="25"/>
      <c r="C135" s="108" t="s">
        <v>136</v>
      </c>
      <c r="D135" s="26" t="s">
        <v>60</v>
      </c>
      <c r="E135" s="23">
        <f>SUM(F135:S135)</f>
        <v>155087700.65221894</v>
      </c>
      <c r="F135" s="9">
        <f>+F138+F141+F144</f>
        <v>137664777.5575189</v>
      </c>
      <c r="G135" s="9">
        <f t="shared" ref="G135:R135" si="51">+G138+G141+G144</f>
        <v>17253326.558297735</v>
      </c>
      <c r="H135" s="9">
        <f t="shared" si="51"/>
        <v>7506.9483166596729</v>
      </c>
      <c r="I135" s="9">
        <f t="shared" si="51"/>
        <v>101176.06460189597</v>
      </c>
      <c r="J135" s="9">
        <f t="shared" si="51"/>
        <v>60913.523483752768</v>
      </c>
      <c r="K135" s="9">
        <f t="shared" si="51"/>
        <v>0</v>
      </c>
      <c r="L135" s="9">
        <f t="shared" si="51"/>
        <v>0</v>
      </c>
      <c r="M135" s="9">
        <f t="shared" si="51"/>
        <v>0</v>
      </c>
      <c r="N135" s="9">
        <f t="shared" si="51"/>
        <v>0</v>
      </c>
      <c r="O135" s="9">
        <f t="shared" si="51"/>
        <v>0</v>
      </c>
      <c r="P135" s="9">
        <f t="shared" si="51"/>
        <v>0</v>
      </c>
      <c r="Q135" s="9">
        <f t="shared" si="51"/>
        <v>0</v>
      </c>
      <c r="R135" s="9">
        <f t="shared" si="51"/>
        <v>0</v>
      </c>
      <c r="S135" s="9"/>
      <c r="T135" s="23"/>
    </row>
    <row r="136" spans="1:20">
      <c r="A136" s="24">
        <v>14</v>
      </c>
      <c r="B136" s="25"/>
      <c r="C136" s="109" t="s">
        <v>253</v>
      </c>
      <c r="D136" s="26" t="s">
        <v>22</v>
      </c>
      <c r="E136" s="27">
        <f>SUM(F136:S136)</f>
        <v>1</v>
      </c>
      <c r="F136" s="27">
        <f t="shared" ref="F136:R136" si="52">IF($E135=0,0,F135/$E135)</f>
        <v>0.88765760907262015</v>
      </c>
      <c r="G136" s="27">
        <f t="shared" si="52"/>
        <v>0.11124883846842229</v>
      </c>
      <c r="H136" s="27">
        <f t="shared" si="52"/>
        <v>4.8404536820710584E-5</v>
      </c>
      <c r="I136" s="27">
        <f t="shared" si="52"/>
        <v>6.5237968050594329E-4</v>
      </c>
      <c r="J136" s="27">
        <f t="shared" si="52"/>
        <v>3.9276824163090874E-4</v>
      </c>
      <c r="K136" s="27">
        <f t="shared" si="52"/>
        <v>0</v>
      </c>
      <c r="L136" s="27">
        <f t="shared" si="52"/>
        <v>0</v>
      </c>
      <c r="M136" s="27">
        <f t="shared" si="52"/>
        <v>0</v>
      </c>
      <c r="N136" s="27">
        <f t="shared" si="52"/>
        <v>0</v>
      </c>
      <c r="O136" s="27">
        <f t="shared" si="52"/>
        <v>0</v>
      </c>
      <c r="P136" s="27">
        <f t="shared" si="52"/>
        <v>0</v>
      </c>
      <c r="Q136" s="27">
        <f t="shared" si="52"/>
        <v>0</v>
      </c>
      <c r="R136" s="27">
        <f t="shared" si="52"/>
        <v>0</v>
      </c>
      <c r="S136" s="27"/>
      <c r="T136" s="23"/>
    </row>
    <row r="137" spans="1:20">
      <c r="A137" s="24"/>
      <c r="B137" s="25"/>
      <c r="D137" s="25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</row>
    <row r="138" spans="1:20">
      <c r="A138" s="24"/>
      <c r="B138" s="25"/>
      <c r="C138" s="108" t="s">
        <v>136</v>
      </c>
      <c r="D138" s="26" t="s">
        <v>60</v>
      </c>
      <c r="E138" s="23">
        <f>SUM(F138:S138)</f>
        <v>155087700.65221894</v>
      </c>
      <c r="F138" s="1">
        <f>+'Plant Alloc.'!J86-'Dep.Res. Alloc.'!J86</f>
        <v>137664777.5575189</v>
      </c>
      <c r="G138" s="1">
        <f>+'Plant Alloc.'!K86-'Dep.Res. Alloc.'!K86</f>
        <v>17253326.558297735</v>
      </c>
      <c r="H138" s="1">
        <f>+'Plant Alloc.'!L86-'Dep.Res. Alloc.'!L86</f>
        <v>7506.9483166596729</v>
      </c>
      <c r="I138" s="1">
        <f>+'Plant Alloc.'!M86-'Dep.Res. Alloc.'!M86</f>
        <v>101176.06460189597</v>
      </c>
      <c r="J138" s="1">
        <f>+'Plant Alloc.'!N86-'Dep.Res. Alloc.'!N86</f>
        <v>60913.523483752768</v>
      </c>
      <c r="K138" s="1">
        <f>+'Plant Alloc.'!O86-'Dep.Res. Alloc.'!O86</f>
        <v>0</v>
      </c>
      <c r="L138" s="1">
        <f>+'Plant Alloc.'!P86-'Dep.Res. Alloc.'!P86</f>
        <v>0</v>
      </c>
      <c r="M138" s="1">
        <f>+'Plant Alloc.'!Q86-'Dep.Res. Alloc.'!Q86</f>
        <v>0</v>
      </c>
      <c r="N138" s="1">
        <f>+'Plant Alloc.'!R86-'Dep.Res. Alloc.'!R86</f>
        <v>0</v>
      </c>
      <c r="O138" s="1">
        <f>+'Plant Alloc.'!S86-'Dep.Res. Alloc.'!S86</f>
        <v>0</v>
      </c>
      <c r="P138" s="1">
        <f>+'Plant Alloc.'!T86-'Dep.Res. Alloc.'!T86</f>
        <v>0</v>
      </c>
      <c r="Q138" s="1">
        <f>+'Plant Alloc.'!U86-'Dep.Res. Alloc.'!U86</f>
        <v>0</v>
      </c>
      <c r="R138" s="1">
        <f>+'Plant Alloc.'!V86-'Dep.Res. Alloc.'!V86</f>
        <v>0</v>
      </c>
      <c r="S138" s="21"/>
      <c r="T138" s="23"/>
    </row>
    <row r="139" spans="1:20">
      <c r="A139" s="24">
        <v>14.2</v>
      </c>
      <c r="B139" s="25"/>
      <c r="C139" s="109" t="s">
        <v>254</v>
      </c>
      <c r="D139" s="26" t="s">
        <v>22</v>
      </c>
      <c r="E139" s="27">
        <f>SUM(F139:S139)</f>
        <v>1</v>
      </c>
      <c r="F139" s="27">
        <f t="shared" ref="F139:R139" si="53">IF($E138=0,0,F138/$E138)</f>
        <v>0.88765760907262015</v>
      </c>
      <c r="G139" s="27">
        <f t="shared" si="53"/>
        <v>0.11124883846842229</v>
      </c>
      <c r="H139" s="27">
        <f t="shared" si="53"/>
        <v>4.8404536820710584E-5</v>
      </c>
      <c r="I139" s="27">
        <f t="shared" si="53"/>
        <v>6.5237968050594329E-4</v>
      </c>
      <c r="J139" s="27">
        <f t="shared" si="53"/>
        <v>3.9276824163090874E-4</v>
      </c>
      <c r="K139" s="27">
        <f t="shared" si="53"/>
        <v>0</v>
      </c>
      <c r="L139" s="27">
        <f t="shared" si="53"/>
        <v>0</v>
      </c>
      <c r="M139" s="27">
        <f t="shared" si="53"/>
        <v>0</v>
      </c>
      <c r="N139" s="27">
        <f t="shared" si="53"/>
        <v>0</v>
      </c>
      <c r="O139" s="27">
        <f t="shared" si="53"/>
        <v>0</v>
      </c>
      <c r="P139" s="27">
        <f t="shared" si="53"/>
        <v>0</v>
      </c>
      <c r="Q139" s="27">
        <f t="shared" si="53"/>
        <v>0</v>
      </c>
      <c r="R139" s="27">
        <f t="shared" si="53"/>
        <v>0</v>
      </c>
      <c r="S139" s="27"/>
      <c r="T139" s="23"/>
    </row>
    <row r="140" spans="1:20">
      <c r="A140" s="24"/>
      <c r="B140" s="25"/>
      <c r="D140" s="25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</row>
    <row r="141" spans="1:20">
      <c r="A141" s="24"/>
      <c r="B141" s="25"/>
      <c r="C141" s="108" t="s">
        <v>136</v>
      </c>
      <c r="D141" s="26" t="s">
        <v>60</v>
      </c>
      <c r="E141" s="23">
        <f>SUM(F141:S141)</f>
        <v>0</v>
      </c>
      <c r="F141" s="21">
        <f>+'Plant Alloc.'!J360-'Dep.Res. Alloc.'!J354</f>
        <v>0</v>
      </c>
      <c r="G141" s="21">
        <f>+'Plant Alloc.'!K360-'Dep.Res. Alloc.'!K354</f>
        <v>0</v>
      </c>
      <c r="H141" s="21">
        <f>+'Plant Alloc.'!L360-'Dep.Res. Alloc.'!L354</f>
        <v>0</v>
      </c>
      <c r="I141" s="21">
        <f>+'Plant Alloc.'!M360-'Dep.Res. Alloc.'!M354</f>
        <v>0</v>
      </c>
      <c r="J141" s="21">
        <f>+'Plant Alloc.'!N360-'Dep.Res. Alloc.'!N354</f>
        <v>0</v>
      </c>
      <c r="K141" s="21">
        <f>+'Plant Alloc.'!O360-'Dep.Res. Alloc.'!O354</f>
        <v>0</v>
      </c>
      <c r="L141" s="21">
        <f>+'Plant Alloc.'!P360-'Dep.Res. Alloc.'!P354</f>
        <v>0</v>
      </c>
      <c r="M141" s="21">
        <f>+'Plant Alloc.'!Q360-'Dep.Res. Alloc.'!Q354</f>
        <v>0</v>
      </c>
      <c r="N141" s="21">
        <f>+'Plant Alloc.'!R360-'Dep.Res. Alloc.'!R354</f>
        <v>0</v>
      </c>
      <c r="O141" s="21">
        <f>+'Plant Alloc.'!S360-'Dep.Res. Alloc.'!S354</f>
        <v>0</v>
      </c>
      <c r="P141" s="21">
        <f>+'Plant Alloc.'!T360-'Dep.Res. Alloc.'!T354</f>
        <v>0</v>
      </c>
      <c r="Q141" s="21">
        <f>+'Plant Alloc.'!U360-'Dep.Res. Alloc.'!U354</f>
        <v>0</v>
      </c>
      <c r="R141" s="21">
        <f>+'Plant Alloc.'!V360-'Dep.Res. Alloc.'!V354</f>
        <v>0</v>
      </c>
      <c r="S141" s="21"/>
      <c r="T141" s="23"/>
    </row>
    <row r="142" spans="1:20">
      <c r="A142" s="24">
        <v>14.4</v>
      </c>
      <c r="B142" s="25"/>
      <c r="C142" s="109" t="s">
        <v>255</v>
      </c>
      <c r="D142" s="26" t="s">
        <v>22</v>
      </c>
      <c r="E142" s="27">
        <f>SUM(F142:S142)</f>
        <v>0</v>
      </c>
      <c r="F142" s="27">
        <f t="shared" ref="F142:R142" si="54">IF($E141=0,0,F141/$E141)</f>
        <v>0</v>
      </c>
      <c r="G142" s="27">
        <f t="shared" si="54"/>
        <v>0</v>
      </c>
      <c r="H142" s="27">
        <f t="shared" si="54"/>
        <v>0</v>
      </c>
      <c r="I142" s="27">
        <f t="shared" si="54"/>
        <v>0</v>
      </c>
      <c r="J142" s="27">
        <f t="shared" si="54"/>
        <v>0</v>
      </c>
      <c r="K142" s="27">
        <f t="shared" si="54"/>
        <v>0</v>
      </c>
      <c r="L142" s="27">
        <f t="shared" si="54"/>
        <v>0</v>
      </c>
      <c r="M142" s="27">
        <f t="shared" si="54"/>
        <v>0</v>
      </c>
      <c r="N142" s="27">
        <f t="shared" si="54"/>
        <v>0</v>
      </c>
      <c r="O142" s="27">
        <f t="shared" si="54"/>
        <v>0</v>
      </c>
      <c r="P142" s="27">
        <f t="shared" si="54"/>
        <v>0</v>
      </c>
      <c r="Q142" s="27">
        <f t="shared" si="54"/>
        <v>0</v>
      </c>
      <c r="R142" s="27">
        <f t="shared" si="54"/>
        <v>0</v>
      </c>
      <c r="S142" s="30"/>
      <c r="T142" s="23"/>
    </row>
    <row r="143" spans="1:20">
      <c r="A143" s="24"/>
      <c r="B143" s="25"/>
      <c r="C143" s="108"/>
      <c r="D143" s="25"/>
      <c r="E143" s="23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3"/>
    </row>
    <row r="144" spans="1:20">
      <c r="A144" s="24"/>
      <c r="B144" s="25"/>
      <c r="C144" s="108" t="s">
        <v>136</v>
      </c>
      <c r="D144" s="26" t="s">
        <v>60</v>
      </c>
      <c r="E144" s="23">
        <f>SUM(F144:S144)</f>
        <v>0</v>
      </c>
      <c r="F144" s="1">
        <f>+'Plant Alloc.'!J634-'Dep.Res. Alloc.'!J622</f>
        <v>0</v>
      </c>
      <c r="G144" s="1">
        <f>+'Plant Alloc.'!K634-'Dep.Res. Alloc.'!K622</f>
        <v>0</v>
      </c>
      <c r="H144" s="1">
        <f>+'Plant Alloc.'!L634-'Dep.Res. Alloc.'!L622</f>
        <v>0</v>
      </c>
      <c r="I144" s="1">
        <f>+'Plant Alloc.'!M634-'Dep.Res. Alloc.'!M622</f>
        <v>0</v>
      </c>
      <c r="J144" s="1">
        <f>+'Plant Alloc.'!N634-'Dep.Res. Alloc.'!N622</f>
        <v>0</v>
      </c>
      <c r="K144" s="1">
        <f>+'Plant Alloc.'!O634-'Dep.Res. Alloc.'!O622</f>
        <v>0</v>
      </c>
      <c r="L144" s="1">
        <f>+'Plant Alloc.'!P634-'Dep.Res. Alloc.'!P622</f>
        <v>0</v>
      </c>
      <c r="M144" s="1">
        <f>+'Plant Alloc.'!Q634-'Dep.Res. Alloc.'!Q622</f>
        <v>0</v>
      </c>
      <c r="N144" s="1">
        <f>+'Plant Alloc.'!R634-'Dep.Res. Alloc.'!R622</f>
        <v>0</v>
      </c>
      <c r="O144" s="1">
        <f>+'Plant Alloc.'!S634-'Dep.Res. Alloc.'!S622</f>
        <v>0</v>
      </c>
      <c r="P144" s="1">
        <f>+'Plant Alloc.'!T634-'Dep.Res. Alloc.'!T622</f>
        <v>0</v>
      </c>
      <c r="Q144" s="1">
        <f>+'Plant Alloc.'!U634-'Dep.Res. Alloc.'!U622</f>
        <v>0</v>
      </c>
      <c r="R144" s="1">
        <f>+'Plant Alloc.'!V634-'Dep.Res. Alloc.'!V622</f>
        <v>0</v>
      </c>
      <c r="S144" s="21"/>
      <c r="T144" s="23"/>
    </row>
    <row r="145" spans="1:20">
      <c r="A145" s="24">
        <v>14.6</v>
      </c>
      <c r="B145" s="25"/>
      <c r="C145" s="109" t="s">
        <v>256</v>
      </c>
      <c r="D145" s="26" t="s">
        <v>22</v>
      </c>
      <c r="E145" s="27">
        <f>SUM(F145:S145)</f>
        <v>0</v>
      </c>
      <c r="F145" s="27">
        <f t="shared" ref="F145:R145" si="55">IF($E144=0,0,F144/$E144)</f>
        <v>0</v>
      </c>
      <c r="G145" s="27">
        <f t="shared" si="55"/>
        <v>0</v>
      </c>
      <c r="H145" s="27">
        <f t="shared" si="55"/>
        <v>0</v>
      </c>
      <c r="I145" s="27">
        <f t="shared" si="55"/>
        <v>0</v>
      </c>
      <c r="J145" s="27">
        <f t="shared" si="55"/>
        <v>0</v>
      </c>
      <c r="K145" s="27">
        <f t="shared" si="55"/>
        <v>0</v>
      </c>
      <c r="L145" s="27">
        <f t="shared" si="55"/>
        <v>0</v>
      </c>
      <c r="M145" s="27">
        <f t="shared" si="55"/>
        <v>0</v>
      </c>
      <c r="N145" s="27">
        <f t="shared" si="55"/>
        <v>0</v>
      </c>
      <c r="O145" s="27">
        <f t="shared" si="55"/>
        <v>0</v>
      </c>
      <c r="P145" s="27">
        <f t="shared" si="55"/>
        <v>0</v>
      </c>
      <c r="Q145" s="27">
        <f t="shared" si="55"/>
        <v>0</v>
      </c>
      <c r="R145" s="27">
        <f t="shared" si="55"/>
        <v>0</v>
      </c>
      <c r="S145" s="30"/>
      <c r="T145" s="23"/>
    </row>
    <row r="146" spans="1:20">
      <c r="A146" s="24"/>
      <c r="B146" s="25"/>
      <c r="C146" s="111"/>
      <c r="D146" s="25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</row>
    <row r="147" spans="1:20">
      <c r="A147" s="24"/>
      <c r="B147" s="25"/>
      <c r="C147" s="108" t="s">
        <v>136</v>
      </c>
      <c r="D147" s="26" t="s">
        <v>60</v>
      </c>
      <c r="E147" s="23">
        <f>SUM(F147:S147)</f>
        <v>12945099.591738597</v>
      </c>
      <c r="F147" s="9">
        <f>+F150+F153+F156</f>
        <v>9613798.4584664479</v>
      </c>
      <c r="G147" s="9">
        <f t="shared" ref="G147:R147" si="56">+G150+G153+G156</f>
        <v>2603106.3056561938</v>
      </c>
      <c r="H147" s="9">
        <f t="shared" si="56"/>
        <v>3483.7617351635299</v>
      </c>
      <c r="I147" s="9">
        <f t="shared" si="56"/>
        <v>627792.28593918227</v>
      </c>
      <c r="J147" s="9">
        <f t="shared" si="56"/>
        <v>96918.779941606626</v>
      </c>
      <c r="K147" s="9">
        <f t="shared" si="56"/>
        <v>0</v>
      </c>
      <c r="L147" s="9">
        <f t="shared" si="56"/>
        <v>0</v>
      </c>
      <c r="M147" s="9">
        <f t="shared" si="56"/>
        <v>0</v>
      </c>
      <c r="N147" s="9">
        <f t="shared" si="56"/>
        <v>0</v>
      </c>
      <c r="O147" s="9">
        <f t="shared" si="56"/>
        <v>0</v>
      </c>
      <c r="P147" s="9">
        <f t="shared" si="56"/>
        <v>0</v>
      </c>
      <c r="Q147" s="9">
        <f t="shared" si="56"/>
        <v>0</v>
      </c>
      <c r="R147" s="9">
        <f t="shared" si="56"/>
        <v>0</v>
      </c>
      <c r="S147" s="23"/>
      <c r="T147" s="23"/>
    </row>
    <row r="148" spans="1:20">
      <c r="A148" s="24">
        <v>17</v>
      </c>
      <c r="B148" s="25"/>
      <c r="C148" s="111" t="s">
        <v>257</v>
      </c>
      <c r="D148" s="26" t="s">
        <v>22</v>
      </c>
      <c r="E148" s="27">
        <f>SUM(F148:S148)</f>
        <v>0.99999999999999978</v>
      </c>
      <c r="F148" s="27">
        <f t="shared" ref="F148:M148" si="57">IF($E147=0,0,F147/$E147)</f>
        <v>0.74265928897154687</v>
      </c>
      <c r="G148" s="27">
        <f t="shared" si="57"/>
        <v>0.20108816368762927</v>
      </c>
      <c r="H148" s="27">
        <f t="shared" si="57"/>
        <v>2.6911818719315409E-4</v>
      </c>
      <c r="I148" s="27">
        <f t="shared" si="57"/>
        <v>4.8496520362024217E-2</v>
      </c>
      <c r="J148" s="27">
        <f t="shared" si="57"/>
        <v>7.4869087916062844E-3</v>
      </c>
      <c r="K148" s="27">
        <f t="shared" si="57"/>
        <v>0</v>
      </c>
      <c r="L148" s="27">
        <f t="shared" si="57"/>
        <v>0</v>
      </c>
      <c r="M148" s="27">
        <f t="shared" si="57"/>
        <v>0</v>
      </c>
      <c r="N148" s="27">
        <f>IF($E147=0,0,N147/$E147)</f>
        <v>0</v>
      </c>
      <c r="O148" s="27">
        <f>IF($E147=0,0,O147/$E147)</f>
        <v>0</v>
      </c>
      <c r="P148" s="27">
        <f>IF($E147=0,0,P147/$E147)</f>
        <v>0</v>
      </c>
      <c r="Q148" s="27">
        <f>IF($E147=0,0,Q147/$E147)</f>
        <v>0</v>
      </c>
      <c r="R148" s="27">
        <f>IF($E147=0,0,R147/$E147)</f>
        <v>0</v>
      </c>
      <c r="S148" s="27"/>
      <c r="T148" s="23"/>
    </row>
    <row r="149" spans="1:20">
      <c r="A149" s="24"/>
      <c r="B149" s="25"/>
      <c r="C149" s="109"/>
      <c r="D149" s="25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</row>
    <row r="150" spans="1:20">
      <c r="A150" s="24"/>
      <c r="B150" s="25"/>
      <c r="C150" s="108" t="s">
        <v>136</v>
      </c>
      <c r="D150" s="26" t="s">
        <v>60</v>
      </c>
      <c r="E150" s="23">
        <f>SUM(F150:S150)</f>
        <v>8424291.1816832647</v>
      </c>
      <c r="F150" s="23">
        <f>+'O and M Alloc.'!J126+'O and M Alloc.'!J129+'O and M Alloc.'!J130+'O and M Alloc.'!J133+'O and M Alloc.'!J141+'O and M Alloc.'!J148+'O and M Alloc.'!J157+'O and M Alloc.'!J161+'O and M Alloc.'!J162</f>
        <v>7255706.1956697702</v>
      </c>
      <c r="G150" s="23">
        <f>+'O and M Alloc.'!K126+'O and M Alloc.'!K129+'O and M Alloc.'!K130+'O and M Alloc.'!K133+'O and M Alloc.'!K141+'O and M Alloc.'!K148+'O and M Alloc.'!K157+'O and M Alloc.'!K161+'O and M Alloc.'!K162</f>
        <v>1137773.1033444502</v>
      </c>
      <c r="H150" s="23">
        <f>+'O and M Alloc.'!L126+'O and M Alloc.'!L129+'O and M Alloc.'!L130+'O and M Alloc.'!L133+'O and M Alloc.'!L141+'O and M Alloc.'!L148+'O and M Alloc.'!L157+'O and M Alloc.'!L161+'O and M Alloc.'!L162</f>
        <v>1363.8439536690692</v>
      </c>
      <c r="I150" s="23">
        <f>+'O and M Alloc.'!M126+'O and M Alloc.'!M129+'O and M Alloc.'!M130+'O and M Alloc.'!M133+'O and M Alloc.'!M141+'O and M Alloc.'!M148+'O and M Alloc.'!M157+'O and M Alloc.'!M161+'O and M Alloc.'!M162</f>
        <v>18381.419205604281</v>
      </c>
      <c r="J150" s="23">
        <f>+'O and M Alloc.'!N126+'O and M Alloc.'!N129+'O and M Alloc.'!N130+'O and M Alloc.'!N133+'O and M Alloc.'!N141+'O and M Alloc.'!N148+'O and M Alloc.'!N157+'O and M Alloc.'!N161+'O and M Alloc.'!N162</f>
        <v>11066.61950977187</v>
      </c>
      <c r="K150" s="23">
        <f>+'O and M Alloc.'!O126+'O and M Alloc.'!O129+'O and M Alloc.'!O130+'O and M Alloc.'!O133+'O and M Alloc.'!O141+'O and M Alloc.'!O148+'O and M Alloc.'!O157+'O and M Alloc.'!O161+'O and M Alloc.'!O162</f>
        <v>0</v>
      </c>
      <c r="L150" s="23">
        <f>+'O and M Alloc.'!P126+'O and M Alloc.'!P129+'O and M Alloc.'!P130+'O and M Alloc.'!P133+'O and M Alloc.'!P141+'O and M Alloc.'!P148+'O and M Alloc.'!P157+'O and M Alloc.'!P161+'O and M Alloc.'!P162</f>
        <v>0</v>
      </c>
      <c r="M150" s="23">
        <f>+'O and M Alloc.'!Q126+'O and M Alloc.'!Q129+'O and M Alloc.'!Q130+'O and M Alloc.'!Q133+'O and M Alloc.'!Q141+'O and M Alloc.'!Q148+'O and M Alloc.'!Q157+'O and M Alloc.'!Q161+'O and M Alloc.'!Q162</f>
        <v>0</v>
      </c>
      <c r="N150" s="23">
        <f>+'O and M Alloc.'!R126+'O and M Alloc.'!R129+'O and M Alloc.'!R130+'O and M Alloc.'!R133+'O and M Alloc.'!R141+'O and M Alloc.'!R148+'O and M Alloc.'!R157+'O and M Alloc.'!R161+'O and M Alloc.'!R162</f>
        <v>0</v>
      </c>
      <c r="O150" s="23">
        <f>+'O and M Alloc.'!S126+'O and M Alloc.'!S129+'O and M Alloc.'!S130+'O and M Alloc.'!S133+'O and M Alloc.'!S141+'O and M Alloc.'!S148+'O and M Alloc.'!S157+'O and M Alloc.'!S161+'O and M Alloc.'!S162</f>
        <v>0</v>
      </c>
      <c r="P150" s="23">
        <f>+'O and M Alloc.'!T126+'O and M Alloc.'!T129+'O and M Alloc.'!T130+'O and M Alloc.'!T133+'O and M Alloc.'!T141+'O and M Alloc.'!T148+'O and M Alloc.'!T157+'O and M Alloc.'!T161+'O and M Alloc.'!T162</f>
        <v>0</v>
      </c>
      <c r="Q150" s="23">
        <f>+'O and M Alloc.'!U126+'O and M Alloc.'!U129+'O and M Alloc.'!U130+'O and M Alloc.'!U133+'O and M Alloc.'!U141+'O and M Alloc.'!U148+'O and M Alloc.'!U157+'O and M Alloc.'!U161+'O and M Alloc.'!U162</f>
        <v>0</v>
      </c>
      <c r="R150" s="23">
        <f>+'O and M Alloc.'!V126+'O and M Alloc.'!V129+'O and M Alloc.'!V130+'O and M Alloc.'!V133+'O and M Alloc.'!V141+'O and M Alloc.'!V148+'O and M Alloc.'!V157+'O and M Alloc.'!V161+'O and M Alloc.'!V162</f>
        <v>0</v>
      </c>
      <c r="S150" s="23"/>
      <c r="T150" s="23"/>
    </row>
    <row r="151" spans="1:20">
      <c r="A151" s="24">
        <v>17.2</v>
      </c>
      <c r="B151" s="25"/>
      <c r="C151" s="111" t="s">
        <v>259</v>
      </c>
      <c r="D151" s="26" t="s">
        <v>22</v>
      </c>
      <c r="E151" s="27">
        <f>SUM(F151:S151)</f>
        <v>1.0000000000000002</v>
      </c>
      <c r="F151" s="27">
        <f t="shared" ref="F151:M151" si="58">IF($E150=0,0,F150/$E150)</f>
        <v>0.86128388005458301</v>
      </c>
      <c r="G151" s="27">
        <f t="shared" si="58"/>
        <v>0.13505861547358231</v>
      </c>
      <c r="H151" s="27">
        <f t="shared" si="58"/>
        <v>1.6189420857560605E-4</v>
      </c>
      <c r="I151" s="27">
        <f t="shared" si="58"/>
        <v>2.1819543993885876E-3</v>
      </c>
      <c r="J151" s="27">
        <f t="shared" si="58"/>
        <v>1.3136558638706312E-3</v>
      </c>
      <c r="K151" s="27">
        <f t="shared" si="58"/>
        <v>0</v>
      </c>
      <c r="L151" s="27">
        <f t="shared" si="58"/>
        <v>0</v>
      </c>
      <c r="M151" s="27">
        <f t="shared" si="58"/>
        <v>0</v>
      </c>
      <c r="N151" s="27">
        <f>IF($E150=0,0,N150/$E150)</f>
        <v>0</v>
      </c>
      <c r="O151" s="27">
        <f>IF($E150=0,0,O150/$E150)</f>
        <v>0</v>
      </c>
      <c r="P151" s="27">
        <f>IF($E150=0,0,P150/$E150)</f>
        <v>0</v>
      </c>
      <c r="Q151" s="27">
        <f>IF($E150=0,0,Q150/$E150)</f>
        <v>0</v>
      </c>
      <c r="R151" s="27">
        <f>IF($E150=0,0,R150/$E150)</f>
        <v>0</v>
      </c>
      <c r="S151" s="27"/>
      <c r="T151" s="23"/>
    </row>
    <row r="152" spans="1:20">
      <c r="A152" s="24"/>
      <c r="B152" s="25"/>
      <c r="C152" s="109"/>
      <c r="D152" s="26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</row>
    <row r="153" spans="1:20">
      <c r="A153" s="24"/>
      <c r="B153" s="25"/>
      <c r="C153" s="108" t="s">
        <v>136</v>
      </c>
      <c r="D153" s="26" t="s">
        <v>60</v>
      </c>
      <c r="E153" s="23">
        <f>SUM(F153:S153)</f>
        <v>4183776.800692915</v>
      </c>
      <c r="F153" s="23">
        <f>+'O and M Alloc.'!J290+'O and M Alloc.'!J293+'O and M Alloc.'!J294+'O and M Alloc.'!J297+'O and M Alloc.'!J305+'O and M Alloc.'!J312+'O and M Alloc.'!J321+'O and M Alloc.'!J325+'O and M Alloc.'!J326</f>
        <v>2259044.0159499855</v>
      </c>
      <c r="G153" s="23">
        <f>+'O and M Alloc.'!K290+'O and M Alloc.'!K293+'O and M Alloc.'!K294+'O and M Alloc.'!K297+'O and M Alloc.'!K305+'O and M Alloc.'!K312+'O and M Alloc.'!K321+'O and M Alloc.'!K325+'O and M Alloc.'!K326</f>
        <v>1394153.8615973296</v>
      </c>
      <c r="H153" s="23">
        <f>+'O and M Alloc.'!L290+'O and M Alloc.'!L293+'O and M Alloc.'!L294+'O and M Alloc.'!L297+'O and M Alloc.'!L305+'O and M Alloc.'!L312+'O and M Alloc.'!L321+'O and M Alloc.'!L325+'O and M Alloc.'!L326</f>
        <v>0</v>
      </c>
      <c r="I153" s="23">
        <f>+'O and M Alloc.'!M290+'O and M Alloc.'!M293+'O and M Alloc.'!M294+'O and M Alloc.'!M297+'O and M Alloc.'!M305+'O and M Alloc.'!M312+'O and M Alloc.'!M321+'O and M Alloc.'!M325+'O and M Alloc.'!M326</f>
        <v>530578.9231455999</v>
      </c>
      <c r="J153" s="23">
        <f>+'O and M Alloc.'!N290+'O and M Alloc.'!N293+'O and M Alloc.'!N294+'O and M Alloc.'!N297+'O and M Alloc.'!N305+'O and M Alloc.'!N312+'O and M Alloc.'!N321+'O and M Alloc.'!N325+'O and M Alloc.'!N326</f>
        <v>0</v>
      </c>
      <c r="K153" s="23">
        <f>+'O and M Alloc.'!O290+'O and M Alloc.'!O293+'O and M Alloc.'!O294+'O and M Alloc.'!O297+'O and M Alloc.'!O305+'O and M Alloc.'!O312+'O and M Alloc.'!O321+'O and M Alloc.'!O325+'O and M Alloc.'!O326</f>
        <v>0</v>
      </c>
      <c r="L153" s="23">
        <f>+'O and M Alloc.'!P290+'O and M Alloc.'!P293+'O and M Alloc.'!P294+'O and M Alloc.'!P297+'O and M Alloc.'!P305+'O and M Alloc.'!P312+'O and M Alloc.'!P321+'O and M Alloc.'!P325+'O and M Alloc.'!P326</f>
        <v>0</v>
      </c>
      <c r="M153" s="23">
        <f>+'O and M Alloc.'!Q290+'O and M Alloc.'!Q293+'O and M Alloc.'!Q294+'O and M Alloc.'!Q297+'O and M Alloc.'!Q305+'O and M Alloc.'!Q312+'O and M Alloc.'!Q321+'O and M Alloc.'!Q325+'O and M Alloc.'!Q326</f>
        <v>0</v>
      </c>
      <c r="N153" s="23">
        <f>+'O and M Alloc.'!R290+'O and M Alloc.'!R293+'O and M Alloc.'!R294+'O and M Alloc.'!R297+'O and M Alloc.'!R305+'O and M Alloc.'!R312+'O and M Alloc.'!R321+'O and M Alloc.'!R325+'O and M Alloc.'!R326</f>
        <v>0</v>
      </c>
      <c r="O153" s="23">
        <f>+'O and M Alloc.'!S290+'O and M Alloc.'!S293+'O and M Alloc.'!S294+'O and M Alloc.'!S297+'O and M Alloc.'!S305+'O and M Alloc.'!S312+'O and M Alloc.'!S321+'O and M Alloc.'!S325+'O and M Alloc.'!S326</f>
        <v>0</v>
      </c>
      <c r="P153" s="23">
        <f>+'O and M Alloc.'!T290+'O and M Alloc.'!T293+'O and M Alloc.'!T294+'O and M Alloc.'!T297+'O and M Alloc.'!T305+'O and M Alloc.'!T312+'O and M Alloc.'!T321+'O and M Alloc.'!T325+'O and M Alloc.'!T326</f>
        <v>0</v>
      </c>
      <c r="Q153" s="23">
        <f>+'O and M Alloc.'!U290+'O and M Alloc.'!U293+'O and M Alloc.'!U294+'O and M Alloc.'!U297+'O and M Alloc.'!U305+'O and M Alloc.'!U312+'O and M Alloc.'!U321+'O and M Alloc.'!U325+'O and M Alloc.'!U326</f>
        <v>0</v>
      </c>
      <c r="R153" s="23">
        <f>+'O and M Alloc.'!V290+'O and M Alloc.'!V293+'O and M Alloc.'!V294+'O and M Alloc.'!V297+'O and M Alloc.'!V305+'O and M Alloc.'!V312+'O and M Alloc.'!V321+'O and M Alloc.'!V325+'O and M Alloc.'!V326</f>
        <v>0</v>
      </c>
      <c r="S153" s="23"/>
      <c r="T153" s="23"/>
    </row>
    <row r="154" spans="1:20">
      <c r="A154" s="24">
        <v>17.399999999999999</v>
      </c>
      <c r="B154" s="25"/>
      <c r="C154" s="111" t="s">
        <v>260</v>
      </c>
      <c r="D154" s="26" t="s">
        <v>22</v>
      </c>
      <c r="E154" s="27">
        <f>SUM(F154:S154)</f>
        <v>1</v>
      </c>
      <c r="F154" s="27">
        <f t="shared" ref="F154:M154" si="59">IF($E153=0,0,F153/$E153)</f>
        <v>0.53995328230125561</v>
      </c>
      <c r="G154" s="27">
        <f t="shared" si="59"/>
        <v>0.33322854636184956</v>
      </c>
      <c r="H154" s="27">
        <f t="shared" si="59"/>
        <v>0</v>
      </c>
      <c r="I154" s="27">
        <f t="shared" si="59"/>
        <v>0.12681817133689485</v>
      </c>
      <c r="J154" s="27">
        <f t="shared" si="59"/>
        <v>0</v>
      </c>
      <c r="K154" s="27">
        <f t="shared" si="59"/>
        <v>0</v>
      </c>
      <c r="L154" s="27">
        <f t="shared" si="59"/>
        <v>0</v>
      </c>
      <c r="M154" s="27">
        <f t="shared" si="59"/>
        <v>0</v>
      </c>
      <c r="N154" s="27">
        <f>IF($E153=0,0,N153/$E153)</f>
        <v>0</v>
      </c>
      <c r="O154" s="27">
        <f>IF($E153=0,0,O153/$E153)</f>
        <v>0</v>
      </c>
      <c r="P154" s="27">
        <f>IF($E153=0,0,P153/$E153)</f>
        <v>0</v>
      </c>
      <c r="Q154" s="27">
        <f>IF($E153=0,0,Q153/$E153)</f>
        <v>0</v>
      </c>
      <c r="R154" s="27">
        <f>IF($E153=0,0,R153/$E153)</f>
        <v>0</v>
      </c>
      <c r="S154" s="27"/>
      <c r="T154" s="23"/>
    </row>
    <row r="155" spans="1:20">
      <c r="A155" s="24"/>
      <c r="B155" s="25"/>
      <c r="C155" s="109"/>
      <c r="D155" s="26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</row>
    <row r="156" spans="1:20">
      <c r="A156" s="24"/>
      <c r="B156" s="25"/>
      <c r="C156" s="108" t="s">
        <v>136</v>
      </c>
      <c r="D156" s="26" t="s">
        <v>60</v>
      </c>
      <c r="E156" s="23">
        <f>SUM(F156:S156)</f>
        <v>337031.6093624144</v>
      </c>
      <c r="F156" s="9">
        <f>'O and M Alloc.'!J454+'O and M Alloc.'!J457+'O and M Alloc.'!J458+'O and M Alloc.'!J461+'O and M Alloc.'!J469+'O and M Alloc.'!J476+'O and M Alloc.'!J485+'O and M Alloc.'!J489+'O and M Alloc.'!J490</f>
        <v>99048.246846693568</v>
      </c>
      <c r="G156" s="9">
        <f>'O and M Alloc.'!K454+'O and M Alloc.'!K457+'O and M Alloc.'!K458+'O and M Alloc.'!K461+'O and M Alloc.'!K469+'O and M Alloc.'!K476+'O and M Alloc.'!K485+'O and M Alloc.'!K489+'O and M Alloc.'!K490</f>
        <v>71179.34071441344</v>
      </c>
      <c r="H156" s="9">
        <f>'O and M Alloc.'!L454+'O and M Alloc.'!L457+'O and M Alloc.'!L458+'O and M Alloc.'!L461+'O and M Alloc.'!L469+'O and M Alloc.'!L476+'O and M Alloc.'!L485+'O and M Alloc.'!L489+'O and M Alloc.'!L490</f>
        <v>2119.9177814944605</v>
      </c>
      <c r="I156" s="9">
        <f>'O and M Alloc.'!M454+'O and M Alloc.'!M457+'O and M Alloc.'!M458+'O and M Alloc.'!M461+'O and M Alloc.'!M469+'O and M Alloc.'!M476+'O and M Alloc.'!M485+'O and M Alloc.'!M489+'O and M Alloc.'!M490</f>
        <v>78831.943587978152</v>
      </c>
      <c r="J156" s="9">
        <f>'O and M Alloc.'!N454+'O and M Alloc.'!N457+'O and M Alloc.'!N458+'O and M Alloc.'!N461+'O and M Alloc.'!N469+'O and M Alloc.'!N476+'O and M Alloc.'!N485+'O and M Alloc.'!N489+'O and M Alloc.'!N490</f>
        <v>85852.160431834753</v>
      </c>
      <c r="K156" s="9">
        <f>'O and M Alloc.'!O454+'O and M Alloc.'!O457+'O and M Alloc.'!O458+'O and M Alloc.'!O461+'O and M Alloc.'!O469+'O and M Alloc.'!O476+'O and M Alloc.'!O485+'O and M Alloc.'!O489+'O and M Alloc.'!O490</f>
        <v>0</v>
      </c>
      <c r="L156" s="9">
        <f>'O and M Alloc.'!P454+'O and M Alloc.'!P457+'O and M Alloc.'!P458+'O and M Alloc.'!P461+'O and M Alloc.'!P469+'O and M Alloc.'!P476+'O and M Alloc.'!P485+'O and M Alloc.'!P489+'O and M Alloc.'!P490</f>
        <v>0</v>
      </c>
      <c r="M156" s="9">
        <f>'O and M Alloc.'!Q454+'O and M Alloc.'!Q457+'O and M Alloc.'!Q458+'O and M Alloc.'!Q461+'O and M Alloc.'!Q469+'O and M Alloc.'!Q476+'O and M Alloc.'!Q485+'O and M Alloc.'!Q489+'O and M Alloc.'!Q490</f>
        <v>0</v>
      </c>
      <c r="N156" s="9">
        <f>'O and M Alloc.'!R454+'O and M Alloc.'!R457+'O and M Alloc.'!R458+'O and M Alloc.'!R461+'O and M Alloc.'!R469+'O and M Alloc.'!R476+'O and M Alloc.'!R485+'O and M Alloc.'!R489+'O and M Alloc.'!R490</f>
        <v>0</v>
      </c>
      <c r="O156" s="9">
        <f>'O and M Alloc.'!S454+'O and M Alloc.'!S457+'O and M Alloc.'!S458+'O and M Alloc.'!S461+'O and M Alloc.'!S469+'O and M Alloc.'!S476+'O and M Alloc.'!S485+'O and M Alloc.'!S489+'O and M Alloc.'!S490</f>
        <v>0</v>
      </c>
      <c r="P156" s="9">
        <f>'O and M Alloc.'!T454+'O and M Alloc.'!T457+'O and M Alloc.'!T458+'O and M Alloc.'!T461+'O and M Alloc.'!T469+'O and M Alloc.'!T476+'O and M Alloc.'!T485+'O and M Alloc.'!T489+'O and M Alloc.'!T490</f>
        <v>0</v>
      </c>
      <c r="Q156" s="9">
        <f>'O and M Alloc.'!U454+'O and M Alloc.'!U457+'O and M Alloc.'!U458+'O and M Alloc.'!U461+'O and M Alloc.'!U469+'O and M Alloc.'!U476+'O and M Alloc.'!U485+'O and M Alloc.'!U489+'O and M Alloc.'!U490</f>
        <v>0</v>
      </c>
      <c r="R156" s="9">
        <f>'O and M Alloc.'!V454+'O and M Alloc.'!V457+'O and M Alloc.'!V458+'O and M Alloc.'!V461+'O and M Alloc.'!V469+'O and M Alloc.'!V476+'O and M Alloc.'!V485+'O and M Alloc.'!V489+'O and M Alloc.'!V490</f>
        <v>0</v>
      </c>
      <c r="S156" s="9"/>
      <c r="T156" s="23"/>
    </row>
    <row r="157" spans="1:20">
      <c r="A157" s="24">
        <v>17.600000000000001</v>
      </c>
      <c r="B157" s="25"/>
      <c r="C157" s="111" t="s">
        <v>261</v>
      </c>
      <c r="D157" s="26" t="s">
        <v>22</v>
      </c>
      <c r="E157" s="27">
        <f>SUM(F157:S157)</f>
        <v>0.99999999999999978</v>
      </c>
      <c r="F157" s="27">
        <f t="shared" ref="F157:M157" si="60">IF($E156=0,0,F156/$E156)</f>
        <v>0.29388414645756777</v>
      </c>
      <c r="G157" s="27">
        <f t="shared" si="60"/>
        <v>0.21119485157213663</v>
      </c>
      <c r="H157" s="27">
        <f t="shared" si="60"/>
        <v>6.2899672392890777E-3</v>
      </c>
      <c r="I157" s="27">
        <f t="shared" si="60"/>
        <v>0.23390074223931073</v>
      </c>
      <c r="J157" s="27">
        <f t="shared" si="60"/>
        <v>0.25473029249169571</v>
      </c>
      <c r="K157" s="27">
        <f t="shared" si="60"/>
        <v>0</v>
      </c>
      <c r="L157" s="27">
        <f t="shared" si="60"/>
        <v>0</v>
      </c>
      <c r="M157" s="27">
        <f t="shared" si="60"/>
        <v>0</v>
      </c>
      <c r="N157" s="27">
        <f>IF($E156=0,0,N156/$E156)</f>
        <v>0</v>
      </c>
      <c r="O157" s="27">
        <f>IF($E156=0,0,O156/$E156)</f>
        <v>0</v>
      </c>
      <c r="P157" s="27">
        <f>IF($E156=0,0,P156/$E156)</f>
        <v>0</v>
      </c>
      <c r="Q157" s="27">
        <f>IF($E156=0,0,Q156/$E156)</f>
        <v>0</v>
      </c>
      <c r="R157" s="27">
        <f>IF($E156=0,0,R156/$E156)</f>
        <v>0</v>
      </c>
      <c r="S157" s="27"/>
      <c r="T157" s="23"/>
    </row>
    <row r="158" spans="1:20" ht="13.5" customHeight="1">
      <c r="A158" s="24"/>
      <c r="B158" s="25"/>
      <c r="C158" s="109"/>
      <c r="D158" s="25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</row>
    <row r="159" spans="1:20">
      <c r="A159" s="24"/>
      <c r="B159" s="25"/>
      <c r="C159" s="108" t="s">
        <v>136</v>
      </c>
      <c r="D159" s="26" t="s">
        <v>60</v>
      </c>
      <c r="E159" s="23">
        <f>SUM(F159:S159)</f>
        <v>187822013.21901113</v>
      </c>
      <c r="F159" s="9">
        <f>+'Rev. Alloc.'!J32</f>
        <v>104985875.37976211</v>
      </c>
      <c r="G159" s="9">
        <f>+'Rev. Alloc.'!K32</f>
        <v>63700770.06741412</v>
      </c>
      <c r="H159" s="9">
        <f>+'Rev. Alloc.'!L32</f>
        <v>1079146.3473219476</v>
      </c>
      <c r="I159" s="9">
        <f>+'Rev. Alloc.'!M32</f>
        <v>9593771.9198416062</v>
      </c>
      <c r="J159" s="9">
        <f>+'Rev. Alloc.'!N32</f>
        <v>8462449.5046713483</v>
      </c>
      <c r="K159" s="9">
        <f>+'Rev. Alloc.'!O32</f>
        <v>0</v>
      </c>
      <c r="L159" s="9">
        <f>+'Rev. Alloc.'!P32</f>
        <v>0</v>
      </c>
      <c r="M159" s="9">
        <f>+'Rev. Alloc.'!Q32</f>
        <v>0</v>
      </c>
      <c r="N159" s="9">
        <f>+'Rev. Alloc.'!R32</f>
        <v>0</v>
      </c>
      <c r="O159" s="9">
        <f>+'Rev. Alloc.'!S32</f>
        <v>0</v>
      </c>
      <c r="P159" s="9">
        <f>+'Rev. Alloc.'!T32</f>
        <v>0</v>
      </c>
      <c r="Q159" s="9">
        <f>+'Rev. Alloc.'!U32</f>
        <v>0</v>
      </c>
      <c r="R159" s="9">
        <f>+'Rev. Alloc.'!V32</f>
        <v>0</v>
      </c>
      <c r="S159" s="9"/>
      <c r="T159" s="23"/>
    </row>
    <row r="160" spans="1:20">
      <c r="A160" s="24">
        <v>18</v>
      </c>
      <c r="B160" s="25"/>
      <c r="C160" s="107" t="s">
        <v>258</v>
      </c>
      <c r="D160" s="26" t="s">
        <v>22</v>
      </c>
      <c r="E160" s="27">
        <f>SUM(F160:S160)</f>
        <v>1</v>
      </c>
      <c r="F160" s="27">
        <f t="shared" ref="F160:M160" si="61">IF($E159=0,0,F159/$E159)</f>
        <v>0.55896470057182612</v>
      </c>
      <c r="G160" s="27">
        <f t="shared" si="61"/>
        <v>0.33915497430610225</v>
      </c>
      <c r="H160" s="27">
        <f t="shared" si="61"/>
        <v>5.7455797050987934E-3</v>
      </c>
      <c r="I160" s="27">
        <f t="shared" si="61"/>
        <v>5.1079060198629241E-2</v>
      </c>
      <c r="J160" s="27">
        <f t="shared" si="61"/>
        <v>4.5055685218343668E-2</v>
      </c>
      <c r="K160" s="27">
        <f t="shared" si="61"/>
        <v>0</v>
      </c>
      <c r="L160" s="27">
        <f t="shared" si="61"/>
        <v>0</v>
      </c>
      <c r="M160" s="27">
        <f t="shared" si="61"/>
        <v>0</v>
      </c>
      <c r="N160" s="27">
        <f>IF($E159=0,0,N159/$E159)</f>
        <v>0</v>
      </c>
      <c r="O160" s="27">
        <f>IF($E159=0,0,O159/$E159)</f>
        <v>0</v>
      </c>
      <c r="P160" s="27">
        <f>IF($E159=0,0,P159/$E159)</f>
        <v>0</v>
      </c>
      <c r="Q160" s="27">
        <f>IF($E159=0,0,Q159/$E159)</f>
        <v>0</v>
      </c>
      <c r="R160" s="27">
        <f>IF($E159=0,0,R159/$E159)</f>
        <v>0</v>
      </c>
      <c r="S160" s="27"/>
      <c r="T160" s="23"/>
    </row>
    <row r="161" spans="1:20">
      <c r="A161" s="24"/>
      <c r="B161" s="25"/>
      <c r="C161" s="107"/>
      <c r="D161" s="26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3"/>
    </row>
    <row r="162" spans="1:20">
      <c r="A162" s="24"/>
      <c r="B162" s="25"/>
      <c r="C162" s="108" t="s">
        <v>136</v>
      </c>
      <c r="D162" s="26" t="s">
        <v>60</v>
      </c>
      <c r="E162" s="23">
        <f>SUM(F162:S162)</f>
        <v>96636506.199790418</v>
      </c>
      <c r="F162" s="9">
        <f>'Rev. Alloc.'!J16</f>
        <v>52550517.162381537</v>
      </c>
      <c r="G162" s="9">
        <f>'Rev. Alloc.'!K16</f>
        <v>26407051.920037542</v>
      </c>
      <c r="H162" s="9">
        <f>'Rev. Alloc.'!L16</f>
        <v>226254.46456314999</v>
      </c>
      <c r="I162" s="9">
        <f>'Rev. Alloc.'!M16</f>
        <v>9273095.0083004031</v>
      </c>
      <c r="J162" s="9">
        <f>'Rev. Alloc.'!N16</f>
        <v>8179587.6445077807</v>
      </c>
      <c r="K162" s="9">
        <f>'Rev. Alloc.'!O16</f>
        <v>0</v>
      </c>
      <c r="L162" s="9">
        <f>'Rev. Alloc.'!P16</f>
        <v>0</v>
      </c>
      <c r="M162" s="9">
        <f>'Rev. Alloc.'!Q16</f>
        <v>0</v>
      </c>
      <c r="N162" s="9">
        <f>'Rev. Alloc.'!R16</f>
        <v>0</v>
      </c>
      <c r="O162" s="9">
        <f>'Rev. Alloc.'!S16</f>
        <v>0</v>
      </c>
      <c r="P162" s="9">
        <f>'Rev. Alloc.'!T16</f>
        <v>0</v>
      </c>
      <c r="Q162" s="9">
        <f>'Rev. Alloc.'!U16</f>
        <v>0</v>
      </c>
      <c r="R162" s="9">
        <f>'Rev. Alloc.'!V16</f>
        <v>0</v>
      </c>
      <c r="S162" s="9"/>
      <c r="T162" s="23"/>
    </row>
    <row r="163" spans="1:20">
      <c r="A163" s="24">
        <v>18.2</v>
      </c>
      <c r="B163" s="25"/>
      <c r="C163" s="107" t="s">
        <v>262</v>
      </c>
      <c r="D163" s="26" t="s">
        <v>22</v>
      </c>
      <c r="E163" s="27">
        <f>SUM(F163:S163)</f>
        <v>0.99999999999999989</v>
      </c>
      <c r="F163" s="27">
        <f t="shared" ref="F163:R163" si="62">IF($E162=0,0,F162/$E162)</f>
        <v>0.54379570649767039</v>
      </c>
      <c r="G163" s="27">
        <f t="shared" si="62"/>
        <v>0.27326165812992537</v>
      </c>
      <c r="H163" s="27">
        <f t="shared" si="62"/>
        <v>2.3412939215267355E-3</v>
      </c>
      <c r="I163" s="27">
        <f t="shared" si="62"/>
        <v>9.5958508569513185E-2</v>
      </c>
      <c r="J163" s="27">
        <f t="shared" si="62"/>
        <v>8.4642832881364247E-2</v>
      </c>
      <c r="K163" s="27">
        <f t="shared" si="62"/>
        <v>0</v>
      </c>
      <c r="L163" s="27">
        <f t="shared" si="62"/>
        <v>0</v>
      </c>
      <c r="M163" s="27">
        <f t="shared" si="62"/>
        <v>0</v>
      </c>
      <c r="N163" s="27">
        <f t="shared" si="62"/>
        <v>0</v>
      </c>
      <c r="O163" s="27">
        <f t="shared" si="62"/>
        <v>0</v>
      </c>
      <c r="P163" s="27">
        <f t="shared" si="62"/>
        <v>0</v>
      </c>
      <c r="Q163" s="27">
        <f t="shared" si="62"/>
        <v>0</v>
      </c>
      <c r="R163" s="27">
        <f t="shared" si="62"/>
        <v>0</v>
      </c>
      <c r="S163" s="27"/>
      <c r="T163" s="23"/>
    </row>
    <row r="164" spans="1:20">
      <c r="A164" s="24"/>
      <c r="B164" s="25"/>
      <c r="C164" s="107"/>
      <c r="D164" s="26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3"/>
    </row>
    <row r="165" spans="1:20">
      <c r="A165" s="24"/>
      <c r="B165" s="25"/>
      <c r="C165" s="108" t="s">
        <v>136</v>
      </c>
      <c r="D165" s="26" t="s">
        <v>60</v>
      </c>
      <c r="E165" s="23">
        <f>SUM(F165:S165)</f>
        <v>87640898.071899414</v>
      </c>
      <c r="F165" s="9">
        <f>+'Rev. Alloc.'!J18</f>
        <v>50501238.238056242</v>
      </c>
      <c r="G165" s="9">
        <f>+'Rev. Alloc.'!K18</f>
        <v>36296542.925790139</v>
      </c>
      <c r="H165" s="9">
        <f>+'Rev. Alloc.'!L18</f>
        <v>843116.9080530405</v>
      </c>
      <c r="I165" s="9">
        <f>+'Rev. Alloc.'!M18</f>
        <v>0</v>
      </c>
      <c r="J165" s="9">
        <f>+'Rev. Alloc.'!N18</f>
        <v>0</v>
      </c>
      <c r="K165" s="9">
        <f>+'Rev. Alloc.'!O18</f>
        <v>0</v>
      </c>
      <c r="L165" s="9">
        <f>+'Rev. Alloc.'!P18</f>
        <v>0</v>
      </c>
      <c r="M165" s="9">
        <f>+'Rev. Alloc.'!Q18</f>
        <v>0</v>
      </c>
      <c r="N165" s="9">
        <f>+'Rev. Alloc.'!R18</f>
        <v>0</v>
      </c>
      <c r="O165" s="9">
        <f>+'Rev. Alloc.'!S18</f>
        <v>0</v>
      </c>
      <c r="P165" s="9">
        <f>+'Rev. Alloc.'!T18</f>
        <v>0</v>
      </c>
      <c r="Q165" s="9">
        <f>+'Rev. Alloc.'!U18</f>
        <v>0</v>
      </c>
      <c r="R165" s="9">
        <f>+'Rev. Alloc.'!V18</f>
        <v>0</v>
      </c>
      <c r="S165" s="9"/>
      <c r="T165" s="23"/>
    </row>
    <row r="166" spans="1:20">
      <c r="A166" s="24">
        <v>18.399999999999999</v>
      </c>
      <c r="B166" s="25"/>
      <c r="C166" s="107" t="s">
        <v>433</v>
      </c>
      <c r="D166" s="26" t="s">
        <v>22</v>
      </c>
      <c r="E166" s="27">
        <f>SUM(F166:S166)</f>
        <v>1</v>
      </c>
      <c r="F166" s="27">
        <f t="shared" ref="F166:R166" si="63">IF($E165=0,0,F165/$E165)</f>
        <v>0.5762291276000584</v>
      </c>
      <c r="G166" s="27">
        <f t="shared" si="63"/>
        <v>0.41415074154092923</v>
      </c>
      <c r="H166" s="27">
        <f t="shared" si="63"/>
        <v>9.6201308590124074E-3</v>
      </c>
      <c r="I166" s="27">
        <f t="shared" si="63"/>
        <v>0</v>
      </c>
      <c r="J166" s="27">
        <f t="shared" si="63"/>
        <v>0</v>
      </c>
      <c r="K166" s="27">
        <f t="shared" si="63"/>
        <v>0</v>
      </c>
      <c r="L166" s="27">
        <f t="shared" si="63"/>
        <v>0</v>
      </c>
      <c r="M166" s="27">
        <f t="shared" si="63"/>
        <v>0</v>
      </c>
      <c r="N166" s="27">
        <f t="shared" si="63"/>
        <v>0</v>
      </c>
      <c r="O166" s="27">
        <f t="shared" si="63"/>
        <v>0</v>
      </c>
      <c r="P166" s="27">
        <f t="shared" si="63"/>
        <v>0</v>
      </c>
      <c r="Q166" s="27">
        <f t="shared" si="63"/>
        <v>0</v>
      </c>
      <c r="R166" s="27">
        <f t="shared" si="63"/>
        <v>0</v>
      </c>
      <c r="S166" s="27"/>
      <c r="T166" s="23"/>
    </row>
    <row r="167" spans="1:20">
      <c r="A167" s="24"/>
      <c r="B167" s="25"/>
      <c r="C167" s="109"/>
      <c r="D167" s="25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</row>
    <row r="168" spans="1:20">
      <c r="A168" s="24"/>
      <c r="B168" s="25"/>
      <c r="C168" s="108" t="s">
        <v>136</v>
      </c>
      <c r="D168" s="26" t="s">
        <v>60</v>
      </c>
      <c r="E168" s="23">
        <f>SUM(F168:S168)</f>
        <v>184277404.27168983</v>
      </c>
      <c r="F168" s="9">
        <f>+'Rev. Alloc.'!J21</f>
        <v>103051755.40043777</v>
      </c>
      <c r="G168" s="9">
        <f>+'Rev. Alloc.'!K21</f>
        <v>62703594.845827684</v>
      </c>
      <c r="H168" s="9">
        <f>+'Rev. Alloc.'!L21</f>
        <v>1069371.3726161905</v>
      </c>
      <c r="I168" s="9">
        <f>+'Rev. Alloc.'!M21</f>
        <v>9273095.0083004031</v>
      </c>
      <c r="J168" s="9">
        <f>+'Rev. Alloc.'!N21</f>
        <v>8179587.6445077807</v>
      </c>
      <c r="K168" s="9">
        <f>+'Rev. Alloc.'!O21</f>
        <v>0</v>
      </c>
      <c r="L168" s="9">
        <f>+'Rev. Alloc.'!P21</f>
        <v>0</v>
      </c>
      <c r="M168" s="9">
        <f>+'Rev. Alloc.'!Q21</f>
        <v>0</v>
      </c>
      <c r="N168" s="9">
        <f>+'Rev. Alloc.'!R21</f>
        <v>0</v>
      </c>
      <c r="O168" s="9">
        <f>+'Rev. Alloc.'!S21</f>
        <v>0</v>
      </c>
      <c r="P168" s="9">
        <f>+'Rev. Alloc.'!T21</f>
        <v>0</v>
      </c>
      <c r="Q168" s="9">
        <f>+'Rev. Alloc.'!U21</f>
        <v>0</v>
      </c>
      <c r="R168" s="9">
        <f>+'Rev. Alloc.'!V21</f>
        <v>0</v>
      </c>
      <c r="S168" s="9"/>
      <c r="T168" s="23"/>
    </row>
    <row r="169" spans="1:20">
      <c r="A169" s="24">
        <v>18.600000000000001</v>
      </c>
      <c r="B169" s="25"/>
      <c r="C169" s="107" t="s">
        <v>434</v>
      </c>
      <c r="D169" s="26" t="s">
        <v>22</v>
      </c>
      <c r="E169" s="27">
        <f>SUM(F169:S169)</f>
        <v>1</v>
      </c>
      <c r="F169" s="27">
        <f t="shared" ref="F169:R169" si="64">IF($E168=0,0,F168/$E168)</f>
        <v>0.55922078893895844</v>
      </c>
      <c r="G169" s="27">
        <f t="shared" si="64"/>
        <v>0.34026740876695055</v>
      </c>
      <c r="H169" s="27">
        <f t="shared" si="64"/>
        <v>5.8030520716449872E-3</v>
      </c>
      <c r="I169" s="27">
        <f t="shared" si="64"/>
        <v>5.0321389347489358E-2</v>
      </c>
      <c r="J169" s="27">
        <f t="shared" si="64"/>
        <v>4.4387360874956684E-2</v>
      </c>
      <c r="K169" s="27">
        <f t="shared" si="64"/>
        <v>0</v>
      </c>
      <c r="L169" s="27">
        <f t="shared" si="64"/>
        <v>0</v>
      </c>
      <c r="M169" s="27">
        <f t="shared" si="64"/>
        <v>0</v>
      </c>
      <c r="N169" s="27">
        <f t="shared" si="64"/>
        <v>0</v>
      </c>
      <c r="O169" s="27">
        <f t="shared" si="64"/>
        <v>0</v>
      </c>
      <c r="P169" s="27">
        <f t="shared" si="64"/>
        <v>0</v>
      </c>
      <c r="Q169" s="27">
        <f t="shared" si="64"/>
        <v>0</v>
      </c>
      <c r="R169" s="27">
        <f t="shared" si="64"/>
        <v>0</v>
      </c>
      <c r="S169" s="27"/>
      <c r="T169" s="23"/>
    </row>
    <row r="170" spans="1:20">
      <c r="A170" s="24"/>
      <c r="B170" s="25"/>
      <c r="C170" s="109"/>
      <c r="D170" s="25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</row>
    <row r="171" spans="1:20">
      <c r="A171" s="24"/>
      <c r="B171" s="25"/>
      <c r="C171" s="108" t="s">
        <v>136</v>
      </c>
      <c r="D171" s="26" t="s">
        <v>60</v>
      </c>
      <c r="E171" s="23">
        <f>SUM(F171:S171)</f>
        <v>628233490.7762388</v>
      </c>
      <c r="F171" s="9">
        <f>+F174+F177+F180</f>
        <v>469284904.95073259</v>
      </c>
      <c r="G171" s="9">
        <f t="shared" ref="G171:R171" si="65">+G174+G177+G180</f>
        <v>124975724.70952292</v>
      </c>
      <c r="H171" s="9">
        <f t="shared" si="65"/>
        <v>169497.0537643494</v>
      </c>
      <c r="I171" s="9">
        <f t="shared" si="65"/>
        <v>28348013.859143518</v>
      </c>
      <c r="J171" s="9">
        <f t="shared" si="65"/>
        <v>5455350.2030753596</v>
      </c>
      <c r="K171" s="9">
        <f t="shared" si="65"/>
        <v>0</v>
      </c>
      <c r="L171" s="9">
        <f t="shared" si="65"/>
        <v>0</v>
      </c>
      <c r="M171" s="9">
        <f t="shared" si="65"/>
        <v>0</v>
      </c>
      <c r="N171" s="9">
        <f t="shared" si="65"/>
        <v>0</v>
      </c>
      <c r="O171" s="9">
        <f t="shared" si="65"/>
        <v>0</v>
      </c>
      <c r="P171" s="9">
        <f t="shared" si="65"/>
        <v>0</v>
      </c>
      <c r="Q171" s="9">
        <f t="shared" si="65"/>
        <v>0</v>
      </c>
      <c r="R171" s="9">
        <f t="shared" si="65"/>
        <v>0</v>
      </c>
      <c r="S171" s="9"/>
      <c r="T171" s="23"/>
    </row>
    <row r="172" spans="1:20">
      <c r="A172" s="24">
        <v>19</v>
      </c>
      <c r="B172" s="25"/>
      <c r="C172" s="107" t="s">
        <v>12</v>
      </c>
      <c r="D172" s="26" t="s">
        <v>22</v>
      </c>
      <c r="E172" s="27">
        <f>SUM(F172:S172)</f>
        <v>1</v>
      </c>
      <c r="F172" s="27">
        <f t="shared" ref="F172:R172" si="66">IF($E171=0,0,F171/$E171)</f>
        <v>0.74699122514288285</v>
      </c>
      <c r="G172" s="27">
        <f t="shared" si="66"/>
        <v>0.19893196804122015</v>
      </c>
      <c r="H172" s="27">
        <f t="shared" si="66"/>
        <v>2.6979945554147486E-4</v>
      </c>
      <c r="I172" s="27">
        <f t="shared" si="66"/>
        <v>4.5123372560283287E-2</v>
      </c>
      <c r="J172" s="27">
        <f t="shared" si="66"/>
        <v>8.6836348000721604E-3</v>
      </c>
      <c r="K172" s="27">
        <f t="shared" si="66"/>
        <v>0</v>
      </c>
      <c r="L172" s="27">
        <f t="shared" si="66"/>
        <v>0</v>
      </c>
      <c r="M172" s="27">
        <f t="shared" si="66"/>
        <v>0</v>
      </c>
      <c r="N172" s="27">
        <f t="shared" si="66"/>
        <v>0</v>
      </c>
      <c r="O172" s="27">
        <f t="shared" si="66"/>
        <v>0</v>
      </c>
      <c r="P172" s="27">
        <f t="shared" si="66"/>
        <v>0</v>
      </c>
      <c r="Q172" s="27">
        <f t="shared" si="66"/>
        <v>0</v>
      </c>
      <c r="R172" s="27">
        <f t="shared" si="66"/>
        <v>0</v>
      </c>
      <c r="S172" s="27"/>
      <c r="T172" s="23"/>
    </row>
    <row r="173" spans="1:20">
      <c r="A173" s="24"/>
      <c r="B173" s="25"/>
      <c r="D173" s="25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</row>
    <row r="174" spans="1:20">
      <c r="A174" s="24"/>
      <c r="B174" s="25"/>
      <c r="C174" s="108" t="s">
        <v>136</v>
      </c>
      <c r="D174" s="26" t="s">
        <v>60</v>
      </c>
      <c r="E174" s="23">
        <f>SUM(F174:S174)</f>
        <v>429929613.70575291</v>
      </c>
      <c r="F174" s="1">
        <f>+'Plant Alloc.'!J277+'Plant Alloc.'!J279-'Dep.Res. Alloc.'!J273+'Oth. RB Alloc.'!I44</f>
        <v>366757039.61058366</v>
      </c>
      <c r="G174" s="1">
        <f>+'Plant Alloc.'!K277+'Plant Alloc.'!K279-'Dep.Res. Alloc.'!K273+'Oth. RB Alloc.'!J44</f>
        <v>61437887.287285753</v>
      </c>
      <c r="H174" s="1">
        <f>+'Plant Alloc.'!L277+'Plant Alloc.'!L279-'Dep.Res. Alloc.'!L273+'Oth. RB Alloc.'!K44</f>
        <v>76783.826755515372</v>
      </c>
      <c r="I174" s="1">
        <f>+'Plant Alloc.'!M277+'Plant Alloc.'!M279-'Dep.Res. Alloc.'!M273+'Oth. RB Alloc.'!L44</f>
        <v>1034857.0725975137</v>
      </c>
      <c r="J174" s="1">
        <f>+'Plant Alloc.'!N277+'Plant Alloc.'!N279-'Dep.Res. Alloc.'!N273+'Oth. RB Alloc.'!M44</f>
        <v>623045.90853046742</v>
      </c>
      <c r="K174" s="1">
        <f>+'Plant Alloc.'!O277+'Plant Alloc.'!O279-'Dep.Res. Alloc.'!O273+'Oth. RB Alloc.'!N44</f>
        <v>0</v>
      </c>
      <c r="L174" s="1">
        <f>+'Plant Alloc.'!P277+'Plant Alloc.'!P279-'Dep.Res. Alloc.'!P273+'Oth. RB Alloc.'!O44</f>
        <v>0</v>
      </c>
      <c r="M174" s="1">
        <f>+'Plant Alloc.'!Q277+'Plant Alloc.'!Q279-'Dep.Res. Alloc.'!Q273+'Oth. RB Alloc.'!P44</f>
        <v>0</v>
      </c>
      <c r="N174" s="1">
        <f>+'Plant Alloc.'!R277+'Plant Alloc.'!R279-'Dep.Res. Alloc.'!R273+'Oth. RB Alloc.'!Q44</f>
        <v>0</v>
      </c>
      <c r="O174" s="1">
        <f>+'Plant Alloc.'!S277+'Plant Alloc.'!S279-'Dep.Res. Alloc.'!S273+'Oth. RB Alloc.'!R44</f>
        <v>0</v>
      </c>
      <c r="P174" s="1">
        <f>+'Plant Alloc.'!T277+'Plant Alloc.'!T279-'Dep.Res. Alloc.'!T273+'Oth. RB Alloc.'!S44</f>
        <v>0</v>
      </c>
      <c r="Q174" s="1">
        <f>+'Plant Alloc.'!U277+'Plant Alloc.'!U279-'Dep.Res. Alloc.'!U273+'Oth. RB Alloc.'!T44</f>
        <v>0</v>
      </c>
      <c r="R174" s="1">
        <f>+'Plant Alloc.'!V277+'Plant Alloc.'!V279-'Dep.Res. Alloc.'!V273+'Oth. RB Alloc.'!U44</f>
        <v>0</v>
      </c>
      <c r="S174" s="21"/>
      <c r="T174" s="23"/>
    </row>
    <row r="175" spans="1:20">
      <c r="A175" s="24">
        <v>19.2</v>
      </c>
      <c r="B175" s="25"/>
      <c r="C175" s="109" t="s">
        <v>264</v>
      </c>
      <c r="D175" s="26" t="s">
        <v>22</v>
      </c>
      <c r="E175" s="27">
        <f>SUM(F175:S175)</f>
        <v>1</v>
      </c>
      <c r="F175" s="27">
        <f t="shared" ref="F175:R175" si="67">IF($E174=0,0,F174/$E174)</f>
        <v>0.85306298500664568</v>
      </c>
      <c r="G175" s="27">
        <f t="shared" si="67"/>
        <v>0.14290219917098873</v>
      </c>
      <c r="H175" s="27">
        <f t="shared" si="67"/>
        <v>1.78596273221753E-4</v>
      </c>
      <c r="I175" s="27">
        <f t="shared" si="67"/>
        <v>2.4070383607158953E-3</v>
      </c>
      <c r="J175" s="27">
        <f t="shared" si="67"/>
        <v>1.4491811884279383E-3</v>
      </c>
      <c r="K175" s="27">
        <f t="shared" si="67"/>
        <v>0</v>
      </c>
      <c r="L175" s="27">
        <f t="shared" si="67"/>
        <v>0</v>
      </c>
      <c r="M175" s="27">
        <f t="shared" si="67"/>
        <v>0</v>
      </c>
      <c r="N175" s="27">
        <f t="shared" si="67"/>
        <v>0</v>
      </c>
      <c r="O175" s="27">
        <f t="shared" si="67"/>
        <v>0</v>
      </c>
      <c r="P175" s="27">
        <f t="shared" si="67"/>
        <v>0</v>
      </c>
      <c r="Q175" s="27">
        <f t="shared" si="67"/>
        <v>0</v>
      </c>
      <c r="R175" s="27">
        <f t="shared" si="67"/>
        <v>0</v>
      </c>
      <c r="S175" s="27"/>
      <c r="T175" s="23"/>
    </row>
    <row r="176" spans="1:20">
      <c r="A176" s="24"/>
      <c r="B176" s="25"/>
      <c r="D176" s="25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</row>
    <row r="177" spans="1:20">
      <c r="A177" s="24"/>
      <c r="B177" s="25"/>
      <c r="C177" s="108" t="s">
        <v>136</v>
      </c>
      <c r="D177" s="26" t="s">
        <v>60</v>
      </c>
      <c r="E177" s="23">
        <f>SUM(F177:S177)</f>
        <v>179596976.03097323</v>
      </c>
      <c r="F177" s="21">
        <f>+'Plant Alloc.'!J551+'Plant Alloc.'!J553-'Dep.Res. Alloc.'!J541+'Oth. RB Alloc.'!I85</f>
        <v>96973976.69930391</v>
      </c>
      <c r="G177" s="21">
        <f>+'Plant Alloc.'!K551+'Plant Alloc.'!K553-'Dep.Res. Alloc.'!K541+'Oth. RB Alloc.'!J85</f>
        <v>59846839.253785133</v>
      </c>
      <c r="H177" s="21">
        <f>+'Plant Alloc.'!L551+'Plant Alloc.'!L553-'Dep.Res. Alloc.'!L541+'Oth. RB Alloc.'!K85</f>
        <v>0</v>
      </c>
      <c r="I177" s="21">
        <f>+'Plant Alloc.'!M551+'Plant Alloc.'!M553-'Dep.Res. Alloc.'!M541+'Oth. RB Alloc.'!L85</f>
        <v>22776160.07788416</v>
      </c>
      <c r="J177" s="21">
        <f>+'Plant Alloc.'!N551+'Plant Alloc.'!N553-'Dep.Res. Alloc.'!N541+'Oth. RB Alloc.'!M85</f>
        <v>0</v>
      </c>
      <c r="K177" s="21">
        <f>+'Plant Alloc.'!O551+'Plant Alloc.'!O553-'Dep.Res. Alloc.'!O541+'Oth. RB Alloc.'!N85</f>
        <v>0</v>
      </c>
      <c r="L177" s="21">
        <f>+'Plant Alloc.'!P551+'Plant Alloc.'!P553-'Dep.Res. Alloc.'!P541+'Oth. RB Alloc.'!O85</f>
        <v>0</v>
      </c>
      <c r="M177" s="21">
        <f>+'Plant Alloc.'!Q551+'Plant Alloc.'!Q553-'Dep.Res. Alloc.'!Q541+'Oth. RB Alloc.'!P85</f>
        <v>0</v>
      </c>
      <c r="N177" s="21">
        <f>+'Plant Alloc.'!R551+'Plant Alloc.'!R553-'Dep.Res. Alloc.'!R541+'Oth. RB Alloc.'!Q85</f>
        <v>0</v>
      </c>
      <c r="O177" s="21">
        <f>+'Plant Alloc.'!S551+'Plant Alloc.'!S553-'Dep.Res. Alloc.'!S541+'Oth. RB Alloc.'!R85</f>
        <v>0</v>
      </c>
      <c r="P177" s="21">
        <f>+'Plant Alloc.'!T551+'Plant Alloc.'!T553-'Dep.Res. Alloc.'!T541+'Oth. RB Alloc.'!S85</f>
        <v>0</v>
      </c>
      <c r="Q177" s="21">
        <f>+'Plant Alloc.'!U551+'Plant Alloc.'!U553-'Dep.Res. Alloc.'!U541+'Oth. RB Alloc.'!T85</f>
        <v>0</v>
      </c>
      <c r="R177" s="21">
        <f>+'Plant Alloc.'!V551+'Plant Alloc.'!V553-'Dep.Res. Alloc.'!V541+'Oth. RB Alloc.'!U85</f>
        <v>0</v>
      </c>
      <c r="S177" s="21"/>
      <c r="T177" s="23"/>
    </row>
    <row r="178" spans="1:20">
      <c r="A178" s="24">
        <v>19.399999999999999</v>
      </c>
      <c r="B178" s="25"/>
      <c r="C178" s="109" t="s">
        <v>265</v>
      </c>
      <c r="D178" s="26" t="s">
        <v>22</v>
      </c>
      <c r="E178" s="27">
        <f>SUM(F178:S178)</f>
        <v>0.99999999999999989</v>
      </c>
      <c r="F178" s="27">
        <f t="shared" ref="F178:R178" si="68">IF($E177=0,0,F177/$E177)</f>
        <v>0.5399532823012555</v>
      </c>
      <c r="G178" s="27">
        <f t="shared" si="68"/>
        <v>0.33322854636184951</v>
      </c>
      <c r="H178" s="27">
        <f t="shared" si="68"/>
        <v>0</v>
      </c>
      <c r="I178" s="27">
        <f t="shared" si="68"/>
        <v>0.12681817133689485</v>
      </c>
      <c r="J178" s="27">
        <f t="shared" si="68"/>
        <v>0</v>
      </c>
      <c r="K178" s="27">
        <f t="shared" si="68"/>
        <v>0</v>
      </c>
      <c r="L178" s="27">
        <f t="shared" si="68"/>
        <v>0</v>
      </c>
      <c r="M178" s="27">
        <f t="shared" si="68"/>
        <v>0</v>
      </c>
      <c r="N178" s="27">
        <f t="shared" si="68"/>
        <v>0</v>
      </c>
      <c r="O178" s="27">
        <f t="shared" si="68"/>
        <v>0</v>
      </c>
      <c r="P178" s="27">
        <f t="shared" si="68"/>
        <v>0</v>
      </c>
      <c r="Q178" s="27">
        <f t="shared" si="68"/>
        <v>0</v>
      </c>
      <c r="R178" s="27">
        <f t="shared" si="68"/>
        <v>0</v>
      </c>
      <c r="S178" s="30"/>
      <c r="T178" s="23"/>
    </row>
    <row r="179" spans="1:20">
      <c r="A179" s="24"/>
      <c r="B179" s="25"/>
      <c r="C179" s="108"/>
      <c r="D179" s="25"/>
      <c r="E179" s="23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3"/>
    </row>
    <row r="180" spans="1:20">
      <c r="A180" s="24"/>
      <c r="B180" s="25"/>
      <c r="C180" s="108" t="s">
        <v>136</v>
      </c>
      <c r="D180" s="26" t="s">
        <v>60</v>
      </c>
      <c r="E180" s="23">
        <f>SUM(F180:S180)</f>
        <v>18706901.039512619</v>
      </c>
      <c r="F180" s="1">
        <f>+'Plant Alloc.'!J825+'Plant Alloc.'!J827-'Dep.Res. Alloc.'!J809+'Oth. RB Alloc.'!I126</f>
        <v>5553888.6408450035</v>
      </c>
      <c r="G180" s="1">
        <f>+'Plant Alloc.'!K825+'Plant Alloc.'!K827-'Dep.Res. Alloc.'!K809+'Oth. RB Alloc.'!J126</f>
        <v>3690998.1684520463</v>
      </c>
      <c r="H180" s="1">
        <f>+'Plant Alloc.'!L825+'Plant Alloc.'!L827-'Dep.Res. Alloc.'!L809+'Oth. RB Alloc.'!K126</f>
        <v>92713.22700883403</v>
      </c>
      <c r="I180" s="1">
        <f>+'Plant Alloc.'!M825+'Plant Alloc.'!M827-'Dep.Res. Alloc.'!M809+'Oth. RB Alloc.'!L126</f>
        <v>4536996.708661844</v>
      </c>
      <c r="J180" s="1">
        <f>+'Plant Alloc.'!N825+'Plant Alloc.'!N827-'Dep.Res. Alloc.'!N809+'Oth. RB Alloc.'!M126</f>
        <v>4832304.2945448924</v>
      </c>
      <c r="K180" s="1">
        <f>+'Plant Alloc.'!O825+'Plant Alloc.'!O827-'Dep.Res. Alloc.'!O809+'Oth. RB Alloc.'!N126</f>
        <v>0</v>
      </c>
      <c r="L180" s="1">
        <f>+'Plant Alloc.'!P825+'Plant Alloc.'!P827-'Dep.Res. Alloc.'!P809+'Oth. RB Alloc.'!O126</f>
        <v>0</v>
      </c>
      <c r="M180" s="1">
        <f>+'Plant Alloc.'!Q825+'Plant Alloc.'!Q827-'Dep.Res. Alloc.'!Q809+'Oth. RB Alloc.'!P126</f>
        <v>0</v>
      </c>
      <c r="N180" s="1">
        <f>+'Plant Alloc.'!R825+'Plant Alloc.'!R827-'Dep.Res. Alloc.'!R809+'Oth. RB Alloc.'!Q126</f>
        <v>0</v>
      </c>
      <c r="O180" s="1">
        <f>+'Plant Alloc.'!S825+'Plant Alloc.'!S827-'Dep.Res. Alloc.'!S809+'Oth. RB Alloc.'!R126</f>
        <v>0</v>
      </c>
      <c r="P180" s="1">
        <f>+'Plant Alloc.'!T825+'Plant Alloc.'!T827-'Dep.Res. Alloc.'!T809+'Oth. RB Alloc.'!S126</f>
        <v>0</v>
      </c>
      <c r="Q180" s="1">
        <f>+'Plant Alloc.'!U825+'Plant Alloc.'!U827-'Dep.Res. Alloc.'!U809+'Oth. RB Alloc.'!T126</f>
        <v>0</v>
      </c>
      <c r="R180" s="1">
        <f>+'Plant Alloc.'!V825+'Plant Alloc.'!V827-'Dep.Res. Alloc.'!V809+'Oth. RB Alloc.'!U126</f>
        <v>0</v>
      </c>
      <c r="S180" s="21"/>
      <c r="T180" s="23"/>
    </row>
    <row r="181" spans="1:20">
      <c r="A181" s="24">
        <v>19.600000000000001</v>
      </c>
      <c r="B181" s="25"/>
      <c r="C181" s="109" t="s">
        <v>266</v>
      </c>
      <c r="D181" s="26" t="s">
        <v>22</v>
      </c>
      <c r="E181" s="27">
        <f>SUM(F181:S181)</f>
        <v>1</v>
      </c>
      <c r="F181" s="27">
        <f t="shared" ref="F181:R181" si="69">IF($E180=0,0,F180/$E180)</f>
        <v>0.29688982847100698</v>
      </c>
      <c r="G181" s="27">
        <f t="shared" si="69"/>
        <v>0.19730676720082815</v>
      </c>
      <c r="H181" s="27">
        <f t="shared" si="69"/>
        <v>4.9560975820102772E-3</v>
      </c>
      <c r="I181" s="27">
        <f t="shared" si="69"/>
        <v>0.24253064145038364</v>
      </c>
      <c r="J181" s="27">
        <f t="shared" si="69"/>
        <v>0.25831666529577102</v>
      </c>
      <c r="K181" s="27">
        <f t="shared" si="69"/>
        <v>0</v>
      </c>
      <c r="L181" s="27">
        <f t="shared" si="69"/>
        <v>0</v>
      </c>
      <c r="M181" s="27">
        <f t="shared" si="69"/>
        <v>0</v>
      </c>
      <c r="N181" s="27">
        <f t="shared" si="69"/>
        <v>0</v>
      </c>
      <c r="O181" s="27">
        <f t="shared" si="69"/>
        <v>0</v>
      </c>
      <c r="P181" s="27">
        <f t="shared" si="69"/>
        <v>0</v>
      </c>
      <c r="Q181" s="27">
        <f t="shared" si="69"/>
        <v>0</v>
      </c>
      <c r="R181" s="27">
        <f t="shared" si="69"/>
        <v>0</v>
      </c>
      <c r="S181" s="30"/>
      <c r="T181" s="23"/>
    </row>
    <row r="182" spans="1:20">
      <c r="A182" s="24"/>
      <c r="B182" s="25"/>
      <c r="C182" s="111"/>
      <c r="D182" s="25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>
      <c r="A183" s="24"/>
      <c r="B183" s="25"/>
      <c r="C183" s="108" t="s">
        <v>136</v>
      </c>
      <c r="D183" s="26" t="s">
        <v>60</v>
      </c>
      <c r="E183" s="23">
        <f>SUM(F183:S183)</f>
        <v>223201833.04702342</v>
      </c>
      <c r="F183" s="9">
        <f>+F186+F189+F192</f>
        <v>151547233.10007828</v>
      </c>
      <c r="G183" s="9">
        <f t="shared" ref="G183:R183" si="70">+G186+G189+G192</f>
        <v>63830359.035726979</v>
      </c>
      <c r="H183" s="9">
        <f t="shared" si="70"/>
        <v>888196.81114441715</v>
      </c>
      <c r="I183" s="9">
        <f t="shared" si="70"/>
        <v>5916268.6070293393</v>
      </c>
      <c r="J183" s="9">
        <f t="shared" si="70"/>
        <v>1019775.4930444146</v>
      </c>
      <c r="K183" s="9">
        <f t="shared" si="70"/>
        <v>0</v>
      </c>
      <c r="L183" s="9">
        <f t="shared" si="70"/>
        <v>0</v>
      </c>
      <c r="M183" s="9">
        <f t="shared" si="70"/>
        <v>0</v>
      </c>
      <c r="N183" s="9">
        <f t="shared" si="70"/>
        <v>0</v>
      </c>
      <c r="O183" s="9">
        <f t="shared" si="70"/>
        <v>0</v>
      </c>
      <c r="P183" s="9">
        <f t="shared" si="70"/>
        <v>0</v>
      </c>
      <c r="Q183" s="9">
        <f t="shared" si="70"/>
        <v>0</v>
      </c>
      <c r="R183" s="9">
        <f t="shared" si="70"/>
        <v>0</v>
      </c>
      <c r="S183" s="9"/>
      <c r="T183" s="23"/>
    </row>
    <row r="184" spans="1:20">
      <c r="A184" s="24">
        <v>20</v>
      </c>
      <c r="B184" s="25"/>
      <c r="C184" s="107" t="s">
        <v>614</v>
      </c>
      <c r="D184" s="26" t="s">
        <v>22</v>
      </c>
      <c r="E184" s="27">
        <f>SUM(F184:S184)</f>
        <v>1</v>
      </c>
      <c r="F184" s="27">
        <f t="shared" ref="F184:R184" si="71">IF($E183=0,0,F183/$E183)</f>
        <v>0.67896948260344625</v>
      </c>
      <c r="G184" s="27">
        <f t="shared" si="71"/>
        <v>0.28597596249256346</v>
      </c>
      <c r="H184" s="27">
        <f t="shared" si="71"/>
        <v>3.9793437133524559E-3</v>
      </c>
      <c r="I184" s="27">
        <f t="shared" si="71"/>
        <v>2.6506362095077059E-2</v>
      </c>
      <c r="J184" s="27">
        <f t="shared" si="71"/>
        <v>4.5688490955608403E-3</v>
      </c>
      <c r="K184" s="27">
        <f t="shared" si="71"/>
        <v>0</v>
      </c>
      <c r="L184" s="27">
        <f t="shared" si="71"/>
        <v>0</v>
      </c>
      <c r="M184" s="27">
        <f t="shared" si="71"/>
        <v>0</v>
      </c>
      <c r="N184" s="27">
        <f t="shared" si="71"/>
        <v>0</v>
      </c>
      <c r="O184" s="27">
        <f t="shared" si="71"/>
        <v>0</v>
      </c>
      <c r="P184" s="27">
        <f t="shared" si="71"/>
        <v>0</v>
      </c>
      <c r="Q184" s="27">
        <f t="shared" si="71"/>
        <v>0</v>
      </c>
      <c r="R184" s="27">
        <f t="shared" si="71"/>
        <v>0</v>
      </c>
      <c r="S184" s="27"/>
      <c r="T184" s="23"/>
    </row>
    <row r="185" spans="1:20">
      <c r="A185" s="24"/>
      <c r="B185" s="25"/>
      <c r="D185" s="25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>
      <c r="A186" s="24"/>
      <c r="B186" s="25"/>
      <c r="C186" s="108" t="s">
        <v>136</v>
      </c>
      <c r="D186" s="26" t="s">
        <v>60</v>
      </c>
      <c r="E186" s="23">
        <f>SUM(F186:S186)</f>
        <v>92738115.281891659</v>
      </c>
      <c r="F186" s="1">
        <f>+'Cust. Summ.'!H40</f>
        <v>78723768.183162779</v>
      </c>
      <c r="G186" s="1">
        <f>+'Cust. Summ.'!I40</f>
        <v>13701838.213150835</v>
      </c>
      <c r="H186" s="1">
        <f>+'Cust. Summ.'!J40</f>
        <v>16868.000715259212</v>
      </c>
      <c r="I186" s="1">
        <f>+'Cust. Summ.'!K40</f>
        <v>207200.18941992713</v>
      </c>
      <c r="J186" s="1">
        <f>+'Cust. Summ.'!L40</f>
        <v>88440.695442870841</v>
      </c>
      <c r="K186" s="1">
        <f>+'Cust. Summ.'!M40</f>
        <v>0</v>
      </c>
      <c r="L186" s="1">
        <f>+'Cust. Summ.'!N40</f>
        <v>0</v>
      </c>
      <c r="M186" s="1">
        <f>+'Cust. Summ.'!O40</f>
        <v>0</v>
      </c>
      <c r="N186" s="1">
        <f>+'Cust. Summ.'!P40</f>
        <v>0</v>
      </c>
      <c r="O186" s="1">
        <f>+'Cust. Summ.'!Q40</f>
        <v>0</v>
      </c>
      <c r="P186" s="1">
        <f>+'Cust. Summ.'!R40</f>
        <v>0</v>
      </c>
      <c r="Q186" s="1">
        <f>+'Cust. Summ.'!S40</f>
        <v>0</v>
      </c>
      <c r="R186" s="1">
        <f>+'Cust. Summ.'!T40</f>
        <v>0</v>
      </c>
      <c r="S186" s="21"/>
      <c r="T186" s="23"/>
    </row>
    <row r="187" spans="1:20">
      <c r="A187" s="24">
        <v>20.2</v>
      </c>
      <c r="B187" s="25"/>
      <c r="C187" s="109" t="s">
        <v>615</v>
      </c>
      <c r="D187" s="26" t="s">
        <v>22</v>
      </c>
      <c r="E187" s="27">
        <f>SUM(F187:S187)</f>
        <v>1.0000000000000002</v>
      </c>
      <c r="F187" s="27">
        <f t="shared" ref="F187:R187" si="72">IF($E186=0,0,F186/$E186)</f>
        <v>0.84888255431836057</v>
      </c>
      <c r="G187" s="27">
        <f t="shared" si="72"/>
        <v>0.14774764584660802</v>
      </c>
      <c r="H187" s="27">
        <f t="shared" si="72"/>
        <v>1.818885434967742E-4</v>
      </c>
      <c r="I187" s="27">
        <f t="shared" si="72"/>
        <v>2.2342505968566489E-3</v>
      </c>
      <c r="J187" s="27">
        <f t="shared" si="72"/>
        <v>9.5366069467814655E-4</v>
      </c>
      <c r="K187" s="27">
        <f t="shared" si="72"/>
        <v>0</v>
      </c>
      <c r="L187" s="27">
        <f t="shared" si="72"/>
        <v>0</v>
      </c>
      <c r="M187" s="27">
        <f t="shared" si="72"/>
        <v>0</v>
      </c>
      <c r="N187" s="27">
        <f t="shared" si="72"/>
        <v>0</v>
      </c>
      <c r="O187" s="27">
        <f t="shared" si="72"/>
        <v>0</v>
      </c>
      <c r="P187" s="27">
        <f t="shared" si="72"/>
        <v>0</v>
      </c>
      <c r="Q187" s="27">
        <f t="shared" si="72"/>
        <v>0</v>
      </c>
      <c r="R187" s="27">
        <f t="shared" si="72"/>
        <v>0</v>
      </c>
      <c r="S187" s="27"/>
      <c r="T187" s="23"/>
    </row>
    <row r="188" spans="1:20">
      <c r="A188" s="24"/>
      <c r="B188" s="25"/>
      <c r="D188" s="25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</row>
    <row r="189" spans="1:20">
      <c r="A189" s="24"/>
      <c r="B189" s="25"/>
      <c r="C189" s="108" t="s">
        <v>136</v>
      </c>
      <c r="D189" s="26" t="s">
        <v>60</v>
      </c>
      <c r="E189" s="23">
        <f>SUM(F189:S189)</f>
        <v>38091241.859405234</v>
      </c>
      <c r="F189" s="21">
        <f>+'Demand Summ.'!H38</f>
        <v>20634013.329497322</v>
      </c>
      <c r="G189" s="21">
        <f>+'Demand Summ.'!I38</f>
        <v>12670262.142933892</v>
      </c>
      <c r="H189" s="21">
        <f>+'Demand Summ.'!J38</f>
        <v>-662.46550646086973</v>
      </c>
      <c r="I189" s="21">
        <f>+'Demand Summ.'!K38</f>
        <v>4813235.6818716414</v>
      </c>
      <c r="J189" s="21">
        <f>+'Demand Summ.'!L38</f>
        <v>-25606.829391160103</v>
      </c>
      <c r="K189" s="21">
        <f>+'Demand Summ.'!M38</f>
        <v>0</v>
      </c>
      <c r="L189" s="21">
        <f>+'Demand Summ.'!N38</f>
        <v>0</v>
      </c>
      <c r="M189" s="21">
        <f>+'Demand Summ.'!O38</f>
        <v>0</v>
      </c>
      <c r="N189" s="21">
        <f>+'Demand Summ.'!P38</f>
        <v>0</v>
      </c>
      <c r="O189" s="21">
        <f>+'Demand Summ.'!Q38</f>
        <v>0</v>
      </c>
      <c r="P189" s="21">
        <f>+'Demand Summ.'!R38</f>
        <v>0</v>
      </c>
      <c r="Q189" s="21">
        <f>+'Demand Summ.'!S38</f>
        <v>0</v>
      </c>
      <c r="R189" s="21">
        <f>+'Demand Summ.'!T38</f>
        <v>0</v>
      </c>
      <c r="S189" s="21"/>
      <c r="T189" s="23"/>
    </row>
    <row r="190" spans="1:20">
      <c r="A190" s="24">
        <v>20.399999999999999</v>
      </c>
      <c r="B190" s="25"/>
      <c r="C190" s="109" t="s">
        <v>616</v>
      </c>
      <c r="D190" s="26" t="s">
        <v>22</v>
      </c>
      <c r="E190" s="27">
        <f>SUM(F190:S190)</f>
        <v>1</v>
      </c>
      <c r="F190" s="27">
        <f t="shared" ref="F190:R190" si="73">IF($E189=0,0,F189/$E189)</f>
        <v>0.54169967484014991</v>
      </c>
      <c r="G190" s="27">
        <f t="shared" si="73"/>
        <v>0.33262927445893803</v>
      </c>
      <c r="H190" s="27">
        <f t="shared" si="73"/>
        <v>-1.7391543938263544E-5</v>
      </c>
      <c r="I190" s="27">
        <f t="shared" si="73"/>
        <v>0.12636069203617181</v>
      </c>
      <c r="J190" s="27">
        <f t="shared" si="73"/>
        <v>-6.7224979132145138E-4</v>
      </c>
      <c r="K190" s="27">
        <f t="shared" si="73"/>
        <v>0</v>
      </c>
      <c r="L190" s="27">
        <f t="shared" si="73"/>
        <v>0</v>
      </c>
      <c r="M190" s="27">
        <f t="shared" si="73"/>
        <v>0</v>
      </c>
      <c r="N190" s="27">
        <f t="shared" si="73"/>
        <v>0</v>
      </c>
      <c r="O190" s="27">
        <f t="shared" si="73"/>
        <v>0</v>
      </c>
      <c r="P190" s="27">
        <f t="shared" si="73"/>
        <v>0</v>
      </c>
      <c r="Q190" s="27">
        <f t="shared" si="73"/>
        <v>0</v>
      </c>
      <c r="R190" s="27">
        <f t="shared" si="73"/>
        <v>0</v>
      </c>
      <c r="S190" s="30"/>
      <c r="T190" s="23"/>
    </row>
    <row r="191" spans="1:20">
      <c r="A191" s="24"/>
      <c r="B191" s="25"/>
      <c r="C191" s="108"/>
      <c r="D191" s="25"/>
      <c r="E191" s="23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3"/>
    </row>
    <row r="192" spans="1:20">
      <c r="A192" s="24"/>
      <c r="B192" s="25"/>
      <c r="C192" s="108" t="s">
        <v>136</v>
      </c>
      <c r="D192" s="26" t="s">
        <v>60</v>
      </c>
      <c r="E192" s="23">
        <f>SUM(F192:S192)</f>
        <v>92372475.905726522</v>
      </c>
      <c r="F192" s="1">
        <f>+'Commodity Summ.'!H40</f>
        <v>52189451.587418169</v>
      </c>
      <c r="G192" s="1">
        <f>+'Commodity Summ.'!I40</f>
        <v>37458258.679642253</v>
      </c>
      <c r="H192" s="1">
        <f>+'Commodity Summ.'!J40</f>
        <v>871991.27593561879</v>
      </c>
      <c r="I192" s="1">
        <f>+'Commodity Summ.'!K40</f>
        <v>895832.73573777091</v>
      </c>
      <c r="J192" s="1">
        <f>+'Commodity Summ.'!L40</f>
        <v>956941.62699270388</v>
      </c>
      <c r="K192" s="1">
        <f>+'Commodity Summ.'!M40</f>
        <v>0</v>
      </c>
      <c r="L192" s="1">
        <f>+'Commodity Summ.'!N40</f>
        <v>0</v>
      </c>
      <c r="M192" s="1">
        <f>+'Commodity Summ.'!O40</f>
        <v>0</v>
      </c>
      <c r="N192" s="1">
        <f>+'Commodity Summ.'!P40</f>
        <v>0</v>
      </c>
      <c r="O192" s="1">
        <f>+'Commodity Summ.'!Q40</f>
        <v>0</v>
      </c>
      <c r="P192" s="1">
        <f>+'Commodity Summ.'!R40</f>
        <v>0</v>
      </c>
      <c r="Q192" s="1">
        <f>+'Commodity Summ.'!S40</f>
        <v>0</v>
      </c>
      <c r="R192" s="1">
        <f>+'Commodity Summ.'!T40</f>
        <v>0</v>
      </c>
      <c r="S192" s="21"/>
      <c r="T192" s="23"/>
    </row>
    <row r="193" spans="1:20">
      <c r="A193" s="24">
        <v>20.6</v>
      </c>
      <c r="B193" s="25"/>
      <c r="C193" s="109" t="s">
        <v>617</v>
      </c>
      <c r="D193" s="26" t="s">
        <v>22</v>
      </c>
      <c r="E193" s="27">
        <f>SUM(F193:S193)</f>
        <v>0.99999999999999989</v>
      </c>
      <c r="F193" s="27">
        <f t="shared" ref="F193:R193" si="74">IF($E192=0,0,F192/$E192)</f>
        <v>0.56498920350128612</v>
      </c>
      <c r="G193" s="27">
        <f t="shared" si="74"/>
        <v>0.40551320414829406</v>
      </c>
      <c r="H193" s="27">
        <f t="shared" si="74"/>
        <v>9.4399469905467881E-3</v>
      </c>
      <c r="I193" s="27">
        <f t="shared" si="74"/>
        <v>9.6980483304576533E-3</v>
      </c>
      <c r="J193" s="27">
        <f t="shared" si="74"/>
        <v>1.0359597029415333E-2</v>
      </c>
      <c r="K193" s="27">
        <f t="shared" si="74"/>
        <v>0</v>
      </c>
      <c r="L193" s="27">
        <f t="shared" si="74"/>
        <v>0</v>
      </c>
      <c r="M193" s="27">
        <f t="shared" si="74"/>
        <v>0</v>
      </c>
      <c r="N193" s="27">
        <f t="shared" si="74"/>
        <v>0</v>
      </c>
      <c r="O193" s="27">
        <f t="shared" si="74"/>
        <v>0</v>
      </c>
      <c r="P193" s="27">
        <f t="shared" si="74"/>
        <v>0</v>
      </c>
      <c r="Q193" s="27">
        <f t="shared" si="74"/>
        <v>0</v>
      </c>
      <c r="R193" s="27">
        <f t="shared" si="74"/>
        <v>0</v>
      </c>
      <c r="S193" s="30"/>
      <c r="T193" s="23"/>
    </row>
    <row r="194" spans="1:20">
      <c r="A194" s="24"/>
      <c r="B194" s="25"/>
      <c r="C194" s="111"/>
      <c r="D194" s="25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>
      <c r="A195" s="24"/>
      <c r="B195" s="25"/>
      <c r="C195" s="108" t="s">
        <v>136</v>
      </c>
      <c r="D195" s="26" t="s">
        <v>60</v>
      </c>
      <c r="E195" s="23">
        <f>SUM(F195:S195)</f>
        <v>216905276.06951129</v>
      </c>
      <c r="F195" s="9">
        <f>+F198+F201+F204</f>
        <v>156189330.80719829</v>
      </c>
      <c r="G195" s="9">
        <f t="shared" ref="G195:R195" si="75">+G198+G201+G204</f>
        <v>50152810.422469735</v>
      </c>
      <c r="H195" s="9">
        <f t="shared" si="75"/>
        <v>71607.635623477996</v>
      </c>
      <c r="I195" s="9">
        <f t="shared" si="75"/>
        <v>9344278.4050286952</v>
      </c>
      <c r="J195" s="9">
        <f t="shared" si="75"/>
        <v>1147248.7991910931</v>
      </c>
      <c r="K195" s="9">
        <f t="shared" si="75"/>
        <v>0</v>
      </c>
      <c r="L195" s="9">
        <f t="shared" si="75"/>
        <v>0</v>
      </c>
      <c r="M195" s="9">
        <f t="shared" si="75"/>
        <v>0</v>
      </c>
      <c r="N195" s="9">
        <f t="shared" si="75"/>
        <v>0</v>
      </c>
      <c r="O195" s="9">
        <f t="shared" si="75"/>
        <v>0</v>
      </c>
      <c r="P195" s="9">
        <f t="shared" si="75"/>
        <v>0</v>
      </c>
      <c r="Q195" s="9">
        <f t="shared" si="75"/>
        <v>0</v>
      </c>
      <c r="R195" s="9">
        <f t="shared" si="75"/>
        <v>0</v>
      </c>
      <c r="S195" s="9"/>
      <c r="T195" s="23"/>
    </row>
    <row r="196" spans="1:20">
      <c r="A196" s="24">
        <v>21</v>
      </c>
      <c r="B196" s="25"/>
      <c r="C196" s="107" t="s">
        <v>632</v>
      </c>
      <c r="D196" s="26" t="s">
        <v>22</v>
      </c>
      <c r="E196" s="27">
        <f>SUM(F196:S196)</f>
        <v>1</v>
      </c>
      <c r="F196" s="27">
        <f t="shared" ref="F196:R196" si="76">IF($E195=0,0,F195/$E195)</f>
        <v>0.72008082808066198</v>
      </c>
      <c r="G196" s="27">
        <f t="shared" si="76"/>
        <v>0.23121987316895576</v>
      </c>
      <c r="H196" s="27">
        <f t="shared" si="76"/>
        <v>3.3013321262194661E-4</v>
      </c>
      <c r="I196" s="27">
        <f t="shared" si="76"/>
        <v>4.3079995905835639E-2</v>
      </c>
      <c r="J196" s="27">
        <f t="shared" si="76"/>
        <v>5.2891696319246565E-3</v>
      </c>
      <c r="K196" s="27">
        <f t="shared" si="76"/>
        <v>0</v>
      </c>
      <c r="L196" s="27">
        <f t="shared" si="76"/>
        <v>0</v>
      </c>
      <c r="M196" s="27">
        <f t="shared" si="76"/>
        <v>0</v>
      </c>
      <c r="N196" s="27">
        <f t="shared" si="76"/>
        <v>0</v>
      </c>
      <c r="O196" s="27">
        <f t="shared" si="76"/>
        <v>0</v>
      </c>
      <c r="P196" s="27">
        <f t="shared" si="76"/>
        <v>0</v>
      </c>
      <c r="Q196" s="27">
        <f t="shared" si="76"/>
        <v>0</v>
      </c>
      <c r="R196" s="27">
        <f t="shared" si="76"/>
        <v>0</v>
      </c>
      <c r="S196" s="27"/>
      <c r="T196" s="23"/>
    </row>
    <row r="197" spans="1:20">
      <c r="A197" s="24"/>
      <c r="B197" s="25"/>
      <c r="D197" s="25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</row>
    <row r="198" spans="1:20">
      <c r="A198" s="24"/>
      <c r="B198" s="25"/>
      <c r="C198" s="108" t="s">
        <v>136</v>
      </c>
      <c r="D198" s="26" t="s">
        <v>60</v>
      </c>
      <c r="E198" s="23">
        <f>SUM(F198:S198)</f>
        <v>150156278.74223647</v>
      </c>
      <c r="F198" s="1">
        <f>+'Dep.Res. Alloc.'!J273</f>
        <v>120785963.25201488</v>
      </c>
      <c r="G198" s="1">
        <f>+'Dep.Res. Alloc.'!K273</f>
        <v>28239001.555033546</v>
      </c>
      <c r="H198" s="1">
        <f>+'Dep.Res. Alloc.'!L273</f>
        <v>50075.99460184537</v>
      </c>
      <c r="I198" s="1">
        <f>+'Dep.Res. Alloc.'!M273</f>
        <v>674907.01295981649</v>
      </c>
      <c r="J198" s="1">
        <f>+'Dep.Res. Alloc.'!N273</f>
        <v>406330.92762640252</v>
      </c>
      <c r="K198" s="1">
        <f>+'Dep.Res. Alloc.'!O273</f>
        <v>0</v>
      </c>
      <c r="L198" s="1">
        <f>+'Dep.Res. Alloc.'!P273</f>
        <v>0</v>
      </c>
      <c r="M198" s="1">
        <f>+'Dep.Res. Alloc.'!Q273</f>
        <v>0</v>
      </c>
      <c r="N198" s="1">
        <f>+'Dep.Res. Alloc.'!R273</f>
        <v>0</v>
      </c>
      <c r="O198" s="1">
        <f>+'Dep.Res. Alloc.'!S273</f>
        <v>0</v>
      </c>
      <c r="P198" s="1">
        <f>+'Dep.Res. Alloc.'!T273</f>
        <v>0</v>
      </c>
      <c r="Q198" s="1">
        <f>+'Dep.Res. Alloc.'!U273</f>
        <v>0</v>
      </c>
      <c r="R198" s="1">
        <f>+'Dep.Res. Alloc.'!V273</f>
        <v>0</v>
      </c>
      <c r="S198" s="21"/>
      <c r="T198" s="23"/>
    </row>
    <row r="199" spans="1:20">
      <c r="A199" s="24">
        <v>21.2</v>
      </c>
      <c r="B199" s="25"/>
      <c r="C199" s="109" t="s">
        <v>633</v>
      </c>
      <c r="D199" s="26" t="s">
        <v>22</v>
      </c>
      <c r="E199" s="27">
        <f>SUM(F199:S199)</f>
        <v>1</v>
      </c>
      <c r="F199" s="27">
        <f t="shared" ref="F199:R199" si="77">IF($E198=0,0,F198/$E198)</f>
        <v>0.80440168245884869</v>
      </c>
      <c r="G199" s="27">
        <f t="shared" si="77"/>
        <v>0.18806407425366212</v>
      </c>
      <c r="H199" s="27">
        <f t="shared" si="77"/>
        <v>3.3349251207675156E-4</v>
      </c>
      <c r="I199" s="27">
        <f t="shared" si="77"/>
        <v>4.4946972488468864E-3</v>
      </c>
      <c r="J199" s="27">
        <f t="shared" si="77"/>
        <v>2.7060535265656421E-3</v>
      </c>
      <c r="K199" s="27">
        <f t="shared" si="77"/>
        <v>0</v>
      </c>
      <c r="L199" s="27">
        <f t="shared" si="77"/>
        <v>0</v>
      </c>
      <c r="M199" s="27">
        <f t="shared" si="77"/>
        <v>0</v>
      </c>
      <c r="N199" s="27">
        <f t="shared" si="77"/>
        <v>0</v>
      </c>
      <c r="O199" s="27">
        <f t="shared" si="77"/>
        <v>0</v>
      </c>
      <c r="P199" s="27">
        <f t="shared" si="77"/>
        <v>0</v>
      </c>
      <c r="Q199" s="27">
        <f t="shared" si="77"/>
        <v>0</v>
      </c>
      <c r="R199" s="27">
        <f t="shared" si="77"/>
        <v>0</v>
      </c>
      <c r="S199" s="27"/>
      <c r="T199" s="23"/>
    </row>
    <row r="200" spans="1:20">
      <c r="A200" s="24"/>
      <c r="B200" s="25"/>
      <c r="D200" s="25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>
      <c r="A201" s="24"/>
      <c r="B201" s="25"/>
      <c r="C201" s="108" t="s">
        <v>136</v>
      </c>
      <c r="D201" s="26" t="s">
        <v>60</v>
      </c>
      <c r="E201" s="23">
        <f>SUM(F201:S201)</f>
        <v>62762913.933415838</v>
      </c>
      <c r="F201" s="21">
        <f>+'Dep.Res. Alloc.'!J541</f>
        <v>33889041.385139093</v>
      </c>
      <c r="G201" s="21">
        <f>+'Dep.Res. Alloc.'!K541</f>
        <v>20914394.575466029</v>
      </c>
      <c r="H201" s="21">
        <f>+'Dep.Res. Alloc.'!L541</f>
        <v>0</v>
      </c>
      <c r="I201" s="21">
        <f>+'Dep.Res. Alloc.'!M541</f>
        <v>7959477.9728107154</v>
      </c>
      <c r="J201" s="21">
        <f>+'Dep.Res. Alloc.'!N541</f>
        <v>0</v>
      </c>
      <c r="K201" s="21">
        <f>+'Dep.Res. Alloc.'!O541</f>
        <v>0</v>
      </c>
      <c r="L201" s="21">
        <f>+'Dep.Res. Alloc.'!P541</f>
        <v>0</v>
      </c>
      <c r="M201" s="21">
        <f>+'Dep.Res. Alloc.'!Q541</f>
        <v>0</v>
      </c>
      <c r="N201" s="21">
        <f>+'Dep.Res. Alloc.'!R541</f>
        <v>0</v>
      </c>
      <c r="O201" s="21">
        <f>+'Dep.Res. Alloc.'!S541</f>
        <v>0</v>
      </c>
      <c r="P201" s="21">
        <f>+'Dep.Res. Alloc.'!T541</f>
        <v>0</v>
      </c>
      <c r="Q201" s="21">
        <f>+'Dep.Res. Alloc.'!U541</f>
        <v>0</v>
      </c>
      <c r="R201" s="21">
        <f>+'Dep.Res. Alloc.'!V541</f>
        <v>0</v>
      </c>
      <c r="S201" s="21"/>
      <c r="T201" s="23"/>
    </row>
    <row r="202" spans="1:20">
      <c r="A202" s="24">
        <v>21.4</v>
      </c>
      <c r="B202" s="25"/>
      <c r="C202" s="109" t="s">
        <v>634</v>
      </c>
      <c r="D202" s="26" t="s">
        <v>22</v>
      </c>
      <c r="E202" s="27">
        <f>SUM(F202:S202)</f>
        <v>1</v>
      </c>
      <c r="F202" s="27">
        <f t="shared" ref="F202:R202" si="78">IF($E201=0,0,F201/$E201)</f>
        <v>0.53995328230125561</v>
      </c>
      <c r="G202" s="27">
        <f t="shared" si="78"/>
        <v>0.33322854636184951</v>
      </c>
      <c r="H202" s="27">
        <f t="shared" si="78"/>
        <v>0</v>
      </c>
      <c r="I202" s="27">
        <f t="shared" si="78"/>
        <v>0.12681817133689485</v>
      </c>
      <c r="J202" s="27">
        <f t="shared" si="78"/>
        <v>0</v>
      </c>
      <c r="K202" s="27">
        <f t="shared" si="78"/>
        <v>0</v>
      </c>
      <c r="L202" s="27">
        <f t="shared" si="78"/>
        <v>0</v>
      </c>
      <c r="M202" s="27">
        <f t="shared" si="78"/>
        <v>0</v>
      </c>
      <c r="N202" s="27">
        <f t="shared" si="78"/>
        <v>0</v>
      </c>
      <c r="O202" s="27">
        <f t="shared" si="78"/>
        <v>0</v>
      </c>
      <c r="P202" s="27">
        <f t="shared" si="78"/>
        <v>0</v>
      </c>
      <c r="Q202" s="27">
        <f t="shared" si="78"/>
        <v>0</v>
      </c>
      <c r="R202" s="27">
        <f t="shared" si="78"/>
        <v>0</v>
      </c>
      <c r="S202" s="30"/>
      <c r="T202" s="23"/>
    </row>
    <row r="203" spans="1:20">
      <c r="A203" s="24"/>
      <c r="B203" s="25"/>
      <c r="C203" s="108"/>
      <c r="D203" s="25"/>
      <c r="E203" s="23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3"/>
    </row>
    <row r="204" spans="1:20">
      <c r="A204" s="24"/>
      <c r="B204" s="25"/>
      <c r="C204" s="108" t="s">
        <v>136</v>
      </c>
      <c r="D204" s="26" t="s">
        <v>60</v>
      </c>
      <c r="E204" s="23">
        <f>SUM(F204:S204)</f>
        <v>3986083.3938589445</v>
      </c>
      <c r="F204" s="1">
        <f>+'Dep.Res. Alloc.'!J809</f>
        <v>1514326.1700442939</v>
      </c>
      <c r="G204" s="1">
        <f>+'Dep.Res. Alloc.'!K809</f>
        <v>999414.29197016417</v>
      </c>
      <c r="H204" s="1">
        <f>+'Dep.Res. Alloc.'!L809</f>
        <v>21531.641021632622</v>
      </c>
      <c r="I204" s="1">
        <f>+'Dep.Res. Alloc.'!M809</f>
        <v>709893.41925816343</v>
      </c>
      <c r="J204" s="1">
        <f>+'Dep.Res. Alloc.'!N809</f>
        <v>740917.87156469049</v>
      </c>
      <c r="K204" s="1">
        <f>+'Dep.Res. Alloc.'!O809</f>
        <v>0</v>
      </c>
      <c r="L204" s="1">
        <f>+'Dep.Res. Alloc.'!P809</f>
        <v>0</v>
      </c>
      <c r="M204" s="1">
        <f>+'Dep.Res. Alloc.'!Q809</f>
        <v>0</v>
      </c>
      <c r="N204" s="1">
        <f>+'Dep.Res. Alloc.'!R809</f>
        <v>0</v>
      </c>
      <c r="O204" s="1">
        <f>+'Dep.Res. Alloc.'!S809</f>
        <v>0</v>
      </c>
      <c r="P204" s="1">
        <f>+'Dep.Res. Alloc.'!T809</f>
        <v>0</v>
      </c>
      <c r="Q204" s="1">
        <f>+'Dep.Res. Alloc.'!U809</f>
        <v>0</v>
      </c>
      <c r="R204" s="1">
        <f>+'Dep.Res. Alloc.'!V809</f>
        <v>0</v>
      </c>
      <c r="S204" s="21"/>
      <c r="T204" s="23"/>
    </row>
    <row r="205" spans="1:20">
      <c r="A205" s="24">
        <v>21.6</v>
      </c>
      <c r="B205" s="25"/>
      <c r="C205" s="109" t="s">
        <v>635</v>
      </c>
      <c r="D205" s="26" t="s">
        <v>22</v>
      </c>
      <c r="E205" s="27">
        <f>SUM(F205:S205)</f>
        <v>1</v>
      </c>
      <c r="F205" s="27">
        <f t="shared" ref="F205:R205" si="79">IF($E204=0,0,F204/$E204)</f>
        <v>0.37990328360347425</v>
      </c>
      <c r="G205" s="27">
        <f t="shared" si="79"/>
        <v>0.25072588634494847</v>
      </c>
      <c r="H205" s="27">
        <f t="shared" si="79"/>
        <v>5.4017036007838626E-3</v>
      </c>
      <c r="I205" s="27">
        <f t="shared" si="79"/>
        <v>0.17809296723491591</v>
      </c>
      <c r="J205" s="27">
        <f t="shared" si="79"/>
        <v>0.1858761592158775</v>
      </c>
      <c r="K205" s="27">
        <f t="shared" si="79"/>
        <v>0</v>
      </c>
      <c r="L205" s="27">
        <f t="shared" si="79"/>
        <v>0</v>
      </c>
      <c r="M205" s="27">
        <f t="shared" si="79"/>
        <v>0</v>
      </c>
      <c r="N205" s="27">
        <f t="shared" si="79"/>
        <v>0</v>
      </c>
      <c r="O205" s="27">
        <f t="shared" si="79"/>
        <v>0</v>
      </c>
      <c r="P205" s="27">
        <f t="shared" si="79"/>
        <v>0</v>
      </c>
      <c r="Q205" s="27">
        <f t="shared" si="79"/>
        <v>0</v>
      </c>
      <c r="R205" s="27">
        <f t="shared" si="79"/>
        <v>0</v>
      </c>
      <c r="S205" s="30"/>
      <c r="T205" s="23"/>
    </row>
    <row r="206" spans="1:20">
      <c r="A206" s="24"/>
      <c r="B206" s="25"/>
      <c r="C206" s="111"/>
      <c r="D206" s="25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</row>
    <row r="207" spans="1:20">
      <c r="A207" s="24"/>
      <c r="B207" s="25"/>
      <c r="C207" s="106"/>
      <c r="D207" s="26" t="s">
        <v>60</v>
      </c>
      <c r="E207" s="23">
        <f>SUM(F207:S207)</f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/>
      <c r="T207" s="23"/>
    </row>
    <row r="208" spans="1:20">
      <c r="A208" s="24">
        <v>99</v>
      </c>
      <c r="B208" s="25"/>
      <c r="C208" s="106" t="s">
        <v>58</v>
      </c>
      <c r="D208" s="26" t="s">
        <v>22</v>
      </c>
      <c r="E208" s="27">
        <f>SUM(F208:S208)</f>
        <v>0</v>
      </c>
      <c r="F208" s="27">
        <f t="shared" ref="F208:O208" si="80">IF($E207=0,0,F207/$E207)</f>
        <v>0</v>
      </c>
      <c r="G208" s="27">
        <f t="shared" si="80"/>
        <v>0</v>
      </c>
      <c r="H208" s="27">
        <f t="shared" si="80"/>
        <v>0</v>
      </c>
      <c r="I208" s="27">
        <f t="shared" si="80"/>
        <v>0</v>
      </c>
      <c r="J208" s="27">
        <f t="shared" si="80"/>
        <v>0</v>
      </c>
      <c r="K208" s="27">
        <f t="shared" si="80"/>
        <v>0</v>
      </c>
      <c r="L208" s="27">
        <f t="shared" si="80"/>
        <v>0</v>
      </c>
      <c r="M208" s="27">
        <f t="shared" si="80"/>
        <v>0</v>
      </c>
      <c r="N208" s="27">
        <f t="shared" si="80"/>
        <v>0</v>
      </c>
      <c r="O208" s="27">
        <f t="shared" si="80"/>
        <v>0</v>
      </c>
      <c r="P208" s="27">
        <f>IF($E207=0,0,P207/$E207)</f>
        <v>0</v>
      </c>
      <c r="Q208" s="27">
        <f>IF($E207=0,0,Q207/$E207)</f>
        <v>0</v>
      </c>
      <c r="R208" s="27">
        <f>IF($E207=0,0,R207/$E207)</f>
        <v>0</v>
      </c>
      <c r="S208" s="27"/>
      <c r="T208" s="23"/>
    </row>
    <row r="209" spans="1:20">
      <c r="A209" s="24"/>
      <c r="B209" s="25"/>
      <c r="C209" s="106"/>
      <c r="D209" s="25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</row>
    <row r="210" spans="1:20">
      <c r="A210" s="51"/>
      <c r="B210" s="42"/>
      <c r="C210" s="112" t="s">
        <v>403</v>
      </c>
      <c r="D210" s="52">
        <f>E210/E$213</f>
        <v>0.36428565814492053</v>
      </c>
      <c r="E210" s="45">
        <f>SUM(F210:O210)</f>
        <v>9434129.0585418139</v>
      </c>
      <c r="F210" s="47">
        <f>Summary!H40*'Cust. Summ.'!H13</f>
        <v>3442574.0877171922</v>
      </c>
      <c r="G210" s="47">
        <f>Summary!I40*'Cust. Summ.'!I13</f>
        <v>5052952.9826570526</v>
      </c>
      <c r="H210" s="47">
        <f>Summary!J40*'Cust. Summ.'!J13</f>
        <v>70565.923146902162</v>
      </c>
      <c r="I210" s="47">
        <f>Summary!K40*'Cust. Summ.'!K13</f>
        <v>185531.99791140819</v>
      </c>
      <c r="J210" s="47">
        <f>Summary!L40*'Cust. Summ.'!L13</f>
        <v>682504.06710925931</v>
      </c>
      <c r="K210" s="47">
        <f>Summary!M40*'Cust. Summ.'!M13</f>
        <v>0</v>
      </c>
      <c r="L210" s="47">
        <f>Summary!N40*'Cust. Summ.'!N13</f>
        <v>0</v>
      </c>
      <c r="M210" s="47">
        <f>Summary!O40*'Cust. Summ.'!O13</f>
        <v>0</v>
      </c>
      <c r="N210" s="47">
        <f>Summary!P40*'Cust. Summ.'!P13</f>
        <v>0</v>
      </c>
      <c r="O210" s="47">
        <f>Summary!Q40*'Cust. Summ.'!Q13</f>
        <v>0</v>
      </c>
      <c r="P210" s="47">
        <f>Summary!R40*'Cust. Summ.'!R13</f>
        <v>0</v>
      </c>
      <c r="Q210" s="47">
        <f>Summary!S40*'Cust. Summ.'!S13</f>
        <v>0</v>
      </c>
      <c r="R210" s="47">
        <f>Summary!T40*'Cust. Summ.'!T13</f>
        <v>0</v>
      </c>
      <c r="S210" s="45"/>
      <c r="T210" s="45"/>
    </row>
    <row r="211" spans="1:20">
      <c r="A211" s="51"/>
      <c r="B211" s="42"/>
      <c r="C211" s="112" t="s">
        <v>404</v>
      </c>
      <c r="D211" s="52">
        <f>E211/E$213</f>
        <v>0.38288154444466255</v>
      </c>
      <c r="E211" s="45">
        <f>SUM(F211:O211)</f>
        <v>9915718.1285126749</v>
      </c>
      <c r="F211" s="53">
        <f>Summary!H40*'Demand Summ.'!H13</f>
        <v>910248.64777614118</v>
      </c>
      <c r="G211" s="53">
        <f>Summary!I40*'Demand Summ.'!I13</f>
        <v>4922097.3940064432</v>
      </c>
      <c r="H211" s="53">
        <f>Summary!J40*'Demand Summ.'!J13</f>
        <v>0</v>
      </c>
      <c r="I211" s="53">
        <f>Summary!K40*'Demand Summ.'!K13</f>
        <v>4083372.0867300909</v>
      </c>
      <c r="J211" s="53">
        <f>Summary!L40*'Demand Summ.'!L13</f>
        <v>0</v>
      </c>
      <c r="K211" s="53">
        <f>Summary!M40*'Demand Summ.'!M13</f>
        <v>0</v>
      </c>
      <c r="L211" s="53">
        <f>Summary!N40*'Demand Summ.'!N13</f>
        <v>0</v>
      </c>
      <c r="M211" s="53">
        <f>Summary!O40*'Demand Summ.'!O13</f>
        <v>0</v>
      </c>
      <c r="N211" s="53">
        <f>Summary!P40*'Demand Summ.'!P13</f>
        <v>0</v>
      </c>
      <c r="O211" s="53">
        <f>Summary!Q40*'Demand Summ.'!Q13</f>
        <v>0</v>
      </c>
      <c r="P211" s="53">
        <f>Summary!R40*'Demand Summ.'!R13</f>
        <v>0</v>
      </c>
      <c r="Q211" s="53">
        <f>Summary!S40*'Demand Summ.'!S13</f>
        <v>0</v>
      </c>
      <c r="R211" s="53">
        <f>Summary!T40*'Demand Summ.'!T13</f>
        <v>0</v>
      </c>
      <c r="S211" s="45"/>
      <c r="T211" s="45"/>
    </row>
    <row r="212" spans="1:20">
      <c r="A212" s="51"/>
      <c r="B212" s="42"/>
      <c r="C212" s="112" t="s">
        <v>405</v>
      </c>
      <c r="D212" s="52">
        <f>E212/E$213</f>
        <v>0.25283279741041692</v>
      </c>
      <c r="E212" s="45">
        <f>SUM(F212:O212)</f>
        <v>6547765.9843888888</v>
      </c>
      <c r="F212" s="53">
        <f>Summary!H40*'Commodity Summ.'!H13</f>
        <v>52131.714067004155</v>
      </c>
      <c r="G212" s="53">
        <f>Summary!I40*'Commodity Summ.'!I13</f>
        <v>303565.7804613522</v>
      </c>
      <c r="H212" s="53">
        <f>Summary!J40*'Commodity Summ.'!J13</f>
        <v>85205.37108209102</v>
      </c>
      <c r="I212" s="53">
        <f>Summary!K40*'Commodity Summ.'!K13</f>
        <v>813405.14179671614</v>
      </c>
      <c r="J212" s="53">
        <f>Summary!L40*'Commodity Summ.'!L13</f>
        <v>5293457.9769817255</v>
      </c>
      <c r="K212" s="53">
        <f>Summary!M40*'Commodity Summ.'!M13</f>
        <v>0</v>
      </c>
      <c r="L212" s="53">
        <f>Summary!N40*'Commodity Summ.'!N13</f>
        <v>0</v>
      </c>
      <c r="M212" s="53">
        <f>Summary!O40*'Commodity Summ.'!O13</f>
        <v>0</v>
      </c>
      <c r="N212" s="53">
        <f>Summary!P40*'Commodity Summ.'!P13</f>
        <v>0</v>
      </c>
      <c r="O212" s="53">
        <f>Summary!Q40*'Commodity Summ.'!Q13</f>
        <v>0</v>
      </c>
      <c r="P212" s="53">
        <f>Summary!R40*'Commodity Summ.'!R13</f>
        <v>0</v>
      </c>
      <c r="Q212" s="53">
        <f>Summary!S40*'Commodity Summ.'!S13</f>
        <v>0</v>
      </c>
      <c r="R212" s="53">
        <f>Summary!T40*'Commodity Summ.'!T13</f>
        <v>0</v>
      </c>
      <c r="S212" s="45"/>
      <c r="T212" s="45"/>
    </row>
    <row r="213" spans="1:20" ht="15.75">
      <c r="A213" s="51"/>
      <c r="B213" s="42"/>
      <c r="C213" s="112" t="s">
        <v>406</v>
      </c>
      <c r="D213" s="52">
        <f>E213/E$213</f>
        <v>1</v>
      </c>
      <c r="E213" s="54">
        <f t="shared" ref="E213:R213" si="81">SUM(E210:E212)</f>
        <v>25897613.171443377</v>
      </c>
      <c r="F213" s="54">
        <f t="shared" si="81"/>
        <v>4404954.4495603368</v>
      </c>
      <c r="G213" s="54">
        <f t="shared" si="81"/>
        <v>10278616.157124847</v>
      </c>
      <c r="H213" s="54">
        <f t="shared" si="81"/>
        <v>155771.29422899318</v>
      </c>
      <c r="I213" s="54">
        <f t="shared" si="81"/>
        <v>5082309.2264382159</v>
      </c>
      <c r="J213" s="54">
        <f t="shared" si="81"/>
        <v>5975962.0440909844</v>
      </c>
      <c r="K213" s="54">
        <f t="shared" si="81"/>
        <v>0</v>
      </c>
      <c r="L213" s="54">
        <f t="shared" si="81"/>
        <v>0</v>
      </c>
      <c r="M213" s="54">
        <f t="shared" si="81"/>
        <v>0</v>
      </c>
      <c r="N213" s="54">
        <f t="shared" si="81"/>
        <v>0</v>
      </c>
      <c r="O213" s="54">
        <f t="shared" si="81"/>
        <v>0</v>
      </c>
      <c r="P213" s="54">
        <f t="shared" si="81"/>
        <v>0</v>
      </c>
      <c r="Q213" s="54">
        <f t="shared" si="81"/>
        <v>0</v>
      </c>
      <c r="R213" s="54">
        <f t="shared" si="81"/>
        <v>0</v>
      </c>
      <c r="S213" s="45"/>
      <c r="T213" s="45"/>
    </row>
    <row r="214" spans="1:20">
      <c r="A214" s="51"/>
      <c r="B214" s="42"/>
      <c r="C214" s="112"/>
      <c r="D214" s="42"/>
      <c r="E214" s="45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45"/>
      <c r="Q214" s="45"/>
      <c r="R214" s="45"/>
      <c r="S214" s="45"/>
      <c r="T214" s="45"/>
    </row>
    <row r="215" spans="1:20" ht="15.75">
      <c r="A215" s="51"/>
      <c r="B215" s="42"/>
      <c r="C215" s="112" t="s">
        <v>407</v>
      </c>
      <c r="D215" s="52">
        <f>E215/E$213</f>
        <v>0.68434685513906113</v>
      </c>
      <c r="E215" s="55">
        <f>SUM(F215:O215)</f>
        <v>17722950.129485201</v>
      </c>
      <c r="F215" s="47">
        <f>Summary!$G$40*'Cust. Summ.'!H13</f>
        <v>15118792.740582565</v>
      </c>
      <c r="G215" s="47">
        <f>Summary!$G$40*'Cust. Summ.'!I13</f>
        <v>2532648.549301195</v>
      </c>
      <c r="H215" s="47">
        <f>Summary!$G$40*'Cust. Summ.'!J13</f>
        <v>3165.2528436210418</v>
      </c>
      <c r="I215" s="47">
        <f>Summary!$G$40*'Cust. Summ.'!K13</f>
        <v>42659.820826725627</v>
      </c>
      <c r="J215" s="47">
        <f>Summary!$G$40*'Cust. Summ.'!L13</f>
        <v>25683.765931096448</v>
      </c>
      <c r="K215" s="47">
        <f>Summary!$G$40*'Cust. Summ.'!M13</f>
        <v>0</v>
      </c>
      <c r="L215" s="47">
        <f>Summary!$G$40*'Cust. Summ.'!N13</f>
        <v>0</v>
      </c>
      <c r="M215" s="47">
        <f>Summary!$G$40*'Cust. Summ.'!O13</f>
        <v>0</v>
      </c>
      <c r="N215" s="47">
        <f>Summary!$G$40*'Cust. Summ.'!P13</f>
        <v>0</v>
      </c>
      <c r="O215" s="47">
        <f>Summary!$G$40*'Cust. Summ.'!Q13</f>
        <v>0</v>
      </c>
      <c r="P215" s="47">
        <f>Summary!$G$40*'Cust. Summ.'!R13</f>
        <v>0</v>
      </c>
      <c r="Q215" s="47">
        <f>Summary!$G$40*'Cust. Summ.'!S13</f>
        <v>0</v>
      </c>
      <c r="R215" s="47">
        <f>Summary!$G$40*'Cust. Summ.'!T13</f>
        <v>0</v>
      </c>
      <c r="S215" s="45"/>
      <c r="T215" s="45"/>
    </row>
    <row r="216" spans="1:20" ht="15.75">
      <c r="A216" s="51"/>
      <c r="B216" s="42"/>
      <c r="C216" s="112" t="s">
        <v>408</v>
      </c>
      <c r="D216" s="52">
        <f>E216/E$213</f>
        <v>0.28587615698275692</v>
      </c>
      <c r="E216" s="55">
        <f>SUM(F216:O216)</f>
        <v>7403510.1284782598</v>
      </c>
      <c r="F216" s="47">
        <f>Summary!$G$40*'Demand Summ.'!H13</f>
        <v>3997549.594422427</v>
      </c>
      <c r="G216" s="47">
        <f>Summary!$G$40*'Demand Summ.'!I13</f>
        <v>2467060.9180880403</v>
      </c>
      <c r="H216" s="47">
        <f>Summary!$G$40*'Demand Summ.'!J13</f>
        <v>0</v>
      </c>
      <c r="I216" s="47">
        <f>Summary!$G$40*'Demand Summ.'!K13</f>
        <v>938899.61596779246</v>
      </c>
      <c r="J216" s="47">
        <f>Summary!$G$40*'Demand Summ.'!L13</f>
        <v>0</v>
      </c>
      <c r="K216" s="47">
        <f>Summary!$G$40*'Demand Summ.'!M13</f>
        <v>0</v>
      </c>
      <c r="L216" s="47">
        <f>Summary!$G$40*'Demand Summ.'!N13</f>
        <v>0</v>
      </c>
      <c r="M216" s="47">
        <f>Summary!$G$40*'Demand Summ.'!O13</f>
        <v>0</v>
      </c>
      <c r="N216" s="47">
        <f>Summary!$G$40*'Demand Summ.'!P13</f>
        <v>0</v>
      </c>
      <c r="O216" s="47">
        <f>Summary!$G$40*'Demand Summ.'!Q13</f>
        <v>0</v>
      </c>
      <c r="P216" s="47">
        <f>Summary!$G$40*'Demand Summ.'!R13</f>
        <v>0</v>
      </c>
      <c r="Q216" s="47">
        <f>Summary!$G$40*'Demand Summ.'!S13</f>
        <v>0</v>
      </c>
      <c r="R216" s="47">
        <f>Summary!$G$40*'Demand Summ.'!T13</f>
        <v>0</v>
      </c>
      <c r="S216" s="45"/>
      <c r="T216" s="45"/>
    </row>
    <row r="217" spans="1:20" ht="15.75">
      <c r="A217" s="51"/>
      <c r="B217" s="42"/>
      <c r="C217" s="112" t="s">
        <v>409</v>
      </c>
      <c r="D217" s="52">
        <f>E217/E$213</f>
        <v>2.9776987878182979E-2</v>
      </c>
      <c r="E217" s="55">
        <f>SUM(F217:O217)</f>
        <v>771152.91347994132</v>
      </c>
      <c r="F217" s="47">
        <f>Summary!$G$40*'Commodity Summ.'!H13</f>
        <v>228947.45620797705</v>
      </c>
      <c r="G217" s="47">
        <f>Summary!$G$40*'Commodity Summ.'!I13</f>
        <v>152153.68837622713</v>
      </c>
      <c r="H217" s="47">
        <f>Summary!$G$40*'Commodity Summ.'!J13</f>
        <v>3821.9090898581171</v>
      </c>
      <c r="I217" s="47">
        <f>Summary!$G$40*'Commodity Summ.'!K13</f>
        <v>187028.21076262236</v>
      </c>
      <c r="J217" s="47">
        <f>Summary!$G$40*'Commodity Summ.'!L13</f>
        <v>199201.64904325665</v>
      </c>
      <c r="K217" s="47">
        <f>Summary!$G$40*'Commodity Summ.'!M13</f>
        <v>0</v>
      </c>
      <c r="L217" s="47">
        <f>Summary!$G$40*'Commodity Summ.'!N13</f>
        <v>0</v>
      </c>
      <c r="M217" s="47">
        <f>Summary!$G$40*'Commodity Summ.'!O13</f>
        <v>0</v>
      </c>
      <c r="N217" s="47">
        <f>Summary!$G$40*'Commodity Summ.'!P13</f>
        <v>0</v>
      </c>
      <c r="O217" s="47">
        <f>Summary!$G$40*'Commodity Summ.'!Q13</f>
        <v>0</v>
      </c>
      <c r="P217" s="47">
        <f>Summary!$G$40*'Commodity Summ.'!R13</f>
        <v>0</v>
      </c>
      <c r="Q217" s="47">
        <f>Summary!$G$40*'Commodity Summ.'!S13</f>
        <v>0</v>
      </c>
      <c r="R217" s="47">
        <f>Summary!$G$40*'Commodity Summ.'!T13</f>
        <v>0</v>
      </c>
      <c r="S217" s="45"/>
      <c r="T217" s="45"/>
    </row>
    <row r="218" spans="1:20" ht="15.75">
      <c r="A218" s="51"/>
      <c r="B218" s="42"/>
      <c r="C218" s="112" t="s">
        <v>406</v>
      </c>
      <c r="D218" s="52">
        <f>E218/E$213</f>
        <v>1.0000000000000011</v>
      </c>
      <c r="E218" s="54">
        <f>SUM(E215:E217)</f>
        <v>25897613.171443403</v>
      </c>
      <c r="F218" s="53">
        <f>SUM(F215:F217)</f>
        <v>19345289.791212969</v>
      </c>
      <c r="G218" s="53">
        <f t="shared" ref="G218:R218" si="82">SUM(G215:G217)</f>
        <v>5151863.1557654627</v>
      </c>
      <c r="H218" s="53">
        <f t="shared" si="82"/>
        <v>6987.1619334791594</v>
      </c>
      <c r="I218" s="53">
        <f t="shared" si="82"/>
        <v>1168587.6475571403</v>
      </c>
      <c r="J218" s="53">
        <f t="shared" si="82"/>
        <v>224885.4149743531</v>
      </c>
      <c r="K218" s="53">
        <f t="shared" si="82"/>
        <v>0</v>
      </c>
      <c r="L218" s="53">
        <f t="shared" si="82"/>
        <v>0</v>
      </c>
      <c r="M218" s="53">
        <f t="shared" si="82"/>
        <v>0</v>
      </c>
      <c r="N218" s="53">
        <f t="shared" si="82"/>
        <v>0</v>
      </c>
      <c r="O218" s="53">
        <f t="shared" si="82"/>
        <v>0</v>
      </c>
      <c r="P218" s="53">
        <f t="shared" si="82"/>
        <v>0</v>
      </c>
      <c r="Q218" s="53">
        <f t="shared" si="82"/>
        <v>0</v>
      </c>
      <c r="R218" s="53">
        <f t="shared" si="82"/>
        <v>0</v>
      </c>
      <c r="S218" s="45"/>
      <c r="T218" s="45"/>
    </row>
    <row r="219" spans="1:20">
      <c r="A219" s="51"/>
      <c r="B219" s="42"/>
      <c r="C219" s="112"/>
      <c r="D219" s="42"/>
      <c r="E219" s="45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45"/>
      <c r="Q219" s="45"/>
      <c r="R219" s="45"/>
      <c r="S219" s="45"/>
      <c r="T219" s="45"/>
    </row>
    <row r="220" spans="1:20">
      <c r="A220" s="51"/>
      <c r="B220" s="42"/>
      <c r="C220" s="112" t="s">
        <v>410</v>
      </c>
      <c r="D220" s="42"/>
      <c r="E220" s="45">
        <f>SUM(F220:O220)</f>
        <v>-8288821.0709433891</v>
      </c>
      <c r="F220" s="53">
        <f>F210-F215</f>
        <v>-11676218.652865373</v>
      </c>
      <c r="G220" s="53">
        <f t="shared" ref="F220:I222" si="83">G210-G215</f>
        <v>2520304.4333558576</v>
      </c>
      <c r="H220" s="53">
        <f t="shared" si="83"/>
        <v>67400.67030328112</v>
      </c>
      <c r="I220" s="53">
        <f t="shared" si="83"/>
        <v>142872.17708468257</v>
      </c>
      <c r="J220" s="53">
        <f t="shared" ref="J220:R220" si="84">J210-J215</f>
        <v>656820.30117816292</v>
      </c>
      <c r="K220" s="53">
        <f t="shared" si="84"/>
        <v>0</v>
      </c>
      <c r="L220" s="53">
        <f t="shared" si="84"/>
        <v>0</v>
      </c>
      <c r="M220" s="53">
        <f t="shared" si="84"/>
        <v>0</v>
      </c>
      <c r="N220" s="53">
        <f t="shared" si="84"/>
        <v>0</v>
      </c>
      <c r="O220" s="53">
        <f t="shared" si="84"/>
        <v>0</v>
      </c>
      <c r="P220" s="53">
        <f t="shared" si="84"/>
        <v>0</v>
      </c>
      <c r="Q220" s="53">
        <f t="shared" si="84"/>
        <v>0</v>
      </c>
      <c r="R220" s="53">
        <f t="shared" si="84"/>
        <v>0</v>
      </c>
      <c r="S220" s="45"/>
      <c r="T220" s="45"/>
    </row>
    <row r="221" spans="1:20">
      <c r="A221" s="51"/>
      <c r="B221" s="42"/>
      <c r="C221" s="112" t="s">
        <v>411</v>
      </c>
      <c r="D221" s="42"/>
      <c r="E221" s="45">
        <f>SUM(F221:O221)</f>
        <v>2512208.0000344156</v>
      </c>
      <c r="F221" s="53">
        <f t="shared" si="83"/>
        <v>-3087300.9466462857</v>
      </c>
      <c r="G221" s="53">
        <f t="shared" si="83"/>
        <v>2455036.4759184029</v>
      </c>
      <c r="H221" s="53">
        <f t="shared" si="83"/>
        <v>0</v>
      </c>
      <c r="I221" s="53">
        <f t="shared" si="83"/>
        <v>3144472.4707622984</v>
      </c>
      <c r="J221" s="53">
        <f t="shared" ref="J221:R221" si="85">J211-J216</f>
        <v>0</v>
      </c>
      <c r="K221" s="53">
        <f t="shared" si="85"/>
        <v>0</v>
      </c>
      <c r="L221" s="53">
        <f t="shared" si="85"/>
        <v>0</v>
      </c>
      <c r="M221" s="53">
        <f t="shared" si="85"/>
        <v>0</v>
      </c>
      <c r="N221" s="53">
        <f t="shared" si="85"/>
        <v>0</v>
      </c>
      <c r="O221" s="53">
        <f t="shared" si="85"/>
        <v>0</v>
      </c>
      <c r="P221" s="53">
        <f t="shared" si="85"/>
        <v>0</v>
      </c>
      <c r="Q221" s="53">
        <f t="shared" si="85"/>
        <v>0</v>
      </c>
      <c r="R221" s="53">
        <f t="shared" si="85"/>
        <v>0</v>
      </c>
      <c r="S221" s="45"/>
      <c r="T221" s="45"/>
    </row>
    <row r="222" spans="1:20">
      <c r="A222" s="51"/>
      <c r="B222" s="42"/>
      <c r="C222" s="112" t="s">
        <v>412</v>
      </c>
      <c r="D222" s="42"/>
      <c r="E222" s="45">
        <f>SUM(F222:O222)</f>
        <v>5776613.0709089478</v>
      </c>
      <c r="F222" s="53">
        <f t="shared" si="83"/>
        <v>-176815.7421409729</v>
      </c>
      <c r="G222" s="53">
        <f t="shared" si="83"/>
        <v>151412.09208512507</v>
      </c>
      <c r="H222" s="53">
        <f t="shared" si="83"/>
        <v>81383.4619922329</v>
      </c>
      <c r="I222" s="53">
        <f t="shared" si="83"/>
        <v>626376.93103409372</v>
      </c>
      <c r="J222" s="53">
        <f t="shared" ref="J222:R222" si="86">J212-J217</f>
        <v>5094256.3279384691</v>
      </c>
      <c r="K222" s="53">
        <f t="shared" si="86"/>
        <v>0</v>
      </c>
      <c r="L222" s="53">
        <f t="shared" si="86"/>
        <v>0</v>
      </c>
      <c r="M222" s="53">
        <f t="shared" si="86"/>
        <v>0</v>
      </c>
      <c r="N222" s="53">
        <f t="shared" si="86"/>
        <v>0</v>
      </c>
      <c r="O222" s="53">
        <f t="shared" si="86"/>
        <v>0</v>
      </c>
      <c r="P222" s="53">
        <f t="shared" si="86"/>
        <v>0</v>
      </c>
      <c r="Q222" s="53">
        <f t="shared" si="86"/>
        <v>0</v>
      </c>
      <c r="R222" s="53">
        <f t="shared" si="86"/>
        <v>0</v>
      </c>
      <c r="S222" s="45"/>
      <c r="T222" s="45"/>
    </row>
    <row r="223" spans="1:20">
      <c r="A223" s="51"/>
      <c r="B223" s="42"/>
      <c r="C223" s="112" t="s">
        <v>413</v>
      </c>
      <c r="D223" s="42"/>
      <c r="E223" s="45">
        <f>SUM(F223:O223)</f>
        <v>-2.7008354663848877E-8</v>
      </c>
      <c r="F223" s="45">
        <f>SUM(F220:F222)</f>
        <v>-14940335.341652632</v>
      </c>
      <c r="G223" s="45">
        <f>SUM(G220:G222)</f>
        <v>5126753.0013593854</v>
      </c>
      <c r="H223" s="45">
        <f>SUM(H220:H222)</f>
        <v>148784.13229551402</v>
      </c>
      <c r="I223" s="45">
        <f>SUM(I220:I222)</f>
        <v>3913721.5788810747</v>
      </c>
      <c r="J223" s="45">
        <f t="shared" ref="J223:R223" si="87">SUM(J220:J222)</f>
        <v>5751076.629116632</v>
      </c>
      <c r="K223" s="45">
        <f t="shared" si="87"/>
        <v>0</v>
      </c>
      <c r="L223" s="45">
        <f t="shared" si="87"/>
        <v>0</v>
      </c>
      <c r="M223" s="45">
        <f t="shared" si="87"/>
        <v>0</v>
      </c>
      <c r="N223" s="45">
        <f t="shared" si="87"/>
        <v>0</v>
      </c>
      <c r="O223" s="45">
        <f t="shared" si="87"/>
        <v>0</v>
      </c>
      <c r="P223" s="45">
        <f t="shared" si="87"/>
        <v>0</v>
      </c>
      <c r="Q223" s="45">
        <f t="shared" si="87"/>
        <v>0</v>
      </c>
      <c r="R223" s="45">
        <f t="shared" si="87"/>
        <v>0</v>
      </c>
      <c r="S223" s="45"/>
      <c r="T223" s="45"/>
    </row>
    <row r="224" spans="1:20" s="43" customFormat="1">
      <c r="A224" s="51"/>
      <c r="B224" s="42"/>
      <c r="C224" s="112"/>
      <c r="D224" s="42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1:20" s="43" customFormat="1">
      <c r="A225" s="51"/>
      <c r="B225" s="42"/>
      <c r="C225" s="112" t="s">
        <v>414</v>
      </c>
      <c r="D225" s="42"/>
      <c r="E225" s="45">
        <f>SUM(F225:O225)</f>
        <v>17722950.129485182</v>
      </c>
      <c r="F225" s="53">
        <f>F215+$D215*F223</f>
        <v>4894421.234799616</v>
      </c>
      <c r="G225" s="53">
        <f t="shared" ref="G225:R225" si="88">G215+$D215*G223</f>
        <v>6041125.842856233</v>
      </c>
      <c r="H225" s="53">
        <f t="shared" si="88"/>
        <v>104985.20587465008</v>
      </c>
      <c r="I225" s="53">
        <f t="shared" si="88"/>
        <v>2721002.8752238699</v>
      </c>
      <c r="J225" s="53">
        <f t="shared" si="88"/>
        <v>3961414.970730816</v>
      </c>
      <c r="K225" s="53">
        <f t="shared" si="88"/>
        <v>0</v>
      </c>
      <c r="L225" s="53">
        <f t="shared" si="88"/>
        <v>0</v>
      </c>
      <c r="M225" s="53">
        <f t="shared" si="88"/>
        <v>0</v>
      </c>
      <c r="N225" s="53">
        <f t="shared" si="88"/>
        <v>0</v>
      </c>
      <c r="O225" s="53">
        <f t="shared" si="88"/>
        <v>0</v>
      </c>
      <c r="P225" s="53">
        <f t="shared" si="88"/>
        <v>0</v>
      </c>
      <c r="Q225" s="53">
        <f t="shared" si="88"/>
        <v>0</v>
      </c>
      <c r="R225" s="53">
        <f t="shared" si="88"/>
        <v>0</v>
      </c>
      <c r="S225" s="45"/>
      <c r="T225" s="45"/>
    </row>
    <row r="226" spans="1:20" s="43" customFormat="1">
      <c r="A226" s="51"/>
      <c r="B226" s="42"/>
      <c r="C226" s="112" t="s">
        <v>415</v>
      </c>
      <c r="D226" s="42"/>
      <c r="E226" s="45">
        <f>SUM(F226:O226)</f>
        <v>7403510.1284782514</v>
      </c>
      <c r="F226" s="53">
        <f>F216+$D216*F223</f>
        <v>-273536.0570828924</v>
      </c>
      <c r="G226" s="53">
        <f t="shared" ref="G226:R226" si="89">G216+$D216*G223</f>
        <v>3932677.3639164763</v>
      </c>
      <c r="H226" s="53">
        <f>H216+$D216*H223</f>
        <v>42533.835960655641</v>
      </c>
      <c r="I226" s="53">
        <f t="shared" si="89"/>
        <v>2057739.3004388018</v>
      </c>
      <c r="J226" s="53">
        <f t="shared" si="89"/>
        <v>1644095.6852452108</v>
      </c>
      <c r="K226" s="53">
        <f t="shared" si="89"/>
        <v>0</v>
      </c>
      <c r="L226" s="53">
        <f t="shared" si="89"/>
        <v>0</v>
      </c>
      <c r="M226" s="53">
        <f t="shared" si="89"/>
        <v>0</v>
      </c>
      <c r="N226" s="53">
        <f t="shared" si="89"/>
        <v>0</v>
      </c>
      <c r="O226" s="53">
        <f t="shared" si="89"/>
        <v>0</v>
      </c>
      <c r="P226" s="53">
        <f t="shared" si="89"/>
        <v>0</v>
      </c>
      <c r="Q226" s="53">
        <f t="shared" si="89"/>
        <v>0</v>
      </c>
      <c r="R226" s="53">
        <f t="shared" si="89"/>
        <v>0</v>
      </c>
      <c r="S226" s="45"/>
      <c r="T226" s="45"/>
    </row>
    <row r="227" spans="1:20" s="43" customFormat="1">
      <c r="A227" s="51"/>
      <c r="B227" s="42"/>
      <c r="C227" s="112" t="s">
        <v>416</v>
      </c>
      <c r="D227" s="42"/>
      <c r="E227" s="45">
        <f>SUM(F227:O227)</f>
        <v>771152.9134799405</v>
      </c>
      <c r="F227" s="53">
        <f>F217+$D217*F223</f>
        <v>-215930.7281564021</v>
      </c>
      <c r="G227" s="53">
        <f t="shared" ref="G227:R227" si="90">G217+$D217*G223</f>
        <v>304812.95035214373</v>
      </c>
      <c r="H227" s="53">
        <f t="shared" si="90"/>
        <v>8252.2523936876096</v>
      </c>
      <c r="I227" s="53">
        <f t="shared" si="90"/>
        <v>303567.05077554728</v>
      </c>
      <c r="J227" s="53">
        <f t="shared" si="90"/>
        <v>370451.38811496401</v>
      </c>
      <c r="K227" s="53">
        <f t="shared" si="90"/>
        <v>0</v>
      </c>
      <c r="L227" s="53">
        <f t="shared" si="90"/>
        <v>0</v>
      </c>
      <c r="M227" s="53">
        <f t="shared" si="90"/>
        <v>0</v>
      </c>
      <c r="N227" s="53">
        <f t="shared" si="90"/>
        <v>0</v>
      </c>
      <c r="O227" s="53">
        <f t="shared" si="90"/>
        <v>0</v>
      </c>
      <c r="P227" s="53">
        <f t="shared" si="90"/>
        <v>0</v>
      </c>
      <c r="Q227" s="53">
        <f t="shared" si="90"/>
        <v>0</v>
      </c>
      <c r="R227" s="53">
        <f t="shared" si="90"/>
        <v>0</v>
      </c>
      <c r="S227" s="45"/>
      <c r="T227" s="45"/>
    </row>
    <row r="228" spans="1:20" s="43" customFormat="1">
      <c r="A228" s="51"/>
      <c r="B228" s="42"/>
      <c r="C228" s="112" t="s">
        <v>406</v>
      </c>
      <c r="D228" s="42"/>
      <c r="E228" s="53">
        <f>SUM(E225:E227)</f>
        <v>25897613.171443373</v>
      </c>
      <c r="F228" s="45">
        <f>SUM(F225:F227)</f>
        <v>4404954.4495603219</v>
      </c>
      <c r="G228" s="45">
        <f t="shared" ref="G228:R228" si="91">SUM(G225:G227)</f>
        <v>10278616.157124853</v>
      </c>
      <c r="H228" s="45">
        <f t="shared" si="91"/>
        <v>155771.29422899333</v>
      </c>
      <c r="I228" s="45">
        <f t="shared" si="91"/>
        <v>5082309.2264382197</v>
      </c>
      <c r="J228" s="45">
        <f t="shared" si="91"/>
        <v>5975962.0440909909</v>
      </c>
      <c r="K228" s="45">
        <f t="shared" si="91"/>
        <v>0</v>
      </c>
      <c r="L228" s="45">
        <f t="shared" si="91"/>
        <v>0</v>
      </c>
      <c r="M228" s="45">
        <f t="shared" si="91"/>
        <v>0</v>
      </c>
      <c r="N228" s="45">
        <f t="shared" si="91"/>
        <v>0</v>
      </c>
      <c r="O228" s="45">
        <f t="shared" si="91"/>
        <v>0</v>
      </c>
      <c r="P228" s="45">
        <f t="shared" si="91"/>
        <v>0</v>
      </c>
      <c r="Q228" s="45">
        <f t="shared" si="91"/>
        <v>0</v>
      </c>
      <c r="R228" s="45">
        <f t="shared" si="91"/>
        <v>0</v>
      </c>
      <c r="S228" s="45"/>
      <c r="T228" s="45"/>
    </row>
    <row r="229" spans="1:20">
      <c r="A229" s="51"/>
      <c r="B229" s="42"/>
      <c r="C229" s="112"/>
      <c r="D229" s="42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1:20" s="57" customFormat="1" ht="15.75">
      <c r="A230" s="51"/>
      <c r="B230" s="42"/>
      <c r="C230" s="112" t="s">
        <v>417</v>
      </c>
      <c r="D230" s="52">
        <f>E230/E$238</f>
        <v>0.68434685513906102</v>
      </c>
      <c r="E230" s="55">
        <f>SUM(F230:O230)</f>
        <v>35684086.62757916</v>
      </c>
      <c r="F230" s="47">
        <f>Summary!$G$61*'Cust. Summ.'!H13</f>
        <v>30440773.455758404</v>
      </c>
      <c r="G230" s="47">
        <f>Summary!$G$61*'Cust. Summ.'!I13</f>
        <v>5099334.4544891324</v>
      </c>
      <c r="H230" s="47">
        <f>Summary!$G$61*'Cust. Summ.'!J13</f>
        <v>6373.0448850078301</v>
      </c>
      <c r="I230" s="47">
        <f>Summary!$G$61*'Cust. Summ.'!K13</f>
        <v>85892.965379692148</v>
      </c>
      <c r="J230" s="47">
        <f>Summary!$G$61*'Cust. Summ.'!L13</f>
        <v>51712.707066920666</v>
      </c>
      <c r="K230" s="47">
        <f>Summary!$G$61*'Cust. Summ.'!M13</f>
        <v>0</v>
      </c>
      <c r="L230" s="47">
        <f>Summary!$G$61*'Cust. Summ.'!N13</f>
        <v>0</v>
      </c>
      <c r="M230" s="47">
        <f>Summary!$G$61*'Cust. Summ.'!O13</f>
        <v>0</v>
      </c>
      <c r="N230" s="47">
        <f>Summary!$G$61*'Cust. Summ.'!P13</f>
        <v>0</v>
      </c>
      <c r="O230" s="47">
        <f>Summary!$G$61*'Cust. Summ.'!Q13</f>
        <v>0</v>
      </c>
      <c r="P230" s="47">
        <f>Summary!$G$61*'Cust. Summ.'!R13</f>
        <v>0</v>
      </c>
      <c r="Q230" s="47">
        <f>Summary!$G$61*'Cust. Summ.'!S13</f>
        <v>0</v>
      </c>
      <c r="R230" s="47">
        <f>Summary!$G$61*'Cust. Summ.'!T13</f>
        <v>0</v>
      </c>
      <c r="S230" s="56"/>
      <c r="T230" s="56"/>
    </row>
    <row r="231" spans="1:20" s="57" customFormat="1" ht="15.75">
      <c r="A231" s="51"/>
      <c r="B231" s="42"/>
      <c r="C231" s="112" t="s">
        <v>418</v>
      </c>
      <c r="D231" s="52">
        <f>E231/E$238</f>
        <v>0.28587615698275687</v>
      </c>
      <c r="E231" s="55">
        <f>SUM(F231:O231)</f>
        <v>14906519.221834078</v>
      </c>
      <c r="F231" s="53">
        <f>Summary!$G$61*'Demand Summ.'!H13</f>
        <v>8048823.9815160688</v>
      </c>
      <c r="G231" s="53">
        <f>Summary!$G$61*'Demand Summ.'!I13</f>
        <v>4967277.7316067377</v>
      </c>
      <c r="H231" s="53">
        <f>Summary!$G$61*'Demand Summ.'!J13</f>
        <v>0</v>
      </c>
      <c r="I231" s="53">
        <f>Summary!$G$61*'Demand Summ.'!K13</f>
        <v>1890417.5087112708</v>
      </c>
      <c r="J231" s="53">
        <f>Summary!$G$61*'Demand Summ.'!L13</f>
        <v>0</v>
      </c>
      <c r="K231" s="53">
        <f>Summary!$G$61*'Demand Summ.'!M13</f>
        <v>0</v>
      </c>
      <c r="L231" s="53">
        <f>Summary!$G$61*'Demand Summ.'!N13</f>
        <v>0</v>
      </c>
      <c r="M231" s="53">
        <f>Summary!$G$61*'Demand Summ.'!O13</f>
        <v>0</v>
      </c>
      <c r="N231" s="53">
        <f>Summary!$G$61*'Demand Summ.'!P13</f>
        <v>0</v>
      </c>
      <c r="O231" s="53">
        <f>Summary!$G$61*'Demand Summ.'!Q13</f>
        <v>0</v>
      </c>
      <c r="P231" s="53">
        <f>Summary!$G$61*'Demand Summ.'!R13</f>
        <v>0</v>
      </c>
      <c r="Q231" s="53">
        <f>Summary!$G$61*'Demand Summ.'!S13</f>
        <v>0</v>
      </c>
      <c r="R231" s="53">
        <f>Summary!$G$61*'Demand Summ.'!T13</f>
        <v>0</v>
      </c>
      <c r="S231" s="56"/>
      <c r="T231" s="56"/>
    </row>
    <row r="232" spans="1:20" s="57" customFormat="1" ht="15.75">
      <c r="A232" s="51"/>
      <c r="B232" s="42"/>
      <c r="C232" s="112" t="s">
        <v>419</v>
      </c>
      <c r="D232" s="52">
        <f>E232/E$238</f>
        <v>2.9776987878182976E-2</v>
      </c>
      <c r="E232" s="55">
        <f>SUM(F232:O232)</f>
        <v>1552669.6834714613</v>
      </c>
      <c r="F232" s="53">
        <f>Summary!$G$61*'Commodity Summ.'!H13</f>
        <v>460971.83599797479</v>
      </c>
      <c r="G232" s="53">
        <f>Summary!$G$61*'Commodity Summ.'!I13</f>
        <v>306352.2357764871</v>
      </c>
      <c r="H232" s="53">
        <f>Summary!$G$61*'Commodity Summ.'!J13</f>
        <v>7695.1824639135702</v>
      </c>
      <c r="I232" s="53">
        <f>Summary!$G$61*'Commodity Summ.'!K13</f>
        <v>376569.97429289756</v>
      </c>
      <c r="J232" s="53">
        <f>Summary!$G$61*'Commodity Summ.'!L13</f>
        <v>401080.45494018815</v>
      </c>
      <c r="K232" s="53">
        <f>Summary!$G$61*'Commodity Summ.'!M13</f>
        <v>0</v>
      </c>
      <c r="L232" s="53">
        <f>Summary!$G$61*'Commodity Summ.'!N13</f>
        <v>0</v>
      </c>
      <c r="M232" s="53">
        <f>Summary!$G$61*'Commodity Summ.'!O13</f>
        <v>0</v>
      </c>
      <c r="N232" s="53">
        <f>Summary!$G$61*'Commodity Summ.'!P13</f>
        <v>0</v>
      </c>
      <c r="O232" s="53">
        <f>Summary!$G$61*'Commodity Summ.'!Q13</f>
        <v>0</v>
      </c>
      <c r="P232" s="53">
        <f>Summary!$G$61*'Commodity Summ.'!R13</f>
        <v>0</v>
      </c>
      <c r="Q232" s="53">
        <f>Summary!$G$61*'Commodity Summ.'!S13</f>
        <v>0</v>
      </c>
      <c r="R232" s="53">
        <f>Summary!$G$61*'Commodity Summ.'!T13</f>
        <v>0</v>
      </c>
      <c r="S232" s="56"/>
      <c r="T232" s="56"/>
    </row>
    <row r="233" spans="1:20" s="57" customFormat="1" ht="15.75">
      <c r="A233" s="51"/>
      <c r="B233" s="42"/>
      <c r="C233" s="112" t="s">
        <v>406</v>
      </c>
      <c r="D233" s="58">
        <f t="shared" ref="D233:R233" si="92">SUM(D230:D232)</f>
        <v>1.0000000000000009</v>
      </c>
      <c r="E233" s="54">
        <f t="shared" si="92"/>
        <v>52143275.532884702</v>
      </c>
      <c r="F233" s="53">
        <f t="shared" si="92"/>
        <v>38950569.273272447</v>
      </c>
      <c r="G233" s="53">
        <f t="shared" si="92"/>
        <v>10372964.421872359</v>
      </c>
      <c r="H233" s="53">
        <f t="shared" si="92"/>
        <v>14068.2273489214</v>
      </c>
      <c r="I233" s="53">
        <f t="shared" si="92"/>
        <v>2352880.4483838603</v>
      </c>
      <c r="J233" s="53">
        <f t="shared" si="92"/>
        <v>452793.1620071088</v>
      </c>
      <c r="K233" s="53">
        <f t="shared" si="92"/>
        <v>0</v>
      </c>
      <c r="L233" s="53">
        <f t="shared" si="92"/>
        <v>0</v>
      </c>
      <c r="M233" s="53">
        <f t="shared" si="92"/>
        <v>0</v>
      </c>
      <c r="N233" s="53">
        <f t="shared" si="92"/>
        <v>0</v>
      </c>
      <c r="O233" s="53">
        <f t="shared" si="92"/>
        <v>0</v>
      </c>
      <c r="P233" s="53">
        <f t="shared" si="92"/>
        <v>0</v>
      </c>
      <c r="Q233" s="53">
        <f t="shared" si="92"/>
        <v>0</v>
      </c>
      <c r="R233" s="53">
        <f t="shared" si="92"/>
        <v>0</v>
      </c>
      <c r="S233" s="56"/>
      <c r="T233" s="56"/>
    </row>
    <row r="234" spans="1:20" s="57" customFormat="1">
      <c r="A234" s="51"/>
      <c r="B234" s="42"/>
      <c r="C234" s="112"/>
      <c r="D234" s="42"/>
      <c r="E234" s="45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6"/>
      <c r="Q234" s="56"/>
      <c r="R234" s="56"/>
      <c r="S234" s="56"/>
      <c r="T234" s="56"/>
    </row>
    <row r="235" spans="1:20" s="57" customFormat="1">
      <c r="A235" s="51"/>
      <c r="B235" s="42"/>
      <c r="C235" s="112" t="s">
        <v>417</v>
      </c>
      <c r="D235" s="52">
        <f>E235/E$238</f>
        <v>0.46757629187857119</v>
      </c>
      <c r="E235" s="45">
        <f>SUM(F235:O235)</f>
        <v>24380959.420068838</v>
      </c>
      <c r="F235" s="47">
        <f>Summary!H61*'Cust. Summ.'!H13</f>
        <v>15094466.401200389</v>
      </c>
      <c r="G235" s="47">
        <f>Summary!I61*'Cust. Summ.'!I13</f>
        <v>7956315.086136152</v>
      </c>
      <c r="H235" s="47">
        <f>Summary!J61*'Cust. Summ.'!J13</f>
        <v>100399.99131079139</v>
      </c>
      <c r="I235" s="47">
        <f>Summary!K61*'Cust. Summ.'!K13</f>
        <v>303427.52815791604</v>
      </c>
      <c r="J235" s="47">
        <f>Summary!L61*'Cust. Summ.'!L13</f>
        <v>926350.41326359077</v>
      </c>
      <c r="K235" s="47">
        <f>Summary!M61*'Cust. Summ.'!M13</f>
        <v>0</v>
      </c>
      <c r="L235" s="47">
        <f>Summary!N61*'Cust. Summ.'!N13</f>
        <v>0</v>
      </c>
      <c r="M235" s="47">
        <f>Summary!O61*'Cust. Summ.'!O13</f>
        <v>0</v>
      </c>
      <c r="N235" s="47">
        <f>Summary!P61*'Cust. Summ.'!P13</f>
        <v>0</v>
      </c>
      <c r="O235" s="47">
        <f>Summary!Q61*'Cust. Summ.'!Q13</f>
        <v>0</v>
      </c>
      <c r="P235" s="47">
        <f>Summary!R61*'Cust. Summ.'!R13</f>
        <v>0</v>
      </c>
      <c r="Q235" s="47">
        <f>Summary!S61*'Cust. Summ.'!S13</f>
        <v>0</v>
      </c>
      <c r="R235" s="47">
        <f>Summary!T61*'Cust. Summ.'!T13</f>
        <v>0</v>
      </c>
      <c r="S235" s="56"/>
      <c r="T235" s="56"/>
    </row>
    <row r="236" spans="1:20" s="57" customFormat="1">
      <c r="A236" s="51"/>
      <c r="B236" s="42"/>
      <c r="C236" s="112" t="s">
        <v>418</v>
      </c>
      <c r="D236" s="52">
        <f>E236/E$238</f>
        <v>0.35324828766212779</v>
      </c>
      <c r="E236" s="45">
        <f>SUM(F236:O236)</f>
        <v>18419522.79508603</v>
      </c>
      <c r="F236" s="53">
        <f>Summary!H61*'Demand Summ.'!H13</f>
        <v>3991117.4837506558</v>
      </c>
      <c r="G236" s="53">
        <f>Summary!I61*'Demand Summ.'!I13</f>
        <v>7750271.551264667</v>
      </c>
      <c r="H236" s="53">
        <f>Summary!J61*'Demand Summ.'!J13</f>
        <v>0</v>
      </c>
      <c r="I236" s="53">
        <f>Summary!K61*'Demand Summ.'!K13</f>
        <v>6678133.7600707076</v>
      </c>
      <c r="J236" s="53">
        <f>Summary!L61*'Demand Summ.'!L13</f>
        <v>0</v>
      </c>
      <c r="K236" s="53">
        <f>Summary!M61*'Demand Summ.'!M13</f>
        <v>0</v>
      </c>
      <c r="L236" s="53">
        <f>Summary!N61*'Demand Summ.'!N13</f>
        <v>0</v>
      </c>
      <c r="M236" s="53">
        <f>Summary!O61*'Demand Summ.'!O13</f>
        <v>0</v>
      </c>
      <c r="N236" s="53">
        <f>Summary!P61*'Demand Summ.'!P13</f>
        <v>0</v>
      </c>
      <c r="O236" s="53">
        <f>Summary!Q61*'Demand Summ.'!Q13</f>
        <v>0</v>
      </c>
      <c r="P236" s="53">
        <f>Summary!R61*'Demand Summ.'!R13</f>
        <v>0</v>
      </c>
      <c r="Q236" s="53">
        <f>Summary!S61*'Demand Summ.'!S13</f>
        <v>0</v>
      </c>
      <c r="R236" s="53">
        <f>Summary!T61*'Demand Summ.'!T13</f>
        <v>0</v>
      </c>
      <c r="S236" s="56"/>
      <c r="T236" s="56"/>
    </row>
    <row r="237" spans="1:20" s="57" customFormat="1">
      <c r="A237" s="51"/>
      <c r="B237" s="42"/>
      <c r="C237" s="112" t="s">
        <v>419</v>
      </c>
      <c r="D237" s="52">
        <f>E237/E$238</f>
        <v>0.17917542045930099</v>
      </c>
      <c r="E237" s="45">
        <f>SUM(F237:O237)</f>
        <v>9342793.3177297898</v>
      </c>
      <c r="F237" s="53">
        <f>Summary!H61*'Commodity Summ.'!H13</f>
        <v>228579.07669408561</v>
      </c>
      <c r="G237" s="53">
        <f>Summary!I61*'Commodity Summ.'!I13</f>
        <v>477990.79211881064</v>
      </c>
      <c r="H237" s="53">
        <f>Summary!J61*'Commodity Summ.'!J13</f>
        <v>121228.74802425427</v>
      </c>
      <c r="I237" s="53">
        <f>Summary!K61*'Commodity Summ.'!K13</f>
        <v>1330280.0290231805</v>
      </c>
      <c r="J237" s="53">
        <f>Summary!L61*'Commodity Summ.'!L13</f>
        <v>7184714.6718694577</v>
      </c>
      <c r="K237" s="53">
        <f>Summary!M61*'Commodity Summ.'!M13</f>
        <v>0</v>
      </c>
      <c r="L237" s="53">
        <f>Summary!N61*'Commodity Summ.'!N13</f>
        <v>0</v>
      </c>
      <c r="M237" s="53">
        <f>Summary!O61*'Commodity Summ.'!O13</f>
        <v>0</v>
      </c>
      <c r="N237" s="53">
        <f>Summary!P61*'Commodity Summ.'!P13</f>
        <v>0</v>
      </c>
      <c r="O237" s="53">
        <f>Summary!Q61*'Commodity Summ.'!Q13</f>
        <v>0</v>
      </c>
      <c r="P237" s="53">
        <f>Summary!R61*'Commodity Summ.'!R13</f>
        <v>0</v>
      </c>
      <c r="Q237" s="53">
        <f>Summary!S61*'Commodity Summ.'!S13</f>
        <v>0</v>
      </c>
      <c r="R237" s="53">
        <f>Summary!T61*'Commodity Summ.'!T13</f>
        <v>0</v>
      </c>
      <c r="S237" s="56"/>
      <c r="T237" s="56"/>
    </row>
    <row r="238" spans="1:20" s="57" customFormat="1" ht="15.75">
      <c r="A238" s="51"/>
      <c r="B238" s="42"/>
      <c r="C238" s="112" t="s">
        <v>406</v>
      </c>
      <c r="D238" s="58">
        <f>SUM(D235:D237)</f>
        <v>1</v>
      </c>
      <c r="E238" s="54">
        <f>SUM(E235:E237)</f>
        <v>52143275.532884657</v>
      </c>
      <c r="F238" s="54">
        <f t="shared" ref="F238:R238" si="93">SUM(F235:F237)</f>
        <v>19314162.96164513</v>
      </c>
      <c r="G238" s="54">
        <f t="shared" si="93"/>
        <v>16184577.429519629</v>
      </c>
      <c r="H238" s="54">
        <f t="shared" si="93"/>
        <v>221628.73933504566</v>
      </c>
      <c r="I238" s="54">
        <f t="shared" si="93"/>
        <v>8311841.3172518043</v>
      </c>
      <c r="J238" s="54">
        <f t="shared" si="93"/>
        <v>8111065.0851330487</v>
      </c>
      <c r="K238" s="54">
        <f t="shared" si="93"/>
        <v>0</v>
      </c>
      <c r="L238" s="54">
        <f t="shared" si="93"/>
        <v>0</v>
      </c>
      <c r="M238" s="54">
        <f t="shared" si="93"/>
        <v>0</v>
      </c>
      <c r="N238" s="54">
        <f t="shared" si="93"/>
        <v>0</v>
      </c>
      <c r="O238" s="54">
        <f t="shared" si="93"/>
        <v>0</v>
      </c>
      <c r="P238" s="54">
        <f t="shared" si="93"/>
        <v>0</v>
      </c>
      <c r="Q238" s="54">
        <f t="shared" si="93"/>
        <v>0</v>
      </c>
      <c r="R238" s="54">
        <f t="shared" si="93"/>
        <v>0</v>
      </c>
      <c r="S238" s="56"/>
      <c r="T238" s="56"/>
    </row>
    <row r="239" spans="1:20" s="57" customFormat="1">
      <c r="A239" s="51"/>
      <c r="B239" s="42"/>
      <c r="C239" s="112"/>
      <c r="D239" s="42"/>
      <c r="E239" s="45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6"/>
      <c r="T239" s="56"/>
    </row>
    <row r="240" spans="1:20" s="57" customFormat="1">
      <c r="A240" s="51"/>
      <c r="B240" s="42"/>
      <c r="C240" s="112" t="s">
        <v>410</v>
      </c>
      <c r="D240" s="52"/>
      <c r="E240" s="45">
        <f>SUM(F240:O240)</f>
        <v>-11303127.207510319</v>
      </c>
      <c r="F240" s="53">
        <f>+F235-F230</f>
        <v>-15346307.054558014</v>
      </c>
      <c r="G240" s="53">
        <f t="shared" ref="G240:R240" si="94">+G235-G230</f>
        <v>2856980.6316470196</v>
      </c>
      <c r="H240" s="53">
        <f t="shared" si="94"/>
        <v>94026.946425783564</v>
      </c>
      <c r="I240" s="53">
        <f t="shared" si="94"/>
        <v>217534.56277822389</v>
      </c>
      <c r="J240" s="53">
        <f t="shared" si="94"/>
        <v>874637.70619667007</v>
      </c>
      <c r="K240" s="53">
        <f t="shared" si="94"/>
        <v>0</v>
      </c>
      <c r="L240" s="53">
        <f t="shared" si="94"/>
        <v>0</v>
      </c>
      <c r="M240" s="53">
        <f t="shared" si="94"/>
        <v>0</v>
      </c>
      <c r="N240" s="53">
        <f t="shared" si="94"/>
        <v>0</v>
      </c>
      <c r="O240" s="53">
        <f t="shared" si="94"/>
        <v>0</v>
      </c>
      <c r="P240" s="53">
        <f t="shared" si="94"/>
        <v>0</v>
      </c>
      <c r="Q240" s="53">
        <f t="shared" si="94"/>
        <v>0</v>
      </c>
      <c r="R240" s="53">
        <f t="shared" si="94"/>
        <v>0</v>
      </c>
      <c r="S240" s="56"/>
      <c r="T240" s="56"/>
    </row>
    <row r="241" spans="3:18" s="57" customFormat="1">
      <c r="C241" s="112" t="s">
        <v>411</v>
      </c>
      <c r="D241" s="52"/>
      <c r="E241" s="45">
        <f>SUM(F241:O241)</f>
        <v>3513003.5732519529</v>
      </c>
      <c r="F241" s="53">
        <f t="shared" ref="F241:R241" si="95">+F236-F231</f>
        <v>-4057706.497765413</v>
      </c>
      <c r="G241" s="53">
        <f t="shared" si="95"/>
        <v>2782993.8196579292</v>
      </c>
      <c r="H241" s="53">
        <f t="shared" si="95"/>
        <v>0</v>
      </c>
      <c r="I241" s="53">
        <f t="shared" si="95"/>
        <v>4787716.2513594367</v>
      </c>
      <c r="J241" s="53">
        <f t="shared" si="95"/>
        <v>0</v>
      </c>
      <c r="K241" s="53">
        <f t="shared" si="95"/>
        <v>0</v>
      </c>
      <c r="L241" s="53">
        <f t="shared" si="95"/>
        <v>0</v>
      </c>
      <c r="M241" s="53">
        <f t="shared" si="95"/>
        <v>0</v>
      </c>
      <c r="N241" s="53">
        <f t="shared" si="95"/>
        <v>0</v>
      </c>
      <c r="O241" s="53">
        <f t="shared" si="95"/>
        <v>0</v>
      </c>
      <c r="P241" s="53">
        <f t="shared" si="95"/>
        <v>0</v>
      </c>
      <c r="Q241" s="53">
        <f t="shared" si="95"/>
        <v>0</v>
      </c>
      <c r="R241" s="53">
        <f t="shared" si="95"/>
        <v>0</v>
      </c>
    </row>
    <row r="242" spans="3:18" s="57" customFormat="1">
      <c r="C242" s="112" t="s">
        <v>412</v>
      </c>
      <c r="D242" s="52"/>
      <c r="E242" s="45">
        <f>SUM(F242:O242)</f>
        <v>7790123.634258328</v>
      </c>
      <c r="F242" s="53">
        <f t="shared" ref="F242:R242" si="96">+F237-F232</f>
        <v>-232392.75930388918</v>
      </c>
      <c r="G242" s="53">
        <f t="shared" si="96"/>
        <v>171638.55634232354</v>
      </c>
      <c r="H242" s="53">
        <f t="shared" si="96"/>
        <v>113533.56556034069</v>
      </c>
      <c r="I242" s="53">
        <f t="shared" si="96"/>
        <v>953710.05473028286</v>
      </c>
      <c r="J242" s="53">
        <f t="shared" si="96"/>
        <v>6783634.21692927</v>
      </c>
      <c r="K242" s="53">
        <f t="shared" si="96"/>
        <v>0</v>
      </c>
      <c r="L242" s="53">
        <f t="shared" si="96"/>
        <v>0</v>
      </c>
      <c r="M242" s="53">
        <f t="shared" si="96"/>
        <v>0</v>
      </c>
      <c r="N242" s="53">
        <f t="shared" si="96"/>
        <v>0</v>
      </c>
      <c r="O242" s="53">
        <f t="shared" si="96"/>
        <v>0</v>
      </c>
      <c r="P242" s="53">
        <f t="shared" si="96"/>
        <v>0</v>
      </c>
      <c r="Q242" s="53">
        <f t="shared" si="96"/>
        <v>0</v>
      </c>
      <c r="R242" s="53">
        <f t="shared" si="96"/>
        <v>0</v>
      </c>
    </row>
    <row r="243" spans="3:18" s="57" customFormat="1">
      <c r="C243" s="112" t="s">
        <v>413</v>
      </c>
      <c r="D243" s="58"/>
      <c r="E243" s="45">
        <f>SUM(F243:O243)</f>
        <v>-3.7252902984619141E-8</v>
      </c>
      <c r="F243" s="45">
        <f>SUM(F240:F242)</f>
        <v>-19636406.311627317</v>
      </c>
      <c r="G243" s="45">
        <f t="shared" ref="G243:O243" si="97">SUM(G240:G242)</f>
        <v>5811613.0076472722</v>
      </c>
      <c r="H243" s="45">
        <f t="shared" si="97"/>
        <v>207560.51198612427</v>
      </c>
      <c r="I243" s="45">
        <f t="shared" si="97"/>
        <v>5958960.868867944</v>
      </c>
      <c r="J243" s="45">
        <f t="shared" si="97"/>
        <v>7658271.9231259404</v>
      </c>
      <c r="K243" s="45">
        <f t="shared" si="97"/>
        <v>0</v>
      </c>
      <c r="L243" s="45">
        <f t="shared" si="97"/>
        <v>0</v>
      </c>
      <c r="M243" s="45">
        <f t="shared" si="97"/>
        <v>0</v>
      </c>
      <c r="N243" s="45">
        <f t="shared" si="97"/>
        <v>0</v>
      </c>
      <c r="O243" s="45">
        <f t="shared" si="97"/>
        <v>0</v>
      </c>
      <c r="P243" s="45">
        <f>SUM(P240:P242)</f>
        <v>0</v>
      </c>
      <c r="Q243" s="45">
        <f>SUM(Q240:Q242)</f>
        <v>0</v>
      </c>
      <c r="R243" s="45">
        <f>SUM(R240:R242)</f>
        <v>0</v>
      </c>
    </row>
    <row r="244" spans="3:18" s="57" customFormat="1">
      <c r="C244" s="112"/>
      <c r="D244" s="42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</row>
    <row r="245" spans="3:18" s="57" customFormat="1">
      <c r="C245" s="112" t="s">
        <v>414</v>
      </c>
      <c r="D245" s="42"/>
      <c r="E245" s="45">
        <f>SUM(F245:O245)</f>
        <v>35684086.62757913</v>
      </c>
      <c r="F245" s="53">
        <f>F230+$D230*F$243</f>
        <v>17002660.55016344</v>
      </c>
      <c r="G245" s="53">
        <f t="shared" ref="G245:R245" si="98">G230+$D230*G$243</f>
        <v>9076493.5395578034</v>
      </c>
      <c r="H245" s="53">
        <f t="shared" si="98"/>
        <v>148416.42851376536</v>
      </c>
      <c r="I245" s="53">
        <f t="shared" si="98"/>
        <v>4163889.095886196</v>
      </c>
      <c r="J245" s="53">
        <f t="shared" si="98"/>
        <v>5292627.0134579269</v>
      </c>
      <c r="K245" s="53">
        <f t="shared" si="98"/>
        <v>0</v>
      </c>
      <c r="L245" s="53">
        <f t="shared" si="98"/>
        <v>0</v>
      </c>
      <c r="M245" s="53">
        <f t="shared" si="98"/>
        <v>0</v>
      </c>
      <c r="N245" s="53">
        <f t="shared" si="98"/>
        <v>0</v>
      </c>
      <c r="O245" s="53">
        <f t="shared" si="98"/>
        <v>0</v>
      </c>
      <c r="P245" s="53">
        <f t="shared" si="98"/>
        <v>0</v>
      </c>
      <c r="Q245" s="53">
        <f t="shared" si="98"/>
        <v>0</v>
      </c>
      <c r="R245" s="53">
        <f t="shared" si="98"/>
        <v>0</v>
      </c>
    </row>
    <row r="246" spans="3:18" s="57" customFormat="1">
      <c r="C246" s="112" t="s">
        <v>415</v>
      </c>
      <c r="D246" s="42"/>
      <c r="E246" s="45">
        <f>SUM(F246:O246)</f>
        <v>14906519.221834069</v>
      </c>
      <c r="F246" s="53">
        <f t="shared" ref="F246:F247" si="99">F231+$D231*F$243</f>
        <v>2435243.6081961002</v>
      </c>
      <c r="G246" s="53">
        <f t="shared" ref="G246:R246" si="100">G231+$D231*G$243</f>
        <v>6628679.3241039412</v>
      </c>
      <c r="H246" s="53">
        <f t="shared" si="100"/>
        <v>59336.601507966654</v>
      </c>
      <c r="I246" s="53">
        <f t="shared" si="100"/>
        <v>3593942.3415138684</v>
      </c>
      <c r="J246" s="53">
        <f t="shared" si="100"/>
        <v>2189317.3465121905</v>
      </c>
      <c r="K246" s="53">
        <f t="shared" si="100"/>
        <v>0</v>
      </c>
      <c r="L246" s="53">
        <f t="shared" si="100"/>
        <v>0</v>
      </c>
      <c r="M246" s="53">
        <f t="shared" si="100"/>
        <v>0</v>
      </c>
      <c r="N246" s="53">
        <f t="shared" si="100"/>
        <v>0</v>
      </c>
      <c r="O246" s="53">
        <f t="shared" si="100"/>
        <v>0</v>
      </c>
      <c r="P246" s="53">
        <f t="shared" si="100"/>
        <v>0</v>
      </c>
      <c r="Q246" s="53">
        <f t="shared" si="100"/>
        <v>0</v>
      </c>
      <c r="R246" s="53">
        <f t="shared" si="100"/>
        <v>0</v>
      </c>
    </row>
    <row r="247" spans="3:18" s="57" customFormat="1">
      <c r="C247" s="112" t="s">
        <v>416</v>
      </c>
      <c r="D247" s="42"/>
      <c r="E247" s="45">
        <f>SUM(F247:O247)</f>
        <v>1552669.6834714599</v>
      </c>
      <c r="F247" s="53">
        <f t="shared" si="99"/>
        <v>-123741.1967144275</v>
      </c>
      <c r="G247" s="53">
        <f t="shared" ref="G247:R247" si="101">G232+$D232*G$243</f>
        <v>479404.56585789041</v>
      </c>
      <c r="H247" s="53">
        <f t="shared" si="101"/>
        <v>13875.709313313844</v>
      </c>
      <c r="I247" s="53">
        <f t="shared" si="101"/>
        <v>554009.87985174498</v>
      </c>
      <c r="J247" s="53">
        <f t="shared" si="101"/>
        <v>629120.72516293824</v>
      </c>
      <c r="K247" s="53">
        <f t="shared" si="101"/>
        <v>0</v>
      </c>
      <c r="L247" s="53">
        <f t="shared" si="101"/>
        <v>0</v>
      </c>
      <c r="M247" s="53">
        <f t="shared" si="101"/>
        <v>0</v>
      </c>
      <c r="N247" s="53">
        <f t="shared" si="101"/>
        <v>0</v>
      </c>
      <c r="O247" s="53">
        <f t="shared" si="101"/>
        <v>0</v>
      </c>
      <c r="P247" s="53">
        <f t="shared" si="101"/>
        <v>0</v>
      </c>
      <c r="Q247" s="53">
        <f t="shared" si="101"/>
        <v>0</v>
      </c>
      <c r="R247" s="53">
        <f t="shared" si="101"/>
        <v>0</v>
      </c>
    </row>
    <row r="248" spans="3:18" s="57" customFormat="1">
      <c r="C248" s="112" t="s">
        <v>406</v>
      </c>
      <c r="D248" s="42"/>
      <c r="E248" s="45">
        <f>SUM(F248:O248)</f>
        <v>52143275.532884657</v>
      </c>
      <c r="F248" s="45">
        <f>SUM(F245:F247)</f>
        <v>19314162.961645115</v>
      </c>
      <c r="G248" s="45">
        <f t="shared" ref="G248:R248" si="102">SUM(G245:G247)</f>
        <v>16184577.429519635</v>
      </c>
      <c r="H248" s="45">
        <f>SUM(H245:H247)</f>
        <v>221628.73933504589</v>
      </c>
      <c r="I248" s="45">
        <f t="shared" si="102"/>
        <v>8311841.3172518089</v>
      </c>
      <c r="J248" s="45">
        <f t="shared" si="102"/>
        <v>8111065.0851330552</v>
      </c>
      <c r="K248" s="45">
        <f t="shared" si="102"/>
        <v>0</v>
      </c>
      <c r="L248" s="45">
        <f t="shared" si="102"/>
        <v>0</v>
      </c>
      <c r="M248" s="45">
        <f t="shared" si="102"/>
        <v>0</v>
      </c>
      <c r="N248" s="45">
        <f t="shared" si="102"/>
        <v>0</v>
      </c>
      <c r="O248" s="45">
        <f t="shared" si="102"/>
        <v>0</v>
      </c>
      <c r="P248" s="45">
        <f t="shared" si="102"/>
        <v>0</v>
      </c>
      <c r="Q248" s="45">
        <f t="shared" si="102"/>
        <v>0</v>
      </c>
      <c r="R248" s="45">
        <f t="shared" si="102"/>
        <v>0</v>
      </c>
    </row>
  </sheetData>
  <phoneticPr fontId="0" type="noConversion"/>
  <printOptions horizontalCentered="1" gridLines="1"/>
  <pageMargins left="1" right="1" top="1" bottom="1" header="0.5" footer="0.5"/>
  <pageSetup scale="34" fitToHeight="2" orientation="portrait" horizontalDpi="300" verticalDpi="300" r:id="rId1"/>
  <headerFooter>
    <oddHeader>&amp;RExhibit PHR-2
Page &amp;P of &amp;N</oddHeader>
  </headerFooter>
  <rowBreaks count="1" manualBreakCount="1">
    <brk id="10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W106"/>
  <sheetViews>
    <sheetView tabSelected="1" defaultGridColor="0" view="pageBreakPreview" topLeftCell="A19" colorId="22" zoomScale="60" zoomScaleNormal="57" workbookViewId="0">
      <selection activeCell="G56" sqref="G56:L56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Customer/Demand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15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535</v>
      </c>
      <c r="J9" s="2" t="s">
        <v>535</v>
      </c>
      <c r="K9" s="40" t="s">
        <v>536</v>
      </c>
      <c r="L9" s="40" t="s">
        <v>536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537</v>
      </c>
      <c r="J10" s="40" t="s">
        <v>538</v>
      </c>
      <c r="K10" s="40" t="s">
        <v>537</v>
      </c>
      <c r="L10" s="40" t="s">
        <v>538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Summary'!I37</f>
        <v>429929613.70575309</v>
      </c>
      <c r="H13" s="1">
        <f>+'Plant Alloc.'!J277+'Plant Alloc.'!J279-'Dep.Res. Alloc.'!J273+'Oth. RB Alloc.'!I44</f>
        <v>366757039.61058366</v>
      </c>
      <c r="I13" s="1">
        <f>+'Plant Alloc.'!K277+'Plant Alloc.'!K279-'Dep.Res. Alloc.'!K273+'Oth. RB Alloc.'!J44</f>
        <v>61437887.287285753</v>
      </c>
      <c r="J13" s="1">
        <f>+'Plant Alloc.'!L277+'Plant Alloc.'!L279-'Dep.Res. Alloc.'!L273+'Oth. RB Alloc.'!K44</f>
        <v>76783.826755515372</v>
      </c>
      <c r="K13" s="1">
        <f>+'Plant Alloc.'!M277+'Plant Alloc.'!M279-'Dep.Res. Alloc.'!M273+'Oth. RB Alloc.'!L44</f>
        <v>1034857.0725975137</v>
      </c>
      <c r="L13" s="1">
        <f>+'Plant Alloc.'!N277+'Plant Alloc.'!N279-'Dep.Res. Alloc.'!N273+'Oth. RB Alloc.'!M44</f>
        <v>623045.90853046742</v>
      </c>
      <c r="M13" s="1">
        <f>+'Plant Alloc.'!O277+'Plant Alloc.'!O279-'Dep.Res. Alloc.'!O273+'Oth. RB Alloc.'!N44</f>
        <v>0</v>
      </c>
      <c r="N13" s="1">
        <f>+'Plant Alloc.'!P277+'Plant Alloc.'!P279-'Dep.Res. Alloc.'!P273+'Oth. RB Alloc.'!O44</f>
        <v>0</v>
      </c>
      <c r="O13" s="1">
        <f>+'Plant Alloc.'!Q277+'Plant Alloc.'!Q279-'Dep.Res. Alloc.'!Q273+'Oth. RB Alloc.'!P44</f>
        <v>0</v>
      </c>
      <c r="P13" s="1">
        <f>+'Plant Alloc.'!R277+'Plant Alloc.'!R279-'Dep.Res. Alloc.'!R273+'Oth. RB Alloc.'!Q44</f>
        <v>0</v>
      </c>
      <c r="Q13" s="1">
        <f>+'Plant Alloc.'!S277+'Plant Alloc.'!S279-'Dep.Res. Alloc.'!S273+'Oth. RB Alloc.'!R44</f>
        <v>0</v>
      </c>
      <c r="R13" s="1">
        <f>+'Plant Alloc.'!T277+'Plant Alloc.'!T279-'Dep.Res. Alloc.'!T273+'Oth. RB Alloc.'!S44</f>
        <v>0</v>
      </c>
      <c r="S13" s="1">
        <f>+'Plant Alloc.'!U277+'Plant Alloc.'!U279-'Dep.Res. Alloc.'!U273+'Oth. RB Alloc.'!T44</f>
        <v>0</v>
      </c>
      <c r="T13" s="1">
        <f>+'Plant Alloc.'!V277+'Plant Alloc.'!V279-'Dep.Res. Alloc.'!V273+'Oth. RB Alloc.'!U44</f>
        <v>0</v>
      </c>
      <c r="U13" s="1">
        <f>+'Plant Alloc.'!W277+'Plant Alloc.'!W279-'Dep.Res. Alloc.'!W273+'Oth. RB Alloc.'!V44</f>
        <v>0</v>
      </c>
      <c r="V13" s="1">
        <f>+'Plant Alloc.'!X277+'Plant Alloc.'!X279-'Dep.Res. Alloc.'!X273+'Oth. RB Alloc.'!W44</f>
        <v>0</v>
      </c>
      <c r="W13" s="1">
        <f>SUM(H13:V13)-G13</f>
        <v>0</v>
      </c>
    </row>
    <row r="14" spans="1:23">
      <c r="A14">
        <f t="shared" ref="A14:A35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Summary'!I35</f>
        <v>17722950.129485209</v>
      </c>
      <c r="H15" s="1">
        <f>+'Alloc. Factors'!F225</f>
        <v>4894421.234799616</v>
      </c>
      <c r="I15" s="1">
        <f>+'Alloc. Factors'!G225</f>
        <v>6041125.842856233</v>
      </c>
      <c r="J15" s="1">
        <f>+'Alloc. Factors'!H225</f>
        <v>104985.20587465008</v>
      </c>
      <c r="K15" s="1">
        <f>+'Alloc. Factors'!I225</f>
        <v>2721002.8752238699</v>
      </c>
      <c r="L15" s="1">
        <f>+'Alloc. Factors'!J225</f>
        <v>3961414.970730816</v>
      </c>
      <c r="M15" s="1">
        <f>+'Alloc. Factors'!K225</f>
        <v>0</v>
      </c>
      <c r="N15" s="1">
        <f>+'Alloc. Factors'!L225</f>
        <v>0</v>
      </c>
      <c r="O15" s="1">
        <f>+'Alloc. Factors'!M225</f>
        <v>0</v>
      </c>
      <c r="P15" s="1">
        <f>+'Alloc. Factors'!N225</f>
        <v>0</v>
      </c>
      <c r="Q15" s="1">
        <f>+'Alloc. Factors'!O225</f>
        <v>0</v>
      </c>
      <c r="R15" s="1">
        <f>+'Alloc. Factors'!P225</f>
        <v>0</v>
      </c>
      <c r="S15" s="1">
        <f>+'Alloc. Factors'!Q225</f>
        <v>0</v>
      </c>
      <c r="T15" s="1">
        <f>+'Alloc. Factors'!R225</f>
        <v>0</v>
      </c>
      <c r="U15" s="1">
        <f>+'Alloc. Factors'!S225</f>
        <v>0</v>
      </c>
      <c r="V15" s="1">
        <f>+'Alloc. Factors'!T225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Summary'!I16</f>
        <v>21877272.024383236</v>
      </c>
      <c r="H16" s="1">
        <f>'O and M Alloc.'!J169</f>
        <v>18736808.281959016</v>
      </c>
      <c r="I16" s="1">
        <f>'O and M Alloc.'!K169</f>
        <v>3065662.5036244527</v>
      </c>
      <c r="J16" s="1">
        <f>'O and M Alloc.'!L169</f>
        <v>3302.1160910776443</v>
      </c>
      <c r="K16" s="1">
        <f>'O and M Alloc.'!M169</f>
        <v>44704.809283945637</v>
      </c>
      <c r="L16" s="1">
        <f>'O and M Alloc.'!N169</f>
        <v>26794.313424744298</v>
      </c>
      <c r="M16" s="1">
        <f>'O and M Alloc.'!O169</f>
        <v>0</v>
      </c>
      <c r="N16" s="1">
        <f>'O and M Alloc.'!P169</f>
        <v>0</v>
      </c>
      <c r="O16" s="1">
        <f>'O and M Alloc.'!Q169</f>
        <v>0</v>
      </c>
      <c r="P16" s="1">
        <f>'O and M Alloc.'!R169</f>
        <v>0</v>
      </c>
      <c r="Q16" s="1">
        <f>'O and M Alloc.'!S169</f>
        <v>0</v>
      </c>
      <c r="R16" s="1">
        <f>'O and M Alloc.'!T169</f>
        <v>0</v>
      </c>
      <c r="S16" s="1">
        <f>'O and M Alloc.'!U169</f>
        <v>0</v>
      </c>
      <c r="T16" s="1">
        <f>'O and M Alloc.'!V169</f>
        <v>0</v>
      </c>
      <c r="U16" s="1">
        <f>'O and M Alloc.'!W169</f>
        <v>0</v>
      </c>
      <c r="V16" s="1">
        <f>'O and M Alloc.'!X169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Summary'!I17</f>
        <v>16616187.965820746</v>
      </c>
      <c r="H17" s="1">
        <f>+'Dep.Exp. Alloc.'!J274</f>
        <v>13647708.794552131</v>
      </c>
      <c r="I17" s="1">
        <f>+'Dep.Exp. Alloc.'!K274</f>
        <v>2851724.1876396923</v>
      </c>
      <c r="J17" s="1">
        <f>+'Dep.Exp. Alloc.'!L274</f>
        <v>5167.992498005211</v>
      </c>
      <c r="K17" s="1">
        <f>+'Dep.Exp. Alloc.'!M274</f>
        <v>69652.423432821888</v>
      </c>
      <c r="L17" s="1">
        <f>+'Dep.Exp. Alloc.'!N274</f>
        <v>41934.567698099425</v>
      </c>
      <c r="M17" s="1">
        <f>+'Dep.Exp. Alloc.'!O274</f>
        <v>0</v>
      </c>
      <c r="N17" s="1">
        <f>+'Dep.Exp. Alloc.'!P274</f>
        <v>0</v>
      </c>
      <c r="O17" s="1">
        <f>+'Dep.Exp. Alloc.'!Q274</f>
        <v>0</v>
      </c>
      <c r="P17" s="1">
        <f>+'Dep.Exp. Alloc.'!R274</f>
        <v>0</v>
      </c>
      <c r="Q17" s="1">
        <f>+'Dep.Exp. Alloc.'!S274</f>
        <v>0</v>
      </c>
      <c r="R17" s="1">
        <f>+'Dep.Exp. Alloc.'!T274</f>
        <v>0</v>
      </c>
      <c r="S17" s="1">
        <f>+'Dep.Exp. Alloc.'!U274</f>
        <v>0</v>
      </c>
      <c r="T17" s="1">
        <f>+'Dep.Exp. Alloc.'!V274</f>
        <v>0</v>
      </c>
      <c r="U17" s="1">
        <f>+'Dep.Exp. Alloc.'!W274</f>
        <v>0</v>
      </c>
      <c r="V17" s="1">
        <f>+'Dep.Exp. Alloc.'!X274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Summary'!I18</f>
        <v>8747488.6445091479</v>
      </c>
      <c r="H18" s="1">
        <f>'Taxes Alloc.'!I18</f>
        <v>7368057.4879460456</v>
      </c>
      <c r="I18" s="1">
        <f>'Taxes Alloc.'!J18</f>
        <v>1337450.9692279501</v>
      </c>
      <c r="J18" s="1">
        <f>'Taxes Alloc.'!K18</f>
        <v>1858.1159103841962</v>
      </c>
      <c r="K18" s="1">
        <f>'Taxes Alloc.'!L18</f>
        <v>25044.788037652121</v>
      </c>
      <c r="L18" s="1">
        <f>'Taxes Alloc.'!M18</f>
        <v>15077.283387117475</v>
      </c>
      <c r="M18" s="1">
        <f>'Taxes Alloc.'!N18</f>
        <v>0</v>
      </c>
      <c r="N18" s="1">
        <f>'Taxes Alloc.'!O18</f>
        <v>0</v>
      </c>
      <c r="O18" s="1">
        <f>'Taxes Alloc.'!P18</f>
        <v>0</v>
      </c>
      <c r="P18" s="1">
        <f>'Taxes Alloc.'!Q18</f>
        <v>0</v>
      </c>
      <c r="Q18" s="1">
        <f>'Taxes Alloc.'!R18</f>
        <v>0</v>
      </c>
      <c r="R18" s="1">
        <f>'Taxes Alloc.'!S18</f>
        <v>0</v>
      </c>
      <c r="S18" s="1">
        <f>'Taxes Alloc.'!T18</f>
        <v>0</v>
      </c>
      <c r="T18" s="1">
        <f>'Taxes Alloc.'!U18</f>
        <v>0</v>
      </c>
      <c r="U18" s="1">
        <f>'Taxes Alloc.'!V18</f>
        <v>0</v>
      </c>
      <c r="V18" s="1">
        <f>'Taxes Alloc.'!W18</f>
        <v>0</v>
      </c>
      <c r="W18" s="1">
        <f>SUM(H18:V18)-G18</f>
        <v>0</v>
      </c>
    </row>
    <row r="19" spans="1:23">
      <c r="A19">
        <f t="shared" si="0"/>
        <v>7</v>
      </c>
      <c r="F19" s="6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</row>
    <row r="20" spans="1:23">
      <c r="A20">
        <f t="shared" si="0"/>
        <v>8</v>
      </c>
      <c r="C20" s="1" t="s">
        <v>430</v>
      </c>
      <c r="F20" s="69"/>
      <c r="G20" s="1">
        <f>'Class. Summary'!I24</f>
        <v>7007951.5872149253</v>
      </c>
      <c r="H20" s="1">
        <f>'Taxes Alloc.'!I29</f>
        <v>5978224.0997716244</v>
      </c>
      <c r="I20" s="1">
        <f>'Taxes Alloc.'!J29</f>
        <v>1001451.6934968339</v>
      </c>
      <c r="J20" s="1">
        <f>'Taxes Alloc.'!K29</f>
        <v>1251.5940363950544</v>
      </c>
      <c r="K20" s="1">
        <f>'Taxes Alloc.'!L29</f>
        <v>16868.40830046617</v>
      </c>
      <c r="L20" s="1">
        <f>'Taxes Alloc.'!M29</f>
        <v>10155.791609605581</v>
      </c>
      <c r="M20" s="1">
        <f>'Taxes Alloc.'!N29</f>
        <v>0</v>
      </c>
      <c r="N20" s="1">
        <f>'Taxes Alloc.'!O29</f>
        <v>0</v>
      </c>
      <c r="O20" s="1">
        <f>'Taxes Alloc.'!P29</f>
        <v>0</v>
      </c>
      <c r="P20" s="1">
        <f>'Taxes Alloc.'!Q29</f>
        <v>0</v>
      </c>
      <c r="Q20" s="1">
        <f>'Taxes Alloc.'!R29</f>
        <v>0</v>
      </c>
      <c r="R20" s="1">
        <f>'Taxes Alloc.'!S29</f>
        <v>0</v>
      </c>
      <c r="S20" s="1">
        <f>'Taxes Alloc.'!T29</f>
        <v>0</v>
      </c>
      <c r="T20" s="1">
        <f>'Taxes Alloc.'!U29</f>
        <v>0</v>
      </c>
      <c r="U20" s="1">
        <f>'Taxes Alloc.'!V29</f>
        <v>0</v>
      </c>
      <c r="V20" s="1">
        <f>'Taxes Alloc.'!W29</f>
        <v>0</v>
      </c>
      <c r="W20" s="1">
        <f>SUM(H20:V20)-G20</f>
        <v>0</v>
      </c>
    </row>
    <row r="21" spans="1:23">
      <c r="A21">
        <f t="shared" si="0"/>
        <v>9</v>
      </c>
      <c r="F21" s="6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</row>
    <row r="22" spans="1:23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Summary'!I28</f>
        <v>713857.33126384311</v>
      </c>
      <c r="H24" s="1">
        <f>(H$15-H$20)/(1-$F$24-$F$25+$F$24*$F$25)*$F$24</f>
        <v>-72205.387406529553</v>
      </c>
      <c r="I24" s="1">
        <f t="shared" ref="I24:V24" si="1">(I$15-I$20)/(1-$F$24-$F$25+$F$24*$F$25)*$F$24</f>
        <v>335754.44033040642</v>
      </c>
      <c r="J24" s="1">
        <f t="shared" si="1"/>
        <v>6910.9668113427751</v>
      </c>
      <c r="K24" s="1">
        <f t="shared" si="1"/>
        <v>180155.52744326476</v>
      </c>
      <c r="L24" s="1">
        <f t="shared" si="1"/>
        <v>263241.78408535715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-1.5133991837501526E-9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Summary'!I29</f>
        <v>2848290.7517427336</v>
      </c>
      <c r="H25" s="1">
        <f>(((H$15-H$20)/(1-$F$24-$F$25+$F$24*$F$25))-H$24)*$F$25</f>
        <v>-288099.49575205287</v>
      </c>
      <c r="I25" s="1">
        <f t="shared" ref="I25:V25" si="2">(((I$15-I$20)/(1-$F$24-$F$25+$F$24*$F$25))-I$24)*$F$25</f>
        <v>1339660.2169183213</v>
      </c>
      <c r="J25" s="1">
        <f t="shared" si="2"/>
        <v>27574.757577257671</v>
      </c>
      <c r="K25" s="1">
        <f t="shared" si="2"/>
        <v>718820.55449862638</v>
      </c>
      <c r="L25" s="1">
        <f t="shared" si="2"/>
        <v>1050334.7185005748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-6.5192580223083496E-9</v>
      </c>
    </row>
    <row r="26" spans="1:23">
      <c r="A26">
        <f t="shared" si="0"/>
        <v>14</v>
      </c>
      <c r="E26" t="s">
        <v>165</v>
      </c>
      <c r="G26" s="1">
        <f>+'Class. Summary'!I30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Summary'!I31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</row>
    <row r="29" spans="1:23">
      <c r="A29">
        <f t="shared" si="0"/>
        <v>17</v>
      </c>
      <c r="C29" t="s">
        <v>145</v>
      </c>
      <c r="G29" s="1">
        <f>SUM(G24:G27)</f>
        <v>3562148.0830065766</v>
      </c>
      <c r="H29" s="1">
        <f t="shared" ref="H29:V29" si="3">SUM(H24:H27)</f>
        <v>-360304.88315858244</v>
      </c>
      <c r="I29" s="1">
        <f t="shared" si="3"/>
        <v>1675414.6572487277</v>
      </c>
      <c r="J29" s="1">
        <f t="shared" si="3"/>
        <v>34485.724388600443</v>
      </c>
      <c r="K29" s="1">
        <f t="shared" si="3"/>
        <v>898976.08194189111</v>
      </c>
      <c r="L29" s="1">
        <f t="shared" si="3"/>
        <v>1313576.5025859319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-8.3819031715393066E-9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 t="shared" si="0"/>
        <v>19</v>
      </c>
      <c r="B31" s="1"/>
      <c r="C31" s="1" t="s">
        <v>169</v>
      </c>
      <c r="D31" s="1"/>
      <c r="G31" s="1">
        <f>'Class. Summary'!I12</f>
        <v>68526046.847204909</v>
      </c>
      <c r="H31" s="1">
        <f t="shared" ref="H31:V31" si="4">SUM(H15:H18)+H29</f>
        <v>44286690.91609823</v>
      </c>
      <c r="I31" s="1">
        <f t="shared" si="4"/>
        <v>14971378.160597056</v>
      </c>
      <c r="J31" s="1">
        <f t="shared" si="4"/>
        <v>149799.15476271758</v>
      </c>
      <c r="K31" s="1">
        <f t="shared" si="4"/>
        <v>3759380.9779201807</v>
      </c>
      <c r="L31" s="1">
        <f t="shared" si="4"/>
        <v>5358797.6378267091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 t="shared" si="0"/>
        <v>20</v>
      </c>
      <c r="B32" s="1"/>
      <c r="C32" s="1" t="s">
        <v>420</v>
      </c>
      <c r="D32" s="1"/>
      <c r="G32" s="1">
        <f>'Alloc. Factors'!E21/12</f>
        <v>180768.1794871795</v>
      </c>
      <c r="H32" s="1">
        <f>'Alloc. Factors'!F21/12</f>
        <v>160460.25</v>
      </c>
      <c r="I32" s="1">
        <f>'Alloc. Factors'!G21/12</f>
        <v>20110.25</v>
      </c>
      <c r="J32" s="1">
        <f>'Alloc. Factors'!H21/12</f>
        <v>8.75</v>
      </c>
      <c r="K32" s="1">
        <f>'Alloc. Factors'!I21/12</f>
        <v>117.92948717948717</v>
      </c>
      <c r="L32" s="1">
        <f>'Alloc. Factors'!J21/12</f>
        <v>71</v>
      </c>
      <c r="M32" s="1">
        <f>'Alloc. Factors'!K21/12</f>
        <v>0</v>
      </c>
      <c r="N32" s="1">
        <f>'Alloc. Factors'!L21/12</f>
        <v>0</v>
      </c>
      <c r="O32" s="1">
        <f>'Alloc. Factors'!M21/12</f>
        <v>0</v>
      </c>
      <c r="P32" s="1">
        <f>'Alloc. Factors'!N21/12</f>
        <v>0</v>
      </c>
      <c r="Q32" s="1">
        <f>'Alloc. Factors'!O21/12</f>
        <v>0</v>
      </c>
      <c r="R32" s="1">
        <f>'Alloc. Factors'!P21/12</f>
        <v>0</v>
      </c>
      <c r="S32" s="1">
        <f>'Alloc. Factors'!Q21/12</f>
        <v>0</v>
      </c>
      <c r="T32" s="1">
        <f>'Alloc. Factors'!R21/12</f>
        <v>0</v>
      </c>
      <c r="U32" s="1">
        <f>'Alloc. Factors'!S21/12</f>
        <v>0</v>
      </c>
      <c r="V32" s="1">
        <f>'Alloc. Factors'!T21/12</f>
        <v>0</v>
      </c>
      <c r="W32" s="1">
        <f>SUM(H32:V32)-G32</f>
        <v>0</v>
      </c>
    </row>
    <row r="33" spans="1:23">
      <c r="A33">
        <f t="shared" si="0"/>
        <v>21</v>
      </c>
      <c r="C33" s="1" t="s">
        <v>164</v>
      </c>
      <c r="D33" s="1"/>
      <c r="G33" s="36">
        <f>IF(G32=0,0,G31/G32/12)</f>
        <v>31.590205312316844</v>
      </c>
      <c r="H33" s="36">
        <f>IF(H32=0,0,H31/H32/12)</f>
        <v>22.999824419702193</v>
      </c>
      <c r="I33" s="36">
        <f t="shared" ref="I33:U33" si="5">IF(I32=0,0,I31/I32/12)</f>
        <v>62.038753706016649</v>
      </c>
      <c r="J33" s="36">
        <f t="shared" si="5"/>
        <v>1426.6586167877865</v>
      </c>
      <c r="K33" s="36">
        <f t="shared" si="5"/>
        <v>2656.5175144296545</v>
      </c>
      <c r="L33" s="36">
        <f t="shared" si="5"/>
        <v>6289.6685889984847</v>
      </c>
      <c r="M33" s="36">
        <f t="shared" si="5"/>
        <v>0</v>
      </c>
      <c r="N33" s="36">
        <f t="shared" si="5"/>
        <v>0</v>
      </c>
      <c r="O33" s="36">
        <f t="shared" si="5"/>
        <v>0</v>
      </c>
      <c r="P33" s="36">
        <f t="shared" si="5"/>
        <v>0</v>
      </c>
      <c r="Q33" s="36">
        <f t="shared" si="5"/>
        <v>0</v>
      </c>
      <c r="R33" s="36">
        <f t="shared" si="5"/>
        <v>0</v>
      </c>
      <c r="S33" s="36">
        <f t="shared" si="5"/>
        <v>0</v>
      </c>
      <c r="T33" s="36">
        <f t="shared" si="5"/>
        <v>0</v>
      </c>
      <c r="U33" s="36">
        <f t="shared" si="5"/>
        <v>0</v>
      </c>
      <c r="V33" s="36">
        <f>IF(V32=0,0,#REF!/V32/12)</f>
        <v>0</v>
      </c>
      <c r="W33" s="1"/>
    </row>
    <row r="34" spans="1:23">
      <c r="A34">
        <f t="shared" si="0"/>
        <v>22</v>
      </c>
      <c r="B34" s="1"/>
      <c r="C34" s="1"/>
      <c r="D34" s="1"/>
      <c r="G34" s="1"/>
      <c r="H34" s="18"/>
      <c r="I34" s="18"/>
      <c r="J34" s="1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>
        <f t="shared" si="0"/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ref="A36:A51" si="6">A35+1</f>
        <v>24</v>
      </c>
      <c r="B36" s="1"/>
      <c r="C36" s="1" t="s">
        <v>170</v>
      </c>
      <c r="D36" s="1"/>
      <c r="E36" s="35"/>
      <c r="F36" s="68"/>
      <c r="G36" s="1">
        <f>G13*Summary!$G$50-'Cust. Summ.'!G15</f>
        <v>17961207.808092292</v>
      </c>
      <c r="H36" s="1">
        <f>H13*Summary!$G$50-'Cust. Summ.'!H15</f>
        <v>25546413.052878823</v>
      </c>
      <c r="I36" s="1">
        <f>I13*Summary!$G$50-'Cust. Summ.'!I15</f>
        <v>-941781.19801151659</v>
      </c>
      <c r="J36" s="1">
        <f>J13*Summary!$G$50-'Cust. Summ.'!J15</f>
        <v>-98612.148253942316</v>
      </c>
      <c r="K36" s="1">
        <f>K13*Summary!$G$50-'Cust. Summ.'!K15</f>
        <v>-2635109.7381982761</v>
      </c>
      <c r="L36" s="1">
        <f>L13*Summary!$G$50-'Cust. Summ.'!L15</f>
        <v>-3909702.1603227872</v>
      </c>
      <c r="M36" s="1">
        <f>M13*Summary!$G$50-'Cust. Summ.'!M15</f>
        <v>0</v>
      </c>
      <c r="N36" s="1">
        <f>N13*Summary!$G$50-'Cust. Summ.'!N15</f>
        <v>0</v>
      </c>
      <c r="O36" s="1">
        <f>O13*Summary!$G$50-'Cust. Summ.'!O15</f>
        <v>0</v>
      </c>
      <c r="P36" s="1">
        <f>P13*Summary!$G$50-'Cust. Summ.'!P15</f>
        <v>0</v>
      </c>
      <c r="Q36" s="1">
        <f>Q13*Summary!$G$50-'Cust. Summ.'!Q15</f>
        <v>0</v>
      </c>
      <c r="R36" s="1">
        <f>R13*Summary!$G$50-'Cust. Summ.'!R15</f>
        <v>0</v>
      </c>
      <c r="S36" s="1">
        <f>S13*Summary!$G$50-'Cust. Summ.'!S15</f>
        <v>0</v>
      </c>
      <c r="T36" s="1">
        <f>T13*Summary!$G$50-'Cust. Summ.'!T15</f>
        <v>0</v>
      </c>
      <c r="U36" s="1">
        <f>U13*Summary!$G$50-'Cust. Summ.'!U15</f>
        <v>0</v>
      </c>
      <c r="V36" s="1">
        <f>V13*Summary!$G$50-'Cust. Summ.'!V15</f>
        <v>0</v>
      </c>
      <c r="W36" s="1">
        <f>SUM(H36:V36)-G36</f>
        <v>0</v>
      </c>
    </row>
    <row r="37" spans="1:23">
      <c r="A37">
        <f t="shared" si="6"/>
        <v>25</v>
      </c>
      <c r="C37" t="s">
        <v>163</v>
      </c>
      <c r="G37" s="1">
        <f t="shared" ref="G37:V37" si="7">(G$36/(1-$F$24-$F$25+$F$24*$F$25)*$F$24)*(1-$F$25)+G$36/(1-$F$24-$F$25+$F$24*$F$25)*$F$25</f>
        <v>5971114.387900102</v>
      </c>
      <c r="H37" s="1">
        <f t="shared" si="7"/>
        <v>8492778.2234420627</v>
      </c>
      <c r="I37" s="1">
        <f t="shared" si="7"/>
        <v>-313090.48488190991</v>
      </c>
      <c r="J37" s="1">
        <f t="shared" si="7"/>
        <v>-32783.119239651714</v>
      </c>
      <c r="K37" s="1">
        <f t="shared" si="7"/>
        <v>-876029.15347164555</v>
      </c>
      <c r="L37" s="1">
        <f t="shared" si="7"/>
        <v>-1299761.0779487481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</row>
    <row r="38" spans="1:23">
      <c r="A38">
        <f t="shared" si="6"/>
        <v>26</v>
      </c>
      <c r="C38" t="s">
        <v>432</v>
      </c>
      <c r="F38" s="71">
        <f>Summary!F46</f>
        <v>1.1554E-2</v>
      </c>
      <c r="G38" s="1">
        <f>$F$38*G$36/(1-$F$25*(1-$F$38)-$F$24*(1-$F$38)+$F$24*$F$25*(1-$F$38)-$F$38)</f>
        <v>279746.2386943709</v>
      </c>
      <c r="H38" s="1">
        <f t="shared" ref="H38:U38" si="8">$F$38*H$36/(1-$F$25*(1-$F$38)-$F$24*(1-$F$38)+$F$24*$F$25*(1-$F$38)-$F$38)</f>
        <v>397885.9907436638</v>
      </c>
      <c r="I38" s="1">
        <f t="shared" si="8"/>
        <v>-14668.264552793626</v>
      </c>
      <c r="J38" s="1">
        <f t="shared" si="8"/>
        <v>-1535.8865538643338</v>
      </c>
      <c r="K38" s="1">
        <f t="shared" si="8"/>
        <v>-41041.896830331927</v>
      </c>
      <c r="L38" s="1">
        <f t="shared" si="8"/>
        <v>-60893.704112302868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V38*W$36/(1-$F$25*(1-$F$38)-$F$24*(1-$F$38)+$F$24*$F$25*(1-$F$38)-$F$38)</f>
        <v>0</v>
      </c>
    </row>
    <row r="39" spans="1:23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6"/>
        <v>28</v>
      </c>
      <c r="B40" s="1"/>
      <c r="C40" s="1" t="s">
        <v>171</v>
      </c>
      <c r="D40" s="1"/>
      <c r="G40" s="1">
        <f t="shared" ref="G40:V40" si="9">G36+G37+G31+G38</f>
        <v>92738115.281891674</v>
      </c>
      <c r="H40" s="1">
        <f t="shared" si="9"/>
        <v>78723768.183162779</v>
      </c>
      <c r="I40" s="1">
        <f t="shared" si="9"/>
        <v>13701838.213150835</v>
      </c>
      <c r="J40" s="1">
        <f t="shared" si="9"/>
        <v>16868.000715259212</v>
      </c>
      <c r="K40" s="1">
        <f t="shared" si="9"/>
        <v>207200.18941992713</v>
      </c>
      <c r="L40" s="1">
        <f t="shared" si="9"/>
        <v>88440.695442870841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SUM(H40:V40)-G40</f>
        <v>0</v>
      </c>
    </row>
    <row r="41" spans="1:23">
      <c r="A41">
        <f t="shared" si="6"/>
        <v>29</v>
      </c>
      <c r="B41" s="1"/>
      <c r="C41" s="1" t="s">
        <v>172</v>
      </c>
      <c r="D41" s="1"/>
      <c r="G41" s="1">
        <f>'Alloc. Factors'!E21/12</f>
        <v>180768.1794871795</v>
      </c>
      <c r="H41" s="1">
        <f>'Alloc. Factors'!F21/12</f>
        <v>160460.25</v>
      </c>
      <c r="I41" s="1">
        <f>'Alloc. Factors'!G21/12</f>
        <v>20110.25</v>
      </c>
      <c r="J41" s="1">
        <f>'Alloc. Factors'!H21/12</f>
        <v>8.75</v>
      </c>
      <c r="K41" s="1">
        <f>'Alloc. Factors'!I21/12</f>
        <v>117.92948717948717</v>
      </c>
      <c r="L41" s="1">
        <f>'Alloc. Factors'!J21/12</f>
        <v>71</v>
      </c>
      <c r="M41" s="1">
        <f>'Alloc. Factors'!K21/12</f>
        <v>0</v>
      </c>
      <c r="N41" s="1">
        <f>'Alloc. Factors'!L21/12</f>
        <v>0</v>
      </c>
      <c r="O41" s="1">
        <f>'Alloc. Factors'!M21/12</f>
        <v>0</v>
      </c>
      <c r="P41" s="1">
        <f>'Alloc. Factors'!N21/12</f>
        <v>0</v>
      </c>
      <c r="Q41" s="1">
        <f>'Alloc. Factors'!O21/12</f>
        <v>0</v>
      </c>
      <c r="R41" s="1">
        <f>'Alloc. Factors'!P21/12</f>
        <v>0</v>
      </c>
      <c r="S41" s="1">
        <f>'Alloc. Factors'!Q21/12</f>
        <v>0</v>
      </c>
      <c r="T41" s="1">
        <f>'Alloc. Factors'!R21/12</f>
        <v>0</v>
      </c>
      <c r="U41" s="1">
        <f>'Alloc. Factors'!S21/12</f>
        <v>0</v>
      </c>
      <c r="V41" s="1">
        <f>'Alloc. Factors'!T21/12</f>
        <v>0</v>
      </c>
      <c r="W41" s="1">
        <f>SUM(H41:V41)-G41</f>
        <v>0</v>
      </c>
    </row>
    <row r="42" spans="1:23">
      <c r="A42">
        <f t="shared" si="6"/>
        <v>30</v>
      </c>
      <c r="B42" s="1"/>
      <c r="C42" s="1" t="s">
        <v>173</v>
      </c>
      <c r="D42" s="1"/>
      <c r="G42" s="36">
        <f t="shared" ref="G42:V42" si="10">IF(G41=0,0,G40/G41/12)</f>
        <v>42.751862055672653</v>
      </c>
      <c r="H42" s="36">
        <f>IF(H41=0,0,H40/H41/12)</f>
        <v>40.884356189545791</v>
      </c>
      <c r="I42" s="36">
        <f t="shared" si="10"/>
        <v>56.778003808799134</v>
      </c>
      <c r="J42" s="36">
        <f t="shared" si="10"/>
        <v>160.64762585961154</v>
      </c>
      <c r="K42" s="36">
        <f t="shared" si="10"/>
        <v>146.41531023857439</v>
      </c>
      <c r="L42" s="36">
        <f t="shared" si="10"/>
        <v>103.80363314890944</v>
      </c>
      <c r="M42" s="36">
        <f t="shared" si="10"/>
        <v>0</v>
      </c>
      <c r="N42" s="36">
        <f t="shared" si="10"/>
        <v>0</v>
      </c>
      <c r="O42" s="36">
        <f t="shared" si="10"/>
        <v>0</v>
      </c>
      <c r="P42" s="36">
        <f t="shared" si="10"/>
        <v>0</v>
      </c>
      <c r="Q42" s="36">
        <f t="shared" si="10"/>
        <v>0</v>
      </c>
      <c r="R42" s="36">
        <f t="shared" si="10"/>
        <v>0</v>
      </c>
      <c r="S42" s="36">
        <f t="shared" si="10"/>
        <v>0</v>
      </c>
      <c r="T42" s="36">
        <f t="shared" si="10"/>
        <v>0</v>
      </c>
      <c r="U42" s="36">
        <f t="shared" si="10"/>
        <v>0</v>
      </c>
      <c r="V42" s="36">
        <f t="shared" si="10"/>
        <v>0</v>
      </c>
      <c r="W42" s="1"/>
    </row>
    <row r="43" spans="1:23">
      <c r="A43">
        <f t="shared" si="6"/>
        <v>31</v>
      </c>
      <c r="B43" s="1"/>
      <c r="C43" s="1"/>
      <c r="D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6"/>
        <v>33</v>
      </c>
      <c r="B45" s="1"/>
      <c r="C45" s="1" t="s">
        <v>174</v>
      </c>
      <c r="D45" s="1"/>
      <c r="E45" s="35"/>
      <c r="F45" s="68"/>
      <c r="G45" s="1">
        <f>G13*Summary!G61-'Cust. Summ.'!G15</f>
        <v>17961136.498093966</v>
      </c>
      <c r="H45" s="1">
        <f>+'Alloc. Factors'!F245-'Cust. Summ.'!H15</f>
        <v>12108239.315363824</v>
      </c>
      <c r="I45" s="1">
        <f>+'Alloc. Factors'!G245-'Cust. Summ.'!I15</f>
        <v>3035367.6967015704</v>
      </c>
      <c r="J45" s="1">
        <f>+'Alloc. Factors'!H245-'Cust. Summ.'!J15</f>
        <v>43431.22263911528</v>
      </c>
      <c r="K45" s="1">
        <f>+'Alloc. Factors'!I245-'Cust. Summ.'!K15</f>
        <v>1442886.2206623261</v>
      </c>
      <c r="L45" s="1">
        <f>+'Alloc. Factors'!J245-'Cust. Summ.'!L15</f>
        <v>1331212.0427271109</v>
      </c>
      <c r="M45" s="1">
        <f>+'Alloc. Factors'!K245-'Cust. Summ.'!M15</f>
        <v>0</v>
      </c>
      <c r="N45" s="1">
        <f>+'Alloc. Factors'!L245-'Cust. Summ.'!N15</f>
        <v>0</v>
      </c>
      <c r="O45" s="1">
        <f>+'Alloc. Factors'!M245-'Cust. Summ.'!O15</f>
        <v>0</v>
      </c>
      <c r="P45" s="1">
        <f>+'Alloc. Factors'!N245-'Cust. Summ.'!P15</f>
        <v>0</v>
      </c>
      <c r="Q45" s="1">
        <f>+'Alloc. Factors'!O245-'Cust. Summ.'!Q15</f>
        <v>0</v>
      </c>
      <c r="R45" s="1">
        <f>+'Alloc. Factors'!P245-'Cust. Summ.'!R15</f>
        <v>0</v>
      </c>
      <c r="S45" s="1">
        <f>+'Alloc. Factors'!Q245-'Cust. Summ.'!S15</f>
        <v>0</v>
      </c>
      <c r="T45" s="1">
        <f>+'Alloc. Factors'!R245-'Cust. Summ.'!T15</f>
        <v>0</v>
      </c>
      <c r="U45" s="1">
        <f>+'Alloc. Factors'!S245-'Cust. Summ.'!U15</f>
        <v>0</v>
      </c>
      <c r="V45" s="1">
        <f>+'Alloc. Factors'!T245-'Cust. Summ.'!V15</f>
        <v>0</v>
      </c>
      <c r="W45" s="1">
        <f>SUM(H45:V45)-G45</f>
        <v>0</v>
      </c>
    </row>
    <row r="46" spans="1:23">
      <c r="A46">
        <f t="shared" si="6"/>
        <v>34</v>
      </c>
      <c r="C46" t="s">
        <v>163</v>
      </c>
      <c r="G46" s="1">
        <f>(G$45/(1-$F$24-$F$25+$F$24*$F$25)*$F$24)*(1-$F$25)+G$45/(1-$F$24-$F$25+$F$24*$F$25)*$F$25</f>
        <v>5971090.681245096</v>
      </c>
      <c r="H46" s="1">
        <f>(H$45/(1-$F$24-$F$25+$F$24*$F$25)*$F$24)*(1-$F$25)+H$45/(1-$F$24-$F$25+$F$24*$F$25)*$F$25</f>
        <v>4025324.0628691195</v>
      </c>
      <c r="I46" s="1">
        <f t="shared" ref="I46:V46" si="11">(I$45/(1-$F$24-$F$25+$F$24*$F$25)*$F$24)*(1-$F$25)+I$45/(1-$F$24-$F$25+$F$24*$F$25)*$F$25</f>
        <v>1009092.9251526208</v>
      </c>
      <c r="J46" s="1">
        <f t="shared" si="11"/>
        <v>14438.494401677899</v>
      </c>
      <c r="K46" s="1">
        <f t="shared" si="11"/>
        <v>479680.36249866808</v>
      </c>
      <c r="L46" s="1">
        <f t="shared" si="11"/>
        <v>442554.83632300363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</row>
    <row r="47" spans="1:23">
      <c r="A47">
        <f t="shared" si="6"/>
        <v>35</v>
      </c>
      <c r="C47" t="s">
        <v>432</v>
      </c>
      <c r="G47" s="1">
        <f>$F$38*G$45/(1-$F$25*(1-$F$38)-$F$24*(1-$F$38)+$F$24*$F$25*(1-$F$38)-$F$38)</f>
        <v>279745.12803945137</v>
      </c>
      <c r="H47" s="1">
        <f t="shared" ref="H47:V47" si="12">$F$38*H$45/(1-$F$25*(1-$F$38)-$F$24*(1-$F$38)+$F$24*$F$25*(1-$F$38)-$F$38)</f>
        <v>188586.11524767507</v>
      </c>
      <c r="I47" s="1">
        <f t="shared" si="12"/>
        <v>47275.924051393114</v>
      </c>
      <c r="J47" s="1">
        <f t="shared" si="12"/>
        <v>676.44232531602574</v>
      </c>
      <c r="K47" s="1">
        <f t="shared" si="12"/>
        <v>22472.987195903595</v>
      </c>
      <c r="L47" s="1">
        <f t="shared" si="12"/>
        <v>20733.659219163234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 t="shared" si="12"/>
        <v>0</v>
      </c>
      <c r="W47" s="1">
        <f>V47*W$36/(1-$F$25*(1-$F$38)-$F$24*(1-$F$38)+$F$24*$F$25*(1-$F$38)-$F$38)</f>
        <v>0</v>
      </c>
    </row>
    <row r="48" spans="1:23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>
        <f t="shared" si="6"/>
        <v>37</v>
      </c>
      <c r="B49" s="1"/>
      <c r="C49" s="1" t="s">
        <v>175</v>
      </c>
      <c r="D49" s="1"/>
      <c r="G49" s="1">
        <f>G45+G46+G31+G47</f>
        <v>92738019.154583424</v>
      </c>
      <c r="H49" s="1">
        <f>H45+H46+H31+H47</f>
        <v>60608840.409578852</v>
      </c>
      <c r="I49" s="1">
        <f t="shared" ref="I49:V49" si="13">I45+I46+I31+I47</f>
        <v>19063114.706502639</v>
      </c>
      <c r="J49" s="1">
        <f t="shared" si="13"/>
        <v>208345.31412882678</v>
      </c>
      <c r="K49" s="1">
        <f t="shared" si="13"/>
        <v>5704420.5482770782</v>
      </c>
      <c r="L49" s="1">
        <f t="shared" si="13"/>
        <v>7153298.1760959877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SUM(H49:V49)-G49</f>
        <v>0</v>
      </c>
    </row>
    <row r="50" spans="1:23">
      <c r="A50">
        <f t="shared" si="6"/>
        <v>38</v>
      </c>
      <c r="B50" s="1"/>
      <c r="C50" s="1" t="s">
        <v>172</v>
      </c>
      <c r="D50" s="1"/>
      <c r="G50" s="1">
        <f>'Alloc. Factors'!E21/12</f>
        <v>180768.1794871795</v>
      </c>
      <c r="H50" s="1">
        <f>'Alloc. Factors'!F21/12</f>
        <v>160460.25</v>
      </c>
      <c r="I50" s="1">
        <f>'Alloc. Factors'!G21/12</f>
        <v>20110.25</v>
      </c>
      <c r="J50" s="1">
        <f>'Alloc. Factors'!H21/12</f>
        <v>8.75</v>
      </c>
      <c r="K50" s="1">
        <f>'Alloc. Factors'!I21/12</f>
        <v>117.92948717948717</v>
      </c>
      <c r="L50" s="1">
        <f>'Alloc. Factors'!J21/12</f>
        <v>71</v>
      </c>
      <c r="M50" s="1">
        <f>'Alloc. Factors'!K21/12</f>
        <v>0</v>
      </c>
      <c r="N50" s="1">
        <f>'Alloc. Factors'!L21/12</f>
        <v>0</v>
      </c>
      <c r="O50" s="1">
        <f>'Alloc. Factors'!M21/12</f>
        <v>0</v>
      </c>
      <c r="P50" s="1">
        <f>'Alloc. Factors'!N21/12</f>
        <v>0</v>
      </c>
      <c r="Q50" s="1">
        <f>'Alloc. Factors'!O21/12</f>
        <v>0</v>
      </c>
      <c r="R50" s="1">
        <f>'Alloc. Factors'!P21/12</f>
        <v>0</v>
      </c>
      <c r="S50" s="1">
        <f>'Alloc. Factors'!Q21/12</f>
        <v>0</v>
      </c>
      <c r="T50" s="1">
        <f>'Alloc. Factors'!R21/12</f>
        <v>0</v>
      </c>
      <c r="U50" s="1">
        <f>'Alloc. Factors'!S21/12</f>
        <v>0</v>
      </c>
      <c r="V50" s="1">
        <f>'Alloc. Factors'!T21/12</f>
        <v>0</v>
      </c>
      <c r="W50" s="1">
        <f>SUM(H50:V50)-G50</f>
        <v>0</v>
      </c>
    </row>
    <row r="51" spans="1:23">
      <c r="A51">
        <f t="shared" si="6"/>
        <v>39</v>
      </c>
      <c r="B51" s="1"/>
      <c r="C51" s="1" t="s">
        <v>173</v>
      </c>
      <c r="D51" s="1"/>
      <c r="G51" s="36">
        <f t="shared" ref="G51:V51" si="14">IF(G50=0,0,G49/G50/12)</f>
        <v>42.751817741407592</v>
      </c>
      <c r="H51" s="36">
        <f t="shared" si="14"/>
        <v>31.476560087611961</v>
      </c>
      <c r="I51" s="36">
        <f t="shared" si="14"/>
        <v>78.994189142778097</v>
      </c>
      <c r="J51" s="36">
        <f t="shared" si="14"/>
        <v>1984.2410869412076</v>
      </c>
      <c r="K51" s="36">
        <f t="shared" si="14"/>
        <v>4030.9543473176072</v>
      </c>
      <c r="L51" s="36">
        <f t="shared" si="14"/>
        <v>8395.8898780469335</v>
      </c>
      <c r="M51" s="36">
        <f t="shared" si="14"/>
        <v>0</v>
      </c>
      <c r="N51" s="36">
        <f t="shared" si="14"/>
        <v>0</v>
      </c>
      <c r="O51" s="36">
        <f t="shared" si="14"/>
        <v>0</v>
      </c>
      <c r="P51" s="36">
        <f t="shared" si="14"/>
        <v>0</v>
      </c>
      <c r="Q51" s="36">
        <f t="shared" si="14"/>
        <v>0</v>
      </c>
      <c r="R51" s="36">
        <f t="shared" si="14"/>
        <v>0</v>
      </c>
      <c r="S51" s="36">
        <f t="shared" si="14"/>
        <v>0</v>
      </c>
      <c r="T51" s="36">
        <f t="shared" si="14"/>
        <v>0</v>
      </c>
      <c r="U51" s="36">
        <f t="shared" si="14"/>
        <v>0</v>
      </c>
      <c r="V51" s="36">
        <f t="shared" si="14"/>
        <v>0</v>
      </c>
      <c r="W51" s="1"/>
    </row>
    <row r="52" spans="1:23">
      <c r="C52" s="1"/>
      <c r="D52" s="1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1"/>
    </row>
    <row r="53" spans="1:23">
      <c r="C53" s="1"/>
      <c r="D53" s="1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1"/>
    </row>
    <row r="54" spans="1:23">
      <c r="B54" s="1"/>
      <c r="C54" s="1" t="s">
        <v>637</v>
      </c>
      <c r="D54" s="1"/>
      <c r="G54" s="1">
        <f>+G40+'Demand Summ.'!G38</f>
        <v>130829357.14129692</v>
      </c>
      <c r="H54" s="1">
        <f>+H40+'Demand Summ.'!H38</f>
        <v>99357781.512660101</v>
      </c>
      <c r="I54" s="1">
        <f>+I40+'Demand Summ.'!I38</f>
        <v>26372100.356084727</v>
      </c>
      <c r="J54" s="1">
        <f>+J40+'Demand Summ.'!J38</f>
        <v>16205.535208798341</v>
      </c>
      <c r="K54" s="1">
        <f>+K40+'Demand Summ.'!K38</f>
        <v>5020435.8712915685</v>
      </c>
      <c r="L54" s="1">
        <f>+L40+'Demand Summ.'!L38</f>
        <v>62833.866051710735</v>
      </c>
      <c r="M54" s="1">
        <f t="shared" ref="M54:V54" si="15">M50+M51+M45+M52</f>
        <v>0</v>
      </c>
      <c r="N54" s="1">
        <f t="shared" si="15"/>
        <v>0</v>
      </c>
      <c r="O54" s="1">
        <f t="shared" si="15"/>
        <v>0</v>
      </c>
      <c r="P54" s="1">
        <f t="shared" si="15"/>
        <v>0</v>
      </c>
      <c r="Q54" s="1">
        <f t="shared" si="15"/>
        <v>0</v>
      </c>
      <c r="R54" s="1">
        <f t="shared" si="15"/>
        <v>0</v>
      </c>
      <c r="S54" s="1">
        <f t="shared" si="15"/>
        <v>0</v>
      </c>
      <c r="T54" s="1">
        <f t="shared" si="15"/>
        <v>0</v>
      </c>
      <c r="U54" s="1">
        <f t="shared" si="15"/>
        <v>0</v>
      </c>
      <c r="V54" s="1">
        <f t="shared" si="15"/>
        <v>0</v>
      </c>
      <c r="W54" s="1">
        <f>SUM(H54:V54)-G54</f>
        <v>0</v>
      </c>
    </row>
    <row r="55" spans="1:23">
      <c r="B55" s="1"/>
      <c r="C55" s="1" t="s">
        <v>172</v>
      </c>
      <c r="D55" s="1"/>
      <c r="G55" s="1">
        <f>+G41</f>
        <v>180768.1794871795</v>
      </c>
      <c r="H55" s="1">
        <f t="shared" ref="H55:L55" si="16">+H41</f>
        <v>160460.25</v>
      </c>
      <c r="I55" s="1">
        <f t="shared" si="16"/>
        <v>20110.25</v>
      </c>
      <c r="J55" s="1">
        <f t="shared" si="16"/>
        <v>8.75</v>
      </c>
      <c r="K55" s="1">
        <f t="shared" si="16"/>
        <v>117.92948717948717</v>
      </c>
      <c r="L55" s="1">
        <f t="shared" si="16"/>
        <v>71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f>SUM(H55:V55)-G55</f>
        <v>0</v>
      </c>
    </row>
    <row r="56" spans="1:23">
      <c r="B56" s="1"/>
      <c r="C56" s="1" t="s">
        <v>173</v>
      </c>
      <c r="D56" s="1"/>
      <c r="G56" s="36">
        <f t="shared" ref="G56" si="17">IF(G55=0,0,G54/G55/12)</f>
        <v>60.311756523579071</v>
      </c>
      <c r="H56" s="36">
        <f>IF(H55=0,0,H54/H55/12)</f>
        <v>51.600412725612784</v>
      </c>
      <c r="I56" s="36">
        <f t="shared" ref="I56:V56" si="18">IF(I55=0,0,I54/I55/12)</f>
        <v>109.28133810736949</v>
      </c>
      <c r="J56" s="36">
        <f t="shared" si="18"/>
        <v>154.3384305599842</v>
      </c>
      <c r="K56" s="36">
        <f t="shared" si="18"/>
        <v>3547.6255001788554</v>
      </c>
      <c r="L56" s="36">
        <f t="shared" si="18"/>
        <v>73.748669074777851</v>
      </c>
      <c r="M56" s="36">
        <f t="shared" si="18"/>
        <v>0</v>
      </c>
      <c r="N56" s="36">
        <f t="shared" si="18"/>
        <v>0</v>
      </c>
      <c r="O56" s="36">
        <f t="shared" si="18"/>
        <v>0</v>
      </c>
      <c r="P56" s="36">
        <f t="shared" si="18"/>
        <v>0</v>
      </c>
      <c r="Q56" s="36">
        <f t="shared" si="18"/>
        <v>0</v>
      </c>
      <c r="R56" s="36">
        <f t="shared" si="18"/>
        <v>0</v>
      </c>
      <c r="S56" s="36">
        <f t="shared" si="18"/>
        <v>0</v>
      </c>
      <c r="T56" s="36">
        <f t="shared" si="18"/>
        <v>0</v>
      </c>
      <c r="U56" s="36">
        <f t="shared" si="18"/>
        <v>0</v>
      </c>
      <c r="V56" s="36">
        <f t="shared" si="18"/>
        <v>0</v>
      </c>
      <c r="W56" s="1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W106"/>
  <sheetViews>
    <sheetView defaultGridColor="0" view="pageBreakPreview" topLeftCell="A25" colorId="22" zoomScale="60" zoomScaleNormal="57" workbookViewId="0">
      <selection activeCell="G60" sqref="G60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Customer/Demand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11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535</v>
      </c>
      <c r="J9" s="2" t="s">
        <v>535</v>
      </c>
      <c r="K9" s="40" t="s">
        <v>536</v>
      </c>
      <c r="L9" s="40" t="s">
        <v>536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537</v>
      </c>
      <c r="J10" s="40" t="s">
        <v>538</v>
      </c>
      <c r="K10" s="40" t="s">
        <v>537</v>
      </c>
      <c r="L10" s="40" t="s">
        <v>538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Summary'!J37</f>
        <v>179596976.03097323</v>
      </c>
      <c r="H13" s="1">
        <f>+'Plant Alloc.'!J551+'Plant Alloc.'!J553-'Dep.Res. Alloc.'!J541+'Oth. RB Alloc.'!I85</f>
        <v>96973976.69930391</v>
      </c>
      <c r="I13" s="1">
        <f>+'Plant Alloc.'!K551+'Plant Alloc.'!K553-'Dep.Res. Alloc.'!K541+'Oth. RB Alloc.'!J85</f>
        <v>59846839.253785133</v>
      </c>
      <c r="J13" s="1">
        <f>+'Plant Alloc.'!L551+'Plant Alloc.'!L553-'Dep.Res. Alloc.'!L541+'Oth. RB Alloc.'!K85</f>
        <v>0</v>
      </c>
      <c r="K13" s="1">
        <f>+'Plant Alloc.'!M551+'Plant Alloc.'!M553-'Dep.Res. Alloc.'!M541+'Oth. RB Alloc.'!L85</f>
        <v>22776160.07788416</v>
      </c>
      <c r="L13" s="1">
        <f>+'Plant Alloc.'!N551+'Plant Alloc.'!N553-'Dep.Res. Alloc.'!N541+'Oth. RB Alloc.'!M85</f>
        <v>0</v>
      </c>
      <c r="M13" s="1">
        <f>+'Plant Alloc.'!O551+'Plant Alloc.'!O553-'Dep.Res. Alloc.'!O541+'Oth. RB Alloc.'!N85</f>
        <v>0</v>
      </c>
      <c r="N13" s="1">
        <f>+'Plant Alloc.'!P551+'Plant Alloc.'!P553-'Dep.Res. Alloc.'!P541+'Oth. RB Alloc.'!O85</f>
        <v>0</v>
      </c>
      <c r="O13" s="1">
        <f>+'Plant Alloc.'!Q551+'Plant Alloc.'!Q553-'Dep.Res. Alloc.'!Q541+'Oth. RB Alloc.'!P85</f>
        <v>0</v>
      </c>
      <c r="P13" s="1">
        <f>+'Plant Alloc.'!R551+'Plant Alloc.'!R553-'Dep.Res. Alloc.'!R541+'Oth. RB Alloc.'!Q85</f>
        <v>0</v>
      </c>
      <c r="Q13" s="1">
        <f>+'Plant Alloc.'!S551+'Plant Alloc.'!S553-'Dep.Res. Alloc.'!S541+'Oth. RB Alloc.'!R85</f>
        <v>0</v>
      </c>
      <c r="R13" s="1">
        <f>+'Plant Alloc.'!T551+'Plant Alloc.'!T553-'Dep.Res. Alloc.'!T541+'Oth. RB Alloc.'!S85</f>
        <v>0</v>
      </c>
      <c r="S13" s="1">
        <f>+'Plant Alloc.'!U551+'Plant Alloc.'!U553-'Dep.Res. Alloc.'!U541+'Oth. RB Alloc.'!T85</f>
        <v>0</v>
      </c>
      <c r="T13" s="1">
        <f>+'Plant Alloc.'!V551+'Plant Alloc.'!V553-'Dep.Res. Alloc.'!V541+'Oth. RB Alloc.'!U85</f>
        <v>0</v>
      </c>
      <c r="U13" s="1">
        <f>+'Plant Alloc.'!W551+'Plant Alloc.'!W553-'Dep.Res. Alloc.'!W541+'Oth. RB Alloc.'!V85</f>
        <v>0</v>
      </c>
      <c r="V13" s="1">
        <f>+'Plant Alloc.'!X551+'Plant Alloc.'!X553-'Dep.Res. Alloc.'!X541+'Oth. RB Alloc.'!W85</f>
        <v>0</v>
      </c>
      <c r="W13" s="1">
        <f>SUM(H13:V13)-G13</f>
        <v>0</v>
      </c>
    </row>
    <row r="14" spans="1:23">
      <c r="A14">
        <f t="shared" ref="A14:A31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Summary'!J35</f>
        <v>7403510.1284782607</v>
      </c>
      <c r="H15" s="1">
        <f>+'Alloc. Factors'!F226</f>
        <v>-273536.0570828924</v>
      </c>
      <c r="I15" s="1">
        <f>+'Alloc. Factors'!G226</f>
        <v>3932677.3639164763</v>
      </c>
      <c r="J15" s="1">
        <f>+'Alloc. Factors'!H226</f>
        <v>42533.835960655641</v>
      </c>
      <c r="K15" s="1">
        <f>+'Alloc. Factors'!I226</f>
        <v>2057739.3004388018</v>
      </c>
      <c r="L15" s="1">
        <f>+'Alloc. Factors'!J226</f>
        <v>1644095.6852452108</v>
      </c>
      <c r="M15" s="1">
        <f>+'Alloc. Factors'!K226</f>
        <v>0</v>
      </c>
      <c r="N15" s="1">
        <f>+'Alloc. Factors'!L226</f>
        <v>0</v>
      </c>
      <c r="O15" s="1">
        <f>+'Alloc. Factors'!M226</f>
        <v>0</v>
      </c>
      <c r="P15" s="1">
        <f>+'Alloc. Factors'!N226</f>
        <v>0</v>
      </c>
      <c r="Q15" s="1">
        <f>+'Alloc. Factors'!O226</f>
        <v>0</v>
      </c>
      <c r="R15" s="1">
        <f>+'Alloc. Factors'!P226</f>
        <v>0</v>
      </c>
      <c r="S15" s="1">
        <f>+'Alloc. Factors'!Q226</f>
        <v>0</v>
      </c>
      <c r="T15" s="1">
        <f>+'Alloc. Factors'!R226</f>
        <v>0</v>
      </c>
      <c r="U15" s="1">
        <f>+'Alloc. Factors'!S226</f>
        <v>0</v>
      </c>
      <c r="V15" s="1">
        <f>+'Alloc. Factors'!T226</f>
        <v>0</v>
      </c>
      <c r="W15" s="1">
        <f>SUM(H15:V15)-G15</f>
        <v>-9.3132257461547852E-9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Summary'!J16</f>
        <v>10395047.952751042</v>
      </c>
      <c r="H16" s="1">
        <f>'O and M Alloc.'!J333</f>
        <v>5612840.2617668724</v>
      </c>
      <c r="I16" s="1">
        <f>'O and M Alloc.'!K333</f>
        <v>3463926.7186569492</v>
      </c>
      <c r="J16" s="1">
        <f>'O and M Alloc.'!L333</f>
        <v>0</v>
      </c>
      <c r="K16" s="1">
        <f>'O and M Alloc.'!M333</f>
        <v>1318280.9723272196</v>
      </c>
      <c r="L16" s="1">
        <f>'O and M Alloc.'!N333</f>
        <v>0</v>
      </c>
      <c r="M16" s="1">
        <f>'O and M Alloc.'!O333</f>
        <v>0</v>
      </c>
      <c r="N16" s="1">
        <f>'O and M Alloc.'!P333</f>
        <v>0</v>
      </c>
      <c r="O16" s="1">
        <f>'O and M Alloc.'!Q333</f>
        <v>0</v>
      </c>
      <c r="P16" s="1">
        <f>'O and M Alloc.'!R333</f>
        <v>0</v>
      </c>
      <c r="Q16" s="1">
        <f>'O and M Alloc.'!S333</f>
        <v>0</v>
      </c>
      <c r="R16" s="1">
        <f>'O and M Alloc.'!T333</f>
        <v>0</v>
      </c>
      <c r="S16" s="1">
        <f>'O and M Alloc.'!U333</f>
        <v>0</v>
      </c>
      <c r="T16" s="1">
        <f>'O and M Alloc.'!V333</f>
        <v>0</v>
      </c>
      <c r="U16" s="1">
        <f>'O and M Alloc.'!W333</f>
        <v>0</v>
      </c>
      <c r="V16" s="1">
        <f>'O and M Alloc.'!X333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Summary'!J17</f>
        <v>5028686.319678151</v>
      </c>
      <c r="H17" s="1">
        <f>'Dep.Exp. Alloc.'!J543</f>
        <v>2715255.6839736383</v>
      </c>
      <c r="I17" s="1">
        <f>'Dep.Exp. Alloc.'!K543</f>
        <v>1675701.832416069</v>
      </c>
      <c r="J17" s="1">
        <f>'Dep.Exp. Alloc.'!L543</f>
        <v>0</v>
      </c>
      <c r="K17" s="1">
        <f>'Dep.Exp. Alloc.'!M543</f>
        <v>637728.8032884429</v>
      </c>
      <c r="L17" s="1">
        <f>'Dep.Exp. Alloc.'!N543</f>
        <v>0</v>
      </c>
      <c r="M17" s="1">
        <f>'Dep.Exp. Alloc.'!O543</f>
        <v>0</v>
      </c>
      <c r="N17" s="1">
        <f>'Dep.Exp. Alloc.'!P543</f>
        <v>0</v>
      </c>
      <c r="O17" s="1">
        <f>'Dep.Exp. Alloc.'!Q543</f>
        <v>0</v>
      </c>
      <c r="P17" s="1">
        <f>'Dep.Exp. Alloc.'!R543</f>
        <v>0</v>
      </c>
      <c r="Q17" s="1">
        <f>'Dep.Exp. Alloc.'!S543</f>
        <v>0</v>
      </c>
      <c r="R17" s="1">
        <f>'Dep.Exp. Alloc.'!T543</f>
        <v>0</v>
      </c>
      <c r="S17" s="1">
        <f>'Dep.Exp. Alloc.'!U543</f>
        <v>0</v>
      </c>
      <c r="T17" s="1">
        <f>'Dep.Exp. Alloc.'!V543</f>
        <v>0</v>
      </c>
      <c r="U17" s="1">
        <f>'Dep.Exp. Alloc.'!W543</f>
        <v>0</v>
      </c>
      <c r="V17" s="1">
        <f>'Dep.Exp. Alloc.'!X543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Summary'!J18</f>
        <v>3661713.8772109929</v>
      </c>
      <c r="H18" s="1">
        <f>'Taxes Alloc.'!I48</f>
        <v>1977154.4268481322</v>
      </c>
      <c r="I18" s="1">
        <f>'Taxes Alloc.'!J48</f>
        <v>1220187.5924960312</v>
      </c>
      <c r="J18" s="1">
        <f>'Taxes Alloc.'!K48</f>
        <v>0</v>
      </c>
      <c r="K18" s="1">
        <f>'Taxes Alloc.'!L48</f>
        <v>464371.8578668292</v>
      </c>
      <c r="L18" s="1">
        <f>'Taxes Alloc.'!M48</f>
        <v>0</v>
      </c>
      <c r="M18" s="1">
        <f>'Taxes Alloc.'!N48</f>
        <v>0</v>
      </c>
      <c r="N18" s="1">
        <f>'Taxes Alloc.'!O48</f>
        <v>0</v>
      </c>
      <c r="O18" s="1">
        <f>'Taxes Alloc.'!P48</f>
        <v>0</v>
      </c>
      <c r="P18" s="1">
        <f>'Taxes Alloc.'!Q48</f>
        <v>0</v>
      </c>
      <c r="Q18" s="1">
        <f>'Taxes Alloc.'!R48</f>
        <v>0</v>
      </c>
      <c r="R18" s="1">
        <f>'Taxes Alloc.'!S48</f>
        <v>0</v>
      </c>
      <c r="S18" s="1">
        <f>'Taxes Alloc.'!T48</f>
        <v>0</v>
      </c>
      <c r="T18" s="1">
        <f>'Taxes Alloc.'!U48</f>
        <v>0</v>
      </c>
      <c r="U18" s="1">
        <f>'Taxes Alloc.'!V48</f>
        <v>0</v>
      </c>
      <c r="V18" s="1">
        <f>'Taxes Alloc.'!W48</f>
        <v>0</v>
      </c>
      <c r="W18" s="1">
        <f>SUM(H18:V18)-G18</f>
        <v>0</v>
      </c>
    </row>
    <row r="19" spans="1:23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>
        <f t="shared" si="0"/>
        <v>8</v>
      </c>
      <c r="C20" s="1" t="s">
        <v>430</v>
      </c>
      <c r="G20" s="1">
        <f>'Class. Summary'!J24</f>
        <v>2927472.0166093498</v>
      </c>
      <c r="H20" s="1">
        <f>'Taxes Alloc.'!I59</f>
        <v>1580698.1242132939</v>
      </c>
      <c r="I20" s="1">
        <f>'Taxes Alloc.'!J59</f>
        <v>975517.24460972578</v>
      </c>
      <c r="J20" s="1">
        <f>'Taxes Alloc.'!K59</f>
        <v>0</v>
      </c>
      <c r="K20" s="1">
        <f>'Taxes Alloc.'!L59</f>
        <v>371256.64778632962</v>
      </c>
      <c r="L20" s="1">
        <f>'Taxes Alloc.'!M59</f>
        <v>0</v>
      </c>
      <c r="M20" s="1">
        <f>'Taxes Alloc.'!N59</f>
        <v>0</v>
      </c>
      <c r="N20" s="1">
        <f>'Taxes Alloc.'!O59</f>
        <v>0</v>
      </c>
      <c r="O20" s="1">
        <f>'Taxes Alloc.'!P59</f>
        <v>0</v>
      </c>
      <c r="P20" s="1">
        <f>'Taxes Alloc.'!Q59</f>
        <v>0</v>
      </c>
      <c r="Q20" s="1">
        <f>'Taxes Alloc.'!R59</f>
        <v>0</v>
      </c>
      <c r="R20" s="1">
        <f>'Taxes Alloc.'!S59</f>
        <v>0</v>
      </c>
      <c r="S20" s="1">
        <f>'Taxes Alloc.'!T59</f>
        <v>0</v>
      </c>
      <c r="T20" s="1">
        <f>'Taxes Alloc.'!U59</f>
        <v>0</v>
      </c>
      <c r="U20" s="1">
        <f>'Taxes Alloc.'!V59</f>
        <v>0</v>
      </c>
      <c r="V20" s="1">
        <f>'Taxes Alloc.'!W59</f>
        <v>0</v>
      </c>
      <c r="W20" s="1">
        <f>SUM(H20:V20)-G20</f>
        <v>0</v>
      </c>
    </row>
    <row r="21" spans="1:23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>
        <f t="shared" si="0"/>
        <v>10</v>
      </c>
      <c r="C22" t="s">
        <v>146</v>
      </c>
      <c r="F22" s="6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Summary'!J28</f>
        <v>298203.73829906137</v>
      </c>
      <c r="H24" s="1">
        <f>(H$15-H20)/(1-$F$24-$F$25+$F$24*$F$25)*$F$24</f>
        <v>-123533.25658202442</v>
      </c>
      <c r="I24" s="1">
        <f t="shared" ref="I24:V24" si="1">(I$15-I20)/(1-$F$24-$F$25+$F$24*$F$25)*$F$24</f>
        <v>197012.66617633251</v>
      </c>
      <c r="J24" s="1">
        <f t="shared" si="1"/>
        <v>2833.6999307565384</v>
      </c>
      <c r="K24" s="1">
        <f t="shared" si="1"/>
        <v>112357.27199550116</v>
      </c>
      <c r="L24" s="1">
        <f t="shared" si="1"/>
        <v>109533.35677849507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-5.2386894822120667E-10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Summary'!J29</f>
        <v>1189832.9158132547</v>
      </c>
      <c r="H25" s="1">
        <f>(((H$15-H20)/(1-$F$24-$F$25+$F$24*$F$25))-H$24)*$F$25</f>
        <v>-492897.69376227737</v>
      </c>
      <c r="I25" s="1">
        <f t="shared" ref="I25:V25" si="2">(((I$15-I20)/(1-$F$24-$F$25+$F$24*$F$25))-I$24)*$F$25</f>
        <v>786080.53804356663</v>
      </c>
      <c r="J25" s="1">
        <f t="shared" si="2"/>
        <v>11306.462723718587</v>
      </c>
      <c r="K25" s="1">
        <f t="shared" si="2"/>
        <v>448305.51526204956</v>
      </c>
      <c r="L25" s="1">
        <f t="shared" si="2"/>
        <v>437038.0935461953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-1.862645149230957E-9</v>
      </c>
    </row>
    <row r="26" spans="1:23">
      <c r="A26">
        <f t="shared" si="0"/>
        <v>14</v>
      </c>
      <c r="E26" t="s">
        <v>165</v>
      </c>
      <c r="G26" s="1">
        <f>+'Class. Summary'!J30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Summary'!J31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>
        <f t="shared" si="0"/>
        <v>17</v>
      </c>
      <c r="C29" t="s">
        <v>145</v>
      </c>
      <c r="G29" s="1">
        <f>+'Class. Summary'!J33</f>
        <v>1488036.654112316</v>
      </c>
      <c r="H29" s="1">
        <f t="shared" ref="H29:V29" si="3">SUM(H24:H27)</f>
        <v>-616430.95034430176</v>
      </c>
      <c r="I29" s="1">
        <f t="shared" si="3"/>
        <v>983093.20421989914</v>
      </c>
      <c r="J29" s="1">
        <f t="shared" si="3"/>
        <v>14140.162654475125</v>
      </c>
      <c r="K29" s="1">
        <f t="shared" si="3"/>
        <v>560662.78725755075</v>
      </c>
      <c r="L29" s="1">
        <f t="shared" si="3"/>
        <v>546571.45032469044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-2.3283064365386963E-9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>
      <c r="A31">
        <f t="shared" si="0"/>
        <v>19</v>
      </c>
      <c r="B31" s="1"/>
      <c r="C31" s="1" t="s">
        <v>179</v>
      </c>
      <c r="D31" s="1"/>
      <c r="G31" s="1">
        <f>'Class. Summary'!J12</f>
        <v>27976994.932230763</v>
      </c>
      <c r="H31" s="1">
        <f t="shared" ref="H31:V31" si="4">SUM(H15:H18)+H29</f>
        <v>9415283.3651614487</v>
      </c>
      <c r="I31" s="1">
        <f t="shared" si="4"/>
        <v>11275586.711705424</v>
      </c>
      <c r="J31" s="1">
        <f t="shared" si="4"/>
        <v>56673.998615130768</v>
      </c>
      <c r="K31" s="1">
        <f t="shared" si="4"/>
        <v>5038783.7211788446</v>
      </c>
      <c r="L31" s="1">
        <f t="shared" si="4"/>
        <v>2190667.1355699012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>
        <f t="shared" ref="A33:A45" si="5">A32+1</f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5"/>
        <v>22</v>
      </c>
      <c r="B34" s="1"/>
      <c r="C34" s="1" t="s">
        <v>170</v>
      </c>
      <c r="D34" s="1"/>
      <c r="E34" s="35"/>
      <c r="F34" s="68"/>
      <c r="G34" s="1">
        <f>Summary!$G$50*'Demand Summ.'!G13-'Demand Summ.'!G15</f>
        <v>7503038.882092515</v>
      </c>
      <c r="H34" s="1">
        <f>Summary!$G$50*'Demand Summ.'!H13-'Demand Summ.'!H15</f>
        <v>8322376.1231251163</v>
      </c>
      <c r="I34" s="1">
        <f>Summary!$G$50*'Demand Summ.'!I13-'Demand Summ.'!I15</f>
        <v>1034610.2941476889</v>
      </c>
      <c r="J34" s="1">
        <f>Summary!$G$50*'Demand Summ.'!J13-'Demand Summ.'!J15</f>
        <v>-42533.835960655641</v>
      </c>
      <c r="K34" s="1">
        <f>Summary!$G$50*'Demand Summ.'!K13-'Demand Summ.'!K15</f>
        <v>-167318.01397441677</v>
      </c>
      <c r="L34" s="1">
        <f>Summary!$G$50*'Demand Summ.'!L13-'Demand Summ.'!L15</f>
        <v>-1644095.6852452108</v>
      </c>
      <c r="M34" s="1">
        <f>Summary!$G$50*'Demand Summ.'!M13-'Demand Summ.'!M15</f>
        <v>0</v>
      </c>
      <c r="N34" s="1">
        <f>Summary!$G$50*'Demand Summ.'!N13-'Demand Summ.'!N15</f>
        <v>0</v>
      </c>
      <c r="O34" s="1">
        <f>Summary!$G$50*'Demand Summ.'!O13-'Demand Summ.'!O15</f>
        <v>0</v>
      </c>
      <c r="P34" s="1">
        <f>Summary!$G$50*'Demand Summ.'!P13-'Demand Summ.'!P15</f>
        <v>0</v>
      </c>
      <c r="Q34" s="1">
        <f>Summary!$G$50*'Demand Summ.'!Q13-'Demand Summ.'!Q15</f>
        <v>0</v>
      </c>
      <c r="R34" s="1">
        <f>Summary!$G$50*'Demand Summ.'!R13-'Demand Summ.'!R15</f>
        <v>0</v>
      </c>
      <c r="S34" s="1">
        <f>Summary!$G$50*'Demand Summ.'!S13-'Demand Summ.'!S15</f>
        <v>0</v>
      </c>
      <c r="T34" s="1">
        <f>Summary!$G$50*'Demand Summ.'!T13-'Demand Summ.'!T15</f>
        <v>0</v>
      </c>
      <c r="U34" s="1">
        <f>Summary!$G$50*'Demand Summ.'!U13-'Demand Summ.'!U15</f>
        <v>0</v>
      </c>
      <c r="V34" s="1">
        <f>Summary!$G$50*'Demand Summ.'!V13-'Demand Summ.'!V15</f>
        <v>0</v>
      </c>
      <c r="W34" s="1">
        <f>SUM(H34:V34)-G34</f>
        <v>7.4505805969238281E-9</v>
      </c>
    </row>
    <row r="35" spans="1:23">
      <c r="A35">
        <f t="shared" si="5"/>
        <v>23</v>
      </c>
      <c r="C35" t="s">
        <v>163</v>
      </c>
      <c r="G35" s="1">
        <f>(G$34/(1-$F$24-$F$25+$F$24*$F$25)*$F$24)*(1-$F$25)+G$34/(1-$F$24-$F$25+$F$24*$F$25)*$F$25</f>
        <v>2494348.0360853863</v>
      </c>
      <c r="H35" s="1">
        <f t="shared" ref="H35:V35" si="6">(H$34/(1-$F$24-$F$25+$F$24*$F$25)*$F$24)*(1-$F$25)+H$34/(1-$F$24-$F$25+$F$24*$F$25)*$F$25</f>
        <v>2766732.6352028204</v>
      </c>
      <c r="I35" s="1">
        <f t="shared" si="6"/>
        <v>343951.05714836559</v>
      </c>
      <c r="J35" s="1">
        <f t="shared" si="6"/>
        <v>-14140.162654475127</v>
      </c>
      <c r="K35" s="1">
        <f t="shared" si="6"/>
        <v>-55624.04328663156</v>
      </c>
      <c r="L35" s="1">
        <f t="shared" si="6"/>
        <v>-546571.45032469032</v>
      </c>
      <c r="M35" s="1">
        <f t="shared" si="6"/>
        <v>0</v>
      </c>
      <c r="N35" s="1">
        <f t="shared" si="6"/>
        <v>0</v>
      </c>
      <c r="O35" s="1">
        <f t="shared" si="6"/>
        <v>0</v>
      </c>
      <c r="P35" s="1">
        <f t="shared" si="6"/>
        <v>0</v>
      </c>
      <c r="Q35" s="1">
        <f t="shared" si="6"/>
        <v>0</v>
      </c>
      <c r="R35" s="1">
        <f t="shared" si="6"/>
        <v>0</v>
      </c>
      <c r="S35" s="1">
        <f t="shared" si="6"/>
        <v>0</v>
      </c>
      <c r="T35" s="1">
        <f t="shared" si="6"/>
        <v>0</v>
      </c>
      <c r="U35" s="1">
        <f t="shared" si="6"/>
        <v>0</v>
      </c>
      <c r="V35" s="1">
        <f t="shared" si="6"/>
        <v>0</v>
      </c>
      <c r="W35" s="1">
        <f>SUM(H35:V35)-G35</f>
        <v>0</v>
      </c>
    </row>
    <row r="36" spans="1:23">
      <c r="A36">
        <f t="shared" si="5"/>
        <v>24</v>
      </c>
      <c r="C36" t="s">
        <v>432</v>
      </c>
      <c r="F36" s="71">
        <f>Summary!F46</f>
        <v>1.1554E-2</v>
      </c>
      <c r="G36" s="1">
        <f>$F$36*G$34/(1-$F$25*(1-$F$36)-$F$24*(1-$F$36)+$F$24*$F$25*(1-$F$36)-$F$36)</f>
        <v>116860.00899657387</v>
      </c>
      <c r="H36" s="1">
        <f>$F$36*H$34/(1-$F$25*(1-$F$36)-$F$24*(1-$F$36)+$F$24*$F$25*(1-$F$36)-$F$36)</f>
        <v>129621.20600793668</v>
      </c>
      <c r="I36" s="1">
        <f>$F$36*I$34/(1-$F$25*(1-$F$36)-$F$24*(1-$F$36)+$F$24*$F$25*(1-$F$36)-$F$36)</f>
        <v>16114.079932413721</v>
      </c>
      <c r="J36" s="1">
        <f>$F$36*J$34/(1-$F$25*(1-$F$36)-$F$24*(1-$F$36)+$F$24*$F$25*(1-$F$36)-$F$36)</f>
        <v>-662.46550646086973</v>
      </c>
      <c r="K36" s="1">
        <f>$F$36*K$34/(1-$F$25*(1-$F$36)-$F$24*(1-$F$36)+$F$24*$F$25*(1-$F$36)-$F$36)</f>
        <v>-2605.9820461554323</v>
      </c>
      <c r="L36" s="1">
        <f t="shared" ref="L36:T36" si="7">$F$36*L$34/(1-$F$25*(1-$F$36)-$F$24*(1-$F$36)+$F$24*$F$25*(1-$F$36)-$F$36)</f>
        <v>-25606.829391160103</v>
      </c>
      <c r="M36" s="1">
        <f t="shared" si="7"/>
        <v>0</v>
      </c>
      <c r="N36" s="1">
        <f t="shared" si="7"/>
        <v>0</v>
      </c>
      <c r="O36" s="1">
        <f t="shared" si="7"/>
        <v>0</v>
      </c>
      <c r="P36" s="1">
        <f t="shared" si="7"/>
        <v>0</v>
      </c>
      <c r="Q36" s="1">
        <f t="shared" si="7"/>
        <v>0</v>
      </c>
      <c r="R36" s="1">
        <f t="shared" si="7"/>
        <v>0</v>
      </c>
      <c r="S36" s="1">
        <f t="shared" si="7"/>
        <v>0</v>
      </c>
      <c r="T36" s="1">
        <f t="shared" si="7"/>
        <v>0</v>
      </c>
      <c r="U36" s="1">
        <f>$F$36*U$34/(1-$F$25*(1-$F$36)-$F$24*(1-$F$36)+$F$24*$F$25*(1-$F$36)-$F$36)</f>
        <v>0</v>
      </c>
      <c r="V36" s="1">
        <f>$F$36*V$34/(1-$F$25*(1-$F$36)-$F$24*(1-$F$36)+$F$24*$F$25*(1-$F$36)-$F$36)</f>
        <v>0</v>
      </c>
      <c r="W36" s="1">
        <f>SUM(H36:V36)-G36</f>
        <v>1.3096723705530167E-10</v>
      </c>
    </row>
    <row r="37" spans="1:23">
      <c r="A37">
        <f t="shared" si="5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>
        <f t="shared" si="5"/>
        <v>26</v>
      </c>
      <c r="B38" s="1"/>
      <c r="C38" s="1" t="s">
        <v>177</v>
      </c>
      <c r="D38" s="1"/>
      <c r="G38" s="1">
        <f>G34+G35+G31+G36</f>
        <v>38091241.859405242</v>
      </c>
      <c r="H38" s="1">
        <f t="shared" ref="H38:U38" si="8">H34+H35+H31+H36</f>
        <v>20634013.329497322</v>
      </c>
      <c r="I38" s="1">
        <f t="shared" si="8"/>
        <v>12670262.142933892</v>
      </c>
      <c r="J38" s="1">
        <f t="shared" si="8"/>
        <v>-662.46550646086973</v>
      </c>
      <c r="K38" s="1">
        <f t="shared" si="8"/>
        <v>4813235.6818716414</v>
      </c>
      <c r="L38" s="1">
        <f t="shared" si="8"/>
        <v>-25606.829391160103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V34+V35+V31+V36</f>
        <v>0</v>
      </c>
      <c r="W38" s="1">
        <f>SUM(H38:V38)-G38</f>
        <v>0</v>
      </c>
    </row>
    <row r="39" spans="1:23">
      <c r="A39">
        <f t="shared" si="5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5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>
        <f t="shared" si="5"/>
        <v>29</v>
      </c>
      <c r="B41" s="1"/>
      <c r="C41" s="1" t="s">
        <v>174</v>
      </c>
      <c r="D41" s="1"/>
      <c r="E41" s="35"/>
      <c r="F41" s="68"/>
      <c r="G41" s="1">
        <f>Summary!$G$61*'Demand Summ.'!G13-'Demand Summ.'!G15</f>
        <v>7503009.0933558196</v>
      </c>
      <c r="H41" s="1">
        <f>+'Alloc. Factors'!F246-'Demand Summ.'!H15</f>
        <v>2708779.6652789926</v>
      </c>
      <c r="I41" s="1">
        <f>+'Alloc. Factors'!G246-'Demand Summ.'!I15</f>
        <v>2696001.960187465</v>
      </c>
      <c r="J41" s="1">
        <f>+'Alloc. Factors'!H246-'Demand Summ.'!J15</f>
        <v>16802.765547311014</v>
      </c>
      <c r="K41" s="1">
        <f>+'Alloc. Factors'!I246-'Demand Summ.'!K15</f>
        <v>1536203.0410750667</v>
      </c>
      <c r="L41" s="1">
        <f>+'Alloc. Factors'!J246-'Demand Summ.'!L15</f>
        <v>545221.66126697976</v>
      </c>
      <c r="M41" s="1">
        <f>+'Alloc. Factors'!K246-'Demand Summ.'!M15</f>
        <v>0</v>
      </c>
      <c r="N41" s="1">
        <f>+'Alloc. Factors'!L246-'Demand Summ.'!N15</f>
        <v>0</v>
      </c>
      <c r="O41" s="1">
        <f>+'Alloc. Factors'!M246-'Demand Summ.'!O15</f>
        <v>0</v>
      </c>
      <c r="P41" s="1">
        <f>+'Alloc. Factors'!N246-'Demand Summ.'!P15</f>
        <v>0</v>
      </c>
      <c r="Q41" s="1">
        <f>+'Alloc. Factors'!O246-'Demand Summ.'!Q15</f>
        <v>0</v>
      </c>
      <c r="R41" s="1">
        <f>+'Alloc. Factors'!P246-'Demand Summ.'!R15</f>
        <v>0</v>
      </c>
      <c r="S41" s="1">
        <f>+'Alloc. Factors'!Q246-'Demand Summ.'!S15</f>
        <v>0</v>
      </c>
      <c r="T41" s="1">
        <f>+'Alloc. Factors'!R246-'Demand Summ.'!T15</f>
        <v>0</v>
      </c>
      <c r="U41" s="1">
        <f>+'Alloc. Factors'!S246-'Demand Summ.'!U15</f>
        <v>0</v>
      </c>
      <c r="V41" s="1">
        <f>+'Alloc. Factors'!T246-'Demand Summ.'!V15</f>
        <v>0</v>
      </c>
      <c r="W41" s="1">
        <f>SUM(H41:V41)-G41</f>
        <v>0</v>
      </c>
    </row>
    <row r="42" spans="1:23">
      <c r="A42">
        <f t="shared" si="5"/>
        <v>30</v>
      </c>
      <c r="C42" t="s">
        <v>163</v>
      </c>
      <c r="G42" s="1">
        <f>(G$41/(1-$F$24-$F$25+$F$24*$F$25)*$F$24)*(1-$F$25)+G$41/(1-$F$24-$F$25+$F$24*$F$25)*$F$25</f>
        <v>2494338.1329677245</v>
      </c>
      <c r="H42" s="1">
        <f t="shared" ref="H42:V42" si="9">(H$41/(1-$F$24-$F$25+$F$24*$F$25)*$F$24)*(1-$F$25)+H$41/(1-$F$24-$F$25+$F$24*$F$25)*$F$25</f>
        <v>900520.35507942538</v>
      </c>
      <c r="I42" s="1">
        <f t="shared" si="9"/>
        <v>896272.47044206865</v>
      </c>
      <c r="J42" s="1">
        <f t="shared" si="9"/>
        <v>5585.9960080667533</v>
      </c>
      <c r="K42" s="1">
        <f t="shared" si="9"/>
        <v>510703.07628011878</v>
      </c>
      <c r="L42" s="1">
        <f t="shared" si="9"/>
        <v>181256.23515804327</v>
      </c>
      <c r="M42" s="1">
        <f t="shared" si="9"/>
        <v>0</v>
      </c>
      <c r="N42" s="1">
        <f t="shared" si="9"/>
        <v>0</v>
      </c>
      <c r="O42" s="1">
        <f t="shared" si="9"/>
        <v>0</v>
      </c>
      <c r="P42" s="1">
        <f t="shared" si="9"/>
        <v>0</v>
      </c>
      <c r="Q42" s="1">
        <f t="shared" si="9"/>
        <v>0</v>
      </c>
      <c r="R42" s="1">
        <f t="shared" si="9"/>
        <v>0</v>
      </c>
      <c r="S42" s="1">
        <f t="shared" si="9"/>
        <v>0</v>
      </c>
      <c r="T42" s="1">
        <f t="shared" si="9"/>
        <v>0</v>
      </c>
      <c r="U42" s="1">
        <f t="shared" si="9"/>
        <v>0</v>
      </c>
      <c r="V42" s="1">
        <f t="shared" si="9"/>
        <v>0</v>
      </c>
      <c r="W42" s="1">
        <f>SUM(H42:V42)-G42</f>
        <v>0</v>
      </c>
    </row>
    <row r="43" spans="1:23">
      <c r="A43">
        <f t="shared" si="5"/>
        <v>31</v>
      </c>
      <c r="C43" t="s">
        <v>432</v>
      </c>
      <c r="F43" s="71">
        <f>Summary!F53</f>
        <v>0</v>
      </c>
      <c r="G43" s="1">
        <f>$F$36*G$41/(1-$F$25*(1-$F$36)-$F$24*(1-$F$36)+$F$24*$F$25*(1-$F$36)-$F$36)</f>
        <v>116859.54503629153</v>
      </c>
      <c r="H43" s="1">
        <f>$F$36*H$41/(1-$F$25*(1-$F$36)-$F$24*(1-$F$36)+$F$24*$F$25*(1-$F$36)-$F$36)</f>
        <v>42189.307696344724</v>
      </c>
      <c r="I43" s="1">
        <f t="shared" ref="I43:V43" si="10">$F$36*I$41/(1-$F$25*(1-$F$36)-$F$24*(1-$F$36)+$F$24*$F$25*(1-$F$36)-$F$36)</f>
        <v>41990.294635714679</v>
      </c>
      <c r="J43" s="1">
        <f t="shared" si="10"/>
        <v>261.70347293715054</v>
      </c>
      <c r="K43" s="1">
        <f t="shared" si="10"/>
        <v>23926.398892728397</v>
      </c>
      <c r="L43" s="1">
        <f t="shared" si="10"/>
        <v>8491.8403385665133</v>
      </c>
      <c r="M43" s="1">
        <f t="shared" si="10"/>
        <v>0</v>
      </c>
      <c r="N43" s="1">
        <f t="shared" si="10"/>
        <v>0</v>
      </c>
      <c r="O43" s="1">
        <f t="shared" si="10"/>
        <v>0</v>
      </c>
      <c r="P43" s="1">
        <f t="shared" si="10"/>
        <v>0</v>
      </c>
      <c r="Q43" s="1">
        <f t="shared" si="10"/>
        <v>0</v>
      </c>
      <c r="R43" s="1">
        <f t="shared" si="10"/>
        <v>0</v>
      </c>
      <c r="S43" s="1">
        <f t="shared" si="10"/>
        <v>0</v>
      </c>
      <c r="T43" s="1">
        <f t="shared" si="10"/>
        <v>0</v>
      </c>
      <c r="U43" s="1">
        <f t="shared" si="10"/>
        <v>0</v>
      </c>
      <c r="V43" s="1">
        <f t="shared" si="10"/>
        <v>0</v>
      </c>
      <c r="W43" s="1">
        <f>SUM(H43:V43)-G43</f>
        <v>0</v>
      </c>
    </row>
    <row r="44" spans="1:23">
      <c r="A44">
        <f t="shared" si="5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5"/>
        <v>33</v>
      </c>
      <c r="B45" s="1"/>
      <c r="C45" s="1" t="s">
        <v>178</v>
      </c>
      <c r="D45" s="1"/>
      <c r="G45" s="1">
        <f>G31+G41+G42+G43</f>
        <v>38091201.703590602</v>
      </c>
      <c r="H45" s="1">
        <f t="shared" ref="H45:V45" si="11">H31+H41+H42+H43</f>
        <v>13066772.693216212</v>
      </c>
      <c r="I45" s="1">
        <f t="shared" si="11"/>
        <v>14909851.436970672</v>
      </c>
      <c r="J45" s="1">
        <f t="shared" si="11"/>
        <v>79324.463643445677</v>
      </c>
      <c r="K45" s="1">
        <f t="shared" si="11"/>
        <v>7109616.2374267587</v>
      </c>
      <c r="L45" s="1">
        <f t="shared" si="11"/>
        <v>2925636.8723334908</v>
      </c>
      <c r="M45" s="1">
        <f t="shared" si="11"/>
        <v>0</v>
      </c>
      <c r="N45" s="1">
        <f t="shared" si="11"/>
        <v>0</v>
      </c>
      <c r="O45" s="1">
        <f t="shared" si="11"/>
        <v>0</v>
      </c>
      <c r="P45" s="1">
        <f t="shared" si="11"/>
        <v>0</v>
      </c>
      <c r="Q45" s="1">
        <f t="shared" si="11"/>
        <v>0</v>
      </c>
      <c r="R45" s="1">
        <f t="shared" si="11"/>
        <v>0</v>
      </c>
      <c r="S45" s="1">
        <f t="shared" si="11"/>
        <v>0</v>
      </c>
      <c r="T45" s="1">
        <f t="shared" si="11"/>
        <v>0</v>
      </c>
      <c r="U45" s="1">
        <f t="shared" si="11"/>
        <v>0</v>
      </c>
      <c r="V45" s="1">
        <f t="shared" si="11"/>
        <v>0</v>
      </c>
      <c r="W45" s="1">
        <f>SUM(H45:V45)-G45</f>
        <v>0</v>
      </c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W106"/>
  <sheetViews>
    <sheetView defaultGridColor="0" view="pageBreakPreview" topLeftCell="A22" colorId="22" zoomScale="60" zoomScaleNormal="57" workbookViewId="0">
      <selection activeCell="G60" sqref="G60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6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Customer/Demand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120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65"/>
      <c r="G9" s="2" t="s">
        <v>1</v>
      </c>
      <c r="H9" s="2" t="s">
        <v>56</v>
      </c>
      <c r="I9" s="2" t="s">
        <v>535</v>
      </c>
      <c r="J9" s="2" t="s">
        <v>535</v>
      </c>
      <c r="K9" s="40" t="s">
        <v>536</v>
      </c>
      <c r="L9" s="40" t="s">
        <v>536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65"/>
      <c r="G10" s="2" t="s">
        <v>2</v>
      </c>
      <c r="H10" s="2" t="s">
        <v>460</v>
      </c>
      <c r="I10" s="40" t="s">
        <v>537</v>
      </c>
      <c r="J10" s="40" t="s">
        <v>538</v>
      </c>
      <c r="K10" s="40" t="s">
        <v>537</v>
      </c>
      <c r="L10" s="40" t="s">
        <v>538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66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67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'Class. Summary'!K37</f>
        <v>18706901.039512612</v>
      </c>
      <c r="H13" s="1">
        <f>+'Plant Alloc.'!J825+'Plant Alloc.'!J827-'Dep.Res. Alloc.'!J809+'Oth. RB Alloc.'!I126</f>
        <v>5553888.6408450035</v>
      </c>
      <c r="I13" s="1">
        <f>+'Plant Alloc.'!K825+'Plant Alloc.'!K827-'Dep.Res. Alloc.'!K809+'Oth. RB Alloc.'!J126</f>
        <v>3690998.1684520463</v>
      </c>
      <c r="J13" s="1">
        <f>+'Plant Alloc.'!L825+'Plant Alloc.'!L827-'Dep.Res. Alloc.'!L809+'Oth. RB Alloc.'!K126</f>
        <v>92713.22700883403</v>
      </c>
      <c r="K13" s="1">
        <f>+'Plant Alloc.'!M825+'Plant Alloc.'!M827-'Dep.Res. Alloc.'!M809+'Oth. RB Alloc.'!L126</f>
        <v>4536996.708661844</v>
      </c>
      <c r="L13" s="1">
        <f>+'Plant Alloc.'!N825+'Plant Alloc.'!N827-'Dep.Res. Alloc.'!N809+'Oth. RB Alloc.'!M126</f>
        <v>4832304.2945448924</v>
      </c>
      <c r="M13" s="1">
        <f>+'Plant Alloc.'!O825+'Plant Alloc.'!O827-'Dep.Res. Alloc.'!O809+'Oth. RB Alloc.'!N126</f>
        <v>0</v>
      </c>
      <c r="N13" s="1">
        <f>+'Plant Alloc.'!P825+'Plant Alloc.'!P827-'Dep.Res. Alloc.'!P809+'Oth. RB Alloc.'!O126</f>
        <v>0</v>
      </c>
      <c r="O13" s="1">
        <f>+'Plant Alloc.'!Q825+'Plant Alloc.'!Q827-'Dep.Res. Alloc.'!Q809+'Oth. RB Alloc.'!P126</f>
        <v>0</v>
      </c>
      <c r="P13" s="1">
        <f>+'Plant Alloc.'!R825+'Plant Alloc.'!R827-'Dep.Res. Alloc.'!R809+'Oth. RB Alloc.'!Q126</f>
        <v>0</v>
      </c>
      <c r="Q13" s="1">
        <f>+'Plant Alloc.'!S825+'Plant Alloc.'!S827-'Dep.Res. Alloc.'!S809+'Oth. RB Alloc.'!R126</f>
        <v>0</v>
      </c>
      <c r="R13" s="1">
        <f>+'Plant Alloc.'!T825+'Plant Alloc.'!T827-'Dep.Res. Alloc.'!T809+'Oth. RB Alloc.'!S126</f>
        <v>0</v>
      </c>
      <c r="S13" s="1">
        <f>+'Plant Alloc.'!U825+'Plant Alloc.'!U827-'Dep.Res. Alloc.'!U809+'Oth. RB Alloc.'!T126</f>
        <v>0</v>
      </c>
      <c r="T13" s="1">
        <f>+'Plant Alloc.'!V825+'Plant Alloc.'!V827-'Dep.Res. Alloc.'!V809+'Oth. RB Alloc.'!U126</f>
        <v>0</v>
      </c>
      <c r="U13" s="1">
        <f>+'Plant Alloc.'!W825+'Plant Alloc.'!W827-'Dep.Res. Alloc.'!W809+'Oth. RB Alloc.'!V126</f>
        <v>0</v>
      </c>
      <c r="V13" s="1">
        <f>+'Plant Alloc.'!X825+'Plant Alloc.'!X827-'Dep.Res. Alloc.'!X809+'Oth. RB Alloc.'!W126</f>
        <v>0</v>
      </c>
      <c r="W13" s="1">
        <f>SUM(H13:V13)-G13</f>
        <v>0</v>
      </c>
    </row>
    <row r="14" spans="1:23">
      <c r="A14">
        <f t="shared" ref="A14:A34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68"/>
      <c r="G15" s="1">
        <f>+'Class. Summary'!K35</f>
        <v>771152.91347994097</v>
      </c>
      <c r="H15" s="1">
        <f>+'Alloc. Factors'!F217</f>
        <v>228947.45620797705</v>
      </c>
      <c r="I15" s="1">
        <f>+'Alloc. Factors'!G217</f>
        <v>152153.68837622713</v>
      </c>
      <c r="J15" s="1">
        <f>+'Alloc. Factors'!H217</f>
        <v>3821.9090898581171</v>
      </c>
      <c r="K15" s="1">
        <f>+'Alloc. Factors'!I217</f>
        <v>187028.21076262236</v>
      </c>
      <c r="L15" s="1">
        <f>+'Alloc. Factors'!J217</f>
        <v>199201.64904325665</v>
      </c>
      <c r="M15" s="1">
        <f>+'Alloc. Factors'!K217</f>
        <v>0</v>
      </c>
      <c r="N15" s="1">
        <f>+'Alloc. Factors'!L217</f>
        <v>0</v>
      </c>
      <c r="O15" s="1">
        <f>+'Alloc. Factors'!M217</f>
        <v>0</v>
      </c>
      <c r="P15" s="1">
        <f>+'Alloc. Factors'!N217</f>
        <v>0</v>
      </c>
      <c r="Q15" s="1">
        <f>+'Alloc. Factors'!O217</f>
        <v>0</v>
      </c>
      <c r="R15" s="1">
        <f>+'Alloc. Factors'!P217</f>
        <v>0</v>
      </c>
      <c r="S15" s="1">
        <f>+'Alloc. Factors'!Q217</f>
        <v>0</v>
      </c>
      <c r="T15" s="1">
        <f>+'Alloc. Factors'!R217</f>
        <v>0</v>
      </c>
      <c r="U15" s="1">
        <f>+'Alloc. Factors'!S217</f>
        <v>0</v>
      </c>
      <c r="V15" s="1">
        <f>+'Alloc. Factors'!T217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+'Class. Summary'!K16</f>
        <v>88687302.195229635</v>
      </c>
      <c r="H16" s="1">
        <f>'O and M Alloc.'!J497</f>
        <v>50829677.022596784</v>
      </c>
      <c r="I16" s="1">
        <f>'O and M Alloc.'!K497</f>
        <v>36527150.818088569</v>
      </c>
      <c r="J16" s="1">
        <f>'O and M Alloc.'!L497</f>
        <v>849482.75737899786</v>
      </c>
      <c r="K16" s="1">
        <f>'O and M Alloc.'!M497</f>
        <v>231183.97098215902</v>
      </c>
      <c r="L16" s="1">
        <f>'O and M Alloc.'!N497</f>
        <v>249807.6261831352</v>
      </c>
      <c r="M16" s="1">
        <f>'O and M Alloc.'!O497</f>
        <v>0</v>
      </c>
      <c r="N16" s="1">
        <f>'O and M Alloc.'!P497</f>
        <v>0</v>
      </c>
      <c r="O16" s="1">
        <f>'O and M Alloc.'!Q497</f>
        <v>0</v>
      </c>
      <c r="P16" s="1">
        <f>'O and M Alloc.'!R497</f>
        <v>0</v>
      </c>
      <c r="Q16" s="1">
        <f>'O and M Alloc.'!S497</f>
        <v>0</v>
      </c>
      <c r="R16" s="1">
        <f>'O and M Alloc.'!T497</f>
        <v>0</v>
      </c>
      <c r="S16" s="1">
        <f>'O and M Alloc.'!U497</f>
        <v>0</v>
      </c>
      <c r="T16" s="1">
        <f>'O and M Alloc.'!V497</f>
        <v>0</v>
      </c>
      <c r="U16" s="1">
        <f>'O and M Alloc.'!W497</f>
        <v>0</v>
      </c>
      <c r="V16" s="1">
        <f>'O and M Alloc.'!X497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+'Class. Summary'!K17</f>
        <v>383500.60985758185</v>
      </c>
      <c r="H17" s="1">
        <f>'Dep.Exp. Alloc.'!J812</f>
        <v>145693.14094883023</v>
      </c>
      <c r="I17" s="1">
        <f>'Dep.Exp. Alloc.'!K812</f>
        <v>96153.530320370468</v>
      </c>
      <c r="J17" s="1">
        <f>'Dep.Exp. Alloc.'!L812</f>
        <v>2071.5566251705068</v>
      </c>
      <c r="K17" s="1">
        <f>'Dep.Exp. Alloc.'!M812</f>
        <v>68298.761545936592</v>
      </c>
      <c r="L17" s="1">
        <f>'Dep.Exp. Alloc.'!N812</f>
        <v>71283.620417273967</v>
      </c>
      <c r="M17" s="1">
        <f>'Dep.Exp. Alloc.'!O812</f>
        <v>0</v>
      </c>
      <c r="N17" s="1">
        <f>'Dep.Exp. Alloc.'!P812</f>
        <v>0</v>
      </c>
      <c r="O17" s="1">
        <f>'Dep.Exp. Alloc.'!Q812</f>
        <v>0</v>
      </c>
      <c r="P17" s="1">
        <f>'Dep.Exp. Alloc.'!R812</f>
        <v>0</v>
      </c>
      <c r="Q17" s="1">
        <f>'Dep.Exp. Alloc.'!S812</f>
        <v>0</v>
      </c>
      <c r="R17" s="1">
        <f>'Dep.Exp. Alloc.'!T812</f>
        <v>0</v>
      </c>
      <c r="S17" s="1">
        <f>'Dep.Exp. Alloc.'!U812</f>
        <v>0</v>
      </c>
      <c r="T17" s="1">
        <f>'Dep.Exp. Alloc.'!V812</f>
        <v>0</v>
      </c>
      <c r="U17" s="1">
        <f>'Dep.Exp. Alloc.'!W812</f>
        <v>0</v>
      </c>
      <c r="V17" s="1">
        <f>'Dep.Exp. Alloc.'!X812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+'Class. Summary'!K18</f>
        <v>1322021.1601486495</v>
      </c>
      <c r="H18" s="1">
        <f>'Taxes Alloc.'!I86</f>
        <v>626342.8988279904</v>
      </c>
      <c r="I18" s="1">
        <f>'Taxes Alloc.'!J86</f>
        <v>444355.60667225963</v>
      </c>
      <c r="J18" s="1">
        <f>'Taxes Alloc.'!K86</f>
        <v>10625.61373596285</v>
      </c>
      <c r="K18" s="1">
        <f>'Taxes Alloc.'!L86</f>
        <v>116223.74823398473</v>
      </c>
      <c r="L18" s="1">
        <f>'Taxes Alloc.'!M86</f>
        <v>124473.29267845154</v>
      </c>
      <c r="M18" s="1">
        <f>'Taxes Alloc.'!N86</f>
        <v>0</v>
      </c>
      <c r="N18" s="1">
        <f>'Taxes Alloc.'!O86</f>
        <v>0</v>
      </c>
      <c r="O18" s="1">
        <f>'Taxes Alloc.'!P86</f>
        <v>0</v>
      </c>
      <c r="P18" s="1">
        <f>'Taxes Alloc.'!Q86</f>
        <v>0</v>
      </c>
      <c r="Q18" s="1">
        <f>'Taxes Alloc.'!R86</f>
        <v>0</v>
      </c>
      <c r="R18" s="1">
        <f>'Taxes Alloc.'!S86</f>
        <v>0</v>
      </c>
      <c r="S18" s="1">
        <f>'Taxes Alloc.'!T86</f>
        <v>0</v>
      </c>
      <c r="T18" s="1">
        <f>'Taxes Alloc.'!U86</f>
        <v>0</v>
      </c>
      <c r="U18" s="1">
        <f>'Taxes Alloc.'!V86</f>
        <v>0</v>
      </c>
      <c r="V18" s="1">
        <f>'Taxes Alloc.'!W86</f>
        <v>0</v>
      </c>
      <c r="W18" s="1">
        <f>SUM(H18:V18)-G18</f>
        <v>0</v>
      </c>
    </row>
    <row r="19" spans="1:23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>
        <f t="shared" si="0"/>
        <v>8</v>
      </c>
      <c r="C20" s="1" t="s">
        <v>430</v>
      </c>
      <c r="G20" s="1">
        <f>'Class. Summary'!K24</f>
        <v>304926.78953129455</v>
      </c>
      <c r="H20" s="1">
        <f>'Taxes Alloc.'!I89</f>
        <v>90529.662240160891</v>
      </c>
      <c r="I20" s="1">
        <f>'Taxes Alloc.'!J89</f>
        <v>60164.119075347058</v>
      </c>
      <c r="J20" s="1">
        <f>'Taxes Alloc.'!K89</f>
        <v>1511.2469242862055</v>
      </c>
      <c r="K20" s="1">
        <f>'Taxes Alloc.'!L89</f>
        <v>73954.089860430991</v>
      </c>
      <c r="L20" s="1">
        <f>'Taxes Alloc.'!M89</f>
        <v>78767.671431069422</v>
      </c>
      <c r="M20" s="1">
        <f>'Taxes Alloc.'!N89</f>
        <v>0</v>
      </c>
      <c r="N20" s="1">
        <f>'Taxes Alloc.'!O89</f>
        <v>0</v>
      </c>
      <c r="O20" s="1">
        <f>'Taxes Alloc.'!P89</f>
        <v>0</v>
      </c>
      <c r="P20" s="1">
        <f>'Taxes Alloc.'!Q89</f>
        <v>0</v>
      </c>
      <c r="Q20" s="1">
        <f>'Taxes Alloc.'!R89</f>
        <v>0</v>
      </c>
      <c r="R20" s="1">
        <f>'Taxes Alloc.'!S89</f>
        <v>0</v>
      </c>
      <c r="S20" s="1">
        <f>'Taxes Alloc.'!T89</f>
        <v>0</v>
      </c>
      <c r="T20" s="1">
        <f>'Taxes Alloc.'!U89</f>
        <v>0</v>
      </c>
      <c r="U20" s="1">
        <f>'Taxes Alloc.'!V89</f>
        <v>0</v>
      </c>
      <c r="V20" s="1">
        <f>'Taxes Alloc.'!W89</f>
        <v>0</v>
      </c>
      <c r="W20" s="1">
        <f>SUM(H20:V20)-G20</f>
        <v>0</v>
      </c>
    </row>
    <row r="21" spans="1:23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>
        <f t="shared" si="0"/>
        <v>10</v>
      </c>
      <c r="C22" t="s">
        <v>146</v>
      </c>
      <c r="F22" s="6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>
      <c r="A24">
        <f t="shared" si="0"/>
        <v>12</v>
      </c>
      <c r="E24" s="42" t="s">
        <v>392</v>
      </c>
      <c r="F24" s="70">
        <f>+Summary!F29</f>
        <v>0.05</v>
      </c>
      <c r="G24" s="1">
        <f>+'Class. Summary'!K28</f>
        <v>31061.034240416153</v>
      </c>
      <c r="H24" s="1">
        <f>(H$15-H20)/(1-$F$24-$F$25+$F$24*$F$25)*$F$24</f>
        <v>9221.7051277692335</v>
      </c>
      <c r="I24" s="1">
        <f t="shared" ref="I24:V24" si="1">(I$15-I20)/(1-$F$24-$F$25+$F$24*$F$25)*$F$24</f>
        <v>6128.5522518907455</v>
      </c>
      <c r="J24" s="1">
        <f t="shared" si="1"/>
        <v>153.94151669366502</v>
      </c>
      <c r="K24" s="1">
        <f t="shared" si="1"/>
        <v>7533.2525584404648</v>
      </c>
      <c r="L24" s="1">
        <f t="shared" si="1"/>
        <v>8023.5827856220685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</row>
    <row r="25" spans="1:23">
      <c r="A25">
        <f t="shared" si="0"/>
        <v>13</v>
      </c>
      <c r="E25" s="42" t="s">
        <v>393</v>
      </c>
      <c r="F25" s="70">
        <f>+Summary!F30</f>
        <v>0.21</v>
      </c>
      <c r="G25" s="1">
        <f>+'Class. Summary'!K29</f>
        <v>123933.52661926045</v>
      </c>
      <c r="H25" s="1">
        <f>(((H$15-H20)/(1-$F$24-$F$25+$F$24*$F$25))-H$24)*$F$25</f>
        <v>36794.603459799233</v>
      </c>
      <c r="I25" s="1">
        <f t="shared" ref="I25:V25" si="2">(((I$15-I20)/(1-$F$24-$F$25+$F$24*$F$25))-I$24)*$F$25</f>
        <v>24452.92348504407</v>
      </c>
      <c r="J25" s="1">
        <f t="shared" si="2"/>
        <v>614.2266516077234</v>
      </c>
      <c r="K25" s="1">
        <f t="shared" si="2"/>
        <v>30057.677708177453</v>
      </c>
      <c r="L25" s="1">
        <f t="shared" si="2"/>
        <v>32014.09531463205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</row>
    <row r="26" spans="1:23">
      <c r="A26">
        <f t="shared" si="0"/>
        <v>14</v>
      </c>
      <c r="E26" t="s">
        <v>165</v>
      </c>
      <c r="G26" s="1">
        <f>+'Class. Summary'!K30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</row>
    <row r="27" spans="1:23">
      <c r="A27">
        <f t="shared" si="0"/>
        <v>15</v>
      </c>
      <c r="E27" t="s">
        <v>144</v>
      </c>
      <c r="G27" s="1">
        <f>+'Class. Summary'!K31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>
      <c r="A29">
        <f t="shared" si="0"/>
        <v>17</v>
      </c>
      <c r="C29" t="s">
        <v>145</v>
      </c>
      <c r="G29" s="1">
        <f>+'Class. Summary'!K33</f>
        <v>154994.5608596766</v>
      </c>
      <c r="H29" s="1">
        <f t="shared" ref="H29:V29" si="3">SUM(H24:H27)</f>
        <v>46016.308587568463</v>
      </c>
      <c r="I29" s="1">
        <f t="shared" si="3"/>
        <v>30581.475736934815</v>
      </c>
      <c r="J29" s="1">
        <f t="shared" si="3"/>
        <v>768.16816830138839</v>
      </c>
      <c r="K29" s="1">
        <f t="shared" si="3"/>
        <v>37590.930266617914</v>
      </c>
      <c r="L29" s="1">
        <f t="shared" si="3"/>
        <v>40037.678100254117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3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 t="shared" si="0"/>
        <v>19</v>
      </c>
      <c r="B31" s="1"/>
      <c r="C31" s="1" t="s">
        <v>167</v>
      </c>
      <c r="D31" s="1"/>
      <c r="G31" s="1">
        <f t="shared" ref="G31:V31" si="4">SUM(G15:G19)+G29</f>
        <v>91318971.439575493</v>
      </c>
      <c r="H31" s="1">
        <f t="shared" si="4"/>
        <v>51876676.82716915</v>
      </c>
      <c r="I31" s="1">
        <f t="shared" si="4"/>
        <v>37250395.119194359</v>
      </c>
      <c r="J31" s="1">
        <f t="shared" si="4"/>
        <v>866770.00499829068</v>
      </c>
      <c r="K31" s="1">
        <f t="shared" si="4"/>
        <v>640325.62179132062</v>
      </c>
      <c r="L31" s="1">
        <f t="shared" si="4"/>
        <v>684803.86642237147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</row>
    <row r="32" spans="1:23">
      <c r="A32">
        <f t="shared" si="0"/>
        <v>20</v>
      </c>
      <c r="B32" s="1"/>
      <c r="C32" s="1" t="s">
        <v>155</v>
      </c>
      <c r="D32" s="1"/>
      <c r="G32" s="1">
        <f>'Alloc. Factors'!E12</f>
        <v>33818063.816186428</v>
      </c>
      <c r="H32" s="1">
        <f>'Alloc. Factors'!F12</f>
        <v>9938592.8194675054</v>
      </c>
      <c r="I32" s="1">
        <f>'Alloc. Factors'!G12</f>
        <v>7142200.9681165367</v>
      </c>
      <c r="J32" s="1">
        <f>'Alloc. Factors'!H12</f>
        <v>212714.5135</v>
      </c>
      <c r="K32" s="1">
        <f>'Alloc. Factors'!I12</f>
        <v>7910070.2277023811</v>
      </c>
      <c r="L32" s="1">
        <f>'Alloc. Factors'!J12</f>
        <v>8614485.2873999998</v>
      </c>
      <c r="M32" s="1">
        <f>'Alloc. Factors'!K12</f>
        <v>0</v>
      </c>
      <c r="N32" s="1">
        <f>'Alloc. Factors'!L12</f>
        <v>0</v>
      </c>
      <c r="O32" s="1">
        <f>'Alloc. Factors'!M12</f>
        <v>0</v>
      </c>
      <c r="P32" s="1">
        <f>'Alloc. Factors'!N12</f>
        <v>0</v>
      </c>
      <c r="Q32" s="1">
        <f>'Alloc. Factors'!O12</f>
        <v>0</v>
      </c>
      <c r="R32" s="1">
        <f>'Alloc. Factors'!P12</f>
        <v>0</v>
      </c>
      <c r="S32" s="1">
        <f>'Alloc. Factors'!Q12</f>
        <v>0</v>
      </c>
      <c r="T32" s="1">
        <f>'Alloc. Factors'!R12</f>
        <v>0</v>
      </c>
      <c r="U32" s="1">
        <f>'Alloc. Factors'!S12</f>
        <v>0</v>
      </c>
      <c r="V32" s="1">
        <f>'Alloc. Factors'!T12</f>
        <v>0</v>
      </c>
      <c r="W32" s="1">
        <f>SUM(H32:V32)-G32</f>
        <v>0</v>
      </c>
    </row>
    <row r="33" spans="1:23">
      <c r="A33">
        <f t="shared" si="0"/>
        <v>21</v>
      </c>
      <c r="C33" s="1" t="s">
        <v>168</v>
      </c>
      <c r="D33" s="1"/>
      <c r="H33" s="38">
        <f t="shared" ref="H33:V33" si="5">IF(H32=0,0,H31/H32)</f>
        <v>5.2197205147145391</v>
      </c>
      <c r="I33" s="38">
        <f t="shared" si="5"/>
        <v>5.2155344389612752</v>
      </c>
      <c r="J33" s="38">
        <f t="shared" si="5"/>
        <v>4.0748042563550353</v>
      </c>
      <c r="K33" s="38">
        <f t="shared" si="5"/>
        <v>8.0950687333823393E-2</v>
      </c>
      <c r="L33" s="36">
        <f t="shared" si="5"/>
        <v>7.9494461198279798E-2</v>
      </c>
      <c r="M33" s="36">
        <f t="shared" si="5"/>
        <v>0</v>
      </c>
      <c r="N33" s="36">
        <f t="shared" si="5"/>
        <v>0</v>
      </c>
      <c r="O33" s="36">
        <f t="shared" si="5"/>
        <v>0</v>
      </c>
      <c r="P33" s="36">
        <f t="shared" si="5"/>
        <v>0</v>
      </c>
      <c r="Q33" s="36">
        <f t="shared" si="5"/>
        <v>0</v>
      </c>
      <c r="R33" s="36">
        <f t="shared" si="5"/>
        <v>0</v>
      </c>
      <c r="S33" s="36">
        <f t="shared" si="5"/>
        <v>0</v>
      </c>
      <c r="T33" s="36">
        <f t="shared" si="5"/>
        <v>0</v>
      </c>
      <c r="U33" s="36">
        <f t="shared" si="5"/>
        <v>0</v>
      </c>
      <c r="V33" s="36">
        <f t="shared" si="5"/>
        <v>0</v>
      </c>
      <c r="W33" s="1"/>
    </row>
    <row r="34" spans="1:23">
      <c r="A34">
        <f t="shared" si="0"/>
        <v>22</v>
      </c>
      <c r="B34" s="1"/>
      <c r="C34" s="1"/>
      <c r="D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>
        <f t="shared" ref="A35:A51" si="6">A34+1</f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>
        <f t="shared" si="6"/>
        <v>24</v>
      </c>
      <c r="B36" s="1"/>
      <c r="C36" s="1" t="s">
        <v>170</v>
      </c>
      <c r="D36" s="1"/>
      <c r="E36" s="35"/>
      <c r="F36" s="68"/>
      <c r="G36" s="1">
        <f>Summary!$G$50*'Commodity Summ.'!G13-'Commodity Summ.'!G15</f>
        <v>781519.8727996056</v>
      </c>
      <c r="H36" s="1">
        <f>Summary!$G$50*'Commodity Summ.'!H13-'Commodity Summ.'!H15</f>
        <v>232025.30098215819</v>
      </c>
      <c r="I36" s="1">
        <f>Summary!$G$50*'Commodity Summ.'!I13-'Commodity Summ.'!I15</f>
        <v>154199.15960529269</v>
      </c>
      <c r="J36" s="1">
        <f>Summary!$G$50*'Commodity Summ.'!J13-'Commodity Summ.'!J15</f>
        <v>3873.2887518751068</v>
      </c>
      <c r="K36" s="1">
        <f>Summary!$G$50*'Commodity Summ.'!K13-'Commodity Summ.'!K15</f>
        <v>189542.51605631068</v>
      </c>
      <c r="L36" s="1">
        <f>Summary!$G$50*'Commodity Summ.'!L13-'Commodity Summ.'!L15</f>
        <v>201879.60740396939</v>
      </c>
      <c r="M36" s="1">
        <f>Summary!$G$50*'Commodity Summ.'!M13-'Commodity Summ.'!M15</f>
        <v>0</v>
      </c>
      <c r="N36" s="1">
        <f>Summary!$G$50*'Commodity Summ.'!N13-'Commodity Summ.'!N15</f>
        <v>0</v>
      </c>
      <c r="O36" s="1">
        <f>Summary!$G$50*'Commodity Summ.'!O13-'Commodity Summ.'!O15</f>
        <v>0</v>
      </c>
      <c r="P36" s="1">
        <f>Summary!$G$50*'Commodity Summ.'!P13-'Commodity Summ.'!P15</f>
        <v>0</v>
      </c>
      <c r="Q36" s="1">
        <f>Summary!$G$50*'Commodity Summ.'!Q13-'Commodity Summ.'!Q15</f>
        <v>0</v>
      </c>
      <c r="R36" s="1">
        <f>Summary!$G$50*'Commodity Summ.'!R13-'Commodity Summ.'!R15</f>
        <v>0</v>
      </c>
      <c r="S36" s="1">
        <f>Summary!$G$50*'Commodity Summ.'!S13-'Commodity Summ.'!S15</f>
        <v>0</v>
      </c>
      <c r="T36" s="1">
        <f>Summary!$G$50*'Commodity Summ.'!T13-'Commodity Summ.'!T15</f>
        <v>0</v>
      </c>
      <c r="U36" s="1">
        <f>Summary!$G$50*'Commodity Summ.'!U13-'Commodity Summ.'!U15</f>
        <v>0</v>
      </c>
      <c r="V36" s="1">
        <f>Summary!$G$50*'Commodity Summ.'!V13-'Commodity Summ.'!V15</f>
        <v>0</v>
      </c>
      <c r="W36" s="1">
        <f>Summary!W52*'Commodity Summ.'!W5-'Commodity Summ.'!W7</f>
        <v>0</v>
      </c>
    </row>
    <row r="37" spans="1:23">
      <c r="A37">
        <f t="shared" si="6"/>
        <v>25</v>
      </c>
      <c r="C37" t="s">
        <v>163</v>
      </c>
      <c r="G37" s="1">
        <f>(G$36/(1-$F$24-$F$25+$F$24*$F$25)*$F$24)*(1-$F$25)+G$36/(1-$F$24-$F$25+$F$24*$F$25)*$F$25</f>
        <v>259812.40274950248</v>
      </c>
      <c r="H37" s="1">
        <f t="shared" ref="H37:V37" si="7">(H$36/(1-$F$24-$F$25+$F$24*$F$25)*$F$24)*(1-$F$25)+H$36/(1-$F$24-$F$25+$F$24*$F$25)*$F$25</f>
        <v>77135.659686939995</v>
      </c>
      <c r="I37" s="1">
        <f t="shared" si="7"/>
        <v>51262.745265183919</v>
      </c>
      <c r="J37" s="1">
        <f t="shared" si="7"/>
        <v>1287.6556210430904</v>
      </c>
      <c r="K37" s="1">
        <f t="shared" si="7"/>
        <v>63012.468695602285</v>
      </c>
      <c r="L37" s="1">
        <f t="shared" si="7"/>
        <v>67113.873480733339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</row>
    <row r="38" spans="1:23">
      <c r="A38">
        <f t="shared" si="6"/>
        <v>26</v>
      </c>
      <c r="C38" t="s">
        <v>432</v>
      </c>
      <c r="F38" s="71">
        <f>Summary!F46</f>
        <v>1.1554E-2</v>
      </c>
      <c r="G38" s="1">
        <f>$F$38*G$36/(1-$F$25*(1-$F$38)-$F$24*(1-$F$38)+$F$24*$F$25*(1-$F$38)-$F$38)</f>
        <v>12172.190601908849</v>
      </c>
      <c r="H38" s="1">
        <f t="shared" ref="H38:U38" si="8">$F$38*H$36/(1-$F$25*(1-$F$38)-$F$24*(1-$F$38)+$F$24*$F$25*(1-$F$38)-$F$38)</f>
        <v>3613.7995799171231</v>
      </c>
      <c r="I38" s="1">
        <f t="shared" si="8"/>
        <v>2401.6555774149388</v>
      </c>
      <c r="J38" s="1">
        <f t="shared" si="8"/>
        <v>60.326564409888697</v>
      </c>
      <c r="K38" s="1">
        <f t="shared" si="8"/>
        <v>2952.1291945372864</v>
      </c>
      <c r="L38" s="1">
        <f t="shared" si="8"/>
        <v>3144.27968562962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SUM(H38:V38)-G38</f>
        <v>0</v>
      </c>
    </row>
    <row r="39" spans="1:23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6"/>
        <v>28</v>
      </c>
      <c r="B40" s="1"/>
      <c r="C40" s="1" t="s">
        <v>180</v>
      </c>
      <c r="D40" s="1"/>
      <c r="G40" s="1">
        <f>G36+G37+G31+G38</f>
        <v>92372475.905726522</v>
      </c>
      <c r="H40" s="1">
        <f t="shared" ref="H40:V40" si="9">H36+H37+H31+H38</f>
        <v>52189451.587418169</v>
      </c>
      <c r="I40" s="1">
        <f t="shared" si="9"/>
        <v>37458258.679642253</v>
      </c>
      <c r="J40" s="1">
        <f t="shared" si="9"/>
        <v>871991.27593561879</v>
      </c>
      <c r="K40" s="1">
        <f t="shared" si="9"/>
        <v>895832.73573777091</v>
      </c>
      <c r="L40" s="1">
        <f t="shared" si="9"/>
        <v>956941.62699270388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W27+W36+W37</f>
        <v>0</v>
      </c>
    </row>
    <row r="41" spans="1:23">
      <c r="A41">
        <f t="shared" si="6"/>
        <v>29</v>
      </c>
      <c r="B41" s="1"/>
      <c r="C41" s="1" t="s">
        <v>155</v>
      </c>
      <c r="D41" s="1"/>
      <c r="G41" s="1">
        <f>'Alloc. Factors'!E12</f>
        <v>33818063.816186428</v>
      </c>
      <c r="H41" s="1">
        <f>'Alloc. Factors'!F12</f>
        <v>9938592.8194675054</v>
      </c>
      <c r="I41" s="1">
        <f>'Alloc. Factors'!G12</f>
        <v>7142200.9681165367</v>
      </c>
      <c r="J41" s="1">
        <f>'Alloc. Factors'!H12</f>
        <v>212714.5135</v>
      </c>
      <c r="K41" s="1">
        <f>'Alloc. Factors'!I12</f>
        <v>7910070.2277023811</v>
      </c>
      <c r="L41" s="1">
        <f>'Alloc. Factors'!J12</f>
        <v>8614485.2873999998</v>
      </c>
      <c r="M41" s="1">
        <f>'Alloc. Factors'!K12</f>
        <v>0</v>
      </c>
      <c r="N41" s="1">
        <f>'Alloc. Factors'!L12</f>
        <v>0</v>
      </c>
      <c r="O41" s="1">
        <f>'Alloc. Factors'!M12</f>
        <v>0</v>
      </c>
      <c r="P41" s="1">
        <f>'Alloc. Factors'!N12</f>
        <v>0</v>
      </c>
      <c r="Q41" s="1">
        <f>'Alloc. Factors'!O12</f>
        <v>0</v>
      </c>
      <c r="R41" s="1">
        <f>'Alloc. Factors'!P12</f>
        <v>0</v>
      </c>
      <c r="S41" s="1">
        <f>'Alloc. Factors'!Q12</f>
        <v>0</v>
      </c>
      <c r="T41" s="1">
        <f>'Alloc. Factors'!R12</f>
        <v>0</v>
      </c>
      <c r="U41" s="1">
        <f>'Alloc. Factors'!S12</f>
        <v>0</v>
      </c>
      <c r="V41" s="1">
        <f>'Alloc. Factors'!T12</f>
        <v>0</v>
      </c>
      <c r="W41" s="1">
        <f>'Alloc. Factors'!U55</f>
        <v>0</v>
      </c>
    </row>
    <row r="42" spans="1:23">
      <c r="A42">
        <f t="shared" si="6"/>
        <v>30</v>
      </c>
      <c r="B42" s="1"/>
      <c r="C42" s="1" t="s">
        <v>168</v>
      </c>
      <c r="D42" s="1"/>
      <c r="G42" s="36">
        <f t="shared" ref="G42:V42" si="10">IF(G41=0,0,G40/G41)</f>
        <v>2.7314537108867256</v>
      </c>
      <c r="H42" s="36">
        <f t="shared" si="10"/>
        <v>5.2511912436125341</v>
      </c>
      <c r="I42" s="36">
        <f t="shared" si="10"/>
        <v>5.2446380110080177</v>
      </c>
      <c r="J42" s="36">
        <f t="shared" si="10"/>
        <v>4.0993501646309563</v>
      </c>
      <c r="K42" s="36">
        <f t="shared" si="10"/>
        <v>0.11325218486688218</v>
      </c>
      <c r="L42" s="36">
        <f t="shared" si="10"/>
        <v>0.11108517747338627</v>
      </c>
      <c r="M42" s="36">
        <f t="shared" si="10"/>
        <v>0</v>
      </c>
      <c r="N42" s="36">
        <f t="shared" si="10"/>
        <v>0</v>
      </c>
      <c r="O42" s="36">
        <f t="shared" si="10"/>
        <v>0</v>
      </c>
      <c r="P42" s="36">
        <f t="shared" si="10"/>
        <v>0</v>
      </c>
      <c r="Q42" s="36">
        <f t="shared" si="10"/>
        <v>0</v>
      </c>
      <c r="R42" s="36">
        <f t="shared" si="10"/>
        <v>0</v>
      </c>
      <c r="S42" s="36">
        <f t="shared" si="10"/>
        <v>0</v>
      </c>
      <c r="T42" s="36">
        <f t="shared" si="10"/>
        <v>0</v>
      </c>
      <c r="U42" s="36">
        <f t="shared" si="10"/>
        <v>0</v>
      </c>
      <c r="V42" s="36">
        <f t="shared" si="10"/>
        <v>0</v>
      </c>
      <c r="W42" s="36"/>
    </row>
    <row r="43" spans="1:23">
      <c r="A43">
        <f t="shared" si="6"/>
        <v>31</v>
      </c>
      <c r="B43" s="1"/>
      <c r="C43" s="1"/>
      <c r="D43" s="1"/>
      <c r="G43" s="3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6"/>
        <v>33</v>
      </c>
      <c r="B45" s="1"/>
      <c r="C45" s="1" t="s">
        <v>174</v>
      </c>
      <c r="D45" s="1"/>
      <c r="E45" s="35"/>
      <c r="F45" s="68"/>
      <c r="G45" s="1">
        <f>Summary!$G$61*'Commodity Summ.'!G13-'Commodity Summ.'!G15</f>
        <v>781516.7699915194</v>
      </c>
      <c r="H45" s="1">
        <f>'Alloc. Factors'!F247-H15</f>
        <v>-352688.65292240458</v>
      </c>
      <c r="I45" s="1">
        <f>'Alloc. Factors'!G247-I15</f>
        <v>327250.87748166325</v>
      </c>
      <c r="J45" s="1">
        <f>'Alloc. Factors'!H247-J15</f>
        <v>10053.800223455728</v>
      </c>
      <c r="K45" s="1">
        <f>'Alloc. Factors'!I247-K15</f>
        <v>366981.66908912262</v>
      </c>
      <c r="L45" s="1">
        <f>'Alloc. Factors'!J247-L15</f>
        <v>429919.07611968159</v>
      </c>
      <c r="M45" s="1">
        <f>'Alloc. Factors'!K247-M15</f>
        <v>0</v>
      </c>
      <c r="N45" s="1">
        <f>'Alloc. Factors'!L247-N15</f>
        <v>0</v>
      </c>
      <c r="O45" s="1">
        <f>'Alloc. Factors'!M247-O15</f>
        <v>0</v>
      </c>
      <c r="P45" s="1">
        <f>'Alloc. Factors'!N247-P15</f>
        <v>0</v>
      </c>
      <c r="Q45" s="1">
        <f>'Alloc. Factors'!O247-Q15</f>
        <v>0</v>
      </c>
      <c r="R45" s="1">
        <f>'Alloc. Factors'!P247-R15</f>
        <v>0</v>
      </c>
      <c r="S45" s="1">
        <f>'Alloc. Factors'!Q247-S15</f>
        <v>0</v>
      </c>
      <c r="T45" s="1">
        <f>'Alloc. Factors'!R247-T15</f>
        <v>0</v>
      </c>
      <c r="U45" s="1">
        <f>'Alloc. Factors'!S247-U15</f>
        <v>0</v>
      </c>
      <c r="V45" s="1">
        <f>'Alloc. Factors'!T247-V15</f>
        <v>0</v>
      </c>
      <c r="W45" s="1">
        <f>Summary!W61*'Commodity Summ.'!W13-'Commodity Summ.'!W15</f>
        <v>0</v>
      </c>
    </row>
    <row r="46" spans="1:23">
      <c r="A46">
        <f t="shared" si="6"/>
        <v>34</v>
      </c>
      <c r="C46" t="s">
        <v>163</v>
      </c>
      <c r="G46" s="1">
        <f>(G$45/(1-$F$24-$F$25+$F$24*$F$25)*$F$24)*(1-$F$25)+G$45/(1-$F$24-$F$25+$F$24*$F$25)*$F$25</f>
        <v>259811.37123635458</v>
      </c>
      <c r="H46" s="1">
        <f>(H$45/(1-$F$24-$F$25+$F$24*$F$25)*$F$24)*(1-$F$25)+H$45/(1-$F$24-$F$25+$F$24*$F$25)*$F$25</f>
        <v>-117249.59214409054</v>
      </c>
      <c r="I46" s="1">
        <f t="shared" ref="I46:V46" si="11">(I$45/(1-$F$24-$F$25+$F$24*$F$25)*$F$24)*(1-$F$25)+I$45/(1-$F$24-$F$25+$F$24*$F$25)*$F$25</f>
        <v>108792.92995559625</v>
      </c>
      <c r="J46" s="1">
        <f t="shared" si="11"/>
        <v>3342.3359836804857</v>
      </c>
      <c r="K46" s="1">
        <f t="shared" si="11"/>
        <v>122001.23442736322</v>
      </c>
      <c r="L46" s="1">
        <f t="shared" si="11"/>
        <v>142924.46301380487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-2.9103830456733704E-10</v>
      </c>
    </row>
    <row r="47" spans="1:23">
      <c r="A47">
        <f t="shared" si="6"/>
        <v>35</v>
      </c>
      <c r="C47" t="s">
        <v>432</v>
      </c>
      <c r="G47" s="1">
        <f>$F$38*G$45/(1-$F$25*(1-$F$38)-$F$24*(1-$F$38)+$F$24*$F$25*(1-$F$38)-$F$38)</f>
        <v>12172.142275599128</v>
      </c>
      <c r="H47" s="1">
        <f t="shared" ref="H47:U47" si="12">$F$38*H$45/(1-$F$25*(1-$F$38)-$F$24*(1-$F$38)+$F$24*$F$25*(1-$F$38)-$F$38)</f>
        <v>-5493.1341555312929</v>
      </c>
      <c r="I47" s="1">
        <f t="shared" si="12"/>
        <v>5096.9401981798665</v>
      </c>
      <c r="J47" s="1">
        <f t="shared" si="12"/>
        <v>156.58817754055536</v>
      </c>
      <c r="K47" s="1">
        <f t="shared" si="12"/>
        <v>5715.7482221886448</v>
      </c>
      <c r="L47" s="1">
        <f t="shared" si="12"/>
        <v>6695.9998332213418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>U47*V$36/(1-$F$25*(1-$F$38)-$F$24*(1-$F$38)+$F$24*$F$25*(1-$F$38)-$F$38)</f>
        <v>0</v>
      </c>
      <c r="W47" s="1">
        <f>SUM(H47:V47)-G47</f>
        <v>0</v>
      </c>
    </row>
    <row r="48" spans="1:23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>
        <f t="shared" si="6"/>
        <v>37</v>
      </c>
      <c r="B49" s="1"/>
      <c r="C49" s="1" t="s">
        <v>181</v>
      </c>
      <c r="D49" s="1"/>
      <c r="G49" s="1">
        <f>G31+G45+G46+G47</f>
        <v>92372471.723078966</v>
      </c>
      <c r="H49" s="1">
        <f t="shared" ref="H49:V49" si="13">H31+H45+H46+H47</f>
        <v>51401245.447947122</v>
      </c>
      <c r="I49" s="1">
        <f t="shared" si="13"/>
        <v>37691535.866829798</v>
      </c>
      <c r="J49" s="1">
        <f t="shared" si="13"/>
        <v>880322.72938296746</v>
      </c>
      <c r="K49" s="1">
        <f t="shared" si="13"/>
        <v>1135024.273529995</v>
      </c>
      <c r="L49" s="1">
        <f t="shared" si="13"/>
        <v>1264343.4053890791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W32+W45+W46</f>
        <v>-2.9103830456733704E-10</v>
      </c>
    </row>
    <row r="50" spans="1:23">
      <c r="A50">
        <f t="shared" si="6"/>
        <v>38</v>
      </c>
      <c r="B50" s="1"/>
      <c r="C50" s="1" t="s">
        <v>155</v>
      </c>
      <c r="D50" s="1"/>
      <c r="G50" s="1">
        <f>'Alloc. Factors'!E12</f>
        <v>33818063.816186428</v>
      </c>
      <c r="H50" s="1">
        <f>'Alloc. Factors'!F12</f>
        <v>9938592.8194675054</v>
      </c>
      <c r="I50" s="1">
        <f>'Alloc. Factors'!G12</f>
        <v>7142200.9681165367</v>
      </c>
      <c r="J50" s="1">
        <f>'Alloc. Factors'!H12</f>
        <v>212714.5135</v>
      </c>
      <c r="K50" s="1">
        <f>'Alloc. Factors'!I12</f>
        <v>7910070.2277023811</v>
      </c>
      <c r="L50" s="1">
        <f>'Alloc. Factors'!J12</f>
        <v>8614485.2873999998</v>
      </c>
      <c r="M50" s="1">
        <f>'Alloc. Factors'!K12</f>
        <v>0</v>
      </c>
      <c r="N50" s="1">
        <f>'Alloc. Factors'!L12</f>
        <v>0</v>
      </c>
      <c r="O50" s="1">
        <f>'Alloc. Factors'!M12</f>
        <v>0</v>
      </c>
      <c r="P50" s="1">
        <f>'Alloc. Factors'!N12</f>
        <v>0</v>
      </c>
      <c r="Q50" s="1">
        <f>'Alloc. Factors'!O12</f>
        <v>0</v>
      </c>
      <c r="R50" s="1">
        <f>'Alloc. Factors'!P12</f>
        <v>0</v>
      </c>
      <c r="S50" s="1">
        <f>'Alloc. Factors'!Q12</f>
        <v>0</v>
      </c>
      <c r="T50" s="1">
        <f>'Alloc. Factors'!R12</f>
        <v>0</v>
      </c>
      <c r="U50" s="1">
        <f>'Alloc. Factors'!S12</f>
        <v>0</v>
      </c>
      <c r="V50" s="1">
        <f>'Alloc. Factors'!T12</f>
        <v>0</v>
      </c>
      <c r="W50" s="1">
        <f>'Alloc. Factors'!U63</f>
        <v>0</v>
      </c>
    </row>
    <row r="51" spans="1:23">
      <c r="A51">
        <f t="shared" si="6"/>
        <v>39</v>
      </c>
      <c r="B51" s="1"/>
      <c r="C51" s="1" t="s">
        <v>168</v>
      </c>
      <c r="D51" s="1"/>
      <c r="G51" s="36">
        <f t="shared" ref="G51:V51" si="14">IF(G50=0,0,G49/G50)</f>
        <v>2.7314535872058556</v>
      </c>
      <c r="H51" s="36">
        <f t="shared" si="14"/>
        <v>5.171883623933506</v>
      </c>
      <c r="I51" s="36">
        <f t="shared" si="14"/>
        <v>5.2772998176736268</v>
      </c>
      <c r="J51" s="36">
        <f t="shared" si="14"/>
        <v>4.138517465960156</v>
      </c>
      <c r="K51" s="36">
        <f t="shared" si="14"/>
        <v>0.1434910488600912</v>
      </c>
      <c r="L51" s="36">
        <f t="shared" si="14"/>
        <v>0.14676946598752388</v>
      </c>
      <c r="M51" s="36">
        <f t="shared" si="14"/>
        <v>0</v>
      </c>
      <c r="N51" s="36">
        <f t="shared" si="14"/>
        <v>0</v>
      </c>
      <c r="O51" s="36">
        <f t="shared" si="14"/>
        <v>0</v>
      </c>
      <c r="P51" s="36">
        <f t="shared" si="14"/>
        <v>0</v>
      </c>
      <c r="Q51" s="36">
        <f t="shared" si="14"/>
        <v>0</v>
      </c>
      <c r="R51" s="36">
        <f t="shared" si="14"/>
        <v>0</v>
      </c>
      <c r="S51" s="36">
        <f t="shared" si="14"/>
        <v>0</v>
      </c>
      <c r="T51" s="36">
        <f t="shared" si="14"/>
        <v>0</v>
      </c>
      <c r="U51" s="36">
        <f t="shared" si="14"/>
        <v>0</v>
      </c>
      <c r="V51" s="36">
        <f t="shared" si="14"/>
        <v>0</v>
      </c>
      <c r="W51" s="36"/>
    </row>
    <row r="106" spans="3:3">
      <c r="C106" s="35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PHR-2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06"/>
  <sheetViews>
    <sheetView view="pageBreakPreview" zoomScale="60" zoomScaleNormal="100" workbookViewId="0">
      <selection activeCell="G60" sqref="G60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3">
      <c r="A1" t="str">
        <f>Summary!A1</f>
        <v>Atmos Energy Corporation, Kentucky/Mid-States Division</v>
      </c>
    </row>
    <row r="2" spans="1:23">
      <c r="A2" t="str">
        <f>Summary!A2</f>
        <v>Class Cost of Service - Customer/Demand Study</v>
      </c>
    </row>
    <row r="3" spans="1:23">
      <c r="A3" t="str">
        <f>Summary!A3</f>
        <v>Forecasted Test Period: Twelve Months Ended March 31, 2026</v>
      </c>
    </row>
    <row r="5" spans="1:23">
      <c r="A5" t="s">
        <v>166</v>
      </c>
    </row>
    <row r="7" spans="1:23">
      <c r="L7" s="3"/>
      <c r="M7" s="3"/>
      <c r="O7" s="2"/>
      <c r="P7" s="2"/>
      <c r="Q7" s="2"/>
      <c r="R7" s="2"/>
      <c r="S7" s="2"/>
      <c r="T7" s="2"/>
    </row>
    <row r="8" spans="1:23">
      <c r="H8" s="23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>
      <c r="F9" s="14"/>
      <c r="G9" s="2" t="s">
        <v>1</v>
      </c>
      <c r="H9" s="2" t="s">
        <v>56</v>
      </c>
      <c r="I9" s="2" t="s">
        <v>535</v>
      </c>
      <c r="J9" s="2" t="s">
        <v>535</v>
      </c>
      <c r="K9" s="40" t="s">
        <v>536</v>
      </c>
      <c r="L9" s="40" t="s">
        <v>536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3">
      <c r="B10" s="1"/>
      <c r="C10" s="1"/>
      <c r="D10" s="1"/>
      <c r="E10" s="1"/>
      <c r="F10" s="14"/>
      <c r="G10" s="2" t="s">
        <v>2</v>
      </c>
      <c r="H10" s="2" t="s">
        <v>460</v>
      </c>
      <c r="I10" s="40" t="s">
        <v>537</v>
      </c>
      <c r="J10" s="40" t="s">
        <v>538</v>
      </c>
      <c r="K10" s="40" t="s">
        <v>537</v>
      </c>
      <c r="L10" s="40" t="s">
        <v>538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B11" s="1"/>
      <c r="C11" s="1"/>
      <c r="D11" s="1"/>
      <c r="E11" s="1"/>
      <c r="F11" s="13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>
      <c r="B12" s="1"/>
      <c r="C12" s="1"/>
      <c r="D12" s="1"/>
      <c r="E12" s="1"/>
      <c r="F12" s="12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>
      <c r="A13">
        <v>1</v>
      </c>
      <c r="B13" s="1"/>
      <c r="C13" s="1" t="s">
        <v>12</v>
      </c>
      <c r="D13" s="1"/>
      <c r="G13" s="1">
        <f>Summary!G38</f>
        <v>628233490.77623844</v>
      </c>
      <c r="H13" s="1">
        <f>'Cust. Summ.'!H13+'Demand Summ.'!H13+'Commodity Summ.'!H13</f>
        <v>469284904.95073259</v>
      </c>
      <c r="I13" s="1">
        <f>'Cust. Summ.'!I13+'Demand Summ.'!I13+'Commodity Summ.'!I13</f>
        <v>124975724.70952292</v>
      </c>
      <c r="J13" s="1">
        <f>'Cust. Summ.'!J13+'Demand Summ.'!J13+'Commodity Summ.'!J13</f>
        <v>169497.0537643494</v>
      </c>
      <c r="K13" s="1">
        <f>'Cust. Summ.'!K13+'Demand Summ.'!K13+'Commodity Summ.'!K13</f>
        <v>28348013.859143518</v>
      </c>
      <c r="L13" s="1">
        <f>'Cust. Summ.'!L13+'Demand Summ.'!L13+'Commodity Summ.'!L13</f>
        <v>5455350.2030753596</v>
      </c>
      <c r="M13" s="1">
        <f>'Cust. Summ.'!M13+'Demand Summ.'!M13+'Commodity Summ.'!M13</f>
        <v>0</v>
      </c>
      <c r="N13" s="1">
        <f>'Cust. Summ.'!N13+'Demand Summ.'!N13+'Commodity Summ.'!N13</f>
        <v>0</v>
      </c>
      <c r="O13" s="1">
        <f>'Cust. Summ.'!O13+'Demand Summ.'!O13+'Commodity Summ.'!O13</f>
        <v>0</v>
      </c>
      <c r="P13" s="1">
        <f>'Cust. Summ.'!P13+'Demand Summ.'!P13+'Commodity Summ.'!P13</f>
        <v>0</v>
      </c>
      <c r="Q13" s="1">
        <f>'Cust. Summ.'!Q13+'Demand Summ.'!Q13+'Commodity Summ.'!Q13</f>
        <v>0</v>
      </c>
      <c r="R13" s="1">
        <f>'Cust. Summ.'!R13+'Demand Summ.'!R13+'Commodity Summ.'!R13</f>
        <v>0</v>
      </c>
      <c r="S13" s="1">
        <f>'Cust. Summ.'!S13+'Demand Summ.'!S13+'Commodity Summ.'!S13</f>
        <v>0</v>
      </c>
      <c r="T13" s="1">
        <f>'Cust. Summ.'!T13+'Demand Summ.'!T13+'Commodity Summ.'!T13</f>
        <v>0</v>
      </c>
      <c r="U13" s="1">
        <f>'Cust. Summ.'!U13+'Demand Summ.'!U13+'Commodity Summ.'!U13</f>
        <v>0</v>
      </c>
      <c r="V13" s="1">
        <f>'Cust. Summ.'!V13+'Demand Summ.'!V13+'Commodity Summ.'!V13</f>
        <v>0</v>
      </c>
      <c r="W13" s="1">
        <f>SUM(H13:V13)-G13</f>
        <v>0</v>
      </c>
    </row>
    <row r="14" spans="1:23">
      <c r="A14">
        <f t="shared" ref="A14:A28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3">
      <c r="A15">
        <f t="shared" si="0"/>
        <v>3</v>
      </c>
      <c r="B15" s="1"/>
      <c r="C15" s="1" t="s">
        <v>176</v>
      </c>
      <c r="D15" s="1"/>
      <c r="E15" s="35"/>
      <c r="F15" s="35"/>
      <c r="G15" s="1">
        <f>Summary!G36</f>
        <v>25897613.171443392</v>
      </c>
      <c r="H15" s="1">
        <f>'Cust. Summ.'!H15+'Demand Summ.'!H15+'Commodity Summ.'!H15</f>
        <v>4849832.6339247003</v>
      </c>
      <c r="I15" s="1">
        <f>'Cust. Summ.'!I15+'Demand Summ.'!I15+'Commodity Summ.'!I15</f>
        <v>10125956.895148937</v>
      </c>
      <c r="J15" s="1">
        <f>'Cust. Summ.'!J15+'Demand Summ.'!J15+'Commodity Summ.'!J15</f>
        <v>151340.95092516384</v>
      </c>
      <c r="K15" s="1">
        <f>'Cust. Summ.'!K15+'Demand Summ.'!K15+'Commodity Summ.'!K15</f>
        <v>4965770.3864252949</v>
      </c>
      <c r="L15" s="1">
        <f>'Cust. Summ.'!L15+'Demand Summ.'!L15+'Commodity Summ.'!L15</f>
        <v>5804712.3050192837</v>
      </c>
      <c r="M15" s="1">
        <f>'Cust. Summ.'!M15+'Demand Summ.'!M15+'Commodity Summ.'!M15</f>
        <v>0</v>
      </c>
      <c r="N15" s="1">
        <f>'Cust. Summ.'!N15+'Demand Summ.'!N15+'Commodity Summ.'!N15</f>
        <v>0</v>
      </c>
      <c r="O15" s="1">
        <f>'Cust. Summ.'!O15+'Demand Summ.'!O15+'Commodity Summ.'!O15</f>
        <v>0</v>
      </c>
      <c r="P15" s="1">
        <f>'Cust. Summ.'!P15+'Demand Summ.'!P15+'Commodity Summ.'!P15</f>
        <v>0</v>
      </c>
      <c r="Q15" s="1">
        <f>'Cust. Summ.'!Q15+'Demand Summ.'!Q15+'Commodity Summ.'!Q15</f>
        <v>0</v>
      </c>
      <c r="R15" s="1">
        <f>'Cust. Summ.'!R15+'Demand Summ.'!R15+'Commodity Summ.'!R15</f>
        <v>0</v>
      </c>
      <c r="S15" s="1">
        <f>'Cust. Summ.'!S15+'Demand Summ.'!S15+'Commodity Summ.'!S15</f>
        <v>0</v>
      </c>
      <c r="T15" s="1">
        <f>'Cust. Summ.'!T15+'Demand Summ.'!T15+'Commodity Summ.'!T15</f>
        <v>0</v>
      </c>
      <c r="U15" s="1">
        <f>'Cust. Summ.'!U15+'Demand Summ.'!U15+'Commodity Summ.'!U15</f>
        <v>0</v>
      </c>
      <c r="V15" s="1">
        <f>'Cust. Summ.'!V15+'Demand Summ.'!V15+'Commodity Summ.'!V15</f>
        <v>0</v>
      </c>
      <c r="W15" s="1">
        <f>SUM(H15:V15)-G15</f>
        <v>0</v>
      </c>
    </row>
    <row r="16" spans="1:23">
      <c r="A16">
        <f t="shared" si="0"/>
        <v>4</v>
      </c>
      <c r="B16" s="1"/>
      <c r="C16" s="1" t="s">
        <v>162</v>
      </c>
      <c r="D16" s="1"/>
      <c r="G16" s="1">
        <f>Summary!G17</f>
        <v>120959622.17236391</v>
      </c>
      <c r="H16" s="1">
        <f>'Cust. Summ.'!H16+'Demand Summ.'!H16+'Commodity Summ.'!H16</f>
        <v>75179325.566322669</v>
      </c>
      <c r="I16" s="1">
        <f>'Cust. Summ.'!I16+'Demand Summ.'!I16+'Commodity Summ.'!I16</f>
        <v>43056740.040369973</v>
      </c>
      <c r="J16" s="1">
        <f>'Cust. Summ.'!J16+'Demand Summ.'!J16+'Commodity Summ.'!J16</f>
        <v>852784.87347007554</v>
      </c>
      <c r="K16" s="1">
        <f>'Cust. Summ.'!K16+'Demand Summ.'!K16+'Commodity Summ.'!K16</f>
        <v>1594169.7525933243</v>
      </c>
      <c r="L16" s="1">
        <f>'Cust. Summ.'!L16+'Demand Summ.'!L16+'Commodity Summ.'!L16</f>
        <v>276601.9396078795</v>
      </c>
      <c r="M16" s="1">
        <f>'Cust. Summ.'!M16+'Demand Summ.'!M16+'Commodity Summ.'!M16</f>
        <v>0</v>
      </c>
      <c r="N16" s="1">
        <f>'Cust. Summ.'!N16+'Demand Summ.'!N16+'Commodity Summ.'!N16</f>
        <v>0</v>
      </c>
      <c r="O16" s="1">
        <f>'Cust. Summ.'!O16+'Demand Summ.'!O16+'Commodity Summ.'!O16</f>
        <v>0</v>
      </c>
      <c r="P16" s="1">
        <f>'Cust. Summ.'!P16+'Demand Summ.'!P16+'Commodity Summ.'!P16</f>
        <v>0</v>
      </c>
      <c r="Q16" s="1">
        <f>'Cust. Summ.'!Q16+'Demand Summ.'!Q16+'Commodity Summ.'!Q16</f>
        <v>0</v>
      </c>
      <c r="R16" s="1">
        <f>'Cust. Summ.'!R16+'Demand Summ.'!R16+'Commodity Summ.'!R16</f>
        <v>0</v>
      </c>
      <c r="S16" s="1">
        <f>'Cust. Summ.'!S16+'Demand Summ.'!S16+'Commodity Summ.'!S16</f>
        <v>0</v>
      </c>
      <c r="T16" s="1">
        <f>'Cust. Summ.'!T16+'Demand Summ.'!T16+'Commodity Summ.'!T16</f>
        <v>0</v>
      </c>
      <c r="U16" s="1">
        <f>'Cust. Summ.'!U16+'Demand Summ.'!U16+'Commodity Summ.'!U16</f>
        <v>0</v>
      </c>
      <c r="V16" s="1">
        <f>'Cust. Summ.'!V16+'Demand Summ.'!V16+'Commodity Summ.'!V16</f>
        <v>0</v>
      </c>
      <c r="W16" s="1">
        <f>SUM(H16:V16)-G16</f>
        <v>0</v>
      </c>
    </row>
    <row r="17" spans="1:23">
      <c r="A17">
        <f t="shared" si="0"/>
        <v>5</v>
      </c>
      <c r="B17" s="1"/>
      <c r="C17" s="1" t="s">
        <v>13</v>
      </c>
      <c r="D17" s="1"/>
      <c r="G17" s="1">
        <f>Summary!G18</f>
        <v>22028374.895356476</v>
      </c>
      <c r="H17" s="1">
        <f>'Cust. Summ.'!H17+'Demand Summ.'!H17+'Commodity Summ.'!H17</f>
        <v>16508657.619474599</v>
      </c>
      <c r="I17" s="1">
        <f>'Cust. Summ.'!I17+'Demand Summ.'!I17+'Commodity Summ.'!I17</f>
        <v>4623579.5503761321</v>
      </c>
      <c r="J17" s="1">
        <f>'Cust. Summ.'!J17+'Demand Summ.'!J17+'Commodity Summ.'!J17</f>
        <v>7239.5491231757178</v>
      </c>
      <c r="K17" s="1">
        <f>'Cust. Summ.'!K17+'Demand Summ.'!K17+'Commodity Summ.'!K17</f>
        <v>775679.98826720135</v>
      </c>
      <c r="L17" s="1">
        <f>'Cust. Summ.'!L17+'Demand Summ.'!L17+'Commodity Summ.'!L17</f>
        <v>113218.1881153734</v>
      </c>
      <c r="M17" s="1">
        <f>'Cust. Summ.'!M17+'Demand Summ.'!M17+'Commodity Summ.'!M17</f>
        <v>0</v>
      </c>
      <c r="N17" s="1">
        <f>'Cust. Summ.'!N17+'Demand Summ.'!N17+'Commodity Summ.'!N17</f>
        <v>0</v>
      </c>
      <c r="O17" s="1">
        <f>'Cust. Summ.'!O17+'Demand Summ.'!O17+'Commodity Summ.'!O17</f>
        <v>0</v>
      </c>
      <c r="P17" s="1">
        <f>'Cust. Summ.'!P17+'Demand Summ.'!P17+'Commodity Summ.'!P17</f>
        <v>0</v>
      </c>
      <c r="Q17" s="1">
        <f>'Cust. Summ.'!Q17+'Demand Summ.'!Q17+'Commodity Summ.'!Q17</f>
        <v>0</v>
      </c>
      <c r="R17" s="1">
        <f>'Cust. Summ.'!R17+'Demand Summ.'!R17+'Commodity Summ.'!R17</f>
        <v>0</v>
      </c>
      <c r="S17" s="1">
        <f>'Cust. Summ.'!S17+'Demand Summ.'!S17+'Commodity Summ.'!S17</f>
        <v>0</v>
      </c>
      <c r="T17" s="1">
        <f>'Cust. Summ.'!T17+'Demand Summ.'!T17+'Commodity Summ.'!T17</f>
        <v>0</v>
      </c>
      <c r="U17" s="1">
        <f>'Cust. Summ.'!U17+'Demand Summ.'!U17+'Commodity Summ.'!U17</f>
        <v>0</v>
      </c>
      <c r="V17" s="1">
        <f>'Cust. Summ.'!V17+'Demand Summ.'!V17+'Commodity Summ.'!V17</f>
        <v>0</v>
      </c>
      <c r="W17" s="1">
        <f>SUM(H17:V17)-G17</f>
        <v>0</v>
      </c>
    </row>
    <row r="18" spans="1:23">
      <c r="A18">
        <f t="shared" si="0"/>
        <v>6</v>
      </c>
      <c r="B18" s="1"/>
      <c r="C18" s="1" t="s">
        <v>14</v>
      </c>
      <c r="D18" s="1"/>
      <c r="G18" s="1">
        <f>Summary!G19</f>
        <v>13731223.681868788</v>
      </c>
      <c r="H18" s="1">
        <f>'Cust. Summ.'!H18+'Demand Summ.'!H18+'Commodity Summ.'!H18</f>
        <v>9971554.8136221673</v>
      </c>
      <c r="I18" s="1">
        <f>'Cust. Summ.'!I18+'Demand Summ.'!I18+'Commodity Summ.'!I18</f>
        <v>3001994.1683962406</v>
      </c>
      <c r="J18" s="1">
        <f>'Cust. Summ.'!J18+'Demand Summ.'!J18+'Commodity Summ.'!J18</f>
        <v>12483.729646347047</v>
      </c>
      <c r="K18" s="1">
        <f>'Cust. Summ.'!K18+'Demand Summ.'!K18+'Commodity Summ.'!K18</f>
        <v>605640.39413846598</v>
      </c>
      <c r="L18" s="1">
        <f>'Cust. Summ.'!L18+'Demand Summ.'!L18+'Commodity Summ.'!L18</f>
        <v>139550.57606556901</v>
      </c>
      <c r="M18" s="1">
        <f>'Cust. Summ.'!M18+'Demand Summ.'!M18+'Commodity Summ.'!M18</f>
        <v>0</v>
      </c>
      <c r="N18" s="1">
        <f>'Cust. Summ.'!N18+'Demand Summ.'!N18+'Commodity Summ.'!N18</f>
        <v>0</v>
      </c>
      <c r="O18" s="1">
        <f>'Cust. Summ.'!O18+'Demand Summ.'!O18+'Commodity Summ.'!O18</f>
        <v>0</v>
      </c>
      <c r="P18" s="1">
        <f>'Cust. Summ.'!P18+'Demand Summ.'!P18+'Commodity Summ.'!P18</f>
        <v>0</v>
      </c>
      <c r="Q18" s="1">
        <f>'Cust. Summ.'!Q18+'Demand Summ.'!Q18+'Commodity Summ.'!Q18</f>
        <v>0</v>
      </c>
      <c r="R18" s="1">
        <f>'Cust. Summ.'!R18+'Demand Summ.'!R18+'Commodity Summ.'!R18</f>
        <v>0</v>
      </c>
      <c r="S18" s="1">
        <f>'Cust. Summ.'!S18+'Demand Summ.'!S18+'Commodity Summ.'!S18</f>
        <v>0</v>
      </c>
      <c r="T18" s="1">
        <f>'Cust. Summ.'!T18+'Demand Summ.'!T18+'Commodity Summ.'!T18</f>
        <v>0</v>
      </c>
      <c r="U18" s="1">
        <f>'Cust. Summ.'!U18+'Demand Summ.'!U18+'Commodity Summ.'!U18</f>
        <v>0</v>
      </c>
      <c r="V18" s="1">
        <f>'Cust. Summ.'!V18+'Demand Summ.'!V18+'Commodity Summ.'!V18</f>
        <v>0</v>
      </c>
      <c r="W18" s="1">
        <f>SUM(H18:V18)-G18</f>
        <v>0</v>
      </c>
    </row>
    <row r="19" spans="1:23">
      <c r="A19">
        <f t="shared" si="0"/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</row>
    <row r="20" spans="1:23">
      <c r="A20">
        <f t="shared" si="0"/>
        <v>8</v>
      </c>
      <c r="C20" s="1" t="s">
        <v>430</v>
      </c>
      <c r="F20" s="1"/>
      <c r="G20" s="1">
        <f>Summary!G25</f>
        <v>10240350.393355569</v>
      </c>
      <c r="H20" s="1">
        <f>'Cust. Summ.'!H20+'Demand Summ.'!H20+'Commodity Summ.'!H20</f>
        <v>7649451.8862250792</v>
      </c>
      <c r="I20" s="1">
        <f>'Cust. Summ.'!I20+'Demand Summ.'!I20+'Commodity Summ.'!I20</f>
        <v>2037133.0571819067</v>
      </c>
      <c r="J20" s="1">
        <f>'Cust. Summ.'!J20+'Demand Summ.'!J20+'Commodity Summ.'!J20</f>
        <v>2762.8409606812602</v>
      </c>
      <c r="K20" s="1">
        <f>'Cust. Summ.'!K20+'Demand Summ.'!K20+'Commodity Summ.'!K20</f>
        <v>462079.14594722679</v>
      </c>
      <c r="L20" s="1">
        <f>'Cust. Summ.'!L20+'Demand Summ.'!L20+'Commodity Summ.'!L20</f>
        <v>88923.463040675008</v>
      </c>
      <c r="M20" s="1">
        <f>'Cust. Summ.'!M20+'Demand Summ.'!M20+'Commodity Summ.'!M20</f>
        <v>0</v>
      </c>
      <c r="N20" s="1">
        <f>'Cust. Summ.'!N20+'Demand Summ.'!N20+'Commodity Summ.'!N20</f>
        <v>0</v>
      </c>
      <c r="O20" s="1">
        <f>'Cust. Summ.'!O20+'Demand Summ.'!O20+'Commodity Summ.'!O20</f>
        <v>0</v>
      </c>
      <c r="P20" s="1">
        <f>'Cust. Summ.'!P20+'Demand Summ.'!P20+'Commodity Summ.'!P20</f>
        <v>0</v>
      </c>
      <c r="Q20" s="1">
        <f>'Cust. Summ.'!Q20+'Demand Summ.'!Q20+'Commodity Summ.'!Q20</f>
        <v>0</v>
      </c>
      <c r="R20" s="1">
        <f>'Cust. Summ.'!R20+'Demand Summ.'!R20+'Commodity Summ.'!R20</f>
        <v>0</v>
      </c>
      <c r="S20" s="1">
        <f>'Cust. Summ.'!S20+'Demand Summ.'!S20+'Commodity Summ.'!S20</f>
        <v>0</v>
      </c>
      <c r="T20" s="1">
        <f>'Cust. Summ.'!T20+'Demand Summ.'!T20+'Commodity Summ.'!T20</f>
        <v>0</v>
      </c>
      <c r="U20" s="1">
        <f>'Cust. Summ.'!U20+'Demand Summ.'!U20+'Commodity Summ.'!U20</f>
        <v>0</v>
      </c>
      <c r="V20" s="1">
        <f>'Cust. Summ.'!V20+'Demand Summ.'!V20+'Commodity Summ.'!V20</f>
        <v>0</v>
      </c>
      <c r="W20" s="1">
        <f>SUM(H20:V20)-G20</f>
        <v>0</v>
      </c>
    </row>
    <row r="21" spans="1:23">
      <c r="A21">
        <f t="shared" si="0"/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</row>
    <row r="22" spans="1:23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</row>
    <row r="24" spans="1:23">
      <c r="A24">
        <f t="shared" si="0"/>
        <v>12</v>
      </c>
      <c r="D24" s="42" t="s">
        <v>392</v>
      </c>
      <c r="G24" s="1">
        <f>+Summary!G29</f>
        <v>1043122.1038033192</v>
      </c>
      <c r="H24" s="1">
        <f>'Cust. Summ.'!H24+'Demand Summ.'!H24+'Commodity Summ.'!H24</f>
        <v>-186516.93886078472</v>
      </c>
      <c r="I24" s="1">
        <f>'Cust. Summ.'!I24+'Demand Summ.'!I24+'Commodity Summ.'!I24</f>
        <v>538895.6587586297</v>
      </c>
      <c r="J24" s="1">
        <f>'Cust. Summ.'!J24+'Demand Summ.'!J24+'Commodity Summ.'!J24</f>
        <v>9898.6082587929795</v>
      </c>
      <c r="K24" s="1">
        <f>'Cust. Summ.'!K24+'Demand Summ.'!K24+'Commodity Summ.'!K24</f>
        <v>300046.05199720641</v>
      </c>
      <c r="L24" s="1">
        <f>'Cust. Summ.'!L24+'Demand Summ.'!L24+'Commodity Summ.'!L24</f>
        <v>380798.72364947427</v>
      </c>
      <c r="M24" s="1">
        <f>'Cust. Summ.'!M24+'Demand Summ.'!M24+'Commodity Summ.'!M24</f>
        <v>0</v>
      </c>
      <c r="N24" s="1">
        <f>'Cust. Summ.'!N24+'Demand Summ.'!N24+'Commodity Summ.'!N24</f>
        <v>0</v>
      </c>
      <c r="O24" s="1">
        <f>'Cust. Summ.'!O24+'Demand Summ.'!O24+'Commodity Summ.'!O24</f>
        <v>0</v>
      </c>
      <c r="P24" s="1">
        <f>'Cust. Summ.'!P24+'Demand Summ.'!P24+'Commodity Summ.'!P24</f>
        <v>0</v>
      </c>
      <c r="Q24" s="1">
        <f>'Cust. Summ.'!Q24+'Demand Summ.'!Q24+'Commodity Summ.'!Q24</f>
        <v>0</v>
      </c>
      <c r="R24" s="1">
        <f>'Cust. Summ.'!R24+'Demand Summ.'!R24+'Commodity Summ.'!R24</f>
        <v>0</v>
      </c>
      <c r="S24" s="1">
        <f>'Cust. Summ.'!S24+'Demand Summ.'!S24+'Commodity Summ.'!S24</f>
        <v>0</v>
      </c>
      <c r="T24" s="1">
        <f>'Cust. Summ.'!T24+'Demand Summ.'!T24+'Commodity Summ.'!T24</f>
        <v>0</v>
      </c>
      <c r="U24" s="1">
        <f>'Cust. Summ.'!U24+'Demand Summ.'!U24+'Commodity Summ.'!U24</f>
        <v>0</v>
      </c>
      <c r="V24" s="1">
        <f>'Cust. Summ.'!V24+'Demand Summ.'!V24+'Commodity Summ.'!V24</f>
        <v>0</v>
      </c>
      <c r="W24" s="1">
        <f>SUM(H24:V24)-G24</f>
        <v>0</v>
      </c>
    </row>
    <row r="25" spans="1:23">
      <c r="A25">
        <f t="shared" si="0"/>
        <v>13</v>
      </c>
      <c r="D25" s="42" t="s">
        <v>393</v>
      </c>
      <c r="G25" s="1">
        <f>+Summary!G30</f>
        <v>4162057.1941752434</v>
      </c>
      <c r="H25" s="1">
        <f>'Cust. Summ.'!H25+'Demand Summ.'!H25+'Commodity Summ.'!H25</f>
        <v>-744202.58605453104</v>
      </c>
      <c r="I25" s="1">
        <f>'Cust. Summ.'!I25+'Demand Summ.'!I25+'Commodity Summ.'!I25</f>
        <v>2150193.6784469318</v>
      </c>
      <c r="J25" s="1">
        <f>'Cust. Summ.'!J25+'Demand Summ.'!J25+'Commodity Summ.'!J25</f>
        <v>39495.446952583981</v>
      </c>
      <c r="K25" s="1">
        <f>'Cust. Summ.'!K25+'Demand Summ.'!K25+'Commodity Summ.'!K25</f>
        <v>1197183.7474688534</v>
      </c>
      <c r="L25" s="1">
        <f>'Cust. Summ.'!L25+'Demand Summ.'!L25+'Commodity Summ.'!L25</f>
        <v>1519386.9073614019</v>
      </c>
      <c r="M25" s="1">
        <f>'Cust. Summ.'!M25+'Demand Summ.'!M25+'Commodity Summ.'!M25</f>
        <v>0</v>
      </c>
      <c r="N25" s="1">
        <f>'Cust. Summ.'!N25+'Demand Summ.'!N25+'Commodity Summ.'!N25</f>
        <v>0</v>
      </c>
      <c r="O25" s="1">
        <f>'Cust. Summ.'!O25+'Demand Summ.'!O25+'Commodity Summ.'!O25</f>
        <v>0</v>
      </c>
      <c r="P25" s="1">
        <f>'Cust. Summ.'!P25+'Demand Summ.'!P25+'Commodity Summ.'!P25</f>
        <v>0</v>
      </c>
      <c r="Q25" s="1">
        <f>'Cust. Summ.'!Q25+'Demand Summ.'!Q25+'Commodity Summ.'!Q25</f>
        <v>0</v>
      </c>
      <c r="R25" s="1">
        <f>'Cust. Summ.'!R25+'Demand Summ.'!R25+'Commodity Summ.'!R25</f>
        <v>0</v>
      </c>
      <c r="S25" s="1">
        <f>'Cust. Summ.'!S25+'Demand Summ.'!S25+'Commodity Summ.'!S25</f>
        <v>0</v>
      </c>
      <c r="T25" s="1">
        <f>'Cust. Summ.'!T25+'Demand Summ.'!T25+'Commodity Summ.'!T25</f>
        <v>0</v>
      </c>
      <c r="U25" s="1">
        <f>'Cust. Summ.'!U25+'Demand Summ.'!U25+'Commodity Summ.'!U25</f>
        <v>0</v>
      </c>
      <c r="V25" s="1">
        <f>'Cust. Summ.'!V25+'Demand Summ.'!V25+'Commodity Summ.'!V25</f>
        <v>0</v>
      </c>
      <c r="W25" s="1">
        <f>SUM(H25:V25)-G25</f>
        <v>0</v>
      </c>
    </row>
    <row r="26" spans="1:23">
      <c r="A26">
        <f t="shared" si="0"/>
        <v>14</v>
      </c>
      <c r="D26" t="s">
        <v>165</v>
      </c>
      <c r="G26" s="1">
        <f>Summary!G31</f>
        <v>0</v>
      </c>
      <c r="H26" s="1">
        <f>'Cust. Summ.'!H26+'Demand Summ.'!H27+'Commodity Summ.'!H27</f>
        <v>0</v>
      </c>
      <c r="I26" s="1">
        <f>'Cust. Summ.'!I26+'Demand Summ.'!I27+'Commodity Summ.'!I27</f>
        <v>0</v>
      </c>
      <c r="J26" s="1">
        <f>'Cust. Summ.'!J26+'Demand Summ.'!J27+'Commodity Summ.'!J27</f>
        <v>0</v>
      </c>
      <c r="K26" s="1">
        <f>'Cust. Summ.'!K26+'Demand Summ.'!K27+'Commodity Summ.'!K27</f>
        <v>0</v>
      </c>
      <c r="L26" s="1">
        <f>'Cust. Summ.'!L26+'Demand Summ.'!L27+'Commodity Summ.'!L27</f>
        <v>0</v>
      </c>
      <c r="M26" s="1">
        <f>'Cust. Summ.'!M26+'Demand Summ.'!M27+'Commodity Summ.'!M27</f>
        <v>0</v>
      </c>
      <c r="N26" s="1">
        <f>'Cust. Summ.'!N26+'Demand Summ.'!N27+'Commodity Summ.'!N27</f>
        <v>0</v>
      </c>
      <c r="O26" s="1">
        <f>'Cust. Summ.'!O26+'Demand Summ.'!O27+'Commodity Summ.'!O27</f>
        <v>0</v>
      </c>
      <c r="P26" s="1">
        <f>'Cust. Summ.'!P26+'Demand Summ.'!P27+'Commodity Summ.'!P27</f>
        <v>0</v>
      </c>
      <c r="Q26" s="1">
        <f>'Cust. Summ.'!Q26+'Demand Summ.'!Q27+'Commodity Summ.'!Q27</f>
        <v>0</v>
      </c>
      <c r="R26" s="1">
        <f>'Cust. Summ.'!R26+'Demand Summ.'!R27+'Commodity Summ.'!R27</f>
        <v>0</v>
      </c>
      <c r="S26" s="1">
        <f>'Cust. Summ.'!S26+'Demand Summ.'!S27+'Commodity Summ.'!S27</f>
        <v>0</v>
      </c>
      <c r="T26" s="1">
        <f>'Cust. Summ.'!T26+'Demand Summ.'!T27+'Commodity Summ.'!T27</f>
        <v>0</v>
      </c>
      <c r="U26" s="1">
        <f>'Cust. Summ.'!U26+'Demand Summ.'!U27+'Commodity Summ.'!U27</f>
        <v>0</v>
      </c>
      <c r="V26" s="1">
        <f>'Cust. Summ.'!V26+'Demand Summ.'!V27+'Commodity Summ.'!V27</f>
        <v>0</v>
      </c>
      <c r="W26" s="1">
        <f>SUM(H26:V26)-G26</f>
        <v>0</v>
      </c>
    </row>
    <row r="27" spans="1:23">
      <c r="A27">
        <f t="shared" si="0"/>
        <v>15</v>
      </c>
      <c r="D27" t="s">
        <v>144</v>
      </c>
      <c r="G27" s="1">
        <f>Summary!G32</f>
        <v>0</v>
      </c>
      <c r="H27" s="1">
        <f>'Cust. Summ.'!H27+'Demand Summ.'!H28+'Commodity Summ.'!H28</f>
        <v>0</v>
      </c>
      <c r="I27" s="1">
        <f>'Cust. Summ.'!I27+'Demand Summ.'!I28+'Commodity Summ.'!I28</f>
        <v>0</v>
      </c>
      <c r="J27" s="1">
        <f>'Cust. Summ.'!J27+'Demand Summ.'!J28+'Commodity Summ.'!J28</f>
        <v>0</v>
      </c>
      <c r="K27" s="1">
        <f>'Cust. Summ.'!K27+'Demand Summ.'!K28+'Commodity Summ.'!K28</f>
        <v>0</v>
      </c>
      <c r="L27" s="1">
        <f>'Cust. Summ.'!L27+'Demand Summ.'!L28+'Commodity Summ.'!L28</f>
        <v>0</v>
      </c>
      <c r="M27" s="1">
        <f>'Cust. Summ.'!M27+'Demand Summ.'!M28+'Commodity Summ.'!M28</f>
        <v>0</v>
      </c>
      <c r="N27" s="1">
        <f>'Cust. Summ.'!N27+'Demand Summ.'!N28+'Commodity Summ.'!N28</f>
        <v>0</v>
      </c>
      <c r="O27" s="1">
        <f>'Cust. Summ.'!O27+'Demand Summ.'!O28+'Commodity Summ.'!O28</f>
        <v>0</v>
      </c>
      <c r="P27" s="1">
        <f>'Cust. Summ.'!P27+'Demand Summ.'!P28+'Commodity Summ.'!P28</f>
        <v>0</v>
      </c>
      <c r="Q27" s="1">
        <f>'Cust. Summ.'!Q27+'Demand Summ.'!Q28+'Commodity Summ.'!Q28</f>
        <v>0</v>
      </c>
      <c r="R27" s="1">
        <f>'Cust. Summ.'!R27+'Demand Summ.'!R28+'Commodity Summ.'!R28</f>
        <v>0</v>
      </c>
      <c r="S27" s="1">
        <f>'Cust. Summ.'!S27+'Demand Summ.'!S28+'Commodity Summ.'!S28</f>
        <v>0</v>
      </c>
      <c r="T27" s="1">
        <f>'Cust. Summ.'!T27+'Demand Summ.'!T28+'Commodity Summ.'!T28</f>
        <v>0</v>
      </c>
      <c r="U27" s="1">
        <f>'Cust. Summ.'!U27+'Demand Summ.'!U28+'Commodity Summ.'!U28</f>
        <v>0</v>
      </c>
      <c r="V27" s="1">
        <f>'Cust. Summ.'!V27+'Demand Summ.'!V28+'Commodity Summ.'!V28</f>
        <v>0</v>
      </c>
      <c r="W27" s="1">
        <f>SUM(H27:V27)-G27</f>
        <v>0</v>
      </c>
    </row>
    <row r="28" spans="1:23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</row>
    <row r="29" spans="1:23">
      <c r="A29">
        <f>A28+1</f>
        <v>17</v>
      </c>
      <c r="C29" t="s">
        <v>145</v>
      </c>
      <c r="G29" s="1">
        <f>Summary!G34</f>
        <v>5205179.2979785623</v>
      </c>
      <c r="H29" s="1">
        <f t="shared" ref="H29:V29" si="1">SUM(H24:H27)</f>
        <v>-930719.52491531579</v>
      </c>
      <c r="I29" s="1">
        <f t="shared" si="1"/>
        <v>2689089.3372055613</v>
      </c>
      <c r="J29" s="1">
        <f t="shared" si="1"/>
        <v>49394.055211376959</v>
      </c>
      <c r="K29" s="1">
        <f t="shared" si="1"/>
        <v>1497229.7994660598</v>
      </c>
      <c r="L29" s="1">
        <f t="shared" si="1"/>
        <v>1900185.6310108763</v>
      </c>
      <c r="M29" s="1">
        <f t="shared" si="1"/>
        <v>0</v>
      </c>
      <c r="N29" s="1">
        <f t="shared" si="1"/>
        <v>0</v>
      </c>
      <c r="O29" s="1">
        <f t="shared" si="1"/>
        <v>0</v>
      </c>
      <c r="P29" s="1">
        <f t="shared" si="1"/>
        <v>0</v>
      </c>
      <c r="Q29" s="1">
        <f t="shared" si="1"/>
        <v>0</v>
      </c>
      <c r="R29" s="1">
        <f t="shared" si="1"/>
        <v>0</v>
      </c>
      <c r="S29" s="1">
        <f t="shared" si="1"/>
        <v>0</v>
      </c>
      <c r="T29" s="1">
        <f t="shared" si="1"/>
        <v>0</v>
      </c>
      <c r="U29" s="1">
        <f t="shared" si="1"/>
        <v>0</v>
      </c>
      <c r="V29" s="1">
        <f t="shared" si="1"/>
        <v>0</v>
      </c>
      <c r="W29" s="1">
        <f>SUM(H29:V29)-G29</f>
        <v>0</v>
      </c>
    </row>
    <row r="30" spans="1:23">
      <c r="A30">
        <f>A29+1</f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</row>
    <row r="31" spans="1:23">
      <c r="A31">
        <f>A30+1</f>
        <v>19</v>
      </c>
      <c r="B31" s="1"/>
      <c r="C31" s="1" t="s">
        <v>184</v>
      </c>
      <c r="D31" s="1"/>
      <c r="G31" s="1">
        <f>+Summary!G13</f>
        <v>187822013.21901113</v>
      </c>
      <c r="H31" s="1">
        <f t="shared" ref="H31:V31" si="2">SUM(H15:H18)+H29</f>
        <v>105578651.10842882</v>
      </c>
      <c r="I31" s="1">
        <f t="shared" si="2"/>
        <v>63497359.991496839</v>
      </c>
      <c r="J31" s="1">
        <f t="shared" si="2"/>
        <v>1073243.1583761389</v>
      </c>
      <c r="K31" s="1">
        <f t="shared" si="2"/>
        <v>9438490.3208903465</v>
      </c>
      <c r="L31" s="1">
        <f t="shared" si="2"/>
        <v>8234268.6398189813</v>
      </c>
      <c r="M31" s="1">
        <f t="shared" si="2"/>
        <v>0</v>
      </c>
      <c r="N31" s="1">
        <f t="shared" si="2"/>
        <v>0</v>
      </c>
      <c r="O31" s="1">
        <f t="shared" si="2"/>
        <v>0</v>
      </c>
      <c r="P31" s="1">
        <f t="shared" si="2"/>
        <v>0</v>
      </c>
      <c r="Q31" s="1">
        <f t="shared" si="2"/>
        <v>0</v>
      </c>
      <c r="R31" s="1">
        <f t="shared" si="2"/>
        <v>0</v>
      </c>
      <c r="S31" s="1">
        <f t="shared" si="2"/>
        <v>0</v>
      </c>
      <c r="T31" s="1">
        <f t="shared" si="2"/>
        <v>0</v>
      </c>
      <c r="U31" s="1">
        <f t="shared" si="2"/>
        <v>0</v>
      </c>
      <c r="V31" s="1">
        <f t="shared" si="2"/>
        <v>0</v>
      </c>
      <c r="W31" s="1">
        <f>SUM(H31:V31)-G31</f>
        <v>0</v>
      </c>
    </row>
    <row r="32" spans="1:23">
      <c r="A32">
        <f t="shared" ref="A32:A45" si="3"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>
        <f t="shared" si="3"/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>
        <f t="shared" si="3"/>
        <v>22</v>
      </c>
      <c r="B34" s="1"/>
      <c r="C34" s="1" t="s">
        <v>170</v>
      </c>
      <c r="D34" s="1"/>
      <c r="E34" s="35"/>
      <c r="F34" s="35"/>
      <c r="G34" s="1">
        <f>Summary!G45</f>
        <v>26245766.562984396</v>
      </c>
      <c r="H34" s="1">
        <f>+'Cust. Summ.'!H36+'Demand Summ.'!H34+'Commodity Summ.'!H36</f>
        <v>34100814.476986095</v>
      </c>
      <c r="I34" s="1">
        <f>+'Cust. Summ.'!I36+'Demand Summ.'!I34+'Commodity Summ.'!I36</f>
        <v>247028.25574146499</v>
      </c>
      <c r="J34" s="1">
        <f>+'Cust. Summ.'!J36+'Demand Summ.'!J34+'Commodity Summ.'!J36</f>
        <v>-137272.69546272286</v>
      </c>
      <c r="K34" s="1">
        <f>+'Cust. Summ.'!K36+'Demand Summ.'!K34+'Commodity Summ.'!K36</f>
        <v>-2612885.2361163818</v>
      </c>
      <c r="L34" s="1">
        <f>+'Cust. Summ.'!L36+'Demand Summ.'!L34+'Commodity Summ.'!L36</f>
        <v>-5351918.2381640282</v>
      </c>
      <c r="M34" s="1">
        <f>+'Cust. Summ.'!M36+'Demand Summ.'!M34+'Commodity Summ.'!M36</f>
        <v>0</v>
      </c>
      <c r="N34" s="1">
        <f>+'Cust. Summ.'!N36+'Demand Summ.'!N34+'Commodity Summ.'!N36</f>
        <v>0</v>
      </c>
      <c r="O34" s="1">
        <f>+'Cust. Summ.'!O36+'Demand Summ.'!O34+'Commodity Summ.'!O36</f>
        <v>0</v>
      </c>
      <c r="P34" s="1">
        <f>+'Cust. Summ.'!P36+'Demand Summ.'!P34+'Commodity Summ.'!P36</f>
        <v>0</v>
      </c>
      <c r="Q34" s="1">
        <f>+'Cust. Summ.'!Q36+'Demand Summ.'!Q34+'Commodity Summ.'!Q36</f>
        <v>0</v>
      </c>
      <c r="R34" s="1">
        <f>+'Cust. Summ.'!R36+'Demand Summ.'!R34+'Commodity Summ.'!R36</f>
        <v>0</v>
      </c>
      <c r="S34" s="1">
        <f>+'Cust. Summ.'!S36+'Demand Summ.'!S34+'Commodity Summ.'!S36</f>
        <v>0</v>
      </c>
      <c r="T34" s="1">
        <f>+'Cust. Summ.'!T36+'Demand Summ.'!T34+'Commodity Summ.'!T36</f>
        <v>0</v>
      </c>
      <c r="U34" s="1">
        <f>+'Cust. Summ.'!U36+'Demand Summ.'!U34+'Commodity Summ.'!U36</f>
        <v>0</v>
      </c>
      <c r="V34" s="1">
        <f>+'Cust. Summ.'!V36+'Demand Summ.'!V34+'Commodity Summ.'!V36</f>
        <v>0</v>
      </c>
      <c r="W34" s="1">
        <f>SUM(H34:V34)-G34</f>
        <v>0</v>
      </c>
    </row>
    <row r="35" spans="1:23">
      <c r="A35">
        <f t="shared" si="3"/>
        <v>23</v>
      </c>
      <c r="C35" t="s">
        <v>163</v>
      </c>
      <c r="G35" s="1">
        <f>Summary!G47</f>
        <v>8725274.8267349862</v>
      </c>
      <c r="H35" s="1">
        <f>+'Cust. Summ.'!H37+'Demand Summ.'!H35+'Commodity Summ.'!H37</f>
        <v>11336646.518331824</v>
      </c>
      <c r="I35" s="1">
        <f>+'Cust. Summ.'!I37+'Demand Summ.'!I35+'Commodity Summ.'!I37</f>
        <v>82123.317531639594</v>
      </c>
      <c r="J35" s="1">
        <f>+'Cust. Summ.'!J37+'Demand Summ.'!J35+'Commodity Summ.'!J37</f>
        <v>-45635.626273083748</v>
      </c>
      <c r="K35" s="1">
        <f>+'Cust. Summ.'!K37+'Demand Summ.'!K35+'Commodity Summ.'!K37</f>
        <v>-868640.72806267487</v>
      </c>
      <c r="L35" s="1">
        <f>+'Cust. Summ.'!L37+'Demand Summ.'!L35+'Commodity Summ.'!L37</f>
        <v>-1779218.6547927053</v>
      </c>
      <c r="M35" s="1">
        <f>+'Cust. Summ.'!M37+'Demand Summ.'!M35+'Commodity Summ.'!M37</f>
        <v>0</v>
      </c>
      <c r="N35" s="1">
        <f>+'Cust. Summ.'!N37+'Demand Summ.'!N35+'Commodity Summ.'!N37</f>
        <v>0</v>
      </c>
      <c r="O35" s="1">
        <f>+'Cust. Summ.'!O37+'Demand Summ.'!O35+'Commodity Summ.'!O37</f>
        <v>0</v>
      </c>
      <c r="P35" s="1">
        <f>+'Cust. Summ.'!P37+'Demand Summ.'!P35+'Commodity Summ.'!P37</f>
        <v>0</v>
      </c>
      <c r="Q35" s="1">
        <f>+'Cust. Summ.'!Q37+'Demand Summ.'!Q35+'Commodity Summ.'!Q37</f>
        <v>0</v>
      </c>
      <c r="R35" s="1">
        <f>+'Cust. Summ.'!R37+'Demand Summ.'!R35+'Commodity Summ.'!R37</f>
        <v>0</v>
      </c>
      <c r="S35" s="1">
        <f>+'Cust. Summ.'!S37+'Demand Summ.'!S35+'Commodity Summ.'!S37</f>
        <v>0</v>
      </c>
      <c r="T35" s="1">
        <f>+'Cust. Summ.'!T37+'Demand Summ.'!T35+'Commodity Summ.'!T37</f>
        <v>0</v>
      </c>
      <c r="U35" s="1">
        <f>+'Cust. Summ.'!U37+'Demand Summ.'!U35+'Commodity Summ.'!U37</f>
        <v>0</v>
      </c>
      <c r="V35" s="1">
        <f>+'Cust. Summ.'!V37+'Demand Summ.'!V35+'Commodity Summ.'!V37</f>
        <v>0</v>
      </c>
      <c r="W35" s="1">
        <f>SUM(H35:V35)-G35</f>
        <v>0</v>
      </c>
    </row>
    <row r="36" spans="1:23">
      <c r="A36">
        <f t="shared" si="3"/>
        <v>24</v>
      </c>
      <c r="C36" t="s">
        <v>432</v>
      </c>
      <c r="G36" s="1">
        <f>Summary!G46</f>
        <v>408778.43829285336</v>
      </c>
      <c r="H36" s="1">
        <f>+'Cust. Summ.'!H38+'Demand Summ.'!H36+'Commodity Summ.'!H38</f>
        <v>531120.99633151758</v>
      </c>
      <c r="I36" s="1">
        <f>+'Cust. Summ.'!I38+'Demand Summ.'!I36+'Commodity Summ.'!I38</f>
        <v>3847.4709570350337</v>
      </c>
      <c r="J36" s="1">
        <f>+'Cust. Summ.'!J38+'Demand Summ.'!J36+'Commodity Summ.'!J38</f>
        <v>-2138.0254959153149</v>
      </c>
      <c r="K36" s="1">
        <f>+'Cust. Summ.'!K38+'Demand Summ.'!K36+'Commodity Summ.'!K38</f>
        <v>-40695.749681950074</v>
      </c>
      <c r="L36" s="1">
        <f>+'Cust. Summ.'!L38+'Demand Summ.'!L36+'Commodity Summ.'!L38</f>
        <v>-83356.253817833349</v>
      </c>
      <c r="M36" s="1">
        <f>+'Cust. Summ.'!M38+'Demand Summ.'!M36+'Commodity Summ.'!M38</f>
        <v>0</v>
      </c>
      <c r="N36" s="1">
        <f>+'Cust. Summ.'!N38+'Demand Summ.'!N36+'Commodity Summ.'!N38</f>
        <v>0</v>
      </c>
      <c r="O36" s="1">
        <f>+'Cust. Summ.'!O38+'Demand Summ.'!O36+'Commodity Summ.'!O38</f>
        <v>0</v>
      </c>
      <c r="P36" s="1">
        <f>+'Cust. Summ.'!P38+'Demand Summ.'!P36+'Commodity Summ.'!P38</f>
        <v>0</v>
      </c>
      <c r="Q36" s="1">
        <f>+'Cust. Summ.'!Q38+'Demand Summ.'!Q36+'Commodity Summ.'!Q38</f>
        <v>0</v>
      </c>
      <c r="R36" s="1">
        <f>+'Cust. Summ.'!R38+'Demand Summ.'!R36+'Commodity Summ.'!R38</f>
        <v>0</v>
      </c>
      <c r="S36" s="1">
        <f>+'Cust. Summ.'!S38+'Demand Summ.'!S36+'Commodity Summ.'!S38</f>
        <v>0</v>
      </c>
      <c r="T36" s="1">
        <f>+'Cust. Summ.'!T38+'Demand Summ.'!T36+'Commodity Summ.'!T38</f>
        <v>0</v>
      </c>
      <c r="U36" s="1">
        <f>+'Cust. Summ.'!U38+'Demand Summ.'!U36+'Commodity Summ.'!U38</f>
        <v>0</v>
      </c>
      <c r="V36" s="1">
        <f>+'Cust. Summ.'!V38+'Demand Summ.'!V36+'Commodity Summ.'!V38</f>
        <v>0</v>
      </c>
      <c r="W36" s="1">
        <f>SUM(H36:V36)-G36</f>
        <v>5.2386894822120667E-10</v>
      </c>
    </row>
    <row r="37" spans="1:23">
      <c r="A37">
        <f t="shared" si="3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>
        <f t="shared" si="3"/>
        <v>26</v>
      </c>
      <c r="B38" s="1"/>
      <c r="C38" s="1" t="s">
        <v>182</v>
      </c>
      <c r="D38" s="1"/>
      <c r="G38" s="1">
        <f>Summary!G48</f>
        <v>223201833.04702336</v>
      </c>
      <c r="H38" s="1">
        <f>'Cust. Summ.'!H40+'Demand Summ.'!H38+'Commodity Summ.'!H40</f>
        <v>151547233.10007828</v>
      </c>
      <c r="I38" s="1">
        <f>'Cust. Summ.'!I40+'Demand Summ.'!I38+'Commodity Summ.'!I40</f>
        <v>63830359.035726979</v>
      </c>
      <c r="J38" s="1">
        <f>'Cust. Summ.'!J40+'Demand Summ.'!J38+'Commodity Summ.'!J40</f>
        <v>888196.81114441715</v>
      </c>
      <c r="K38" s="1">
        <f>'Cust. Summ.'!K40+'Demand Summ.'!K38+'Commodity Summ.'!K40</f>
        <v>5916268.6070293393</v>
      </c>
      <c r="L38" s="1">
        <f>'Cust. Summ.'!L40+'Demand Summ.'!L38+'Commodity Summ.'!L40</f>
        <v>1019775.4930444146</v>
      </c>
      <c r="M38" s="1">
        <f>'Cust. Summ.'!M40+'Demand Summ.'!M38+'Commodity Summ.'!M40</f>
        <v>0</v>
      </c>
      <c r="N38" s="1">
        <f>'Cust. Summ.'!N40+'Demand Summ.'!N38+'Commodity Summ.'!N40</f>
        <v>0</v>
      </c>
      <c r="O38" s="1">
        <f>'Cust. Summ.'!O40+'Demand Summ.'!O38+'Commodity Summ.'!O40</f>
        <v>0</v>
      </c>
      <c r="P38" s="1">
        <f>'Cust. Summ.'!P40+'Demand Summ.'!P38+'Commodity Summ.'!P40</f>
        <v>0</v>
      </c>
      <c r="Q38" s="1">
        <f>'Cust. Summ.'!Q40+'Demand Summ.'!Q38+'Commodity Summ.'!Q40</f>
        <v>0</v>
      </c>
      <c r="R38" s="1">
        <f>'Cust. Summ.'!R40+'Demand Summ.'!R38+'Commodity Summ.'!R40</f>
        <v>0</v>
      </c>
      <c r="S38" s="1">
        <f>'Cust. Summ.'!S40+'Demand Summ.'!S38+'Commodity Summ.'!S40</f>
        <v>0</v>
      </c>
      <c r="T38" s="1">
        <f>'Cust. Summ.'!T40+'Demand Summ.'!T38+'Commodity Summ.'!T40</f>
        <v>0</v>
      </c>
      <c r="U38" s="1">
        <f>'Cust. Summ.'!U40+'Demand Summ.'!U38+'Commodity Summ.'!U40</f>
        <v>0</v>
      </c>
      <c r="V38" s="1">
        <f>'Cust. Summ.'!V40+'Demand Summ.'!V38+'Commodity Summ.'!V40</f>
        <v>0</v>
      </c>
      <c r="W38" s="1">
        <f>SUM(H38:V38)-G38</f>
        <v>0</v>
      </c>
    </row>
    <row r="39" spans="1:23">
      <c r="A39">
        <f t="shared" si="3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>
        <f t="shared" si="3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>
        <f t="shared" si="3"/>
        <v>29</v>
      </c>
      <c r="B41" s="1"/>
      <c r="C41" s="1" t="s">
        <v>174</v>
      </c>
      <c r="D41" s="1"/>
      <c r="E41" s="35"/>
      <c r="F41" s="35"/>
      <c r="G41" s="1">
        <f>Summary!G56</f>
        <v>26245662.361441277</v>
      </c>
      <c r="H41" s="1">
        <f>'Cust. Summ.'!H45+'Demand Summ.'!H41+'Commodity Summ.'!H45</f>
        <v>14464330.327720413</v>
      </c>
      <c r="I41" s="1">
        <f>'Cust. Summ.'!I45+'Demand Summ.'!I41+'Commodity Summ.'!I45</f>
        <v>6058620.534370699</v>
      </c>
      <c r="J41" s="1">
        <f>'Cust. Summ.'!J45+'Demand Summ.'!J41+'Commodity Summ.'!J45</f>
        <v>70287.788409882021</v>
      </c>
      <c r="K41" s="1">
        <f>'Cust. Summ.'!K45+'Demand Summ.'!K41+'Commodity Summ.'!K45</f>
        <v>3346070.9308265154</v>
      </c>
      <c r="L41" s="1">
        <f>'Cust. Summ.'!L45+'Demand Summ.'!L41+'Commodity Summ.'!L45</f>
        <v>2306352.7801137725</v>
      </c>
      <c r="M41" s="1">
        <f>'Cust. Summ.'!M45+'Demand Summ.'!M41+'Commodity Summ.'!M45</f>
        <v>0</v>
      </c>
      <c r="N41" s="1">
        <f>'Cust. Summ.'!N45+'Demand Summ.'!N41+'Commodity Summ.'!N45</f>
        <v>0</v>
      </c>
      <c r="O41" s="1">
        <f>'Cust. Summ.'!O45+'Demand Summ.'!O41+'Commodity Summ.'!O45</f>
        <v>0</v>
      </c>
      <c r="P41" s="1">
        <f>'Cust. Summ.'!P45+'Demand Summ.'!P41+'Commodity Summ.'!P45</f>
        <v>0</v>
      </c>
      <c r="Q41" s="1">
        <f>'Cust. Summ.'!Q45+'Demand Summ.'!Q41+'Commodity Summ.'!Q45</f>
        <v>0</v>
      </c>
      <c r="R41" s="1">
        <f>'Cust. Summ.'!R45+'Demand Summ.'!R41+'Commodity Summ.'!R45</f>
        <v>0</v>
      </c>
      <c r="S41" s="1">
        <f>'Cust. Summ.'!S45+'Demand Summ.'!S41+'Commodity Summ.'!S45</f>
        <v>0</v>
      </c>
      <c r="T41" s="1">
        <f>'Cust. Summ.'!T45+'Demand Summ.'!T41+'Commodity Summ.'!T45</f>
        <v>0</v>
      </c>
      <c r="U41" s="1">
        <f>'Cust. Summ.'!U45+'Demand Summ.'!U41+'Commodity Summ.'!U45</f>
        <v>0</v>
      </c>
      <c r="V41" s="1">
        <f>'Cust. Summ.'!V45+'Demand Summ.'!V41+'Commodity Summ.'!V45</f>
        <v>0</v>
      </c>
      <c r="W41" s="1">
        <f>SUM(H41:V41)-G41</f>
        <v>0</v>
      </c>
    </row>
    <row r="42" spans="1:23">
      <c r="A42">
        <f t="shared" si="3"/>
        <v>30</v>
      </c>
      <c r="C42" t="s">
        <v>163</v>
      </c>
      <c r="G42" s="1">
        <f>Summary!G58</f>
        <v>8725240.1854491644</v>
      </c>
      <c r="H42" s="1">
        <f>'Cust. Summ.'!H46+'Demand Summ.'!H42+'Commodity Summ.'!H46</f>
        <v>4808594.8258044543</v>
      </c>
      <c r="I42" s="1">
        <f>'Cust. Summ.'!I46+'Demand Summ.'!I42+'Commodity Summ.'!I46</f>
        <v>2014158.3255502859</v>
      </c>
      <c r="J42" s="1">
        <f>'Cust. Summ.'!J46+'Demand Summ.'!J42+'Commodity Summ.'!J46</f>
        <v>23366.826393425137</v>
      </c>
      <c r="K42" s="1">
        <f>'Cust. Summ.'!K46+'Demand Summ.'!K42+'Commodity Summ.'!K46</f>
        <v>1112384.6732061501</v>
      </c>
      <c r="L42" s="1">
        <f>'Cust. Summ.'!L46+'Demand Summ.'!L42+'Commodity Summ.'!L46</f>
        <v>766735.53449485183</v>
      </c>
      <c r="M42" s="1">
        <f>'Cust. Summ.'!M46+'Demand Summ.'!M42+'Commodity Summ.'!M46</f>
        <v>0</v>
      </c>
      <c r="N42" s="1">
        <f>'Cust. Summ.'!N46+'Demand Summ.'!N42+'Commodity Summ.'!N46</f>
        <v>0</v>
      </c>
      <c r="O42" s="1">
        <f>'Cust. Summ.'!O46+'Demand Summ.'!O42+'Commodity Summ.'!O46</f>
        <v>0</v>
      </c>
      <c r="P42" s="1">
        <f>'Cust. Summ.'!P46+'Demand Summ.'!P42+'Commodity Summ.'!P46</f>
        <v>0</v>
      </c>
      <c r="Q42" s="1">
        <f>'Cust. Summ.'!Q46+'Demand Summ.'!Q42+'Commodity Summ.'!Q46</f>
        <v>0</v>
      </c>
      <c r="R42" s="1">
        <f>'Cust. Summ.'!R46+'Demand Summ.'!R42+'Commodity Summ.'!R46</f>
        <v>0</v>
      </c>
      <c r="S42" s="1">
        <f>'Cust. Summ.'!S46+'Demand Summ.'!S42+'Commodity Summ.'!S46</f>
        <v>0</v>
      </c>
      <c r="T42" s="1">
        <f>'Cust. Summ.'!T46+'Demand Summ.'!T42+'Commodity Summ.'!T46</f>
        <v>0</v>
      </c>
      <c r="U42" s="1">
        <f>'Cust. Summ.'!U46+'Demand Summ.'!U42+'Commodity Summ.'!U46</f>
        <v>0</v>
      </c>
      <c r="V42" s="1">
        <f>'Cust. Summ.'!V46+'Demand Summ.'!V42+'Commodity Summ.'!V46</f>
        <v>0</v>
      </c>
      <c r="W42" s="1">
        <f>SUM(H42:V42)-G42</f>
        <v>0</v>
      </c>
    </row>
    <row r="43" spans="1:23">
      <c r="A43">
        <f t="shared" si="3"/>
        <v>31</v>
      </c>
      <c r="C43" t="s">
        <v>432</v>
      </c>
      <c r="G43" s="1">
        <f>Summary!G57</f>
        <v>408776.81535134156</v>
      </c>
      <c r="H43" s="1">
        <f>+'Cust. Summ.'!H47+'Demand Summ.'!H43+'Commodity Summ.'!H47</f>
        <v>225282.28878848848</v>
      </c>
      <c r="I43" s="1">
        <f>+'Cust. Summ.'!I47+'Demand Summ.'!I43+'Commodity Summ.'!I47</f>
        <v>94363.158885287659</v>
      </c>
      <c r="J43" s="1">
        <f>+'Cust. Summ.'!J47+'Demand Summ.'!J43+'Commodity Summ.'!J47</f>
        <v>1094.7339757937316</v>
      </c>
      <c r="K43" s="1">
        <f>+'Cust. Summ.'!K47+'Demand Summ.'!K43+'Commodity Summ.'!K47</f>
        <v>52115.134310820635</v>
      </c>
      <c r="L43" s="1">
        <f>+'Cust. Summ.'!L47+'Demand Summ.'!L43+'Commodity Summ.'!L47</f>
        <v>35921.499390951089</v>
      </c>
      <c r="M43" s="1">
        <f>+'Cust. Summ.'!M47+'Demand Summ.'!M43+'Commodity Summ.'!M47</f>
        <v>0</v>
      </c>
      <c r="N43" s="1">
        <f>+'Cust. Summ.'!N47+'Demand Summ.'!N43+'Commodity Summ.'!N47</f>
        <v>0</v>
      </c>
      <c r="O43" s="1">
        <f>+'Cust. Summ.'!O47+'Demand Summ.'!O43+'Commodity Summ.'!O47</f>
        <v>0</v>
      </c>
      <c r="P43" s="1">
        <f>+'Cust. Summ.'!P47+'Demand Summ.'!P43+'Commodity Summ.'!P47</f>
        <v>0</v>
      </c>
      <c r="Q43" s="1">
        <f>+'Cust. Summ.'!Q47+'Demand Summ.'!Q43+'Commodity Summ.'!Q47</f>
        <v>0</v>
      </c>
      <c r="R43" s="1">
        <f>+'Cust. Summ.'!R47+'Demand Summ.'!R43+'Commodity Summ.'!R47</f>
        <v>0</v>
      </c>
      <c r="S43" s="1">
        <f>+'Cust. Summ.'!S47+'Demand Summ.'!S43+'Commodity Summ.'!S47</f>
        <v>0</v>
      </c>
      <c r="T43" s="1">
        <f>+'Cust. Summ.'!T47+'Demand Summ.'!T43+'Commodity Summ.'!T47</f>
        <v>0</v>
      </c>
      <c r="U43" s="1">
        <f>+'Cust. Summ.'!U47+'Demand Summ.'!U43+'Commodity Summ.'!U47</f>
        <v>0</v>
      </c>
      <c r="V43" s="1">
        <f>+'Cust. Summ.'!V47+'Demand Summ.'!V43+'Commodity Summ.'!V47</f>
        <v>0</v>
      </c>
      <c r="W43" s="1">
        <f>SUM(H43:V43)-G43</f>
        <v>0</v>
      </c>
    </row>
    <row r="44" spans="1:23">
      <c r="A44">
        <f t="shared" si="3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>
        <f t="shared" si="3"/>
        <v>33</v>
      </c>
      <c r="B45" s="1"/>
      <c r="C45" s="1" t="s">
        <v>183</v>
      </c>
      <c r="D45" s="1"/>
      <c r="G45" s="1">
        <f>Summary!G59</f>
        <v>223201692.5812529</v>
      </c>
      <c r="H45" s="1">
        <f>'Cust. Summ.'!H49+'Demand Summ.'!H45+'Commodity Summ.'!H49</f>
        <v>125076858.55074218</v>
      </c>
      <c r="I45" s="1">
        <f>'Cust. Summ.'!I49+'Demand Summ.'!I45+'Commodity Summ.'!I49</f>
        <v>71664502.01030311</v>
      </c>
      <c r="J45" s="1">
        <f>'Cust. Summ.'!J49+'Demand Summ.'!J45+'Commodity Summ.'!J49</f>
        <v>1167992.50715524</v>
      </c>
      <c r="K45" s="1">
        <f>'Cust. Summ.'!K49+'Demand Summ.'!K45+'Commodity Summ.'!K49</f>
        <v>13949061.059233833</v>
      </c>
      <c r="L45" s="1">
        <f>'Cust. Summ.'!L49+'Demand Summ.'!L45+'Commodity Summ.'!L49</f>
        <v>11343278.453818558</v>
      </c>
      <c r="M45" s="1">
        <f>'Cust. Summ.'!M49+'Demand Summ.'!M45+'Commodity Summ.'!M49</f>
        <v>0</v>
      </c>
      <c r="N45" s="1">
        <f>'Cust. Summ.'!N49+'Demand Summ.'!N45+'Commodity Summ.'!N49</f>
        <v>0</v>
      </c>
      <c r="O45" s="1">
        <f>'Cust. Summ.'!O49+'Demand Summ.'!O45+'Commodity Summ.'!O49</f>
        <v>0</v>
      </c>
      <c r="P45" s="1">
        <f>'Cust. Summ.'!P49+'Demand Summ.'!P45+'Commodity Summ.'!P49</f>
        <v>0</v>
      </c>
      <c r="Q45" s="1">
        <f>'Cust. Summ.'!Q49+'Demand Summ.'!Q45+'Commodity Summ.'!Q49</f>
        <v>0</v>
      </c>
      <c r="R45" s="1">
        <f>'Cust. Summ.'!R49+'Demand Summ.'!R45+'Commodity Summ.'!R49</f>
        <v>0</v>
      </c>
      <c r="S45" s="1">
        <f>'Cust. Summ.'!S49+'Demand Summ.'!S45+'Commodity Summ.'!S49</f>
        <v>0</v>
      </c>
      <c r="T45" s="1">
        <f>'Cust. Summ.'!T49+'Demand Summ.'!T45+'Commodity Summ.'!T49</f>
        <v>0</v>
      </c>
      <c r="U45" s="1">
        <f>'Cust. Summ.'!U49+'Demand Summ.'!U45+'Commodity Summ.'!U49</f>
        <v>0</v>
      </c>
      <c r="V45" s="1">
        <f>'Cust. Summ.'!V49+'Demand Summ.'!V45+'Commodity Summ.'!V49</f>
        <v>0</v>
      </c>
      <c r="W45" s="1">
        <f>SUM(H45:V45)-G45</f>
        <v>0</v>
      </c>
    </row>
    <row r="106" spans="3:3">
      <c r="C106" s="35" t="s">
        <v>243</v>
      </c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PHR-2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279"/>
  <sheetViews>
    <sheetView defaultGridColor="0" view="pageBreakPreview" colorId="22" zoomScale="60" zoomScaleNormal="57" workbookViewId="0">
      <selection activeCell="G60" sqref="G60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25" customWidth="1"/>
    <col min="4" max="5" width="1.77734375" style="25" customWidth="1"/>
    <col min="6" max="6" width="38.77734375" style="25" customWidth="1"/>
    <col min="7" max="7" width="17.5546875" style="75" bestFit="1" customWidth="1"/>
    <col min="8" max="8" width="14.88671875" style="72" customWidth="1"/>
    <col min="9" max="9" width="26.21875" style="25" bestFit="1" customWidth="1"/>
    <col min="10" max="12" width="14.77734375" style="25" customWidth="1"/>
    <col min="13" max="13" width="12.77734375" style="25" customWidth="1"/>
    <col min="14" max="14" width="36" style="25" bestFit="1" customWidth="1"/>
    <col min="15" max="30" width="12.77734375" style="25" customWidth="1"/>
    <col min="31" max="16384" width="8.88671875" style="25"/>
  </cols>
  <sheetData>
    <row r="1" spans="1:44">
      <c r="A1" s="25" t="str">
        <f>Summary!A1</f>
        <v>Atmos Energy Corporation, Kentucky/Mid-States Division</v>
      </c>
    </row>
    <row r="2" spans="1:44">
      <c r="A2" s="25" t="str">
        <f>Summary!A2</f>
        <v>Class Cost of Service - Customer/Demand Study</v>
      </c>
    </row>
    <row r="3" spans="1:44">
      <c r="A3" s="25" t="str">
        <f>Summary!A3</f>
        <v>Forecasted Test Period: Twelve Months Ended March 31, 2026</v>
      </c>
    </row>
    <row r="5" spans="1:44">
      <c r="A5" s="25" t="s">
        <v>16</v>
      </c>
    </row>
    <row r="9" spans="1:44">
      <c r="G9" s="93" t="s">
        <v>17</v>
      </c>
      <c r="H9" s="73" t="s">
        <v>18</v>
      </c>
      <c r="I9" s="26" t="s">
        <v>18</v>
      </c>
      <c r="J9" s="26" t="s">
        <v>20</v>
      </c>
      <c r="K9" s="26" t="s">
        <v>19</v>
      </c>
      <c r="L9" s="26" t="s">
        <v>61</v>
      </c>
    </row>
    <row r="10" spans="1:44">
      <c r="A10" s="74" t="s">
        <v>290</v>
      </c>
      <c r="C10" s="74" t="s">
        <v>288</v>
      </c>
      <c r="G10" s="93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44">
      <c r="A11" s="74" t="s">
        <v>289</v>
      </c>
      <c r="C11" s="74" t="s">
        <v>289</v>
      </c>
    </row>
    <row r="12" spans="1:44">
      <c r="A12" s="25">
        <v>1</v>
      </c>
      <c r="D12" s="25" t="s">
        <v>322</v>
      </c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>
      <c r="A13" s="25">
        <f t="shared" ref="A13:A158" si="0">A12+1</f>
        <v>2</v>
      </c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>
      <c r="A14" s="25">
        <f t="shared" si="0"/>
        <v>3</v>
      </c>
      <c r="C14" s="25">
        <v>30100</v>
      </c>
      <c r="E14" s="89" t="s">
        <v>323</v>
      </c>
      <c r="G14" s="75">
        <v>8329.7199999999993</v>
      </c>
      <c r="H14" s="73">
        <v>5.4</v>
      </c>
      <c r="I14" s="75" t="str">
        <f>VLOOKUP($H14,class,3)</f>
        <v>P, S, T &amp; D Plant</v>
      </c>
      <c r="J14" s="75">
        <f>$G14*VLOOKUP($H14,class,6)</f>
        <v>5754.5997582956415</v>
      </c>
      <c r="K14" s="75">
        <f>$G14*VLOOKUP($H14,class,7)</f>
        <v>2401.6412621099753</v>
      </c>
      <c r="L14" s="75">
        <f>$G14*VLOOKUP($H14,class,8)</f>
        <v>173.47897959438131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>
      <c r="A15" s="25">
        <f t="shared" si="0"/>
        <v>4</v>
      </c>
      <c r="C15" s="25">
        <v>30200</v>
      </c>
      <c r="E15" s="89" t="s">
        <v>185</v>
      </c>
      <c r="G15" s="75">
        <v>119852.68999999996</v>
      </c>
      <c r="H15" s="73">
        <v>5.4</v>
      </c>
      <c r="I15" s="75" t="str">
        <f>VLOOKUP($H15,class,3)</f>
        <v>P, S, T &amp; D Plant</v>
      </c>
      <c r="J15" s="75">
        <f>$G15*VLOOKUP($H15,class,6)</f>
        <v>82800.413567932934</v>
      </c>
      <c r="K15" s="75">
        <f>$G15*VLOOKUP($H15,class,7)</f>
        <v>34556.163433930014</v>
      </c>
      <c r="L15" s="75">
        <f>$G15*VLOOKUP($H15,class,8)</f>
        <v>2496.1129981369968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44">
      <c r="A16" s="25">
        <f t="shared" si="0"/>
        <v>5</v>
      </c>
      <c r="C16" s="25">
        <v>30300</v>
      </c>
      <c r="E16" s="89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25" t="s">
        <v>325</v>
      </c>
      <c r="G18" s="75">
        <f>SUM(G14:G16)</f>
        <v>128182.40999999996</v>
      </c>
      <c r="H18" s="73"/>
      <c r="I18" s="23"/>
      <c r="J18" s="23">
        <f>SUM(J14:J16)</f>
        <v>88555.013326228582</v>
      </c>
      <c r="K18" s="23">
        <f>SUM(K14:K16)</f>
        <v>36957.804696039988</v>
      </c>
      <c r="L18" s="23">
        <f>SUM(L14:L16)</f>
        <v>2669.5919777313779</v>
      </c>
      <c r="M18" s="23">
        <f>SUM(J18:L18)-G18</f>
        <v>0</v>
      </c>
    </row>
    <row r="19" spans="1:13">
      <c r="A19" s="25">
        <f t="shared" si="0"/>
        <v>8</v>
      </c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25" t="s">
        <v>334</v>
      </c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25">
        <v>32520</v>
      </c>
      <c r="E22" s="89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25">
        <v>32540</v>
      </c>
      <c r="E23" s="89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25">
        <v>33100</v>
      </c>
      <c r="E24" s="89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25">
        <v>33201</v>
      </c>
      <c r="E25" s="89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25">
        <v>33202</v>
      </c>
      <c r="E26" s="89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25">
        <v>33400</v>
      </c>
      <c r="E27" s="89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25">
        <v>33600</v>
      </c>
      <c r="E28" s="89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25" t="s">
        <v>333</v>
      </c>
      <c r="G30" s="75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25" t="s">
        <v>346</v>
      </c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25">
        <v>35010</v>
      </c>
      <c r="E34" s="89" t="s">
        <v>274</v>
      </c>
      <c r="G34" s="75">
        <v>261126.68999999997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130563.34499999999</v>
      </c>
      <c r="L34" s="75">
        <f t="shared" ref="L34:L50" si="9">$G34*VLOOKUP($H34,class,8)</f>
        <v>130563.34499999999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25">
        <v>35020</v>
      </c>
      <c r="E35" s="89" t="s">
        <v>137</v>
      </c>
      <c r="G35" s="75">
        <v>4681.5800000000008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2340.7900000000004</v>
      </c>
      <c r="L35" s="75">
        <f t="shared" si="9"/>
        <v>2340.7900000000004</v>
      </c>
      <c r="M35" s="23">
        <f t="shared" si="10"/>
        <v>0</v>
      </c>
    </row>
    <row r="36" spans="1:13">
      <c r="A36" s="25">
        <f t="shared" si="0"/>
        <v>25</v>
      </c>
      <c r="C36" s="25">
        <v>35100</v>
      </c>
      <c r="E36" s="89" t="s">
        <v>80</v>
      </c>
      <c r="G36" s="75">
        <v>17916.189999999999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8958.0949999999993</v>
      </c>
      <c r="L36" s="75">
        <f t="shared" si="9"/>
        <v>8958.0949999999993</v>
      </c>
      <c r="M36" s="23">
        <f t="shared" si="10"/>
        <v>0</v>
      </c>
    </row>
    <row r="37" spans="1:13">
      <c r="A37" s="25">
        <f t="shared" si="0"/>
        <v>26</v>
      </c>
      <c r="C37" s="25">
        <v>35102</v>
      </c>
      <c r="E37" s="89" t="s">
        <v>335</v>
      </c>
      <c r="G37" s="75">
        <v>223508.12000000008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111754.06000000004</v>
      </c>
      <c r="L37" s="75">
        <f t="shared" si="9"/>
        <v>111754.06000000004</v>
      </c>
      <c r="M37" s="23">
        <f t="shared" si="10"/>
        <v>0</v>
      </c>
    </row>
    <row r="38" spans="1:13">
      <c r="A38" s="25">
        <f t="shared" si="0"/>
        <v>27</v>
      </c>
      <c r="C38" s="25">
        <v>35103</v>
      </c>
      <c r="E38" s="89" t="s">
        <v>336</v>
      </c>
      <c r="G38" s="75">
        <v>23138.38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11569.19</v>
      </c>
      <c r="L38" s="75">
        <f t="shared" si="9"/>
        <v>11569.19</v>
      </c>
      <c r="M38" s="23">
        <f t="shared" si="10"/>
        <v>0</v>
      </c>
    </row>
    <row r="39" spans="1:13">
      <c r="A39" s="25">
        <f t="shared" si="0"/>
        <v>28</v>
      </c>
      <c r="C39" s="25">
        <v>35104</v>
      </c>
      <c r="E39" s="89" t="s">
        <v>337</v>
      </c>
      <c r="G39" s="75">
        <v>137442.53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68721.264999999999</v>
      </c>
      <c r="L39" s="75">
        <f t="shared" si="9"/>
        <v>68721.264999999999</v>
      </c>
      <c r="M39" s="23">
        <f t="shared" si="10"/>
        <v>0</v>
      </c>
    </row>
    <row r="40" spans="1:13">
      <c r="A40" s="25">
        <f t="shared" si="0"/>
        <v>29</v>
      </c>
      <c r="C40" s="25">
        <v>35200</v>
      </c>
      <c r="E40" s="89" t="s">
        <v>338</v>
      </c>
      <c r="G40" s="75">
        <v>12534611.171538461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6267305.5857692305</v>
      </c>
      <c r="L40" s="75">
        <f t="shared" si="9"/>
        <v>6267305.5857692305</v>
      </c>
      <c r="M40" s="23">
        <f t="shared" si="10"/>
        <v>0</v>
      </c>
    </row>
    <row r="41" spans="1:13">
      <c r="A41" s="25">
        <f t="shared" si="0"/>
        <v>30</v>
      </c>
      <c r="C41" s="25">
        <v>35201</v>
      </c>
      <c r="E41" s="89" t="s">
        <v>339</v>
      </c>
      <c r="G41" s="75">
        <v>1699998.5399999993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849999.26999999967</v>
      </c>
      <c r="L41" s="75">
        <f t="shared" si="9"/>
        <v>849999.26999999967</v>
      </c>
      <c r="M41" s="23">
        <f t="shared" si="10"/>
        <v>0</v>
      </c>
    </row>
    <row r="42" spans="1:13">
      <c r="A42" s="25">
        <f t="shared" si="0"/>
        <v>31</v>
      </c>
      <c r="C42" s="25">
        <v>35202</v>
      </c>
      <c r="E42" s="89" t="s">
        <v>340</v>
      </c>
      <c r="G42" s="75">
        <v>667359.07999999996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333679.53999999998</v>
      </c>
      <c r="L42" s="75">
        <f t="shared" si="9"/>
        <v>333679.53999999998</v>
      </c>
      <c r="M42" s="23">
        <f t="shared" si="10"/>
        <v>0</v>
      </c>
    </row>
    <row r="43" spans="1:13">
      <c r="A43" s="25">
        <f t="shared" si="0"/>
        <v>32</v>
      </c>
      <c r="C43" s="25">
        <v>35203</v>
      </c>
      <c r="E43" s="89" t="s">
        <v>341</v>
      </c>
      <c r="G43" s="75">
        <v>1694832.9600000007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847416.48000000033</v>
      </c>
      <c r="L43" s="75">
        <f t="shared" si="9"/>
        <v>847416.48000000033</v>
      </c>
      <c r="M43" s="23">
        <f t="shared" si="10"/>
        <v>0</v>
      </c>
    </row>
    <row r="44" spans="1:13">
      <c r="A44" s="25">
        <f t="shared" si="0"/>
        <v>33</v>
      </c>
      <c r="C44" s="25">
        <v>35210</v>
      </c>
      <c r="E44" s="89" t="s">
        <v>342</v>
      </c>
      <c r="G44" s="75">
        <v>178530.09000000003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89265.045000000013</v>
      </c>
      <c r="L44" s="75">
        <f t="shared" si="9"/>
        <v>89265.045000000013</v>
      </c>
      <c r="M44" s="23">
        <f t="shared" si="10"/>
        <v>0</v>
      </c>
    </row>
    <row r="45" spans="1:13">
      <c r="A45" s="25">
        <f t="shared" si="0"/>
        <v>34</v>
      </c>
      <c r="C45" s="25">
        <v>35211</v>
      </c>
      <c r="E45" s="89" t="s">
        <v>343</v>
      </c>
      <c r="G45" s="75">
        <v>54614.270000000011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27307.135000000006</v>
      </c>
      <c r="L45" s="75">
        <f t="shared" si="9"/>
        <v>27307.135000000006</v>
      </c>
      <c r="M45" s="23">
        <f t="shared" si="10"/>
        <v>0</v>
      </c>
    </row>
    <row r="46" spans="1:13">
      <c r="A46" s="25">
        <f t="shared" si="0"/>
        <v>35</v>
      </c>
      <c r="C46" s="25">
        <v>35301</v>
      </c>
      <c r="E46" s="23" t="s">
        <v>329</v>
      </c>
      <c r="G46" s="75">
        <v>175350.37000000005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87675.185000000027</v>
      </c>
      <c r="L46" s="75">
        <f t="shared" si="9"/>
        <v>87675.185000000027</v>
      </c>
      <c r="M46" s="23">
        <f t="shared" si="10"/>
        <v>0</v>
      </c>
    </row>
    <row r="47" spans="1:13">
      <c r="A47" s="25">
        <f t="shared" si="0"/>
        <v>36</v>
      </c>
      <c r="C47" s="25">
        <v>35302</v>
      </c>
      <c r="E47" s="89" t="s">
        <v>330</v>
      </c>
      <c r="G47" s="75">
        <v>209318.89999999994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104659.44999999997</v>
      </c>
      <c r="L47" s="75">
        <f t="shared" si="9"/>
        <v>104659.44999999997</v>
      </c>
      <c r="M47" s="23">
        <f t="shared" si="10"/>
        <v>0</v>
      </c>
    </row>
    <row r="48" spans="1:13">
      <c r="A48" s="25">
        <f t="shared" si="0"/>
        <v>37</v>
      </c>
      <c r="C48" s="25">
        <v>35400</v>
      </c>
      <c r="E48" s="89" t="s">
        <v>116</v>
      </c>
      <c r="G48" s="75">
        <v>18065905.099999998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9032952.5499999989</v>
      </c>
      <c r="L48" s="75">
        <f t="shared" si="9"/>
        <v>9032952.5499999989</v>
      </c>
      <c r="M48" s="23">
        <f t="shared" si="10"/>
        <v>0</v>
      </c>
    </row>
    <row r="49" spans="1:13">
      <c r="A49" s="25">
        <f t="shared" si="0"/>
        <v>38</v>
      </c>
      <c r="C49" s="25">
        <v>35500</v>
      </c>
      <c r="E49" s="89" t="s">
        <v>344</v>
      </c>
      <c r="G49" s="75">
        <v>273084.37999999995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136542.18999999997</v>
      </c>
      <c r="L49" s="75">
        <f t="shared" si="9"/>
        <v>136542.18999999997</v>
      </c>
      <c r="M49" s="23">
        <f t="shared" si="10"/>
        <v>0</v>
      </c>
    </row>
    <row r="50" spans="1:13">
      <c r="A50" s="25">
        <f t="shared" si="0"/>
        <v>39</v>
      </c>
      <c r="C50" s="25">
        <v>35600</v>
      </c>
      <c r="E50" s="89" t="s">
        <v>332</v>
      </c>
      <c r="G50" s="75">
        <v>1327497.8599999996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663748.92999999982</v>
      </c>
      <c r="L50" s="75">
        <f t="shared" si="9"/>
        <v>663748.92999999982</v>
      </c>
      <c r="M50" s="23">
        <f t="shared" si="10"/>
        <v>0</v>
      </c>
    </row>
    <row r="51" spans="1:13">
      <c r="A51" s="25">
        <f t="shared" si="0"/>
        <v>40</v>
      </c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25" t="s">
        <v>345</v>
      </c>
      <c r="G52" s="75">
        <f>SUM(G34:G50)</f>
        <v>37548916.211538456</v>
      </c>
      <c r="H52" s="73"/>
      <c r="I52" s="23"/>
      <c r="J52" s="23">
        <f>SUM(J34:J50)</f>
        <v>0</v>
      </c>
      <c r="K52" s="23">
        <f>SUM(K34:K50)</f>
        <v>18774458.105769228</v>
      </c>
      <c r="L52" s="23">
        <f>SUM(L34:L50)</f>
        <v>18774458.105769228</v>
      </c>
      <c r="M52" s="23">
        <f t="shared" si="10"/>
        <v>0</v>
      </c>
    </row>
    <row r="53" spans="1:13">
      <c r="A53" s="25">
        <f t="shared" si="0"/>
        <v>42</v>
      </c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25" t="s">
        <v>64</v>
      </c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25">
        <v>36510</v>
      </c>
      <c r="E56" s="25" t="s">
        <v>115</v>
      </c>
      <c r="G56" s="75">
        <v>26970.37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26970.37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25">
        <v>36520</v>
      </c>
      <c r="E57" s="25" t="s">
        <v>137</v>
      </c>
      <c r="G57" s="75">
        <v>867772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867772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25">
        <v>36602</v>
      </c>
      <c r="E58" s="89" t="s">
        <v>139</v>
      </c>
      <c r="G58" s="75">
        <v>397833.21999999986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397833.21999999986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25">
        <v>36603</v>
      </c>
      <c r="E59" s="89" t="s">
        <v>270</v>
      </c>
      <c r="G59" s="75">
        <v>60826.290000000008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60826.290000000008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25">
        <v>36700</v>
      </c>
      <c r="E60" s="89" t="s">
        <v>271</v>
      </c>
      <c r="G60" s="75">
        <v>47232.930000000008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47232.930000000008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25">
        <v>36701</v>
      </c>
      <c r="E61" s="89" t="s">
        <v>272</v>
      </c>
      <c r="G61" s="75">
        <v>27826920.920000013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27826920.920000013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25">
        <v>36703</v>
      </c>
      <c r="E62" s="89" t="s">
        <v>627</v>
      </c>
      <c r="G62" s="75">
        <v>11134.109999999999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11134.109999999999</v>
      </c>
      <c r="L62" s="75">
        <f t="shared" si="14"/>
        <v>0</v>
      </c>
      <c r="M62" s="23">
        <f t="shared" ref="M62" si="16">SUM(J62:L62)-G62</f>
        <v>0</v>
      </c>
    </row>
    <row r="63" spans="1:13">
      <c r="A63" s="25">
        <f t="shared" si="0"/>
        <v>52</v>
      </c>
      <c r="C63" s="25">
        <v>36900</v>
      </c>
      <c r="E63" s="89" t="s">
        <v>273</v>
      </c>
      <c r="G63" s="75">
        <v>1999587.3900000004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1999587.3900000004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25">
        <v>36901</v>
      </c>
      <c r="E64" s="89" t="s">
        <v>273</v>
      </c>
      <c r="G64" s="75">
        <v>2269499.2899999996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2269499.2899999996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25" t="s">
        <v>65</v>
      </c>
      <c r="G66" s="75">
        <f>SUM(G56:G64)</f>
        <v>33507776.520000011</v>
      </c>
      <c r="H66" s="73"/>
      <c r="I66" s="23"/>
      <c r="J66" s="23">
        <f>SUM(J56:J64)</f>
        <v>0</v>
      </c>
      <c r="K66" s="23">
        <f>SUM(K56:K64)</f>
        <v>33507776.520000011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25" t="s">
        <v>24</v>
      </c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25">
        <v>37400</v>
      </c>
      <c r="E70" s="89" t="s">
        <v>115</v>
      </c>
      <c r="G70" s="75">
        <v>613355.87</v>
      </c>
      <c r="H70" s="73">
        <v>4</v>
      </c>
      <c r="I70" s="75" t="str">
        <f t="shared" ref="I70:I92" si="17">VLOOKUP($H70,class,3)</f>
        <v>Mains (Minimum System)</v>
      </c>
      <c r="J70" s="75">
        <f t="shared" ref="J70:J92" si="18">$G70*VLOOKUP($H70,class,6)</f>
        <v>363025.81859510159</v>
      </c>
      <c r="K70" s="75">
        <f t="shared" ref="K70:K92" si="19">$G70*VLOOKUP($H70,class,7)</f>
        <v>250330.05140489843</v>
      </c>
      <c r="L70" s="75">
        <f t="shared" ref="L70:L92" si="20">$G70*VLOOKUP($H70,class,8)</f>
        <v>0</v>
      </c>
      <c r="M70" s="23">
        <f t="shared" ref="M70:M80" si="21">SUM(J70:L70)-G70</f>
        <v>0</v>
      </c>
    </row>
    <row r="71" spans="1:13">
      <c r="A71" s="25">
        <f t="shared" si="0"/>
        <v>60</v>
      </c>
      <c r="C71" s="25">
        <v>37401</v>
      </c>
      <c r="E71" s="89" t="s">
        <v>274</v>
      </c>
      <c r="G71" s="75">
        <v>428640.46</v>
      </c>
      <c r="H71" s="73">
        <v>4</v>
      </c>
      <c r="I71" s="75" t="str">
        <f t="shared" si="17"/>
        <v>Mains (Minimum System)</v>
      </c>
      <c r="J71" s="75">
        <f t="shared" si="18"/>
        <v>253698.64622715832</v>
      </c>
      <c r="K71" s="75">
        <f t="shared" si="19"/>
        <v>174941.81377284174</v>
      </c>
      <c r="L71" s="75">
        <f t="shared" si="20"/>
        <v>0</v>
      </c>
      <c r="M71" s="23">
        <f>SUM(J71:L71)-G71</f>
        <v>0</v>
      </c>
    </row>
    <row r="72" spans="1:13">
      <c r="A72" s="25">
        <f t="shared" si="0"/>
        <v>61</v>
      </c>
      <c r="C72" s="25">
        <v>37402</v>
      </c>
      <c r="E72" s="89" t="s">
        <v>275</v>
      </c>
      <c r="G72" s="75">
        <v>4157536.1700000013</v>
      </c>
      <c r="H72" s="73">
        <v>4</v>
      </c>
      <c r="I72" s="75" t="str">
        <f t="shared" si="17"/>
        <v>Mains (Minimum System)</v>
      </c>
      <c r="J72" s="75">
        <f t="shared" si="18"/>
        <v>2460713.339961993</v>
      </c>
      <c r="K72" s="75">
        <f t="shared" si="19"/>
        <v>1696822.8300380087</v>
      </c>
      <c r="L72" s="75">
        <f t="shared" si="20"/>
        <v>0</v>
      </c>
      <c r="M72" s="23">
        <f t="shared" si="21"/>
        <v>0</v>
      </c>
    </row>
    <row r="73" spans="1:13">
      <c r="A73" s="25">
        <f t="shared" si="0"/>
        <v>62</v>
      </c>
      <c r="C73" s="25">
        <v>37403</v>
      </c>
      <c r="E73" s="89" t="s">
        <v>276</v>
      </c>
      <c r="G73" s="75">
        <v>2783.89</v>
      </c>
      <c r="H73" s="73">
        <v>4</v>
      </c>
      <c r="I73" s="75" t="str">
        <f t="shared" si="17"/>
        <v>Mains (Minimum System)</v>
      </c>
      <c r="J73" s="75">
        <f t="shared" si="18"/>
        <v>1647.6958900364275</v>
      </c>
      <c r="K73" s="75">
        <f t="shared" si="19"/>
        <v>1136.1941099635726</v>
      </c>
      <c r="L73" s="75">
        <f t="shared" si="20"/>
        <v>0</v>
      </c>
      <c r="M73" s="23">
        <f t="shared" si="21"/>
        <v>0</v>
      </c>
    </row>
    <row r="74" spans="1:13">
      <c r="A74" s="25">
        <f t="shared" si="0"/>
        <v>63</v>
      </c>
      <c r="C74" s="25">
        <v>37500</v>
      </c>
      <c r="E74" s="89" t="s">
        <v>139</v>
      </c>
      <c r="G74" s="75">
        <v>336167.54</v>
      </c>
      <c r="H74" s="73">
        <v>4</v>
      </c>
      <c r="I74" s="75" t="str">
        <f t="shared" si="17"/>
        <v>Mains (Minimum System)</v>
      </c>
      <c r="J74" s="75">
        <f t="shared" si="18"/>
        <v>198966.86795155567</v>
      </c>
      <c r="K74" s="75">
        <f t="shared" si="19"/>
        <v>137200.67204844431</v>
      </c>
      <c r="L74" s="75">
        <f t="shared" si="20"/>
        <v>0</v>
      </c>
      <c r="M74" s="23">
        <f t="shared" si="21"/>
        <v>0</v>
      </c>
    </row>
    <row r="75" spans="1:13">
      <c r="A75" s="25">
        <f t="shared" si="0"/>
        <v>64</v>
      </c>
      <c r="C75" s="25">
        <v>37501</v>
      </c>
      <c r="E75" s="89" t="s">
        <v>277</v>
      </c>
      <c r="G75" s="75">
        <v>99818.12999999999</v>
      </c>
      <c r="H75" s="73">
        <v>4</v>
      </c>
      <c r="I75" s="75" t="str">
        <f t="shared" si="17"/>
        <v>Mains (Minimum System)</v>
      </c>
      <c r="J75" s="75">
        <f t="shared" si="18"/>
        <v>59079.174303626154</v>
      </c>
      <c r="K75" s="75">
        <f t="shared" si="19"/>
        <v>40738.955696373843</v>
      </c>
      <c r="L75" s="75">
        <f t="shared" si="20"/>
        <v>0</v>
      </c>
      <c r="M75" s="23">
        <f t="shared" si="21"/>
        <v>0</v>
      </c>
    </row>
    <row r="76" spans="1:13">
      <c r="A76" s="25">
        <f t="shared" si="0"/>
        <v>65</v>
      </c>
      <c r="C76" s="25">
        <v>37502</v>
      </c>
      <c r="E76" s="89" t="s">
        <v>275</v>
      </c>
      <c r="G76" s="75">
        <v>46264.189999999995</v>
      </c>
      <c r="H76" s="73">
        <v>4</v>
      </c>
      <c r="I76" s="75" t="str">
        <f t="shared" si="17"/>
        <v>Mains (Minimum System)</v>
      </c>
      <c r="J76" s="75">
        <f t="shared" si="18"/>
        <v>27382.301642257557</v>
      </c>
      <c r="K76" s="75">
        <f t="shared" si="19"/>
        <v>18881.888357742442</v>
      </c>
      <c r="L76" s="75">
        <f t="shared" si="20"/>
        <v>0</v>
      </c>
      <c r="M76" s="23">
        <f t="shared" si="21"/>
        <v>0</v>
      </c>
    </row>
    <row r="77" spans="1:13">
      <c r="A77" s="25">
        <f t="shared" si="0"/>
        <v>66</v>
      </c>
      <c r="C77" s="25">
        <v>37503</v>
      </c>
      <c r="E77" s="89" t="s">
        <v>278</v>
      </c>
      <c r="G77" s="75">
        <v>4005.0800000000013</v>
      </c>
      <c r="H77" s="73">
        <v>4</v>
      </c>
      <c r="I77" s="75" t="str">
        <f t="shared" si="17"/>
        <v>Mains (Minimum System)</v>
      </c>
      <c r="J77" s="75">
        <f t="shared" si="18"/>
        <v>2370.4793850572751</v>
      </c>
      <c r="K77" s="75">
        <f t="shared" si="19"/>
        <v>1634.6006149427265</v>
      </c>
      <c r="L77" s="75">
        <f t="shared" si="20"/>
        <v>0</v>
      </c>
      <c r="M77" s="23">
        <f t="shared" si="21"/>
        <v>0</v>
      </c>
    </row>
    <row r="78" spans="1:13">
      <c r="A78" s="25">
        <f t="shared" si="0"/>
        <v>67</v>
      </c>
      <c r="C78" s="25">
        <v>37600</v>
      </c>
      <c r="E78" s="89" t="s">
        <v>271</v>
      </c>
      <c r="G78" s="75">
        <v>3418282.8400000003</v>
      </c>
      <c r="H78" s="73">
        <v>4</v>
      </c>
      <c r="I78" s="75" t="str">
        <f t="shared" si="17"/>
        <v>Mains (Minimum System)</v>
      </c>
      <c r="J78" s="75">
        <f t="shared" si="18"/>
        <v>2023172.8216452689</v>
      </c>
      <c r="K78" s="75">
        <f t="shared" si="19"/>
        <v>1395110.0183547316</v>
      </c>
      <c r="L78" s="75">
        <f t="shared" si="20"/>
        <v>0</v>
      </c>
      <c r="M78" s="23">
        <f t="shared" si="21"/>
        <v>0</v>
      </c>
    </row>
    <row r="79" spans="1:13">
      <c r="A79" s="25">
        <f t="shared" si="0"/>
        <v>68</v>
      </c>
      <c r="C79" s="25">
        <v>37601</v>
      </c>
      <c r="E79" s="89" t="s">
        <v>272</v>
      </c>
      <c r="G79" s="75">
        <v>230553919.41791564</v>
      </c>
      <c r="H79" s="73">
        <v>4</v>
      </c>
      <c r="I79" s="75" t="str">
        <f t="shared" si="17"/>
        <v>Mains (Minimum System)</v>
      </c>
      <c r="J79" s="75">
        <f t="shared" si="18"/>
        <v>136457527.22150993</v>
      </c>
      <c r="K79" s="75">
        <f t="shared" si="19"/>
        <v>94096392.196405709</v>
      </c>
      <c r="L79" s="75">
        <f t="shared" si="20"/>
        <v>0</v>
      </c>
      <c r="M79" s="23">
        <f t="shared" si="21"/>
        <v>0</v>
      </c>
    </row>
    <row r="80" spans="1:13">
      <c r="A80" s="25">
        <f t="shared" si="0"/>
        <v>69</v>
      </c>
      <c r="C80" s="25">
        <v>37602</v>
      </c>
      <c r="E80" s="89" t="s">
        <v>279</v>
      </c>
      <c r="G80" s="75">
        <v>221659303.82464921</v>
      </c>
      <c r="H80" s="73">
        <v>4</v>
      </c>
      <c r="I80" s="75" t="str">
        <f t="shared" si="17"/>
        <v>Mains (Minimum System)</v>
      </c>
      <c r="J80" s="75">
        <f t="shared" si="18"/>
        <v>131193087.33470443</v>
      </c>
      <c r="K80" s="75">
        <f t="shared" si="19"/>
        <v>90466216.489944801</v>
      </c>
      <c r="L80" s="75">
        <f t="shared" si="20"/>
        <v>0</v>
      </c>
      <c r="M80" s="23">
        <f t="shared" si="21"/>
        <v>0</v>
      </c>
    </row>
    <row r="81" spans="1:13">
      <c r="A81" s="25">
        <f t="shared" si="0"/>
        <v>70</v>
      </c>
      <c r="C81" s="25">
        <v>37603</v>
      </c>
      <c r="E81" s="89" t="s">
        <v>627</v>
      </c>
      <c r="G81" s="75">
        <v>3599610.2481774953</v>
      </c>
      <c r="H81" s="73">
        <v>4</v>
      </c>
      <c r="I81" s="75" t="str">
        <f t="shared" si="17"/>
        <v>Mains (Minimum System)</v>
      </c>
      <c r="J81" s="75">
        <f t="shared" si="18"/>
        <v>2130494.7435620893</v>
      </c>
      <c r="K81" s="75">
        <f t="shared" si="19"/>
        <v>1469115.5046154065</v>
      </c>
      <c r="L81" s="75">
        <f t="shared" si="20"/>
        <v>0</v>
      </c>
      <c r="M81" s="23">
        <f t="shared" ref="M81:M82" si="22">SUM(J81:L81)-G81</f>
        <v>0</v>
      </c>
    </row>
    <row r="82" spans="1:13">
      <c r="A82" s="25">
        <f t="shared" si="0"/>
        <v>71</v>
      </c>
      <c r="C82" s="25">
        <v>37604</v>
      </c>
      <c r="E82" s="89" t="s">
        <v>628</v>
      </c>
      <c r="G82" s="75">
        <v>6789879.2099999981</v>
      </c>
      <c r="H82" s="73">
        <v>4</v>
      </c>
      <c r="I82" s="75" t="str">
        <f t="shared" si="17"/>
        <v>Mains (Minimum System)</v>
      </c>
      <c r="J82" s="75">
        <f t="shared" si="18"/>
        <v>4018713.4075558959</v>
      </c>
      <c r="K82" s="75">
        <f t="shared" si="19"/>
        <v>2771165.8024441027</v>
      </c>
      <c r="L82" s="75">
        <f t="shared" si="20"/>
        <v>0</v>
      </c>
      <c r="M82" s="23">
        <f t="shared" si="22"/>
        <v>0</v>
      </c>
    </row>
    <row r="83" spans="1:13">
      <c r="A83" s="25">
        <f t="shared" si="0"/>
        <v>72</v>
      </c>
      <c r="C83" s="25">
        <v>37800</v>
      </c>
      <c r="E83" s="89" t="s">
        <v>280</v>
      </c>
      <c r="G83" s="75">
        <v>25594945.656180743</v>
      </c>
      <c r="H83" s="73">
        <v>4</v>
      </c>
      <c r="I83" s="75" t="str">
        <f t="shared" si="17"/>
        <v>Mains (Minimum System)</v>
      </c>
      <c r="J83" s="75">
        <f t="shared" si="18"/>
        <v>15148833.741058277</v>
      </c>
      <c r="K83" s="75">
        <f t="shared" si="19"/>
        <v>10446111.915122468</v>
      </c>
      <c r="L83" s="75">
        <f t="shared" si="20"/>
        <v>0</v>
      </c>
      <c r="M83" s="23">
        <f t="shared" ref="M83:M90" si="23">SUM(J83:L83)-G83</f>
        <v>0</v>
      </c>
    </row>
    <row r="84" spans="1:13">
      <c r="A84" s="25">
        <f t="shared" si="0"/>
        <v>73</v>
      </c>
      <c r="C84" s="25">
        <v>37900</v>
      </c>
      <c r="E84" s="89" t="s">
        <v>281</v>
      </c>
      <c r="G84" s="75">
        <v>9712760.9800000023</v>
      </c>
      <c r="H84" s="73">
        <v>4</v>
      </c>
      <c r="I84" s="75" t="str">
        <f t="shared" si="17"/>
        <v>Mains (Minimum System)</v>
      </c>
      <c r="J84" s="75">
        <f t="shared" si="18"/>
        <v>5748674.1026592962</v>
      </c>
      <c r="K84" s="75">
        <f t="shared" si="19"/>
        <v>3964086.8773407065</v>
      </c>
      <c r="L84" s="75">
        <f t="shared" si="20"/>
        <v>0</v>
      </c>
      <c r="M84" s="23">
        <f t="shared" si="23"/>
        <v>0</v>
      </c>
    </row>
    <row r="85" spans="1:13">
      <c r="A85" s="25">
        <f t="shared" si="0"/>
        <v>74</v>
      </c>
      <c r="C85" s="25">
        <v>37905</v>
      </c>
      <c r="E85" s="89" t="s">
        <v>282</v>
      </c>
      <c r="G85" s="75">
        <v>1718293.3500000003</v>
      </c>
      <c r="H85" s="73">
        <v>4</v>
      </c>
      <c r="I85" s="75" t="str">
        <f t="shared" si="17"/>
        <v>Mains (Minimum System)</v>
      </c>
      <c r="J85" s="75">
        <f t="shared" si="18"/>
        <v>1017003.146917416</v>
      </c>
      <c r="K85" s="75">
        <f t="shared" si="19"/>
        <v>701290.20308258443</v>
      </c>
      <c r="L85" s="75">
        <f t="shared" si="20"/>
        <v>0</v>
      </c>
      <c r="M85" s="23">
        <f t="shared" si="23"/>
        <v>0</v>
      </c>
    </row>
    <row r="86" spans="1:13">
      <c r="A86" s="25">
        <f t="shared" si="0"/>
        <v>75</v>
      </c>
      <c r="C86" s="25">
        <v>38000</v>
      </c>
      <c r="E86" s="89" t="s">
        <v>52</v>
      </c>
      <c r="G86" s="75">
        <v>193916541.51608855</v>
      </c>
      <c r="H86" s="73">
        <v>1</v>
      </c>
      <c r="I86" s="75" t="str">
        <f t="shared" si="17"/>
        <v>Customer</v>
      </c>
      <c r="J86" s="75">
        <f t="shared" si="18"/>
        <v>193916541.51608855</v>
      </c>
      <c r="K86" s="75">
        <f t="shared" si="19"/>
        <v>0</v>
      </c>
      <c r="L86" s="75">
        <f t="shared" si="20"/>
        <v>0</v>
      </c>
      <c r="M86" s="23">
        <f t="shared" si="23"/>
        <v>0</v>
      </c>
    </row>
    <row r="87" spans="1:13">
      <c r="A87" s="25">
        <f t="shared" si="0"/>
        <v>76</v>
      </c>
      <c r="C87" s="25">
        <v>38100</v>
      </c>
      <c r="E87" s="89" t="s">
        <v>51</v>
      </c>
      <c r="G87" s="75">
        <v>55920540.313590087</v>
      </c>
      <c r="H87" s="73">
        <v>1</v>
      </c>
      <c r="I87" s="75" t="str">
        <f t="shared" si="17"/>
        <v>Customer</v>
      </c>
      <c r="J87" s="75">
        <f t="shared" si="18"/>
        <v>55920540.313590087</v>
      </c>
      <c r="K87" s="75">
        <f t="shared" si="19"/>
        <v>0</v>
      </c>
      <c r="L87" s="75">
        <f t="shared" si="20"/>
        <v>0</v>
      </c>
      <c r="M87" s="23">
        <f t="shared" si="23"/>
        <v>0</v>
      </c>
    </row>
    <row r="88" spans="1:13">
      <c r="A88" s="25">
        <f t="shared" si="0"/>
        <v>77</v>
      </c>
      <c r="C88" s="25">
        <v>38200</v>
      </c>
      <c r="E88" s="89" t="s">
        <v>436</v>
      </c>
      <c r="G88" s="75">
        <v>61761518.012449391</v>
      </c>
      <c r="H88" s="73">
        <v>1</v>
      </c>
      <c r="I88" s="75" t="str">
        <f t="shared" si="17"/>
        <v>Customer</v>
      </c>
      <c r="J88" s="75">
        <f t="shared" si="18"/>
        <v>61761518.012449391</v>
      </c>
      <c r="K88" s="75">
        <f t="shared" si="19"/>
        <v>0</v>
      </c>
      <c r="L88" s="75">
        <f t="shared" si="20"/>
        <v>0</v>
      </c>
      <c r="M88" s="23">
        <f t="shared" si="23"/>
        <v>0</v>
      </c>
    </row>
    <row r="89" spans="1:13">
      <c r="A89" s="25">
        <f t="shared" si="0"/>
        <v>78</v>
      </c>
      <c r="C89" s="25">
        <v>38300</v>
      </c>
      <c r="E89" s="89" t="s">
        <v>284</v>
      </c>
      <c r="G89" s="75">
        <v>3974496.5</v>
      </c>
      <c r="H89" s="73">
        <v>1</v>
      </c>
      <c r="I89" s="75" t="str">
        <f t="shared" si="17"/>
        <v>Customer</v>
      </c>
      <c r="J89" s="75">
        <f t="shared" si="18"/>
        <v>3974496.5</v>
      </c>
      <c r="K89" s="75">
        <f t="shared" si="19"/>
        <v>0</v>
      </c>
      <c r="L89" s="75">
        <f t="shared" si="20"/>
        <v>0</v>
      </c>
      <c r="M89" s="23">
        <f t="shared" si="23"/>
        <v>0</v>
      </c>
    </row>
    <row r="90" spans="1:13">
      <c r="A90" s="25">
        <f t="shared" si="0"/>
        <v>79</v>
      </c>
      <c r="C90" s="25">
        <v>38400</v>
      </c>
      <c r="E90" s="89" t="s">
        <v>285</v>
      </c>
      <c r="G90" s="75">
        <v>378094.04000000004</v>
      </c>
      <c r="H90" s="73">
        <v>1</v>
      </c>
      <c r="I90" s="75" t="str">
        <f t="shared" si="17"/>
        <v>Customer</v>
      </c>
      <c r="J90" s="75">
        <f t="shared" si="18"/>
        <v>378094.04000000004</v>
      </c>
      <c r="K90" s="75">
        <f t="shared" si="19"/>
        <v>0</v>
      </c>
      <c r="L90" s="75">
        <f t="shared" si="20"/>
        <v>0</v>
      </c>
      <c r="M90" s="23">
        <f t="shared" si="23"/>
        <v>0</v>
      </c>
    </row>
    <row r="91" spans="1:13">
      <c r="A91" s="25">
        <f t="shared" si="0"/>
        <v>80</v>
      </c>
      <c r="C91" s="25">
        <v>38500</v>
      </c>
      <c r="E91" s="89" t="s">
        <v>286</v>
      </c>
      <c r="G91" s="75">
        <v>5725878.1200000029</v>
      </c>
      <c r="H91" s="73">
        <v>1</v>
      </c>
      <c r="I91" s="75" t="str">
        <f t="shared" si="17"/>
        <v>Customer</v>
      </c>
      <c r="J91" s="75">
        <f t="shared" si="18"/>
        <v>5725878.1200000029</v>
      </c>
      <c r="K91" s="75">
        <f t="shared" si="19"/>
        <v>0</v>
      </c>
      <c r="L91" s="75">
        <f t="shared" si="20"/>
        <v>0</v>
      </c>
      <c r="M91" s="23">
        <f>SUM(J91:L91)-G91</f>
        <v>0</v>
      </c>
    </row>
    <row r="92" spans="1:13">
      <c r="A92" s="25">
        <f t="shared" si="0"/>
        <v>81</v>
      </c>
      <c r="C92" s="25">
        <v>38600</v>
      </c>
      <c r="E92" s="89" t="s">
        <v>287</v>
      </c>
      <c r="G92" s="75">
        <v>0</v>
      </c>
      <c r="H92" s="73">
        <v>99</v>
      </c>
      <c r="I92" s="75" t="str">
        <f t="shared" si="17"/>
        <v>-</v>
      </c>
      <c r="J92" s="75">
        <f t="shared" si="18"/>
        <v>0</v>
      </c>
      <c r="K92" s="75">
        <f t="shared" si="19"/>
        <v>0</v>
      </c>
      <c r="L92" s="75">
        <f t="shared" si="20"/>
        <v>0</v>
      </c>
      <c r="M92" s="23">
        <f>SUM(J92:L92)-G92</f>
        <v>0</v>
      </c>
    </row>
    <row r="93" spans="1:13">
      <c r="A93" s="25">
        <f t="shared" si="0"/>
        <v>82</v>
      </c>
      <c r="H93" s="73"/>
      <c r="I93" s="23"/>
      <c r="J93" s="23"/>
      <c r="K93" s="23"/>
      <c r="L93" s="23"/>
      <c r="M93" s="23"/>
    </row>
    <row r="94" spans="1:13">
      <c r="A94" s="25">
        <f t="shared" si="0"/>
        <v>83</v>
      </c>
      <c r="D94" s="25" t="s">
        <v>66</v>
      </c>
      <c r="G94" s="75">
        <f>SUM(G70:G92)</f>
        <v>830412635.35905099</v>
      </c>
      <c r="H94" s="73"/>
      <c r="I94" s="23"/>
      <c r="J94" s="23">
        <f>SUM(J70:J92)</f>
        <v>622781459.3456974</v>
      </c>
      <c r="K94" s="23">
        <f>SUM(K70:K92)</f>
        <v>207631176.01335374</v>
      </c>
      <c r="L94" s="23">
        <f>SUM(L70:L92)</f>
        <v>0</v>
      </c>
      <c r="M94" s="23">
        <f>SUM(J94:L94)-G94</f>
        <v>0</v>
      </c>
    </row>
    <row r="95" spans="1:13">
      <c r="A95" s="25">
        <f t="shared" si="0"/>
        <v>84</v>
      </c>
      <c r="H95" s="73"/>
      <c r="I95" s="23"/>
      <c r="J95" s="23"/>
      <c r="K95" s="23"/>
      <c r="L95" s="23"/>
      <c r="M95" s="23"/>
    </row>
    <row r="96" spans="1:13">
      <c r="A96" s="25">
        <f t="shared" si="0"/>
        <v>85</v>
      </c>
      <c r="D96" s="25" t="s">
        <v>148</v>
      </c>
      <c r="H96" s="73"/>
      <c r="I96" s="23"/>
      <c r="J96" s="23"/>
      <c r="K96" s="23"/>
      <c r="L96" s="23"/>
      <c r="M96" s="23"/>
    </row>
    <row r="97" spans="1:15">
      <c r="A97" s="25">
        <f t="shared" si="0"/>
        <v>86</v>
      </c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0"/>
        <v>87</v>
      </c>
      <c r="C98" s="25">
        <v>38900</v>
      </c>
      <c r="E98" s="89" t="s">
        <v>115</v>
      </c>
      <c r="G98" s="75">
        <f>+O98</f>
        <v>1211697.3000000003</v>
      </c>
      <c r="H98" s="73">
        <v>5.4</v>
      </c>
      <c r="I98" s="75" t="str">
        <f>VLOOKUP($H98,class,3)</f>
        <v>P, S, T &amp; D Plant</v>
      </c>
      <c r="J98" s="75">
        <f>$G98*VLOOKUP($H98,class,6)</f>
        <v>837102.92659386923</v>
      </c>
      <c r="K98" s="75">
        <f>$G98*VLOOKUP($H98,class,7)</f>
        <v>349358.94998478342</v>
      </c>
      <c r="L98" s="75">
        <f>$G98*VLOOKUP($H98,class,8)</f>
        <v>25235.423421347539</v>
      </c>
      <c r="M98" s="23">
        <f>SUM(J98:L98)-G98</f>
        <v>0</v>
      </c>
      <c r="N98" s="23" t="s">
        <v>115</v>
      </c>
      <c r="O98" s="23">
        <v>1211697.3000000003</v>
      </c>
    </row>
    <row r="99" spans="1:15">
      <c r="A99" s="25">
        <f t="shared" si="0"/>
        <v>88</v>
      </c>
      <c r="C99" s="25">
        <v>39000</v>
      </c>
      <c r="E99" s="89" t="s">
        <v>139</v>
      </c>
      <c r="G99" s="75">
        <f>+O99</f>
        <v>9256964.4723076932</v>
      </c>
      <c r="H99" s="73">
        <v>5.4</v>
      </c>
      <c r="I99" s="75" t="str">
        <f t="shared" ref="I99:I132" si="24">VLOOKUP($H99,class,3)</f>
        <v>P, S, T &amp; D Plant</v>
      </c>
      <c r="J99" s="75">
        <f t="shared" ref="J99:J132" si="25">$G99*VLOOKUP($H99,class,6)</f>
        <v>6395188.0153106228</v>
      </c>
      <c r="K99" s="75">
        <f t="shared" ref="K99:K132" si="26">$G99*VLOOKUP($H99,class,7)</f>
        <v>2668986.2130516092</v>
      </c>
      <c r="L99" s="75">
        <f t="shared" ref="L99:L132" si="27">$G99*VLOOKUP($H99,class,8)</f>
        <v>192790.24394546027</v>
      </c>
      <c r="M99" s="23">
        <f t="shared" ref="M99:M109" si="28">SUM(J99:L99)-G99</f>
        <v>0</v>
      </c>
      <c r="N99" s="23" t="s">
        <v>139</v>
      </c>
      <c r="O99" s="23">
        <v>9256964.4723076932</v>
      </c>
    </row>
    <row r="100" spans="1:15">
      <c r="A100" s="25">
        <f t="shared" si="0"/>
        <v>89</v>
      </c>
      <c r="C100" s="25">
        <v>39001</v>
      </c>
      <c r="E100" s="89" t="s">
        <v>291</v>
      </c>
      <c r="G100" s="75">
        <v>0</v>
      </c>
      <c r="H100" s="73">
        <v>5.4</v>
      </c>
      <c r="I100" s="75" t="str">
        <f t="shared" si="24"/>
        <v>P, S, T &amp; D Plant</v>
      </c>
      <c r="J100" s="75">
        <f t="shared" si="25"/>
        <v>0</v>
      </c>
      <c r="K100" s="75">
        <f t="shared" si="26"/>
        <v>0</v>
      </c>
      <c r="L100" s="75">
        <f t="shared" si="27"/>
        <v>0</v>
      </c>
      <c r="M100" s="23">
        <f t="shared" si="28"/>
        <v>0</v>
      </c>
      <c r="N100" s="23" t="s">
        <v>292</v>
      </c>
      <c r="O100" s="23">
        <v>173114.85000000003</v>
      </c>
    </row>
    <row r="101" spans="1:15">
      <c r="A101" s="25">
        <f t="shared" si="0"/>
        <v>90</v>
      </c>
      <c r="C101" s="25">
        <v>39002</v>
      </c>
      <c r="E101" s="89" t="s">
        <v>292</v>
      </c>
      <c r="G101" s="75">
        <f>+O100</f>
        <v>173114.85000000003</v>
      </c>
      <c r="H101" s="73">
        <v>5.4</v>
      </c>
      <c r="I101" s="75" t="str">
        <f t="shared" si="24"/>
        <v>P, S, T &amp; D Plant</v>
      </c>
      <c r="J101" s="75">
        <f t="shared" si="25"/>
        <v>119596.65798698955</v>
      </c>
      <c r="K101" s="75">
        <f t="shared" si="26"/>
        <v>49912.814217522216</v>
      </c>
      <c r="L101" s="75">
        <f t="shared" si="27"/>
        <v>3605.3777954882507</v>
      </c>
      <c r="M101" s="23">
        <f t="shared" si="28"/>
        <v>0</v>
      </c>
      <c r="N101" s="23" t="s">
        <v>278</v>
      </c>
      <c r="O101" s="23">
        <v>876634.40000000026</v>
      </c>
    </row>
    <row r="102" spans="1:15">
      <c r="A102" s="25">
        <f t="shared" si="0"/>
        <v>91</v>
      </c>
      <c r="C102" s="25">
        <v>39003</v>
      </c>
      <c r="E102" s="89" t="s">
        <v>278</v>
      </c>
      <c r="G102" s="75">
        <f t="shared" ref="G102:G105" si="29">+O101</f>
        <v>876634.40000000026</v>
      </c>
      <c r="H102" s="73">
        <v>5.4</v>
      </c>
      <c r="I102" s="75" t="str">
        <f t="shared" si="24"/>
        <v>P, S, T &amp; D Plant</v>
      </c>
      <c r="J102" s="75">
        <f t="shared" si="25"/>
        <v>605624.21142050961</v>
      </c>
      <c r="K102" s="75">
        <f t="shared" si="26"/>
        <v>252752.95530042087</v>
      </c>
      <c r="L102" s="75">
        <f t="shared" si="27"/>
        <v>18257.233279069736</v>
      </c>
      <c r="M102" s="23">
        <f t="shared" si="28"/>
        <v>0</v>
      </c>
      <c r="N102" s="23" t="s">
        <v>293</v>
      </c>
      <c r="O102" s="23">
        <v>12954.74</v>
      </c>
    </row>
    <row r="103" spans="1:15">
      <c r="A103" s="25">
        <f t="shared" si="0"/>
        <v>92</v>
      </c>
      <c r="C103" s="25">
        <v>39004</v>
      </c>
      <c r="E103" s="89" t="s">
        <v>293</v>
      </c>
      <c r="G103" s="75">
        <f t="shared" si="29"/>
        <v>12954.74</v>
      </c>
      <c r="H103" s="73">
        <v>5.4</v>
      </c>
      <c r="I103" s="75" t="str">
        <f t="shared" si="24"/>
        <v>P, S, T &amp; D Plant</v>
      </c>
      <c r="J103" s="75">
        <f t="shared" si="25"/>
        <v>8949.8018748268714</v>
      </c>
      <c r="K103" s="75">
        <f t="shared" si="26"/>
        <v>3735.1361298947122</v>
      </c>
      <c r="L103" s="75">
        <f t="shared" si="27"/>
        <v>269.80199527841461</v>
      </c>
      <c r="M103" s="23">
        <f t="shared" si="28"/>
        <v>0</v>
      </c>
      <c r="N103" s="23" t="s">
        <v>294</v>
      </c>
      <c r="O103" s="23">
        <v>1267195.1899999997</v>
      </c>
    </row>
    <row r="104" spans="1:15">
      <c r="A104" s="25">
        <f t="shared" si="0"/>
        <v>93</v>
      </c>
      <c r="C104" s="25">
        <v>39009</v>
      </c>
      <c r="E104" s="89" t="s">
        <v>294</v>
      </c>
      <c r="G104" s="75">
        <f t="shared" si="29"/>
        <v>1267195.1899999997</v>
      </c>
      <c r="H104" s="73">
        <v>5.4</v>
      </c>
      <c r="I104" s="75" t="str">
        <f t="shared" si="24"/>
        <v>P, S, T &amp; D Plant</v>
      </c>
      <c r="J104" s="75">
        <f t="shared" si="25"/>
        <v>875443.7284911616</v>
      </c>
      <c r="K104" s="75">
        <f t="shared" si="26"/>
        <v>365360.21084157564</v>
      </c>
      <c r="L104" s="75">
        <f t="shared" si="27"/>
        <v>26391.250667262302</v>
      </c>
      <c r="M104" s="23">
        <f t="shared" si="28"/>
        <v>0</v>
      </c>
      <c r="N104" s="23" t="s">
        <v>295</v>
      </c>
      <c r="O104" s="23">
        <v>1816938.6199999999</v>
      </c>
    </row>
    <row r="105" spans="1:15">
      <c r="A105" s="25">
        <f t="shared" si="0"/>
        <v>94</v>
      </c>
      <c r="C105" s="25">
        <v>39100</v>
      </c>
      <c r="E105" s="89" t="s">
        <v>295</v>
      </c>
      <c r="G105" s="75">
        <f t="shared" si="29"/>
        <v>1816938.6199999999</v>
      </c>
      <c r="H105" s="73">
        <v>5.4</v>
      </c>
      <c r="I105" s="75" t="str">
        <f t="shared" si="24"/>
        <v>P, S, T &amp; D Plant</v>
      </c>
      <c r="J105" s="75">
        <f t="shared" si="25"/>
        <v>1255234.8150346011</v>
      </c>
      <c r="K105" s="75">
        <f t="shared" si="26"/>
        <v>523863.31839643553</v>
      </c>
      <c r="L105" s="75">
        <f t="shared" si="27"/>
        <v>37840.486568963104</v>
      </c>
      <c r="M105" s="23">
        <f t="shared" si="28"/>
        <v>0</v>
      </c>
      <c r="N105" s="23" t="s">
        <v>297</v>
      </c>
      <c r="O105" s="23">
        <v>0</v>
      </c>
    </row>
    <row r="106" spans="1:15">
      <c r="A106" s="25">
        <f t="shared" si="0"/>
        <v>95</v>
      </c>
      <c r="C106" s="97">
        <v>39102</v>
      </c>
      <c r="E106" s="89" t="s">
        <v>296</v>
      </c>
      <c r="G106" s="75">
        <v>0</v>
      </c>
      <c r="H106" s="73">
        <v>5.4</v>
      </c>
      <c r="I106" s="75" t="str">
        <f t="shared" si="24"/>
        <v>P, S, T &amp; D Plant</v>
      </c>
      <c r="J106" s="75">
        <f t="shared" si="25"/>
        <v>0</v>
      </c>
      <c r="K106" s="75">
        <f t="shared" si="26"/>
        <v>0</v>
      </c>
      <c r="L106" s="75">
        <f t="shared" si="27"/>
        <v>0</v>
      </c>
      <c r="M106" s="23">
        <f t="shared" si="28"/>
        <v>0</v>
      </c>
      <c r="N106" s="23" t="s">
        <v>298</v>
      </c>
      <c r="O106" s="23">
        <v>180749.02</v>
      </c>
    </row>
    <row r="107" spans="1:15">
      <c r="A107" s="25">
        <f t="shared" si="0"/>
        <v>96</v>
      </c>
      <c r="C107" s="25">
        <v>39103</v>
      </c>
      <c r="E107" s="89" t="s">
        <v>297</v>
      </c>
      <c r="G107" s="75">
        <v>0</v>
      </c>
      <c r="H107" s="73">
        <v>5.4</v>
      </c>
      <c r="I107" s="75" t="str">
        <f t="shared" si="24"/>
        <v>P, S, T &amp; D Plant</v>
      </c>
      <c r="J107" s="75">
        <f t="shared" si="25"/>
        <v>0</v>
      </c>
      <c r="K107" s="75">
        <f t="shared" si="26"/>
        <v>0</v>
      </c>
      <c r="L107" s="75">
        <f t="shared" si="27"/>
        <v>0</v>
      </c>
      <c r="M107" s="23">
        <f t="shared" si="28"/>
        <v>0</v>
      </c>
      <c r="N107" s="23" t="s">
        <v>300</v>
      </c>
      <c r="O107" s="23">
        <v>36588.44</v>
      </c>
    </row>
    <row r="108" spans="1:15">
      <c r="A108" s="25">
        <f t="shared" si="0"/>
        <v>97</v>
      </c>
      <c r="C108" s="25">
        <v>39200</v>
      </c>
      <c r="E108" s="89" t="s">
        <v>298</v>
      </c>
      <c r="G108" s="75">
        <f>+O106</f>
        <v>180749.02</v>
      </c>
      <c r="H108" s="73">
        <v>5.4</v>
      </c>
      <c r="I108" s="75" t="str">
        <f t="shared" si="24"/>
        <v>P, S, T &amp; D Plant</v>
      </c>
      <c r="J108" s="75">
        <f t="shared" si="25"/>
        <v>124870.73596761646</v>
      </c>
      <c r="K108" s="75">
        <f t="shared" si="26"/>
        <v>52113.913134888229</v>
      </c>
      <c r="L108" s="75">
        <f t="shared" si="27"/>
        <v>3764.3708974952847</v>
      </c>
      <c r="M108" s="23">
        <f t="shared" si="28"/>
        <v>0</v>
      </c>
      <c r="N108" s="23" t="s">
        <v>301</v>
      </c>
      <c r="O108" s="23">
        <v>7143378.7371788705</v>
      </c>
    </row>
    <row r="109" spans="1:15">
      <c r="A109" s="25">
        <f t="shared" si="0"/>
        <v>98</v>
      </c>
      <c r="C109" s="25">
        <v>39201</v>
      </c>
      <c r="E109" s="89" t="s">
        <v>299</v>
      </c>
      <c r="G109" s="75">
        <v>0</v>
      </c>
      <c r="H109" s="73">
        <v>5.4</v>
      </c>
      <c r="I109" s="75" t="str">
        <f t="shared" si="24"/>
        <v>P, S, T &amp; D Plant</v>
      </c>
      <c r="J109" s="75">
        <f t="shared" si="25"/>
        <v>0</v>
      </c>
      <c r="K109" s="75">
        <f t="shared" si="26"/>
        <v>0</v>
      </c>
      <c r="L109" s="75">
        <f t="shared" si="27"/>
        <v>0</v>
      </c>
      <c r="M109" s="23">
        <f t="shared" si="28"/>
        <v>0</v>
      </c>
      <c r="N109" s="23" t="s">
        <v>303</v>
      </c>
      <c r="O109" s="23">
        <v>0</v>
      </c>
    </row>
    <row r="110" spans="1:15">
      <c r="A110" s="25">
        <f t="shared" si="0"/>
        <v>99</v>
      </c>
      <c r="C110" s="25">
        <v>39202</v>
      </c>
      <c r="E110" s="89" t="s">
        <v>300</v>
      </c>
      <c r="G110" s="75">
        <f>+O107</f>
        <v>36588.44</v>
      </c>
      <c r="H110" s="73">
        <v>5.4</v>
      </c>
      <c r="I110" s="75" t="str">
        <f t="shared" si="24"/>
        <v>P, S, T &amp; D Plant</v>
      </c>
      <c r="J110" s="75">
        <f t="shared" si="25"/>
        <v>25277.179542699469</v>
      </c>
      <c r="K110" s="75">
        <f t="shared" si="26"/>
        <v>10549.251021671211</v>
      </c>
      <c r="L110" s="75">
        <f t="shared" si="27"/>
        <v>762.00943562931843</v>
      </c>
      <c r="M110" s="23">
        <f t="shared" ref="M110:M132" si="30">SUM(J110:L110)-G110</f>
        <v>0</v>
      </c>
      <c r="N110" s="23" t="s">
        <v>304</v>
      </c>
      <c r="O110" s="23">
        <v>0</v>
      </c>
    </row>
    <row r="111" spans="1:15">
      <c r="A111" s="25">
        <f t="shared" si="0"/>
        <v>100</v>
      </c>
      <c r="C111" s="25">
        <v>39300</v>
      </c>
      <c r="E111" s="89" t="s">
        <v>186</v>
      </c>
      <c r="G111" s="75">
        <v>0</v>
      </c>
      <c r="H111" s="73">
        <v>5.4</v>
      </c>
      <c r="I111" s="75" t="str">
        <f t="shared" si="24"/>
        <v>P, S, T &amp; D Plant</v>
      </c>
      <c r="J111" s="75">
        <f t="shared" si="25"/>
        <v>0</v>
      </c>
      <c r="K111" s="75">
        <f t="shared" si="26"/>
        <v>0</v>
      </c>
      <c r="L111" s="75">
        <f t="shared" si="27"/>
        <v>0</v>
      </c>
      <c r="M111" s="23">
        <f t="shared" si="30"/>
        <v>0</v>
      </c>
      <c r="N111" s="23" t="s">
        <v>305</v>
      </c>
      <c r="O111" s="23">
        <v>0</v>
      </c>
    </row>
    <row r="112" spans="1:15">
      <c r="A112" s="25">
        <f t="shared" si="0"/>
        <v>101</v>
      </c>
      <c r="C112" s="25">
        <v>39400</v>
      </c>
      <c r="E112" s="89" t="s">
        <v>301</v>
      </c>
      <c r="G112" s="75">
        <f>+O108</f>
        <v>7143378.7371788705</v>
      </c>
      <c r="H112" s="73">
        <v>5.4</v>
      </c>
      <c r="I112" s="75" t="str">
        <f t="shared" si="24"/>
        <v>P, S, T &amp; D Plant</v>
      </c>
      <c r="J112" s="75">
        <f t="shared" si="25"/>
        <v>4935014.0886348831</v>
      </c>
      <c r="K112" s="75">
        <f t="shared" si="26"/>
        <v>2059593.0146616963</v>
      </c>
      <c r="L112" s="75">
        <f t="shared" si="27"/>
        <v>148771.63388229025</v>
      </c>
      <c r="M112" s="23">
        <f t="shared" si="30"/>
        <v>0</v>
      </c>
      <c r="N112" s="23" t="s">
        <v>306</v>
      </c>
      <c r="O112" s="23">
        <v>433937.71</v>
      </c>
    </row>
    <row r="113" spans="1:15">
      <c r="A113" s="25">
        <f t="shared" si="0"/>
        <v>102</v>
      </c>
      <c r="C113" s="25">
        <v>39600</v>
      </c>
      <c r="E113" s="89" t="s">
        <v>302</v>
      </c>
      <c r="G113" s="75">
        <v>0</v>
      </c>
      <c r="H113" s="73">
        <v>5.4</v>
      </c>
      <c r="I113" s="75" t="str">
        <f t="shared" si="24"/>
        <v>P, S, T &amp; D Plant</v>
      </c>
      <c r="J113" s="75">
        <f t="shared" si="25"/>
        <v>0</v>
      </c>
      <c r="K113" s="75">
        <f t="shared" si="26"/>
        <v>0</v>
      </c>
      <c r="L113" s="75">
        <f t="shared" si="27"/>
        <v>0</v>
      </c>
      <c r="M113" s="23">
        <f t="shared" si="30"/>
        <v>0</v>
      </c>
      <c r="N113" s="23" t="s">
        <v>500</v>
      </c>
      <c r="O113" s="23">
        <v>0</v>
      </c>
    </row>
    <row r="114" spans="1:15">
      <c r="A114" s="25">
        <f t="shared" si="0"/>
        <v>103</v>
      </c>
      <c r="C114" s="25">
        <v>39603</v>
      </c>
      <c r="E114" s="89" t="s">
        <v>303</v>
      </c>
      <c r="G114" s="75">
        <f>+O109</f>
        <v>0</v>
      </c>
      <c r="H114" s="73">
        <v>5.4</v>
      </c>
      <c r="I114" s="75" t="str">
        <f t="shared" si="24"/>
        <v>P, S, T &amp; D Plant</v>
      </c>
      <c r="J114" s="75">
        <f t="shared" si="25"/>
        <v>0</v>
      </c>
      <c r="K114" s="75">
        <f t="shared" si="26"/>
        <v>0</v>
      </c>
      <c r="L114" s="75">
        <f t="shared" si="27"/>
        <v>0</v>
      </c>
      <c r="M114" s="23">
        <f t="shared" si="30"/>
        <v>0</v>
      </c>
      <c r="N114" s="23" t="s">
        <v>500</v>
      </c>
      <c r="O114" s="23">
        <v>0</v>
      </c>
    </row>
    <row r="115" spans="1:15">
      <c r="A115" s="25">
        <f t="shared" si="0"/>
        <v>104</v>
      </c>
      <c r="C115" s="25">
        <v>39604</v>
      </c>
      <c r="E115" s="89" t="s">
        <v>304</v>
      </c>
      <c r="G115" s="75">
        <f t="shared" ref="G115:G117" si="31">+O110</f>
        <v>0</v>
      </c>
      <c r="H115" s="73">
        <v>5.4</v>
      </c>
      <c r="I115" s="75" t="str">
        <f t="shared" si="24"/>
        <v>P, S, T &amp; D Plant</v>
      </c>
      <c r="J115" s="75">
        <f t="shared" si="25"/>
        <v>0</v>
      </c>
      <c r="K115" s="75">
        <f t="shared" si="26"/>
        <v>0</v>
      </c>
      <c r="L115" s="75">
        <f t="shared" si="27"/>
        <v>0</v>
      </c>
      <c r="M115" s="23">
        <f t="shared" si="30"/>
        <v>0</v>
      </c>
      <c r="N115" s="23" t="s">
        <v>309</v>
      </c>
      <c r="O115" s="23">
        <v>0</v>
      </c>
    </row>
    <row r="116" spans="1:15">
      <c r="A116" s="25">
        <f t="shared" si="0"/>
        <v>105</v>
      </c>
      <c r="C116" s="25">
        <v>39605</v>
      </c>
      <c r="E116" s="23" t="s">
        <v>305</v>
      </c>
      <c r="G116" s="75">
        <f t="shared" si="31"/>
        <v>0</v>
      </c>
      <c r="H116" s="73">
        <v>5.4</v>
      </c>
      <c r="I116" s="75" t="str">
        <f t="shared" si="24"/>
        <v>P, S, T &amp; D Plant</v>
      </c>
      <c r="J116" s="75">
        <f t="shared" si="25"/>
        <v>0</v>
      </c>
      <c r="K116" s="75">
        <f t="shared" si="26"/>
        <v>0</v>
      </c>
      <c r="L116" s="75">
        <f t="shared" si="27"/>
        <v>0</v>
      </c>
      <c r="M116" s="23">
        <f t="shared" si="30"/>
        <v>0</v>
      </c>
      <c r="N116" s="23" t="s">
        <v>310</v>
      </c>
      <c r="O116" s="23">
        <v>2982912.7225051606</v>
      </c>
    </row>
    <row r="117" spans="1:15">
      <c r="A117" s="25">
        <f t="shared" si="0"/>
        <v>106</v>
      </c>
      <c r="C117" s="25">
        <v>39700</v>
      </c>
      <c r="E117" s="89" t="s">
        <v>306</v>
      </c>
      <c r="G117" s="75">
        <f t="shared" si="31"/>
        <v>433937.71</v>
      </c>
      <c r="H117" s="73">
        <v>5.4</v>
      </c>
      <c r="I117" s="75" t="str">
        <f t="shared" si="24"/>
        <v>P, S, T &amp; D Plant</v>
      </c>
      <c r="J117" s="75">
        <f t="shared" si="25"/>
        <v>299786.52836846432</v>
      </c>
      <c r="K117" s="75">
        <f t="shared" si="26"/>
        <v>125113.77447519395</v>
      </c>
      <c r="L117" s="75">
        <f t="shared" si="27"/>
        <v>9037.4071563416983</v>
      </c>
      <c r="M117" s="23">
        <f t="shared" si="30"/>
        <v>0</v>
      </c>
      <c r="N117" s="23" t="s">
        <v>503</v>
      </c>
      <c r="O117" s="23">
        <v>21425.230000000003</v>
      </c>
    </row>
    <row r="118" spans="1:15">
      <c r="A118" s="25">
        <f t="shared" si="0"/>
        <v>107</v>
      </c>
      <c r="C118" s="25">
        <v>39701</v>
      </c>
      <c r="E118" s="89" t="s">
        <v>307</v>
      </c>
      <c r="G118" s="75">
        <v>0</v>
      </c>
      <c r="H118" s="73">
        <v>5.4</v>
      </c>
      <c r="I118" s="75" t="str">
        <f t="shared" si="24"/>
        <v>P, S, T &amp; D Plant</v>
      </c>
      <c r="J118" s="75">
        <f t="shared" si="25"/>
        <v>0</v>
      </c>
      <c r="K118" s="75">
        <f t="shared" si="26"/>
        <v>0</v>
      </c>
      <c r="L118" s="75">
        <f t="shared" si="27"/>
        <v>0</v>
      </c>
      <c r="M118" s="23">
        <f t="shared" si="30"/>
        <v>0</v>
      </c>
      <c r="N118" s="23" t="s">
        <v>504</v>
      </c>
      <c r="O118" s="23">
        <v>0</v>
      </c>
    </row>
    <row r="119" spans="1:15">
      <c r="A119" s="25">
        <f t="shared" si="0"/>
        <v>108</v>
      </c>
      <c r="C119" s="25">
        <v>39702</v>
      </c>
      <c r="E119" s="89" t="s">
        <v>308</v>
      </c>
      <c r="G119" s="75">
        <v>0</v>
      </c>
      <c r="H119" s="73">
        <v>5.4</v>
      </c>
      <c r="I119" s="75" t="str">
        <f t="shared" si="24"/>
        <v>P, S, T &amp; D Plant</v>
      </c>
      <c r="J119" s="75">
        <f t="shared" si="25"/>
        <v>0</v>
      </c>
      <c r="K119" s="75">
        <f t="shared" si="26"/>
        <v>0</v>
      </c>
      <c r="L119" s="75">
        <f t="shared" si="27"/>
        <v>0</v>
      </c>
      <c r="M119" s="23">
        <f t="shared" si="30"/>
        <v>0</v>
      </c>
      <c r="N119" s="23" t="s">
        <v>314</v>
      </c>
      <c r="O119" s="23">
        <v>0</v>
      </c>
    </row>
    <row r="120" spans="1:15">
      <c r="A120" s="25">
        <f t="shared" si="0"/>
        <v>109</v>
      </c>
      <c r="C120" s="25">
        <v>39705</v>
      </c>
      <c r="E120" s="89" t="s">
        <v>309</v>
      </c>
      <c r="G120" s="75">
        <v>0</v>
      </c>
      <c r="H120" s="73">
        <v>5.4</v>
      </c>
      <c r="I120" s="75" t="str">
        <f t="shared" si="24"/>
        <v>P, S, T &amp; D Plant</v>
      </c>
      <c r="J120" s="75">
        <f t="shared" si="25"/>
        <v>0</v>
      </c>
      <c r="K120" s="75">
        <f t="shared" si="26"/>
        <v>0</v>
      </c>
      <c r="L120" s="75">
        <f t="shared" si="27"/>
        <v>0</v>
      </c>
      <c r="M120" s="23">
        <f t="shared" si="30"/>
        <v>0</v>
      </c>
      <c r="N120" s="23" t="s">
        <v>317</v>
      </c>
      <c r="O120" s="23">
        <v>530661.65000000026</v>
      </c>
    </row>
    <row r="121" spans="1:15">
      <c r="A121" s="25">
        <f t="shared" si="0"/>
        <v>110</v>
      </c>
      <c r="C121" s="25">
        <v>39800</v>
      </c>
      <c r="E121" s="89" t="s">
        <v>310</v>
      </c>
      <c r="G121" s="75">
        <f>+O116</f>
        <v>2982912.7225051606</v>
      </c>
      <c r="H121" s="73">
        <v>5.4</v>
      </c>
      <c r="I121" s="75" t="str">
        <f t="shared" si="24"/>
        <v>P, S, T &amp; D Plant</v>
      </c>
      <c r="J121" s="75">
        <f t="shared" si="25"/>
        <v>2060749.8009471139</v>
      </c>
      <c r="K121" s="75">
        <f t="shared" si="26"/>
        <v>860039.26610272576</v>
      </c>
      <c r="L121" s="75">
        <f t="shared" si="27"/>
        <v>62123.655455320615</v>
      </c>
      <c r="M121" s="23">
        <f t="shared" si="30"/>
        <v>0</v>
      </c>
      <c r="N121" s="23" t="s">
        <v>318</v>
      </c>
      <c r="O121" s="23">
        <v>0</v>
      </c>
    </row>
    <row r="122" spans="1:15">
      <c r="A122" s="25">
        <f t="shared" si="0"/>
        <v>111</v>
      </c>
      <c r="C122" s="25">
        <v>39900</v>
      </c>
      <c r="E122" s="89" t="s">
        <v>311</v>
      </c>
      <c r="G122" s="75">
        <v>0</v>
      </c>
      <c r="H122" s="73">
        <v>5.4</v>
      </c>
      <c r="I122" s="75" t="str">
        <f t="shared" si="24"/>
        <v>P, S, T &amp; D Plant</v>
      </c>
      <c r="J122" s="75">
        <f t="shared" si="25"/>
        <v>0</v>
      </c>
      <c r="K122" s="75">
        <f t="shared" si="26"/>
        <v>0</v>
      </c>
      <c r="L122" s="75">
        <f t="shared" si="27"/>
        <v>0</v>
      </c>
      <c r="M122" s="23">
        <f t="shared" si="30"/>
        <v>0</v>
      </c>
      <c r="N122" s="23" t="s">
        <v>319</v>
      </c>
      <c r="O122" s="23">
        <v>0</v>
      </c>
    </row>
    <row r="123" spans="1:15">
      <c r="A123" s="25">
        <f t="shared" si="0"/>
        <v>112</v>
      </c>
      <c r="C123" s="25">
        <v>39901</v>
      </c>
      <c r="E123" s="89" t="s">
        <v>312</v>
      </c>
      <c r="G123" s="75">
        <f>+O117</f>
        <v>21425.230000000003</v>
      </c>
      <c r="H123" s="73">
        <v>5.4</v>
      </c>
      <c r="I123" s="75" t="str">
        <f t="shared" si="24"/>
        <v>P, S, T &amp; D Plant</v>
      </c>
      <c r="J123" s="75">
        <f t="shared" si="25"/>
        <v>14801.652802186456</v>
      </c>
      <c r="K123" s="75">
        <f t="shared" si="26"/>
        <v>6177.3644754201241</v>
      </c>
      <c r="L123" s="75">
        <f t="shared" si="27"/>
        <v>446.21272239342107</v>
      </c>
      <c r="M123" s="23">
        <f t="shared" si="30"/>
        <v>0</v>
      </c>
      <c r="N123" s="23"/>
      <c r="O123" s="23"/>
    </row>
    <row r="124" spans="1:15">
      <c r="A124" s="25">
        <f t="shared" si="0"/>
        <v>113</v>
      </c>
      <c r="C124" s="25">
        <v>39902</v>
      </c>
      <c r="E124" s="89" t="s">
        <v>313</v>
      </c>
      <c r="G124" s="75">
        <f>+O118</f>
        <v>0</v>
      </c>
      <c r="H124" s="73">
        <v>5.4</v>
      </c>
      <c r="I124" s="75" t="str">
        <f t="shared" si="24"/>
        <v>P, S, T &amp; D Plant</v>
      </c>
      <c r="J124" s="75">
        <f t="shared" si="25"/>
        <v>0</v>
      </c>
      <c r="K124" s="75">
        <f t="shared" si="26"/>
        <v>0</v>
      </c>
      <c r="L124" s="75">
        <f t="shared" si="27"/>
        <v>0</v>
      </c>
      <c r="M124" s="23">
        <f t="shared" si="30"/>
        <v>0</v>
      </c>
      <c r="N124" s="23"/>
      <c r="O124" s="23"/>
    </row>
    <row r="125" spans="1:15">
      <c r="A125" s="25">
        <f t="shared" si="0"/>
        <v>114</v>
      </c>
      <c r="C125" s="25">
        <v>39903</v>
      </c>
      <c r="E125" s="89" t="s">
        <v>314</v>
      </c>
      <c r="G125" s="75">
        <f>+O119</f>
        <v>0</v>
      </c>
      <c r="H125" s="73">
        <v>5.4</v>
      </c>
      <c r="I125" s="75" t="str">
        <f t="shared" si="24"/>
        <v>P, S, T &amp; D Plant</v>
      </c>
      <c r="J125" s="75">
        <f t="shared" si="25"/>
        <v>0</v>
      </c>
      <c r="K125" s="75">
        <f t="shared" si="26"/>
        <v>0</v>
      </c>
      <c r="L125" s="75">
        <f t="shared" si="27"/>
        <v>0</v>
      </c>
      <c r="M125" s="23">
        <f t="shared" si="30"/>
        <v>0</v>
      </c>
      <c r="N125" s="23"/>
      <c r="O125" s="23"/>
    </row>
    <row r="126" spans="1:15">
      <c r="A126" s="25">
        <f t="shared" si="0"/>
        <v>115</v>
      </c>
      <c r="C126" s="25">
        <v>39904</v>
      </c>
      <c r="E126" s="89" t="s">
        <v>315</v>
      </c>
      <c r="G126" s="75">
        <v>0</v>
      </c>
      <c r="H126" s="73">
        <v>5.4</v>
      </c>
      <c r="I126" s="75" t="str">
        <f t="shared" si="24"/>
        <v>P, S, T &amp; D Plant</v>
      </c>
      <c r="J126" s="75">
        <f t="shared" si="25"/>
        <v>0</v>
      </c>
      <c r="K126" s="75">
        <f t="shared" si="26"/>
        <v>0</v>
      </c>
      <c r="L126" s="75">
        <f t="shared" si="27"/>
        <v>0</v>
      </c>
      <c r="M126" s="23">
        <f t="shared" si="30"/>
        <v>0</v>
      </c>
      <c r="N126" s="23"/>
      <c r="O126" s="23"/>
    </row>
    <row r="127" spans="1:15">
      <c r="A127" s="25">
        <f t="shared" si="0"/>
        <v>116</v>
      </c>
      <c r="C127" s="25">
        <v>39905</v>
      </c>
      <c r="E127" s="89" t="s">
        <v>316</v>
      </c>
      <c r="G127" s="75">
        <v>0</v>
      </c>
      <c r="H127" s="73">
        <v>5.4</v>
      </c>
      <c r="I127" s="75" t="str">
        <f t="shared" si="24"/>
        <v>P, S, T &amp; D Plant</v>
      </c>
      <c r="J127" s="75">
        <f t="shared" si="25"/>
        <v>0</v>
      </c>
      <c r="K127" s="75">
        <f t="shared" si="26"/>
        <v>0</v>
      </c>
      <c r="L127" s="75">
        <f t="shared" si="27"/>
        <v>0</v>
      </c>
      <c r="M127" s="23">
        <f t="shared" si="30"/>
        <v>0</v>
      </c>
      <c r="N127" s="23"/>
      <c r="O127" s="23"/>
    </row>
    <row r="128" spans="1:15">
      <c r="A128" s="25">
        <f t="shared" si="0"/>
        <v>117</v>
      </c>
      <c r="C128" s="25">
        <v>39906</v>
      </c>
      <c r="E128" s="89" t="s">
        <v>317</v>
      </c>
      <c r="G128" s="75">
        <f>+O120</f>
        <v>530661.65000000026</v>
      </c>
      <c r="H128" s="73">
        <v>5.4</v>
      </c>
      <c r="I128" s="75" t="str">
        <f t="shared" si="24"/>
        <v>P, S, T &amp; D Plant</v>
      </c>
      <c r="J128" s="75">
        <f t="shared" si="25"/>
        <v>366608.4097456779</v>
      </c>
      <c r="K128" s="75">
        <f t="shared" si="26"/>
        <v>153001.41119501769</v>
      </c>
      <c r="L128" s="75">
        <f t="shared" si="27"/>
        <v>11051.829059304608</v>
      </c>
      <c r="M128" s="23">
        <f t="shared" si="30"/>
        <v>0</v>
      </c>
      <c r="N128" s="23"/>
      <c r="O128" s="23"/>
    </row>
    <row r="129" spans="1:15">
      <c r="A129" s="25">
        <f t="shared" si="0"/>
        <v>118</v>
      </c>
      <c r="C129" s="25">
        <v>39907</v>
      </c>
      <c r="E129" s="89" t="s">
        <v>318</v>
      </c>
      <c r="G129" s="75">
        <f>+O121</f>
        <v>0</v>
      </c>
      <c r="H129" s="73">
        <v>5.4</v>
      </c>
      <c r="I129" s="75" t="str">
        <f t="shared" si="24"/>
        <v>P, S, T &amp; D Plant</v>
      </c>
      <c r="J129" s="75">
        <f t="shared" si="25"/>
        <v>0</v>
      </c>
      <c r="K129" s="75">
        <f t="shared" si="26"/>
        <v>0</v>
      </c>
      <c r="L129" s="75">
        <f t="shared" si="27"/>
        <v>0</v>
      </c>
      <c r="M129" s="23">
        <f t="shared" si="30"/>
        <v>0</v>
      </c>
      <c r="N129" s="23"/>
      <c r="O129" s="23"/>
    </row>
    <row r="130" spans="1:15">
      <c r="A130" s="25">
        <f t="shared" si="0"/>
        <v>119</v>
      </c>
      <c r="C130" s="25">
        <v>39908</v>
      </c>
      <c r="E130" s="89" t="s">
        <v>319</v>
      </c>
      <c r="G130" s="75">
        <f>+O122</f>
        <v>0</v>
      </c>
      <c r="H130" s="73">
        <v>5.4</v>
      </c>
      <c r="I130" s="75" t="str">
        <f t="shared" si="24"/>
        <v>P, S, T &amp; D Plant</v>
      </c>
      <c r="J130" s="75">
        <f t="shared" si="25"/>
        <v>0</v>
      </c>
      <c r="K130" s="75">
        <f t="shared" si="26"/>
        <v>0</v>
      </c>
      <c r="L130" s="75">
        <f t="shared" si="27"/>
        <v>0</v>
      </c>
      <c r="M130" s="23">
        <f t="shared" si="30"/>
        <v>0</v>
      </c>
      <c r="N130" s="23"/>
      <c r="O130" s="23"/>
    </row>
    <row r="131" spans="1:15">
      <c r="A131" s="25">
        <f t="shared" si="0"/>
        <v>120</v>
      </c>
      <c r="C131" s="25">
        <v>39909</v>
      </c>
      <c r="E131" s="89" t="s">
        <v>320</v>
      </c>
      <c r="G131" s="75">
        <v>0</v>
      </c>
      <c r="H131" s="73">
        <v>5.4</v>
      </c>
      <c r="I131" s="75" t="str">
        <f t="shared" si="24"/>
        <v>P, S, T &amp; D Plant</v>
      </c>
      <c r="J131" s="75">
        <f t="shared" si="25"/>
        <v>0</v>
      </c>
      <c r="K131" s="75">
        <f t="shared" si="26"/>
        <v>0</v>
      </c>
      <c r="L131" s="75">
        <f t="shared" si="27"/>
        <v>0</v>
      </c>
      <c r="M131" s="23">
        <f t="shared" si="30"/>
        <v>0</v>
      </c>
      <c r="N131" s="23"/>
      <c r="O131" s="23"/>
    </row>
    <row r="132" spans="1:15">
      <c r="A132" s="25">
        <f t="shared" si="0"/>
        <v>121</v>
      </c>
      <c r="C132" s="25">
        <v>39924</v>
      </c>
      <c r="E132" s="89" t="s">
        <v>321</v>
      </c>
      <c r="G132" s="75">
        <v>0</v>
      </c>
      <c r="H132" s="73">
        <v>5.4</v>
      </c>
      <c r="I132" s="75" t="str">
        <f t="shared" si="24"/>
        <v>P, S, T &amp; D Plant</v>
      </c>
      <c r="J132" s="75">
        <f t="shared" si="25"/>
        <v>0</v>
      </c>
      <c r="K132" s="75">
        <f t="shared" si="26"/>
        <v>0</v>
      </c>
      <c r="L132" s="75">
        <f t="shared" si="27"/>
        <v>0</v>
      </c>
      <c r="M132" s="23">
        <f t="shared" si="30"/>
        <v>0</v>
      </c>
      <c r="N132" s="23"/>
      <c r="O132" s="23"/>
    </row>
    <row r="133" spans="1:15">
      <c r="A133" s="25">
        <f t="shared" si="0"/>
        <v>122</v>
      </c>
      <c r="H133" s="73"/>
      <c r="I133" s="23"/>
      <c r="J133" s="23"/>
      <c r="K133" s="23"/>
      <c r="L133" s="23"/>
      <c r="M133" s="23"/>
      <c r="N133" s="23"/>
      <c r="O133" s="23"/>
    </row>
    <row r="134" spans="1:15">
      <c r="A134" s="25">
        <f t="shared" si="0"/>
        <v>123</v>
      </c>
      <c r="D134" s="25" t="s">
        <v>149</v>
      </c>
      <c r="G134" s="75">
        <f>SUM(G98:G132)</f>
        <v>25945153.081991721</v>
      </c>
      <c r="H134" s="73"/>
      <c r="I134" s="75"/>
      <c r="J134" s="23">
        <f>SUM(J98:J132)</f>
        <v>17924248.552721221</v>
      </c>
      <c r="K134" s="23">
        <f>SUM(K98:K132)</f>
        <v>7480557.5929888533</v>
      </c>
      <c r="L134" s="23">
        <f>SUM(L98:L132)</f>
        <v>540346.93628164486</v>
      </c>
      <c r="M134" s="23">
        <f>SUM(J134:L134)-G134</f>
        <v>0</v>
      </c>
      <c r="N134" s="23"/>
      <c r="O134" s="23"/>
    </row>
    <row r="135" spans="1:15">
      <c r="A135" s="25">
        <f t="shared" si="0"/>
        <v>124</v>
      </c>
      <c r="H135" s="73"/>
      <c r="I135" s="75"/>
      <c r="J135" s="75"/>
      <c r="K135" s="75"/>
      <c r="L135" s="75"/>
      <c r="M135" s="23"/>
      <c r="N135" s="23"/>
      <c r="O135" s="23"/>
    </row>
    <row r="136" spans="1:15">
      <c r="A136" s="25">
        <f t="shared" si="0"/>
        <v>125</v>
      </c>
      <c r="D136" s="25" t="s">
        <v>349</v>
      </c>
      <c r="G136" s="75">
        <f>G134+G94+G66+G52+G30+G18</f>
        <v>927542663.58258104</v>
      </c>
      <c r="H136" s="73"/>
      <c r="I136" s="75"/>
      <c r="J136" s="23">
        <f>J134+J94+J66+J52+J30+J18</f>
        <v>640794262.91174495</v>
      </c>
      <c r="K136" s="23">
        <f>K134+K94+K66+K52+K30+K18</f>
        <v>267430926.03680786</v>
      </c>
      <c r="L136" s="23">
        <f>L134+L94+L66+L52+L30+L18</f>
        <v>19317474.634028602</v>
      </c>
      <c r="M136" s="23">
        <f>SUM(J136:L136)-G136</f>
        <v>0</v>
      </c>
      <c r="N136" s="23"/>
      <c r="O136" s="23"/>
    </row>
    <row r="137" spans="1:15">
      <c r="A137" s="25">
        <f t="shared" si="0"/>
        <v>126</v>
      </c>
      <c r="H137" s="73"/>
      <c r="I137" s="75"/>
      <c r="J137" s="75"/>
      <c r="K137" s="75"/>
      <c r="L137" s="75"/>
      <c r="M137" s="23"/>
      <c r="N137" s="23"/>
      <c r="O137" s="23"/>
    </row>
    <row r="138" spans="1:15">
      <c r="A138" s="25">
        <f t="shared" si="0"/>
        <v>127</v>
      </c>
      <c r="D138" s="25" t="s">
        <v>348</v>
      </c>
      <c r="G138" s="75">
        <v>0</v>
      </c>
      <c r="H138" s="73">
        <v>5.4</v>
      </c>
      <c r="I138" s="75" t="str">
        <f>VLOOKUP($H138,class,3)</f>
        <v>P, S, T &amp; D Plant</v>
      </c>
      <c r="J138" s="75">
        <f>$G138*VLOOKUP($H138,class,6)</f>
        <v>0</v>
      </c>
      <c r="K138" s="75">
        <f>$G138*VLOOKUP($H138,class,7)</f>
        <v>0</v>
      </c>
      <c r="L138" s="75">
        <f>$G138*VLOOKUP($H138,class,8)</f>
        <v>0</v>
      </c>
      <c r="M138" s="23">
        <f>SUM(J138:L138)-G138</f>
        <v>0</v>
      </c>
      <c r="N138" s="23"/>
      <c r="O138" s="23"/>
    </row>
    <row r="139" spans="1:15">
      <c r="A139" s="25">
        <f t="shared" si="0"/>
        <v>128</v>
      </c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0"/>
        <v>129</v>
      </c>
      <c r="D140" s="25" t="s">
        <v>347</v>
      </c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0"/>
        <v>130</v>
      </c>
      <c r="H141" s="73"/>
      <c r="I141" s="75"/>
      <c r="J141" s="75"/>
      <c r="K141" s="75"/>
      <c r="L141" s="75"/>
      <c r="M141" s="23"/>
      <c r="N141" s="23"/>
      <c r="O141" s="23"/>
    </row>
    <row r="142" spans="1:15">
      <c r="A142" s="25">
        <f t="shared" si="0"/>
        <v>131</v>
      </c>
      <c r="D142" s="25" t="s">
        <v>322</v>
      </c>
      <c r="H142" s="73"/>
      <c r="I142" s="75"/>
      <c r="J142" s="75"/>
      <c r="K142" s="75"/>
      <c r="L142" s="75"/>
      <c r="M142" s="23"/>
      <c r="N142" s="23"/>
      <c r="O142" s="23"/>
    </row>
    <row r="143" spans="1:15">
      <c r="A143" s="25">
        <f t="shared" si="0"/>
        <v>132</v>
      </c>
      <c r="H143" s="73"/>
      <c r="I143" s="23"/>
      <c r="J143" s="23"/>
      <c r="K143" s="23"/>
      <c r="L143" s="23"/>
      <c r="M143" s="23"/>
      <c r="N143" s="23"/>
      <c r="O143" s="23"/>
    </row>
    <row r="144" spans="1:15">
      <c r="A144" s="25">
        <f t="shared" si="0"/>
        <v>133</v>
      </c>
      <c r="C144" s="25">
        <v>30100</v>
      </c>
      <c r="E144" s="89" t="s">
        <v>323</v>
      </c>
      <c r="G144" s="75">
        <v>92599.042218999995</v>
      </c>
      <c r="H144" s="73">
        <v>5.4</v>
      </c>
      <c r="I144" s="75" t="str">
        <f>VLOOKUP($H144,class,3)</f>
        <v>P, S, T &amp; D Plant</v>
      </c>
      <c r="J144" s="75">
        <f>$G144*VLOOKUP($H144,class,6)</f>
        <v>63972.189457972818</v>
      </c>
      <c r="K144" s="75">
        <f>$G144*VLOOKUP($H144,class,7)</f>
        <v>26698.33807439074</v>
      </c>
      <c r="L144" s="75">
        <f>$G144*VLOOKUP($H144,class,8)</f>
        <v>1928.5146866364244</v>
      </c>
      <c r="M144" s="23">
        <f>SUM(J144:L144)-G144</f>
        <v>0</v>
      </c>
      <c r="N144" s="23"/>
      <c r="O144" s="23"/>
    </row>
    <row r="145" spans="1:15">
      <c r="A145" s="25">
        <f t="shared" si="0"/>
        <v>134</v>
      </c>
      <c r="C145" s="25">
        <v>30200</v>
      </c>
      <c r="E145" s="89" t="s">
        <v>185</v>
      </c>
      <c r="G145" s="75">
        <v>0</v>
      </c>
      <c r="H145" s="73">
        <v>5.4</v>
      </c>
      <c r="I145" s="75" t="str">
        <f>VLOOKUP($H145,class,3)</f>
        <v>P, S, T &amp; D Plant</v>
      </c>
      <c r="J145" s="75">
        <f>$G145*VLOOKUP($H145,class,6)</f>
        <v>0</v>
      </c>
      <c r="K145" s="75">
        <f>$G145*VLOOKUP($H145,class,7)</f>
        <v>0</v>
      </c>
      <c r="L145" s="75">
        <f>$G145*VLOOKUP($H145,class,8)</f>
        <v>0</v>
      </c>
      <c r="M145" s="23">
        <f>SUM(J145:L145)-G145</f>
        <v>0</v>
      </c>
      <c r="N145" s="23"/>
      <c r="O145" s="23"/>
    </row>
    <row r="146" spans="1:15">
      <c r="A146" s="25">
        <f t="shared" si="0"/>
        <v>135</v>
      </c>
      <c r="C146" s="25">
        <v>30300</v>
      </c>
      <c r="E146" s="89" t="s">
        <v>324</v>
      </c>
      <c r="G146" s="75">
        <v>554442.97449599998</v>
      </c>
      <c r="H146" s="73">
        <v>5.4</v>
      </c>
      <c r="I146" s="75" t="str">
        <f>VLOOKUP($H146,class,3)</f>
        <v>P, S, T &amp; D Plant</v>
      </c>
      <c r="J146" s="75">
        <f>$G146*VLOOKUP($H146,class,6)</f>
        <v>383037.7740216236</v>
      </c>
      <c r="K146" s="75">
        <f>$G146*VLOOKUP($H146,class,7)</f>
        <v>159858.08947198492</v>
      </c>
      <c r="L146" s="75">
        <f>$G146*VLOOKUP($H146,class,8)</f>
        <v>11547.111002391397</v>
      </c>
      <c r="M146" s="23">
        <f>SUM(J146:L146)-G146</f>
        <v>0</v>
      </c>
      <c r="N146" s="23"/>
      <c r="O146" s="23"/>
    </row>
    <row r="147" spans="1:15">
      <c r="A147" s="25">
        <f t="shared" si="0"/>
        <v>136</v>
      </c>
      <c r="H147" s="73"/>
      <c r="I147" s="23"/>
      <c r="J147" s="23"/>
      <c r="K147" s="23"/>
      <c r="L147" s="23"/>
      <c r="M147" s="23"/>
      <c r="N147" s="23"/>
      <c r="O147" s="23"/>
    </row>
    <row r="148" spans="1:15">
      <c r="A148" s="25">
        <f t="shared" si="0"/>
        <v>137</v>
      </c>
      <c r="D148" s="25" t="s">
        <v>325</v>
      </c>
      <c r="G148" s="75">
        <f>SUM(G144:G146)</f>
        <v>647042.01671499992</v>
      </c>
      <c r="H148" s="73"/>
      <c r="I148" s="23"/>
      <c r="J148" s="23">
        <f>SUM(J144:J146)</f>
        <v>447009.96347959642</v>
      </c>
      <c r="K148" s="23">
        <f>SUM(K144:K146)</f>
        <v>186556.42754637566</v>
      </c>
      <c r="L148" s="23">
        <f>SUM(L144:L146)</f>
        <v>13475.625689027822</v>
      </c>
      <c r="M148" s="23">
        <f>SUM(J148:L148)-G148</f>
        <v>0</v>
      </c>
      <c r="N148" s="23"/>
      <c r="O148" s="23"/>
    </row>
    <row r="149" spans="1:15">
      <c r="A149" s="25">
        <f t="shared" si="0"/>
        <v>138</v>
      </c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0"/>
        <v>139</v>
      </c>
      <c r="D150" s="25" t="s">
        <v>148</v>
      </c>
      <c r="H150" s="73"/>
      <c r="I150" s="23"/>
      <c r="J150" s="23"/>
      <c r="K150" s="23"/>
      <c r="L150" s="23"/>
      <c r="M150" s="23"/>
      <c r="N150" s="23"/>
      <c r="O150" s="23"/>
    </row>
    <row r="151" spans="1:15">
      <c r="A151" s="25">
        <f t="shared" si="0"/>
        <v>140</v>
      </c>
      <c r="H151" s="73"/>
      <c r="I151" s="23"/>
      <c r="J151" s="23"/>
      <c r="K151" s="23"/>
      <c r="L151" s="23"/>
      <c r="M151" s="23"/>
      <c r="N151" s="23"/>
      <c r="O151" s="23"/>
    </row>
    <row r="152" spans="1:15">
      <c r="A152" s="25">
        <f t="shared" si="0"/>
        <v>141</v>
      </c>
      <c r="C152" s="90">
        <v>37400</v>
      </c>
      <c r="E152" s="89" t="s">
        <v>115</v>
      </c>
      <c r="G152" s="75">
        <v>0</v>
      </c>
      <c r="H152" s="73">
        <v>5.4</v>
      </c>
      <c r="I152" s="75" t="str">
        <f>VLOOKUP($H152,class,3)</f>
        <v>P, S, T &amp; D Plant</v>
      </c>
      <c r="J152" s="75">
        <f>$G152*VLOOKUP($H152,class,6)</f>
        <v>0</v>
      </c>
      <c r="K152" s="75">
        <f>$G152*VLOOKUP($H152,class,7)</f>
        <v>0</v>
      </c>
      <c r="L152" s="75">
        <f>$G152*VLOOKUP($H152,class,8)</f>
        <v>0</v>
      </c>
      <c r="M152" s="23">
        <f>SUM(J152:L152)-G152</f>
        <v>0</v>
      </c>
      <c r="N152" s="23" t="s">
        <v>291</v>
      </c>
      <c r="O152" s="23">
        <v>89615.458443999989</v>
      </c>
    </row>
    <row r="153" spans="1:15">
      <c r="A153" s="25">
        <f t="shared" si="0"/>
        <v>142</v>
      </c>
      <c r="C153" s="90">
        <v>39001</v>
      </c>
      <c r="E153" s="89" t="s">
        <v>291</v>
      </c>
      <c r="G153" s="75">
        <f>+O152</f>
        <v>89615.458443999989</v>
      </c>
      <c r="H153" s="73">
        <v>5.4</v>
      </c>
      <c r="I153" s="75" t="str">
        <f t="shared" ref="I153:I185" si="32">VLOOKUP($H153,class,3)</f>
        <v>P, S, T &amp; D Plant</v>
      </c>
      <c r="J153" s="75">
        <f t="shared" ref="J153:J185" si="33">$G153*VLOOKUP($H153,class,6)</f>
        <v>61910.976059386812</v>
      </c>
      <c r="K153" s="75">
        <f t="shared" ref="K153:K185" si="34">$G153*VLOOKUP($H153,class,7)</f>
        <v>25838.105329112164</v>
      </c>
      <c r="L153" s="75">
        <f t="shared" ref="L153:L185" si="35">$G153*VLOOKUP($H153,class,8)</f>
        <v>1866.3770555010017</v>
      </c>
      <c r="M153" s="23">
        <f t="shared" ref="M153:M185" si="36">SUM(J153:L153)-G153</f>
        <v>0</v>
      </c>
      <c r="N153" s="23" t="s">
        <v>293</v>
      </c>
      <c r="O153" s="23">
        <v>7687.3398270000007</v>
      </c>
    </row>
    <row r="154" spans="1:15">
      <c r="A154" s="25">
        <f t="shared" si="0"/>
        <v>143</v>
      </c>
      <c r="C154" s="90">
        <v>36602</v>
      </c>
      <c r="E154" s="89" t="s">
        <v>139</v>
      </c>
      <c r="G154" s="75">
        <v>0</v>
      </c>
      <c r="H154" s="73">
        <v>5.4</v>
      </c>
      <c r="I154" s="75" t="str">
        <f t="shared" si="32"/>
        <v>P, S, T &amp; D Plant</v>
      </c>
      <c r="J154" s="75">
        <f t="shared" si="33"/>
        <v>0</v>
      </c>
      <c r="K154" s="75">
        <f t="shared" si="34"/>
        <v>0</v>
      </c>
      <c r="L154" s="75">
        <f t="shared" si="35"/>
        <v>0</v>
      </c>
      <c r="M154" s="23">
        <f t="shared" si="36"/>
        <v>0</v>
      </c>
      <c r="N154" s="23" t="s">
        <v>294</v>
      </c>
      <c r="O154" s="23">
        <v>19405.3498</v>
      </c>
    </row>
    <row r="155" spans="1:15">
      <c r="A155" s="25">
        <f t="shared" si="0"/>
        <v>144</v>
      </c>
      <c r="C155" s="90">
        <v>38900</v>
      </c>
      <c r="E155" s="89" t="s">
        <v>115</v>
      </c>
      <c r="G155" s="75">
        <v>0</v>
      </c>
      <c r="H155" s="73">
        <v>5.4</v>
      </c>
      <c r="I155" s="75" t="str">
        <f t="shared" si="32"/>
        <v>P, S, T &amp; D Plant</v>
      </c>
      <c r="J155" s="75">
        <f t="shared" si="33"/>
        <v>0</v>
      </c>
      <c r="K155" s="75">
        <f t="shared" si="34"/>
        <v>0</v>
      </c>
      <c r="L155" s="75">
        <f t="shared" si="35"/>
        <v>0</v>
      </c>
      <c r="M155" s="23">
        <f t="shared" si="36"/>
        <v>0</v>
      </c>
      <c r="N155" s="23" t="s">
        <v>295</v>
      </c>
      <c r="O155" s="23">
        <v>13455.886620999998</v>
      </c>
    </row>
    <row r="156" spans="1:15">
      <c r="A156" s="25">
        <f t="shared" si="0"/>
        <v>145</v>
      </c>
      <c r="C156" s="90">
        <v>39004</v>
      </c>
      <c r="E156" s="89" t="s">
        <v>293</v>
      </c>
      <c r="G156" s="75">
        <f>+O153</f>
        <v>7687.3398270000007</v>
      </c>
      <c r="H156" s="73">
        <v>5.4</v>
      </c>
      <c r="I156" s="75" t="str">
        <f t="shared" si="32"/>
        <v>P, S, T &amp; D Plant</v>
      </c>
      <c r="J156" s="75">
        <f t="shared" si="33"/>
        <v>5310.810436652213</v>
      </c>
      <c r="K156" s="75">
        <f t="shared" si="34"/>
        <v>2216.4289465173574</v>
      </c>
      <c r="L156" s="75">
        <f t="shared" si="35"/>
        <v>160.10044383042984</v>
      </c>
      <c r="M156" s="23">
        <f t="shared" si="36"/>
        <v>0</v>
      </c>
      <c r="N156" s="23" t="s">
        <v>476</v>
      </c>
      <c r="O156" s="23">
        <v>0</v>
      </c>
    </row>
    <row r="157" spans="1:15">
      <c r="A157" s="25">
        <f t="shared" si="0"/>
        <v>146</v>
      </c>
      <c r="C157" s="90">
        <v>39009</v>
      </c>
      <c r="E157" s="89" t="s">
        <v>294</v>
      </c>
      <c r="G157" s="75">
        <f t="shared" ref="G157:G158" si="37">+O154</f>
        <v>19405.3498</v>
      </c>
      <c r="H157" s="73">
        <v>5.4</v>
      </c>
      <c r="I157" s="75" t="str">
        <f t="shared" si="32"/>
        <v>P, S, T &amp; D Plant</v>
      </c>
      <c r="J157" s="75">
        <f t="shared" si="33"/>
        <v>13406.215487281972</v>
      </c>
      <c r="K157" s="75">
        <f t="shared" si="34"/>
        <v>5594.9886413177828</v>
      </c>
      <c r="L157" s="75">
        <f t="shared" si="35"/>
        <v>404.14567140024297</v>
      </c>
      <c r="M157" s="23">
        <f t="shared" si="36"/>
        <v>0</v>
      </c>
      <c r="N157" s="23" t="s">
        <v>297</v>
      </c>
      <c r="O157" s="23">
        <v>0</v>
      </c>
    </row>
    <row r="158" spans="1:15">
      <c r="A158" s="25">
        <f t="shared" si="0"/>
        <v>147</v>
      </c>
      <c r="C158" s="90">
        <v>39100</v>
      </c>
      <c r="E158" s="89" t="s">
        <v>295</v>
      </c>
      <c r="G158" s="75">
        <f t="shared" si="37"/>
        <v>13455.886620999998</v>
      </c>
      <c r="H158" s="73">
        <v>5.4</v>
      </c>
      <c r="I158" s="75" t="str">
        <f t="shared" si="32"/>
        <v>P, S, T &amp; D Plant</v>
      </c>
      <c r="J158" s="75">
        <f t="shared" si="33"/>
        <v>9296.0197818006072</v>
      </c>
      <c r="K158" s="75">
        <f t="shared" si="34"/>
        <v>3879.6277098470496</v>
      </c>
      <c r="L158" s="75">
        <f t="shared" si="35"/>
        <v>280.23912935233926</v>
      </c>
      <c r="M158" s="23">
        <f t="shared" si="36"/>
        <v>0</v>
      </c>
      <c r="N158" s="23" t="s">
        <v>298</v>
      </c>
      <c r="O158" s="23">
        <v>2053.6120930000011</v>
      </c>
    </row>
    <row r="159" spans="1:15">
      <c r="A159" s="25">
        <f t="shared" ref="A159:A177" si="38">A158+1</f>
        <v>148</v>
      </c>
      <c r="C159" s="90">
        <v>39102</v>
      </c>
      <c r="E159" s="89" t="s">
        <v>296</v>
      </c>
      <c r="G159" s="75">
        <v>0</v>
      </c>
      <c r="H159" s="73">
        <v>5.4</v>
      </c>
      <c r="I159" s="75" t="str">
        <f t="shared" si="32"/>
        <v>P, S, T &amp; D Plant</v>
      </c>
      <c r="J159" s="75">
        <f t="shared" si="33"/>
        <v>0</v>
      </c>
      <c r="K159" s="75">
        <f t="shared" si="34"/>
        <v>0</v>
      </c>
      <c r="L159" s="75">
        <f t="shared" si="35"/>
        <v>0</v>
      </c>
      <c r="M159" s="23">
        <f t="shared" si="36"/>
        <v>0</v>
      </c>
      <c r="N159" s="23" t="s">
        <v>186</v>
      </c>
      <c r="O159" s="23">
        <v>0</v>
      </c>
    </row>
    <row r="160" spans="1:15">
      <c r="A160" s="25">
        <f t="shared" si="38"/>
        <v>149</v>
      </c>
      <c r="C160" s="90">
        <v>39103</v>
      </c>
      <c r="E160" s="89" t="s">
        <v>297</v>
      </c>
      <c r="G160" s="75">
        <v>0</v>
      </c>
      <c r="H160" s="73">
        <v>5.4</v>
      </c>
      <c r="I160" s="75" t="str">
        <f t="shared" si="32"/>
        <v>P, S, T &amp; D Plant</v>
      </c>
      <c r="J160" s="75">
        <f t="shared" si="33"/>
        <v>0</v>
      </c>
      <c r="K160" s="75">
        <f t="shared" si="34"/>
        <v>0</v>
      </c>
      <c r="L160" s="75">
        <f t="shared" si="35"/>
        <v>0</v>
      </c>
      <c r="M160" s="23">
        <f t="shared" si="36"/>
        <v>0</v>
      </c>
      <c r="N160" s="23" t="s">
        <v>301</v>
      </c>
      <c r="O160" s="23">
        <v>55080.641773999996</v>
      </c>
    </row>
    <row r="161" spans="1:15">
      <c r="A161" s="25">
        <f t="shared" si="38"/>
        <v>150</v>
      </c>
      <c r="C161" s="90">
        <v>39200</v>
      </c>
      <c r="E161" s="89" t="s">
        <v>298</v>
      </c>
      <c r="G161" s="75">
        <f>+O158</f>
        <v>2053.6120930000011</v>
      </c>
      <c r="H161" s="73">
        <v>5.4</v>
      </c>
      <c r="I161" s="75" t="str">
        <f t="shared" si="32"/>
        <v>P, S, T &amp; D Plant</v>
      </c>
      <c r="J161" s="75">
        <f t="shared" si="33"/>
        <v>1418.7410445982355</v>
      </c>
      <c r="K161" s="75">
        <f t="shared" si="34"/>
        <v>592.10147987169205</v>
      </c>
      <c r="L161" s="75">
        <f t="shared" si="35"/>
        <v>42.769568530073272</v>
      </c>
      <c r="M161" s="23">
        <f t="shared" si="36"/>
        <v>0</v>
      </c>
      <c r="N161" s="23" t="s">
        <v>302</v>
      </c>
      <c r="O161" s="23">
        <v>4736.4164440000013</v>
      </c>
    </row>
    <row r="162" spans="1:15">
      <c r="A162" s="25">
        <f t="shared" si="38"/>
        <v>151</v>
      </c>
      <c r="C162" s="90">
        <v>39201</v>
      </c>
      <c r="E162" s="89" t="s">
        <v>299</v>
      </c>
      <c r="G162" s="75">
        <v>0</v>
      </c>
      <c r="H162" s="73">
        <v>5.4</v>
      </c>
      <c r="I162" s="75" t="str">
        <f t="shared" si="32"/>
        <v>P, S, T &amp; D Plant</v>
      </c>
      <c r="J162" s="75">
        <f t="shared" si="33"/>
        <v>0</v>
      </c>
      <c r="K162" s="75">
        <f t="shared" si="34"/>
        <v>0</v>
      </c>
      <c r="L162" s="75">
        <f t="shared" si="35"/>
        <v>0</v>
      </c>
      <c r="M162" s="23">
        <f t="shared" si="36"/>
        <v>0</v>
      </c>
      <c r="N162" s="23" t="s">
        <v>306</v>
      </c>
      <c r="O162" s="23">
        <v>0</v>
      </c>
    </row>
    <row r="163" spans="1:15">
      <c r="A163" s="25">
        <f t="shared" si="38"/>
        <v>152</v>
      </c>
      <c r="C163" s="90">
        <v>39202</v>
      </c>
      <c r="E163" s="89" t="s">
        <v>300</v>
      </c>
      <c r="G163" s="75">
        <v>0</v>
      </c>
      <c r="H163" s="73">
        <v>5.4</v>
      </c>
      <c r="I163" s="75" t="str">
        <f t="shared" si="32"/>
        <v>P, S, T &amp; D Plant</v>
      </c>
      <c r="J163" s="75">
        <f t="shared" si="33"/>
        <v>0</v>
      </c>
      <c r="K163" s="75">
        <f t="shared" si="34"/>
        <v>0</v>
      </c>
      <c r="L163" s="75">
        <f t="shared" si="35"/>
        <v>0</v>
      </c>
      <c r="M163" s="23">
        <f t="shared" si="36"/>
        <v>0</v>
      </c>
      <c r="N163" s="23" t="s">
        <v>500</v>
      </c>
      <c r="O163" s="23">
        <v>0</v>
      </c>
    </row>
    <row r="164" spans="1:15">
      <c r="A164" s="25">
        <f t="shared" si="38"/>
        <v>153</v>
      </c>
      <c r="C164" s="90">
        <v>39300</v>
      </c>
      <c r="E164" s="89" t="s">
        <v>186</v>
      </c>
      <c r="G164" s="75">
        <f>+O159</f>
        <v>0</v>
      </c>
      <c r="H164" s="73">
        <v>5.4</v>
      </c>
      <c r="I164" s="75" t="str">
        <f t="shared" si="32"/>
        <v>P, S, T &amp; D Plant</v>
      </c>
      <c r="J164" s="75">
        <f t="shared" si="33"/>
        <v>0</v>
      </c>
      <c r="K164" s="75">
        <f t="shared" si="34"/>
        <v>0</v>
      </c>
      <c r="L164" s="75">
        <f t="shared" si="35"/>
        <v>0</v>
      </c>
      <c r="M164" s="23">
        <f t="shared" si="36"/>
        <v>0</v>
      </c>
      <c r="N164" s="23" t="s">
        <v>500</v>
      </c>
      <c r="O164" s="23">
        <v>0</v>
      </c>
    </row>
    <row r="165" spans="1:15">
      <c r="A165" s="25">
        <f t="shared" si="38"/>
        <v>154</v>
      </c>
      <c r="C165" s="90">
        <v>39400</v>
      </c>
      <c r="E165" s="89" t="s">
        <v>301</v>
      </c>
      <c r="G165" s="75">
        <f>+O160</f>
        <v>55080.641773999996</v>
      </c>
      <c r="H165" s="73">
        <v>5.4</v>
      </c>
      <c r="I165" s="75" t="str">
        <f t="shared" si="32"/>
        <v>P, S, T &amp; D Plant</v>
      </c>
      <c r="J165" s="75">
        <f t="shared" si="33"/>
        <v>38052.545324384162</v>
      </c>
      <c r="K165" s="75">
        <f t="shared" si="34"/>
        <v>15880.959027186602</v>
      </c>
      <c r="L165" s="75">
        <f t="shared" si="35"/>
        <v>1147.1374224292263</v>
      </c>
      <c r="M165" s="23">
        <f t="shared" si="36"/>
        <v>0</v>
      </c>
      <c r="N165" s="23" t="s">
        <v>310</v>
      </c>
      <c r="O165" s="23">
        <v>0</v>
      </c>
    </row>
    <row r="166" spans="1:15">
      <c r="A166" s="25">
        <f t="shared" si="38"/>
        <v>155</v>
      </c>
      <c r="C166" s="90">
        <v>39600</v>
      </c>
      <c r="E166" s="89" t="s">
        <v>302</v>
      </c>
      <c r="G166" s="75">
        <f>+O161</f>
        <v>4736.4164440000013</v>
      </c>
      <c r="H166" s="73">
        <v>5.4</v>
      </c>
      <c r="I166" s="75" t="str">
        <f t="shared" si="32"/>
        <v>P, S, T &amp; D Plant</v>
      </c>
      <c r="J166" s="75">
        <f t="shared" si="33"/>
        <v>3272.1605196609144</v>
      </c>
      <c r="K166" s="75">
        <f t="shared" si="34"/>
        <v>1365.6129097312521</v>
      </c>
      <c r="L166" s="75">
        <f t="shared" si="35"/>
        <v>98.643014607834175</v>
      </c>
      <c r="M166" s="23">
        <f t="shared" si="36"/>
        <v>0</v>
      </c>
      <c r="N166" s="23" t="s">
        <v>311</v>
      </c>
      <c r="O166" s="23">
        <v>0</v>
      </c>
    </row>
    <row r="167" spans="1:15">
      <c r="A167" s="25">
        <f t="shared" si="38"/>
        <v>156</v>
      </c>
      <c r="C167" s="90">
        <v>39603</v>
      </c>
      <c r="E167" s="89" t="s">
        <v>303</v>
      </c>
      <c r="G167" s="75">
        <v>0</v>
      </c>
      <c r="H167" s="73">
        <v>5.4</v>
      </c>
      <c r="I167" s="75" t="str">
        <f t="shared" si="32"/>
        <v>P, S, T &amp; D Plant</v>
      </c>
      <c r="J167" s="75">
        <f t="shared" si="33"/>
        <v>0</v>
      </c>
      <c r="K167" s="75">
        <f t="shared" si="34"/>
        <v>0</v>
      </c>
      <c r="L167" s="75">
        <f t="shared" si="35"/>
        <v>0</v>
      </c>
      <c r="M167" s="23">
        <f t="shared" si="36"/>
        <v>0</v>
      </c>
      <c r="N167" s="23" t="s">
        <v>312</v>
      </c>
      <c r="O167" s="23">
        <v>0</v>
      </c>
    </row>
    <row r="168" spans="1:15">
      <c r="A168" s="25">
        <f t="shared" si="38"/>
        <v>157</v>
      </c>
      <c r="C168" s="90">
        <v>39604</v>
      </c>
      <c r="E168" s="89" t="s">
        <v>304</v>
      </c>
      <c r="G168" s="75">
        <v>0</v>
      </c>
      <c r="H168" s="73">
        <v>5.4</v>
      </c>
      <c r="I168" s="75" t="str">
        <f t="shared" si="32"/>
        <v>P, S, T &amp; D Plant</v>
      </c>
      <c r="J168" s="75">
        <f t="shared" si="33"/>
        <v>0</v>
      </c>
      <c r="K168" s="75">
        <f t="shared" si="34"/>
        <v>0</v>
      </c>
      <c r="L168" s="75">
        <f t="shared" si="35"/>
        <v>0</v>
      </c>
      <c r="M168" s="23">
        <f t="shared" si="36"/>
        <v>0</v>
      </c>
      <c r="N168" s="23" t="s">
        <v>313</v>
      </c>
      <c r="O168" s="23">
        <v>0</v>
      </c>
    </row>
    <row r="169" spans="1:15">
      <c r="A169" s="25">
        <f t="shared" si="38"/>
        <v>158</v>
      </c>
      <c r="C169" s="90">
        <v>39605</v>
      </c>
      <c r="E169" s="23" t="s">
        <v>305</v>
      </c>
      <c r="G169" s="75">
        <v>0</v>
      </c>
      <c r="H169" s="73">
        <v>5.4</v>
      </c>
      <c r="I169" s="75" t="str">
        <f t="shared" si="32"/>
        <v>P, S, T &amp; D Plant</v>
      </c>
      <c r="J169" s="75">
        <f t="shared" si="33"/>
        <v>0</v>
      </c>
      <c r="K169" s="75">
        <f t="shared" si="34"/>
        <v>0</v>
      </c>
      <c r="L169" s="75">
        <f t="shared" si="35"/>
        <v>0</v>
      </c>
      <c r="M169" s="23">
        <f t="shared" si="36"/>
        <v>0</v>
      </c>
      <c r="N169" s="23" t="s">
        <v>314</v>
      </c>
      <c r="O169" s="23">
        <v>14124.740068000001</v>
      </c>
    </row>
    <row r="170" spans="1:15">
      <c r="A170" s="25">
        <f t="shared" si="38"/>
        <v>159</v>
      </c>
      <c r="C170" s="90">
        <v>39700</v>
      </c>
      <c r="E170" s="89" t="s">
        <v>306</v>
      </c>
      <c r="G170" s="75">
        <f>+O162</f>
        <v>0</v>
      </c>
      <c r="H170" s="73">
        <v>5.4</v>
      </c>
      <c r="I170" s="75" t="str">
        <f t="shared" si="32"/>
        <v>P, S, T &amp; D Plant</v>
      </c>
      <c r="J170" s="75">
        <f t="shared" si="33"/>
        <v>0</v>
      </c>
      <c r="K170" s="75">
        <f t="shared" si="34"/>
        <v>0</v>
      </c>
      <c r="L170" s="75">
        <f t="shared" si="35"/>
        <v>0</v>
      </c>
      <c r="M170" s="23">
        <f t="shared" si="36"/>
        <v>0</v>
      </c>
      <c r="N170" s="23" t="s">
        <v>317</v>
      </c>
      <c r="O170" s="23">
        <v>0</v>
      </c>
    </row>
    <row r="171" spans="1:15">
      <c r="A171" s="25">
        <f t="shared" si="38"/>
        <v>160</v>
      </c>
      <c r="C171" s="90">
        <v>39701</v>
      </c>
      <c r="E171" s="89" t="s">
        <v>307</v>
      </c>
      <c r="G171" s="75">
        <f t="shared" ref="G171:G172" si="39">+O163</f>
        <v>0</v>
      </c>
      <c r="H171" s="73">
        <v>5.4</v>
      </c>
      <c r="I171" s="75" t="str">
        <f t="shared" si="32"/>
        <v>P, S, T &amp; D Plant</v>
      </c>
      <c r="J171" s="75">
        <f t="shared" si="33"/>
        <v>0</v>
      </c>
      <c r="K171" s="75">
        <f t="shared" si="34"/>
        <v>0</v>
      </c>
      <c r="L171" s="75">
        <f t="shared" si="35"/>
        <v>0</v>
      </c>
      <c r="M171" s="23">
        <f t="shared" si="36"/>
        <v>0</v>
      </c>
      <c r="N171" s="23" t="s">
        <v>318</v>
      </c>
      <c r="O171" s="23">
        <v>21747.898427000007</v>
      </c>
    </row>
    <row r="172" spans="1:15">
      <c r="A172" s="25">
        <f t="shared" si="38"/>
        <v>161</v>
      </c>
      <c r="C172" s="90">
        <v>39702</v>
      </c>
      <c r="E172" s="89" t="s">
        <v>308</v>
      </c>
      <c r="G172" s="75">
        <f t="shared" si="39"/>
        <v>0</v>
      </c>
      <c r="H172" s="73">
        <v>5.4</v>
      </c>
      <c r="I172" s="75" t="str">
        <f t="shared" si="32"/>
        <v>P, S, T &amp; D Plant</v>
      </c>
      <c r="J172" s="75">
        <f t="shared" si="33"/>
        <v>0</v>
      </c>
      <c r="K172" s="75">
        <f t="shared" si="34"/>
        <v>0</v>
      </c>
      <c r="L172" s="75">
        <f t="shared" si="35"/>
        <v>0</v>
      </c>
      <c r="M172" s="23">
        <f t="shared" si="36"/>
        <v>0</v>
      </c>
      <c r="N172" s="23" t="s">
        <v>319</v>
      </c>
      <c r="O172" s="23">
        <v>0</v>
      </c>
    </row>
    <row r="173" spans="1:15">
      <c r="A173" s="25">
        <f t="shared" si="38"/>
        <v>162</v>
      </c>
      <c r="C173" s="90">
        <v>39705</v>
      </c>
      <c r="E173" s="89" t="s">
        <v>309</v>
      </c>
      <c r="G173" s="75">
        <v>0</v>
      </c>
      <c r="H173" s="73">
        <v>5.4</v>
      </c>
      <c r="I173" s="75" t="str">
        <f t="shared" si="32"/>
        <v>P, S, T &amp; D Plant</v>
      </c>
      <c r="J173" s="75">
        <f t="shared" si="33"/>
        <v>0</v>
      </c>
      <c r="K173" s="75">
        <f t="shared" si="34"/>
        <v>0</v>
      </c>
      <c r="L173" s="75">
        <f t="shared" si="35"/>
        <v>0</v>
      </c>
      <c r="M173" s="23">
        <f t="shared" si="36"/>
        <v>0</v>
      </c>
      <c r="N173" s="23"/>
      <c r="O173" s="23"/>
    </row>
    <row r="174" spans="1:15">
      <c r="A174" s="25">
        <f t="shared" si="38"/>
        <v>163</v>
      </c>
      <c r="C174" s="90">
        <v>39800</v>
      </c>
      <c r="E174" s="89" t="s">
        <v>310</v>
      </c>
      <c r="G174" s="75">
        <f>+O165</f>
        <v>0</v>
      </c>
      <c r="H174" s="73">
        <v>5.4</v>
      </c>
      <c r="I174" s="75" t="str">
        <f t="shared" si="32"/>
        <v>P, S, T &amp; D Plant</v>
      </c>
      <c r="J174" s="75">
        <f t="shared" si="33"/>
        <v>0</v>
      </c>
      <c r="K174" s="75">
        <f t="shared" si="34"/>
        <v>0</v>
      </c>
      <c r="L174" s="75">
        <f t="shared" si="35"/>
        <v>0</v>
      </c>
      <c r="M174" s="23">
        <f t="shared" si="36"/>
        <v>0</v>
      </c>
      <c r="N174" s="23"/>
      <c r="O174" s="23"/>
    </row>
    <row r="175" spans="1:15">
      <c r="A175" s="25">
        <f t="shared" si="38"/>
        <v>164</v>
      </c>
      <c r="C175" s="90">
        <v>39900</v>
      </c>
      <c r="E175" s="89" t="s">
        <v>311</v>
      </c>
      <c r="G175" s="75">
        <f>+O166</f>
        <v>0</v>
      </c>
      <c r="H175" s="73">
        <v>5.4</v>
      </c>
      <c r="I175" s="75" t="str">
        <f t="shared" si="32"/>
        <v>P, S, T &amp; D Plant</v>
      </c>
      <c r="J175" s="75">
        <f t="shared" si="33"/>
        <v>0</v>
      </c>
      <c r="K175" s="75">
        <f t="shared" si="34"/>
        <v>0</v>
      </c>
      <c r="L175" s="75">
        <f t="shared" si="35"/>
        <v>0</v>
      </c>
      <c r="M175" s="23">
        <f t="shared" si="36"/>
        <v>0</v>
      </c>
      <c r="N175" s="23"/>
      <c r="O175" s="23"/>
    </row>
    <row r="176" spans="1:15">
      <c r="A176" s="25">
        <f t="shared" si="38"/>
        <v>165</v>
      </c>
      <c r="C176" s="90">
        <v>39901</v>
      </c>
      <c r="E176" s="89" t="s">
        <v>312</v>
      </c>
      <c r="G176" s="75">
        <f t="shared" ref="G176:G177" si="40">+O167</f>
        <v>0</v>
      </c>
      <c r="H176" s="73">
        <v>5.4</v>
      </c>
      <c r="I176" s="75" t="str">
        <f t="shared" si="32"/>
        <v>P, S, T &amp; D Plant</v>
      </c>
      <c r="J176" s="75">
        <f t="shared" si="33"/>
        <v>0</v>
      </c>
      <c r="K176" s="75">
        <f t="shared" si="34"/>
        <v>0</v>
      </c>
      <c r="L176" s="75">
        <f t="shared" si="35"/>
        <v>0</v>
      </c>
      <c r="M176" s="23">
        <f t="shared" si="36"/>
        <v>0</v>
      </c>
      <c r="N176" s="23"/>
      <c r="O176" s="23"/>
    </row>
    <row r="177" spans="1:15">
      <c r="A177" s="25">
        <f t="shared" si="38"/>
        <v>166</v>
      </c>
      <c r="C177" s="90">
        <v>39902</v>
      </c>
      <c r="E177" s="89" t="s">
        <v>313</v>
      </c>
      <c r="G177" s="75">
        <f t="shared" si="40"/>
        <v>0</v>
      </c>
      <c r="H177" s="73">
        <v>5.4</v>
      </c>
      <c r="I177" s="75" t="str">
        <f t="shared" si="32"/>
        <v>P, S, T &amp; D Plant</v>
      </c>
      <c r="J177" s="75">
        <f t="shared" si="33"/>
        <v>0</v>
      </c>
      <c r="K177" s="75">
        <f t="shared" si="34"/>
        <v>0</v>
      </c>
      <c r="L177" s="75">
        <f t="shared" si="35"/>
        <v>0</v>
      </c>
      <c r="M177" s="23">
        <f t="shared" si="36"/>
        <v>0</v>
      </c>
      <c r="N177" s="23"/>
      <c r="O177" s="23"/>
    </row>
    <row r="178" spans="1:15">
      <c r="A178" s="25">
        <f t="shared" ref="A178:A194" si="41">A177+1</f>
        <v>167</v>
      </c>
      <c r="C178" s="90">
        <v>39903</v>
      </c>
      <c r="E178" s="89" t="s">
        <v>314</v>
      </c>
      <c r="G178" s="75">
        <f>+O169</f>
        <v>14124.740068000001</v>
      </c>
      <c r="H178" s="73">
        <v>5.4</v>
      </c>
      <c r="I178" s="75" t="str">
        <f t="shared" si="32"/>
        <v>P, S, T &amp; D Plant</v>
      </c>
      <c r="J178" s="75">
        <f t="shared" si="33"/>
        <v>9758.0982051379378</v>
      </c>
      <c r="K178" s="75">
        <f t="shared" si="34"/>
        <v>4072.4728518950051</v>
      </c>
      <c r="L178" s="75">
        <f t="shared" si="35"/>
        <v>294.16901096705686</v>
      </c>
      <c r="M178" s="23">
        <f t="shared" si="36"/>
        <v>0</v>
      </c>
      <c r="N178" s="23"/>
      <c r="O178" s="23"/>
    </row>
    <row r="179" spans="1:15">
      <c r="A179" s="25">
        <f t="shared" si="41"/>
        <v>168</v>
      </c>
      <c r="C179" s="90">
        <v>39904</v>
      </c>
      <c r="E179" s="89" t="s">
        <v>315</v>
      </c>
      <c r="G179" s="75">
        <v>0</v>
      </c>
      <c r="H179" s="73">
        <v>5.4</v>
      </c>
      <c r="I179" s="75" t="str">
        <f t="shared" si="32"/>
        <v>P, S, T &amp; D Plant</v>
      </c>
      <c r="J179" s="75">
        <f t="shared" si="33"/>
        <v>0</v>
      </c>
      <c r="K179" s="75">
        <f t="shared" si="34"/>
        <v>0</v>
      </c>
      <c r="L179" s="75">
        <f t="shared" si="35"/>
        <v>0</v>
      </c>
      <c r="M179" s="23">
        <f t="shared" si="36"/>
        <v>0</v>
      </c>
      <c r="N179" s="23"/>
      <c r="O179" s="23"/>
    </row>
    <row r="180" spans="1:15">
      <c r="A180" s="25">
        <f t="shared" si="41"/>
        <v>169</v>
      </c>
      <c r="C180" s="90">
        <v>39905</v>
      </c>
      <c r="E180" s="89" t="s">
        <v>316</v>
      </c>
      <c r="G180" s="75">
        <v>0</v>
      </c>
      <c r="H180" s="73">
        <v>5.4</v>
      </c>
      <c r="I180" s="75" t="str">
        <f t="shared" si="32"/>
        <v>P, S, T &amp; D Plant</v>
      </c>
      <c r="J180" s="75">
        <f t="shared" si="33"/>
        <v>0</v>
      </c>
      <c r="K180" s="75">
        <f t="shared" si="34"/>
        <v>0</v>
      </c>
      <c r="L180" s="75">
        <f t="shared" si="35"/>
        <v>0</v>
      </c>
      <c r="M180" s="23">
        <f t="shared" si="36"/>
        <v>0</v>
      </c>
      <c r="N180" s="23"/>
      <c r="O180" s="23"/>
    </row>
    <row r="181" spans="1:15">
      <c r="A181" s="25">
        <f t="shared" si="41"/>
        <v>170</v>
      </c>
      <c r="C181" s="90">
        <v>39906</v>
      </c>
      <c r="E181" s="89" t="s">
        <v>317</v>
      </c>
      <c r="G181" s="75">
        <f>+O170</f>
        <v>0</v>
      </c>
      <c r="H181" s="73">
        <v>5.4</v>
      </c>
      <c r="I181" s="75" t="str">
        <f t="shared" si="32"/>
        <v>P, S, T &amp; D Plant</v>
      </c>
      <c r="J181" s="75">
        <f t="shared" si="33"/>
        <v>0</v>
      </c>
      <c r="K181" s="75">
        <f t="shared" si="34"/>
        <v>0</v>
      </c>
      <c r="L181" s="75">
        <f t="shared" si="35"/>
        <v>0</v>
      </c>
      <c r="M181" s="23">
        <f t="shared" si="36"/>
        <v>0</v>
      </c>
      <c r="N181" s="23"/>
      <c r="O181" s="23"/>
    </row>
    <row r="182" spans="1:15">
      <c r="A182" s="25">
        <f t="shared" si="41"/>
        <v>171</v>
      </c>
      <c r="C182" s="90">
        <v>39907</v>
      </c>
      <c r="E182" s="89" t="s">
        <v>318</v>
      </c>
      <c r="G182" s="75">
        <f t="shared" ref="G182:G183" si="42">+O171</f>
        <v>21747.898427000007</v>
      </c>
      <c r="H182" s="73">
        <v>5.4</v>
      </c>
      <c r="I182" s="75" t="str">
        <f t="shared" si="32"/>
        <v>P, S, T &amp; D Plant</v>
      </c>
      <c r="J182" s="75">
        <f t="shared" si="33"/>
        <v>15024.56877679591</v>
      </c>
      <c r="K182" s="75">
        <f t="shared" si="34"/>
        <v>6270.3968712585593</v>
      </c>
      <c r="L182" s="75">
        <f t="shared" si="35"/>
        <v>452.93277894553626</v>
      </c>
      <c r="M182" s="23">
        <f t="shared" si="36"/>
        <v>0</v>
      </c>
      <c r="N182" s="23"/>
      <c r="O182" s="23"/>
    </row>
    <row r="183" spans="1:15">
      <c r="A183" s="25">
        <f t="shared" si="41"/>
        <v>172</v>
      </c>
      <c r="C183" s="90">
        <v>39908</v>
      </c>
      <c r="E183" s="89" t="s">
        <v>319</v>
      </c>
      <c r="G183" s="75">
        <f t="shared" si="42"/>
        <v>0</v>
      </c>
      <c r="H183" s="73">
        <v>5.4</v>
      </c>
      <c r="I183" s="75" t="str">
        <f t="shared" si="32"/>
        <v>P, S, T &amp; D Plant</v>
      </c>
      <c r="J183" s="75">
        <f t="shared" si="33"/>
        <v>0</v>
      </c>
      <c r="K183" s="75">
        <f t="shared" si="34"/>
        <v>0</v>
      </c>
      <c r="L183" s="75">
        <f t="shared" si="35"/>
        <v>0</v>
      </c>
      <c r="M183" s="23">
        <f t="shared" si="36"/>
        <v>0</v>
      </c>
      <c r="N183" s="23"/>
      <c r="O183" s="23"/>
    </row>
    <row r="184" spans="1:15">
      <c r="A184" s="25">
        <f t="shared" si="41"/>
        <v>173</v>
      </c>
      <c r="C184" s="90">
        <v>39909</v>
      </c>
      <c r="E184" s="89" t="s">
        <v>320</v>
      </c>
      <c r="G184" s="75">
        <v>0</v>
      </c>
      <c r="H184" s="73">
        <v>5.4</v>
      </c>
      <c r="I184" s="75" t="str">
        <f t="shared" si="32"/>
        <v>P, S, T &amp; D Plant</v>
      </c>
      <c r="J184" s="75">
        <f t="shared" si="33"/>
        <v>0</v>
      </c>
      <c r="K184" s="75">
        <f t="shared" si="34"/>
        <v>0</v>
      </c>
      <c r="L184" s="75">
        <f t="shared" si="35"/>
        <v>0</v>
      </c>
      <c r="M184" s="23">
        <f t="shared" si="36"/>
        <v>0</v>
      </c>
      <c r="N184" s="23"/>
      <c r="O184" s="23"/>
    </row>
    <row r="185" spans="1:15">
      <c r="A185" s="25">
        <f t="shared" si="41"/>
        <v>174</v>
      </c>
      <c r="C185" s="90">
        <v>39924</v>
      </c>
      <c r="E185" s="89" t="s">
        <v>321</v>
      </c>
      <c r="G185" s="75">
        <v>0</v>
      </c>
      <c r="H185" s="73">
        <v>5.4</v>
      </c>
      <c r="I185" s="75" t="str">
        <f t="shared" si="32"/>
        <v>P, S, T &amp; D Plant</v>
      </c>
      <c r="J185" s="75">
        <f t="shared" si="33"/>
        <v>0</v>
      </c>
      <c r="K185" s="75">
        <f t="shared" si="34"/>
        <v>0</v>
      </c>
      <c r="L185" s="75">
        <f t="shared" si="35"/>
        <v>0</v>
      </c>
      <c r="M185" s="23">
        <f t="shared" si="36"/>
        <v>0</v>
      </c>
      <c r="N185" s="23"/>
      <c r="O185" s="23"/>
    </row>
    <row r="186" spans="1:15">
      <c r="A186" s="25">
        <f t="shared" si="41"/>
        <v>175</v>
      </c>
      <c r="H186" s="73"/>
      <c r="I186" s="23"/>
      <c r="J186" s="23"/>
      <c r="K186" s="23"/>
      <c r="L186" s="23"/>
      <c r="M186" s="23"/>
      <c r="N186" s="23"/>
      <c r="O186" s="23"/>
    </row>
    <row r="187" spans="1:15">
      <c r="A187" s="25">
        <f t="shared" si="41"/>
        <v>176</v>
      </c>
      <c r="D187" s="25" t="s">
        <v>149</v>
      </c>
      <c r="G187" s="75">
        <f>SUM(G152:G185)</f>
        <v>227907.343498</v>
      </c>
      <c r="H187" s="73"/>
      <c r="I187" s="75"/>
      <c r="J187" s="23">
        <f>SUM(J152:J185)</f>
        <v>157450.13563569877</v>
      </c>
      <c r="K187" s="23">
        <f>SUM(K152:K185)</f>
        <v>65710.693766737473</v>
      </c>
      <c r="L187" s="23">
        <f>SUM(L152:L185)</f>
        <v>4746.5140955637407</v>
      </c>
      <c r="M187" s="23">
        <f>SUM(J187:L187)-G187</f>
        <v>0</v>
      </c>
      <c r="N187" s="23"/>
      <c r="O187" s="23"/>
    </row>
    <row r="188" spans="1:15">
      <c r="A188" s="25">
        <f t="shared" si="41"/>
        <v>177</v>
      </c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41"/>
        <v>178</v>
      </c>
      <c r="D189" s="25" t="s">
        <v>348</v>
      </c>
      <c r="G189" s="91">
        <v>0</v>
      </c>
      <c r="H189" s="73">
        <v>5.4</v>
      </c>
      <c r="I189" s="75" t="str">
        <f>VLOOKUP($H189,class,3)</f>
        <v>P, S, T &amp; D Plant</v>
      </c>
      <c r="J189" s="75">
        <f>$G189*VLOOKUP($H189,class,6)</f>
        <v>0</v>
      </c>
      <c r="K189" s="75">
        <f>$G189*VLOOKUP($H189,class,7)</f>
        <v>0</v>
      </c>
      <c r="L189" s="75">
        <f>$G189*VLOOKUP($H189,class,8)</f>
        <v>0</v>
      </c>
      <c r="M189" s="23">
        <f>SUM(J189:L189)-G189</f>
        <v>0</v>
      </c>
      <c r="N189" s="23"/>
      <c r="O189" s="23"/>
    </row>
    <row r="190" spans="1:15">
      <c r="A190" s="25">
        <f t="shared" si="41"/>
        <v>179</v>
      </c>
      <c r="H190" s="73"/>
      <c r="I190" s="75"/>
      <c r="J190" s="75"/>
      <c r="K190" s="75"/>
      <c r="L190" s="75"/>
      <c r="M190" s="23"/>
      <c r="N190" s="23"/>
      <c r="O190" s="23"/>
    </row>
    <row r="191" spans="1:15">
      <c r="A191" s="25">
        <f t="shared" si="41"/>
        <v>180</v>
      </c>
      <c r="D191" s="25" t="s">
        <v>350</v>
      </c>
      <c r="H191" s="73"/>
      <c r="I191" s="75"/>
      <c r="J191" s="75"/>
      <c r="K191" s="75"/>
      <c r="L191" s="75"/>
      <c r="M191" s="23"/>
      <c r="N191" s="23"/>
      <c r="O191" s="23"/>
    </row>
    <row r="192" spans="1:15">
      <c r="A192" s="25">
        <f t="shared" si="41"/>
        <v>181</v>
      </c>
      <c r="H192" s="73"/>
      <c r="I192" s="75"/>
      <c r="J192" s="75"/>
      <c r="K192" s="75"/>
      <c r="L192" s="75"/>
      <c r="M192" s="23"/>
      <c r="N192" s="23"/>
      <c r="O192" s="23"/>
    </row>
    <row r="193" spans="1:15">
      <c r="A193" s="25">
        <f t="shared" si="41"/>
        <v>182</v>
      </c>
      <c r="D193" s="25" t="s">
        <v>148</v>
      </c>
      <c r="H193" s="73"/>
      <c r="I193" s="23"/>
      <c r="J193" s="23"/>
      <c r="K193" s="23"/>
      <c r="L193" s="23"/>
      <c r="M193" s="23"/>
      <c r="N193" s="23"/>
      <c r="O193" s="23"/>
    </row>
    <row r="194" spans="1:15">
      <c r="A194" s="25">
        <f t="shared" si="41"/>
        <v>183</v>
      </c>
      <c r="H194" s="73"/>
      <c r="I194" s="23"/>
      <c r="J194" s="23"/>
      <c r="K194" s="23"/>
      <c r="L194" s="23"/>
      <c r="M194" s="23"/>
      <c r="N194" s="23"/>
      <c r="O194" s="23"/>
    </row>
    <row r="195" spans="1:15">
      <c r="A195" s="25">
        <f t="shared" ref="A195:A239" si="43">A194+1</f>
        <v>184</v>
      </c>
      <c r="C195" s="90">
        <v>37400</v>
      </c>
      <c r="E195" s="89" t="s">
        <v>115</v>
      </c>
      <c r="G195" s="75">
        <v>0</v>
      </c>
      <c r="H195" s="73">
        <v>5.4</v>
      </c>
      <c r="I195" s="75" t="str">
        <f>VLOOKUP($H195,class,3)</f>
        <v>P, S, T &amp; D Plant</v>
      </c>
      <c r="J195" s="75">
        <f>$G195*VLOOKUP($H195,class,6)</f>
        <v>0</v>
      </c>
      <c r="K195" s="75">
        <f>$G195*VLOOKUP($H195,class,7)</f>
        <v>0</v>
      </c>
      <c r="L195" s="75">
        <f>$G195*VLOOKUP($H195,class,8)</f>
        <v>0</v>
      </c>
      <c r="M195" s="23">
        <f>SUM(J195:L195)-G195</f>
        <v>0</v>
      </c>
      <c r="N195" s="78" t="s">
        <v>139</v>
      </c>
      <c r="O195" s="23">
        <v>257998.13794141466</v>
      </c>
    </row>
    <row r="196" spans="1:15">
      <c r="A196" s="25">
        <f t="shared" si="43"/>
        <v>185</v>
      </c>
      <c r="C196" s="90">
        <v>39001</v>
      </c>
      <c r="E196" s="89" t="s">
        <v>291</v>
      </c>
      <c r="G196" s="75">
        <v>0</v>
      </c>
      <c r="H196" s="73">
        <v>5.4</v>
      </c>
      <c r="I196" s="75" t="str">
        <f t="shared" ref="I196:I228" si="44">VLOOKUP($H196,class,3)</f>
        <v>P, S, T &amp; D Plant</v>
      </c>
      <c r="J196" s="75">
        <f t="shared" ref="J196:J228" si="45">$G196*VLOOKUP($H196,class,6)</f>
        <v>0</v>
      </c>
      <c r="K196" s="75">
        <f t="shared" ref="K196:K228" si="46">$G196*VLOOKUP($H196,class,7)</f>
        <v>0</v>
      </c>
      <c r="L196" s="75">
        <f t="shared" ref="L196:L228" si="47">$G196*VLOOKUP($H196,class,8)</f>
        <v>0</v>
      </c>
      <c r="M196" s="23">
        <f t="shared" ref="M196:M228" si="48">SUM(J196:L196)-G196</f>
        <v>0</v>
      </c>
      <c r="N196" s="78" t="s">
        <v>437</v>
      </c>
      <c r="O196" s="23">
        <v>223845.72984950893</v>
      </c>
    </row>
    <row r="197" spans="1:15">
      <c r="A197" s="25">
        <f t="shared" si="43"/>
        <v>186</v>
      </c>
      <c r="C197" s="90">
        <v>36602</v>
      </c>
      <c r="E197" s="89" t="s">
        <v>139</v>
      </c>
      <c r="G197" s="75">
        <f>+O195+O196+O198</f>
        <v>483221.46005385939</v>
      </c>
      <c r="H197" s="73">
        <v>5.4</v>
      </c>
      <c r="I197" s="75" t="str">
        <f t="shared" si="44"/>
        <v>P, S, T &amp; D Plant</v>
      </c>
      <c r="J197" s="75">
        <f t="shared" si="45"/>
        <v>333834.28221227205</v>
      </c>
      <c r="K197" s="75">
        <f t="shared" si="46"/>
        <v>139323.36227416719</v>
      </c>
      <c r="L197" s="75">
        <f t="shared" si="47"/>
        <v>10063.81556742011</v>
      </c>
      <c r="M197" s="23">
        <f t="shared" si="48"/>
        <v>0</v>
      </c>
      <c r="N197" s="78" t="s">
        <v>294</v>
      </c>
      <c r="O197" s="23">
        <v>639314.83659791178</v>
      </c>
    </row>
    <row r="198" spans="1:15">
      <c r="A198" s="25">
        <f t="shared" si="43"/>
        <v>187</v>
      </c>
      <c r="C198" s="90">
        <v>37503</v>
      </c>
      <c r="E198" s="89" t="s">
        <v>278</v>
      </c>
      <c r="G198" s="75">
        <v>0</v>
      </c>
      <c r="H198" s="73">
        <v>5.4</v>
      </c>
      <c r="I198" s="75" t="str">
        <f t="shared" si="44"/>
        <v>P, S, T &amp; D Plant</v>
      </c>
      <c r="J198" s="75">
        <f t="shared" si="45"/>
        <v>0</v>
      </c>
      <c r="K198" s="75">
        <f t="shared" si="46"/>
        <v>0</v>
      </c>
      <c r="L198" s="75">
        <f t="shared" si="47"/>
        <v>0</v>
      </c>
      <c r="M198" s="23">
        <f t="shared" si="48"/>
        <v>0</v>
      </c>
      <c r="N198" s="78" t="s">
        <v>518</v>
      </c>
      <c r="O198" s="23">
        <v>1377.5922629358001</v>
      </c>
    </row>
    <row r="199" spans="1:15">
      <c r="A199" s="25">
        <f t="shared" si="43"/>
        <v>188</v>
      </c>
      <c r="C199" s="90">
        <v>39004</v>
      </c>
      <c r="E199" s="89" t="s">
        <v>293</v>
      </c>
      <c r="G199" s="75">
        <v>0</v>
      </c>
      <c r="H199" s="73">
        <v>5.4</v>
      </c>
      <c r="I199" s="75" t="str">
        <f t="shared" si="44"/>
        <v>P, S, T &amp; D Plant</v>
      </c>
      <c r="J199" s="75">
        <f t="shared" si="45"/>
        <v>0</v>
      </c>
      <c r="K199" s="75">
        <f t="shared" si="46"/>
        <v>0</v>
      </c>
      <c r="L199" s="75">
        <f t="shared" si="47"/>
        <v>0</v>
      </c>
      <c r="M199" s="23">
        <f t="shared" si="48"/>
        <v>0</v>
      </c>
      <c r="N199" s="78" t="s">
        <v>519</v>
      </c>
      <c r="O199" s="23">
        <v>3061.4875180242007</v>
      </c>
    </row>
    <row r="200" spans="1:15">
      <c r="A200" s="25">
        <f t="shared" si="43"/>
        <v>189</v>
      </c>
      <c r="C200" s="90">
        <v>39009</v>
      </c>
      <c r="E200" s="89" t="s">
        <v>294</v>
      </c>
      <c r="G200" s="75">
        <f>+O197+O199</f>
        <v>642376.32411593595</v>
      </c>
      <c r="H200" s="73">
        <v>5.4</v>
      </c>
      <c r="I200" s="75" t="str">
        <f t="shared" si="44"/>
        <v>P, S, T &amp; D Plant</v>
      </c>
      <c r="J200" s="75">
        <f t="shared" si="45"/>
        <v>443786.66263600794</v>
      </c>
      <c r="K200" s="75">
        <f t="shared" si="46"/>
        <v>185211.20587479087</v>
      </c>
      <c r="L200" s="75">
        <f t="shared" si="47"/>
        <v>13378.455605137045</v>
      </c>
      <c r="M200" s="23">
        <f t="shared" si="48"/>
        <v>0</v>
      </c>
      <c r="N200" s="78" t="s">
        <v>295</v>
      </c>
      <c r="O200" s="23">
        <v>365889.32075862802</v>
      </c>
    </row>
    <row r="201" spans="1:15">
      <c r="A201" s="25">
        <f t="shared" si="43"/>
        <v>190</v>
      </c>
      <c r="C201" s="90">
        <v>39100</v>
      </c>
      <c r="E201" s="89" t="s">
        <v>295</v>
      </c>
      <c r="G201" s="75">
        <f>+O200+O203+O204</f>
        <v>384176.43393817754</v>
      </c>
      <c r="H201" s="73">
        <v>5.4</v>
      </c>
      <c r="I201" s="75" t="str">
        <f t="shared" si="44"/>
        <v>P, S, T &amp; D Plant</v>
      </c>
      <c r="J201" s="75">
        <f t="shared" si="45"/>
        <v>265408.87495420233</v>
      </c>
      <c r="K201" s="75">
        <f t="shared" si="46"/>
        <v>110766.50543790119</v>
      </c>
      <c r="L201" s="75">
        <f t="shared" si="47"/>
        <v>8001.0535460739729</v>
      </c>
      <c r="M201" s="23">
        <f t="shared" si="48"/>
        <v>0</v>
      </c>
      <c r="N201" s="78" t="s">
        <v>296</v>
      </c>
      <c r="O201" s="23">
        <v>0</v>
      </c>
    </row>
    <row r="202" spans="1:15">
      <c r="A202" s="25">
        <f t="shared" si="43"/>
        <v>191</v>
      </c>
      <c r="C202" s="90">
        <v>39102</v>
      </c>
      <c r="E202" s="89" t="s">
        <v>296</v>
      </c>
      <c r="G202" s="75">
        <f>+O201</f>
        <v>0</v>
      </c>
      <c r="H202" s="73">
        <v>5.4</v>
      </c>
      <c r="I202" s="75" t="str">
        <f t="shared" si="44"/>
        <v>P, S, T &amp; D Plant</v>
      </c>
      <c r="J202" s="75">
        <f t="shared" si="45"/>
        <v>0</v>
      </c>
      <c r="K202" s="75">
        <f t="shared" si="46"/>
        <v>0</v>
      </c>
      <c r="L202" s="75">
        <f t="shared" si="47"/>
        <v>0</v>
      </c>
      <c r="M202" s="23">
        <f t="shared" si="48"/>
        <v>0</v>
      </c>
      <c r="N202" s="78" t="s">
        <v>297</v>
      </c>
      <c r="O202" s="23">
        <v>0</v>
      </c>
    </row>
    <row r="203" spans="1:15">
      <c r="A203" s="25">
        <f t="shared" si="43"/>
        <v>192</v>
      </c>
      <c r="C203" s="90">
        <v>39103</v>
      </c>
      <c r="E203" s="89" t="s">
        <v>297</v>
      </c>
      <c r="G203" s="75">
        <f>+O202</f>
        <v>0</v>
      </c>
      <c r="H203" s="73">
        <v>5.4</v>
      </c>
      <c r="I203" s="75" t="str">
        <f t="shared" si="44"/>
        <v>P, S, T &amp; D Plant</v>
      </c>
      <c r="J203" s="75">
        <f t="shared" si="45"/>
        <v>0</v>
      </c>
      <c r="K203" s="75">
        <f t="shared" si="46"/>
        <v>0</v>
      </c>
      <c r="L203" s="75">
        <f t="shared" si="47"/>
        <v>0</v>
      </c>
      <c r="M203" s="23">
        <f t="shared" si="48"/>
        <v>0</v>
      </c>
      <c r="N203" s="78" t="s">
        <v>438</v>
      </c>
      <c r="O203" s="23">
        <v>1068.2741400832999</v>
      </c>
    </row>
    <row r="204" spans="1:15">
      <c r="A204" s="25">
        <f t="shared" si="43"/>
        <v>193</v>
      </c>
      <c r="C204" s="90">
        <v>39200</v>
      </c>
      <c r="E204" s="89" t="s">
        <v>298</v>
      </c>
      <c r="G204" s="75">
        <f>+O205</f>
        <v>14389.250294083502</v>
      </c>
      <c r="H204" s="73">
        <v>5.4</v>
      </c>
      <c r="I204" s="75" t="str">
        <f t="shared" si="44"/>
        <v>P, S, T &amp; D Plant</v>
      </c>
      <c r="J204" s="75">
        <f t="shared" si="45"/>
        <v>9940.8354979985434</v>
      </c>
      <c r="K204" s="75">
        <f t="shared" si="46"/>
        <v>4148.7369607980863</v>
      </c>
      <c r="L204" s="75">
        <f t="shared" si="47"/>
        <v>299.6778352868713</v>
      </c>
      <c r="M204" s="23">
        <f t="shared" si="48"/>
        <v>0</v>
      </c>
      <c r="N204" s="78" t="s">
        <v>463</v>
      </c>
      <c r="O204" s="23">
        <v>17218.839039466206</v>
      </c>
    </row>
    <row r="205" spans="1:15">
      <c r="A205" s="25">
        <f t="shared" si="43"/>
        <v>194</v>
      </c>
      <c r="C205" s="90">
        <v>39201</v>
      </c>
      <c r="E205" s="89" t="s">
        <v>299</v>
      </c>
      <c r="G205" s="75">
        <v>0</v>
      </c>
      <c r="H205" s="73">
        <v>5.4</v>
      </c>
      <c r="I205" s="75" t="str">
        <f t="shared" si="44"/>
        <v>P, S, T &amp; D Plant</v>
      </c>
      <c r="J205" s="75">
        <f t="shared" si="45"/>
        <v>0</v>
      </c>
      <c r="K205" s="75">
        <f t="shared" si="46"/>
        <v>0</v>
      </c>
      <c r="L205" s="75">
        <f t="shared" si="47"/>
        <v>0</v>
      </c>
      <c r="M205" s="23">
        <f t="shared" si="48"/>
        <v>0</v>
      </c>
      <c r="N205" s="78" t="s">
        <v>298</v>
      </c>
      <c r="O205" s="23">
        <v>14389.250294083502</v>
      </c>
    </row>
    <row r="206" spans="1:15">
      <c r="A206" s="25">
        <f t="shared" si="43"/>
        <v>195</v>
      </c>
      <c r="C206" s="90">
        <v>39202</v>
      </c>
      <c r="E206" s="89" t="s">
        <v>300</v>
      </c>
      <c r="G206" s="75">
        <v>0</v>
      </c>
      <c r="H206" s="73">
        <v>5.4</v>
      </c>
      <c r="I206" s="75" t="str">
        <f t="shared" si="44"/>
        <v>P, S, T &amp; D Plant</v>
      </c>
      <c r="J206" s="75">
        <f t="shared" si="45"/>
        <v>0</v>
      </c>
      <c r="K206" s="75">
        <f t="shared" si="46"/>
        <v>0</v>
      </c>
      <c r="L206" s="75">
        <f t="shared" si="47"/>
        <v>0</v>
      </c>
      <c r="M206" s="23">
        <f t="shared" si="48"/>
        <v>0</v>
      </c>
      <c r="N206" s="78" t="s">
        <v>186</v>
      </c>
      <c r="O206" s="23">
        <v>0</v>
      </c>
    </row>
    <row r="207" spans="1:15">
      <c r="A207" s="25">
        <f t="shared" si="43"/>
        <v>196</v>
      </c>
      <c r="C207" s="90">
        <v>39300</v>
      </c>
      <c r="E207" s="89" t="s">
        <v>186</v>
      </c>
      <c r="G207" s="75">
        <f>+O206</f>
        <v>0</v>
      </c>
      <c r="H207" s="73">
        <v>5.4</v>
      </c>
      <c r="I207" s="75" t="str">
        <f t="shared" si="44"/>
        <v>P, S, T &amp; D Plant</v>
      </c>
      <c r="J207" s="75">
        <f t="shared" si="45"/>
        <v>0</v>
      </c>
      <c r="K207" s="75">
        <f t="shared" si="46"/>
        <v>0</v>
      </c>
      <c r="L207" s="75">
        <f t="shared" si="47"/>
        <v>0</v>
      </c>
      <c r="M207" s="23">
        <f t="shared" si="48"/>
        <v>0</v>
      </c>
      <c r="N207" s="78" t="s">
        <v>301</v>
      </c>
      <c r="O207" s="23">
        <v>1374.7885361572999</v>
      </c>
    </row>
    <row r="208" spans="1:15">
      <c r="A208" s="25">
        <f t="shared" si="43"/>
        <v>197</v>
      </c>
      <c r="C208" s="90">
        <v>39400</v>
      </c>
      <c r="E208" s="89" t="s">
        <v>301</v>
      </c>
      <c r="G208" s="75">
        <f>+O207</f>
        <v>1374.7885361572999</v>
      </c>
      <c r="H208" s="73">
        <v>5.4</v>
      </c>
      <c r="I208" s="75" t="str">
        <f t="shared" si="44"/>
        <v>P, S, T &amp; D Plant</v>
      </c>
      <c r="J208" s="75">
        <f t="shared" si="45"/>
        <v>949.77475567947272</v>
      </c>
      <c r="K208" s="75">
        <f t="shared" si="46"/>
        <v>396.38173613412494</v>
      </c>
      <c r="L208" s="75">
        <f t="shared" si="47"/>
        <v>28.632044343702024</v>
      </c>
      <c r="M208" s="23">
        <f t="shared" si="48"/>
        <v>0</v>
      </c>
      <c r="N208" s="78" t="s">
        <v>464</v>
      </c>
      <c r="O208" s="23">
        <v>0</v>
      </c>
    </row>
    <row r="209" spans="1:15">
      <c r="A209" s="25">
        <f t="shared" si="43"/>
        <v>198</v>
      </c>
      <c r="C209" s="90">
        <v>39500</v>
      </c>
      <c r="E209" s="89" t="str">
        <f>+N207</f>
        <v>Tools, Shop &amp; Garage Equipment</v>
      </c>
      <c r="G209" s="75">
        <f>+O208</f>
        <v>0</v>
      </c>
      <c r="H209" s="73">
        <v>5.4</v>
      </c>
      <c r="I209" s="75" t="str">
        <f t="shared" si="44"/>
        <v>P, S, T &amp; D Plant</v>
      </c>
      <c r="J209" s="75">
        <f t="shared" si="45"/>
        <v>0</v>
      </c>
      <c r="K209" s="75">
        <f t="shared" si="46"/>
        <v>0</v>
      </c>
      <c r="L209" s="75">
        <f t="shared" si="47"/>
        <v>0</v>
      </c>
      <c r="M209" s="23">
        <f t="shared" si="48"/>
        <v>0</v>
      </c>
      <c r="N209" s="78" t="s">
        <v>439</v>
      </c>
      <c r="O209" s="23">
        <v>0</v>
      </c>
    </row>
    <row r="210" spans="1:15">
      <c r="A210" s="25">
        <f t="shared" si="43"/>
        <v>199</v>
      </c>
      <c r="C210" s="90">
        <v>39603</v>
      </c>
      <c r="E210" s="89" t="s">
        <v>303</v>
      </c>
      <c r="G210" s="75">
        <v>0</v>
      </c>
      <c r="H210" s="73">
        <v>5.4</v>
      </c>
      <c r="I210" s="75" t="str">
        <f t="shared" si="44"/>
        <v>P, S, T &amp; D Plant</v>
      </c>
      <c r="J210" s="75">
        <f t="shared" si="45"/>
        <v>0</v>
      </c>
      <c r="K210" s="75">
        <f t="shared" si="46"/>
        <v>0</v>
      </c>
      <c r="L210" s="75">
        <f t="shared" si="47"/>
        <v>0</v>
      </c>
      <c r="M210" s="23">
        <f t="shared" si="48"/>
        <v>0</v>
      </c>
      <c r="N210" s="78" t="s">
        <v>306</v>
      </c>
      <c r="O210" s="23">
        <v>30870.92157004197</v>
      </c>
    </row>
    <row r="211" spans="1:15">
      <c r="A211" s="25">
        <f t="shared" si="43"/>
        <v>200</v>
      </c>
      <c r="C211" s="90">
        <v>39604</v>
      </c>
      <c r="E211" s="89" t="s">
        <v>304</v>
      </c>
      <c r="G211" s="75">
        <v>0</v>
      </c>
      <c r="H211" s="73">
        <v>5.4</v>
      </c>
      <c r="I211" s="75" t="str">
        <f t="shared" si="44"/>
        <v>P, S, T &amp; D Plant</v>
      </c>
      <c r="J211" s="75">
        <f t="shared" si="45"/>
        <v>0</v>
      </c>
      <c r="K211" s="75">
        <f t="shared" si="46"/>
        <v>0</v>
      </c>
      <c r="L211" s="75">
        <f t="shared" si="47"/>
        <v>0</v>
      </c>
      <c r="M211" s="23">
        <f t="shared" si="48"/>
        <v>0</v>
      </c>
      <c r="N211" s="78" t="s">
        <v>465</v>
      </c>
      <c r="O211" s="23">
        <v>4330.5942322665005</v>
      </c>
    </row>
    <row r="212" spans="1:15">
      <c r="A212" s="25">
        <f t="shared" si="43"/>
        <v>201</v>
      </c>
      <c r="C212" s="90">
        <v>39605</v>
      </c>
      <c r="E212" s="23" t="s">
        <v>305</v>
      </c>
      <c r="G212" s="75">
        <v>0</v>
      </c>
      <c r="H212" s="73">
        <v>5.4</v>
      </c>
      <c r="I212" s="75" t="str">
        <f t="shared" si="44"/>
        <v>P, S, T &amp; D Plant</v>
      </c>
      <c r="J212" s="75">
        <f t="shared" si="45"/>
        <v>0</v>
      </c>
      <c r="K212" s="75">
        <f t="shared" si="46"/>
        <v>0</v>
      </c>
      <c r="L212" s="75">
        <f t="shared" si="47"/>
        <v>0</v>
      </c>
      <c r="M212" s="23">
        <f t="shared" si="48"/>
        <v>0</v>
      </c>
      <c r="N212" s="78" t="s">
        <v>310</v>
      </c>
      <c r="O212" s="23">
        <v>4924.0934636839011</v>
      </c>
    </row>
    <row r="213" spans="1:15">
      <c r="A213" s="25">
        <f t="shared" si="43"/>
        <v>202</v>
      </c>
      <c r="C213" s="90">
        <v>39700</v>
      </c>
      <c r="E213" s="89" t="s">
        <v>306</v>
      </c>
      <c r="G213" s="75">
        <f>+O210+O211</f>
        <v>35201.515802308473</v>
      </c>
      <c r="H213" s="73">
        <v>5.4</v>
      </c>
      <c r="I213" s="75" t="str">
        <f t="shared" si="44"/>
        <v>P, S, T &amp; D Plant</v>
      </c>
      <c r="J213" s="75">
        <f t="shared" si="45"/>
        <v>24319.0208467517</v>
      </c>
      <c r="K213" s="75">
        <f t="shared" si="46"/>
        <v>10149.370307722273</v>
      </c>
      <c r="L213" s="75">
        <f t="shared" si="47"/>
        <v>733.12464783449673</v>
      </c>
      <c r="M213" s="23">
        <f t="shared" si="48"/>
        <v>0</v>
      </c>
      <c r="N213" s="78" t="s">
        <v>466</v>
      </c>
      <c r="O213" s="23">
        <v>591.77962230119999</v>
      </c>
    </row>
    <row r="214" spans="1:15">
      <c r="A214" s="25">
        <f t="shared" si="43"/>
        <v>203</v>
      </c>
      <c r="C214" s="90">
        <v>39701</v>
      </c>
      <c r="E214" s="89" t="s">
        <v>307</v>
      </c>
      <c r="G214" s="75">
        <v>0</v>
      </c>
      <c r="H214" s="73">
        <v>5.4</v>
      </c>
      <c r="I214" s="75" t="str">
        <f t="shared" si="44"/>
        <v>P, S, T &amp; D Plant</v>
      </c>
      <c r="J214" s="75">
        <f t="shared" si="45"/>
        <v>0</v>
      </c>
      <c r="K214" s="75">
        <f t="shared" si="46"/>
        <v>0</v>
      </c>
      <c r="L214" s="75">
        <f t="shared" si="47"/>
        <v>0</v>
      </c>
      <c r="M214" s="23">
        <f t="shared" si="48"/>
        <v>0</v>
      </c>
      <c r="N214" s="78" t="s">
        <v>311</v>
      </c>
      <c r="O214" s="23">
        <v>0</v>
      </c>
    </row>
    <row r="215" spans="1:15">
      <c r="A215" s="25">
        <f t="shared" si="43"/>
        <v>204</v>
      </c>
      <c r="C215" s="90">
        <v>39702</v>
      </c>
      <c r="E215" s="89" t="s">
        <v>308</v>
      </c>
      <c r="G215" s="75">
        <v>0</v>
      </c>
      <c r="H215" s="73">
        <v>5.4</v>
      </c>
      <c r="I215" s="75" t="str">
        <f t="shared" si="44"/>
        <v>P, S, T &amp; D Plant</v>
      </c>
      <c r="J215" s="75">
        <f t="shared" si="45"/>
        <v>0</v>
      </c>
      <c r="K215" s="75">
        <f t="shared" si="46"/>
        <v>0</v>
      </c>
      <c r="L215" s="75">
        <f t="shared" si="47"/>
        <v>0</v>
      </c>
      <c r="M215" s="23">
        <f t="shared" si="48"/>
        <v>0</v>
      </c>
      <c r="N215" s="78" t="s">
        <v>312</v>
      </c>
      <c r="O215" s="23">
        <v>1743720.406885138</v>
      </c>
    </row>
    <row r="216" spans="1:15">
      <c r="A216" s="25">
        <f t="shared" si="43"/>
        <v>205</v>
      </c>
      <c r="C216" s="90">
        <v>39705</v>
      </c>
      <c r="E216" s="89" t="s">
        <v>309</v>
      </c>
      <c r="G216" s="75">
        <v>0</v>
      </c>
      <c r="H216" s="73">
        <v>5.4</v>
      </c>
      <c r="I216" s="75" t="str">
        <f t="shared" si="44"/>
        <v>P, S, T &amp; D Plant</v>
      </c>
      <c r="J216" s="75">
        <f t="shared" si="45"/>
        <v>0</v>
      </c>
      <c r="K216" s="75">
        <f t="shared" si="46"/>
        <v>0</v>
      </c>
      <c r="L216" s="75">
        <f t="shared" si="47"/>
        <v>0</v>
      </c>
      <c r="M216" s="23">
        <f t="shared" si="48"/>
        <v>0</v>
      </c>
      <c r="N216" s="78" t="s">
        <v>313</v>
      </c>
      <c r="O216" s="23">
        <v>1811823.1868432944</v>
      </c>
    </row>
    <row r="217" spans="1:15">
      <c r="A217" s="25">
        <f t="shared" si="43"/>
        <v>206</v>
      </c>
      <c r="C217" s="90">
        <v>39800</v>
      </c>
      <c r="E217" s="89" t="s">
        <v>310</v>
      </c>
      <c r="G217" s="75">
        <f>+O212+O213</f>
        <v>5515.8730859851012</v>
      </c>
      <c r="H217" s="73">
        <v>5.4</v>
      </c>
      <c r="I217" s="75" t="str">
        <f t="shared" si="44"/>
        <v>P, S, T &amp; D Plant</v>
      </c>
      <c r="J217" s="75">
        <f t="shared" si="45"/>
        <v>3810.6493288368997</v>
      </c>
      <c r="K217" s="75">
        <f t="shared" si="46"/>
        <v>1590.3473826087436</v>
      </c>
      <c r="L217" s="75">
        <f t="shared" si="47"/>
        <v>114.8763745394571</v>
      </c>
      <c r="M217" s="23">
        <f t="shared" si="48"/>
        <v>0</v>
      </c>
      <c r="N217" s="78" t="s">
        <v>314</v>
      </c>
      <c r="O217" s="23">
        <v>222409.05540325341</v>
      </c>
    </row>
    <row r="218" spans="1:15">
      <c r="A218" s="25">
        <f t="shared" si="43"/>
        <v>207</v>
      </c>
      <c r="C218" s="90">
        <v>39900</v>
      </c>
      <c r="E218" s="89" t="s">
        <v>311</v>
      </c>
      <c r="G218" s="75">
        <f>+O214</f>
        <v>0</v>
      </c>
      <c r="H218" s="73">
        <v>5.4</v>
      </c>
      <c r="I218" s="75" t="str">
        <f t="shared" si="44"/>
        <v>P, S, T &amp; D Plant</v>
      </c>
      <c r="J218" s="75">
        <f t="shared" si="45"/>
        <v>0</v>
      </c>
      <c r="K218" s="75">
        <f t="shared" si="46"/>
        <v>0</v>
      </c>
      <c r="L218" s="75">
        <f t="shared" si="47"/>
        <v>0</v>
      </c>
      <c r="M218" s="23">
        <f t="shared" si="48"/>
        <v>0</v>
      </c>
      <c r="N218" s="78" t="s">
        <v>315</v>
      </c>
      <c r="O218" s="23">
        <v>0</v>
      </c>
    </row>
    <row r="219" spans="1:15">
      <c r="A219" s="25">
        <f t="shared" si="43"/>
        <v>208</v>
      </c>
      <c r="C219" s="90">
        <v>39901</v>
      </c>
      <c r="E219" s="89" t="s">
        <v>312</v>
      </c>
      <c r="G219" s="75">
        <f>+O215+O224</f>
        <v>2628269.6444544224</v>
      </c>
      <c r="H219" s="73">
        <v>5.4</v>
      </c>
      <c r="I219" s="75" t="str">
        <f t="shared" si="44"/>
        <v>P, S, T &amp; D Plant</v>
      </c>
      <c r="J219" s="75">
        <f t="shared" si="45"/>
        <v>1815744.0899229737</v>
      </c>
      <c r="K219" s="75">
        <f t="shared" si="46"/>
        <v>757787.87595175533</v>
      </c>
      <c r="L219" s="75">
        <f t="shared" si="47"/>
        <v>54737.678579693034</v>
      </c>
      <c r="M219" s="23">
        <f t="shared" si="48"/>
        <v>0</v>
      </c>
      <c r="N219" s="78" t="s">
        <v>316</v>
      </c>
      <c r="O219" s="23">
        <v>0</v>
      </c>
    </row>
    <row r="220" spans="1:15">
      <c r="A220" s="25">
        <f t="shared" si="43"/>
        <v>209</v>
      </c>
      <c r="C220" s="90">
        <v>39902</v>
      </c>
      <c r="E220" s="89" t="s">
        <v>313</v>
      </c>
      <c r="G220" s="75">
        <f>+O216+O225</f>
        <v>2115244.3115799422</v>
      </c>
      <c r="H220" s="73">
        <v>5.4</v>
      </c>
      <c r="I220" s="75" t="str">
        <f t="shared" si="44"/>
        <v>P, S, T &amp; D Plant</v>
      </c>
      <c r="J220" s="75">
        <f t="shared" si="45"/>
        <v>1461319.7567450248</v>
      </c>
      <c r="K220" s="75">
        <f t="shared" si="46"/>
        <v>609871.40241614345</v>
      </c>
      <c r="L220" s="75">
        <f t="shared" si="47"/>
        <v>44053.152418773738</v>
      </c>
      <c r="M220" s="23">
        <f t="shared" si="48"/>
        <v>0</v>
      </c>
      <c r="N220" s="78" t="s">
        <v>317</v>
      </c>
      <c r="O220" s="23">
        <v>206660.40620145973</v>
      </c>
    </row>
    <row r="221" spans="1:15">
      <c r="A221" s="25">
        <f t="shared" si="43"/>
        <v>210</v>
      </c>
      <c r="C221" s="90">
        <v>39903</v>
      </c>
      <c r="E221" s="89" t="s">
        <v>314</v>
      </c>
      <c r="G221" s="75">
        <f>+O217+O226</f>
        <v>292050.29729580984</v>
      </c>
      <c r="H221" s="73">
        <v>5.4</v>
      </c>
      <c r="I221" s="75" t="str">
        <f t="shared" si="44"/>
        <v>P, S, T &amp; D Plant</v>
      </c>
      <c r="J221" s="75">
        <f t="shared" si="45"/>
        <v>201763.39303465636</v>
      </c>
      <c r="K221" s="75">
        <f t="shared" si="46"/>
        <v>84204.516429976313</v>
      </c>
      <c r="L221" s="75">
        <f t="shared" si="47"/>
        <v>6082.3878311771341</v>
      </c>
      <c r="M221" s="23">
        <f t="shared" si="48"/>
        <v>0</v>
      </c>
      <c r="N221" s="78" t="s">
        <v>318</v>
      </c>
      <c r="O221" s="23">
        <v>3774.2567868797005</v>
      </c>
    </row>
    <row r="222" spans="1:15">
      <c r="A222" s="25">
        <f t="shared" si="43"/>
        <v>211</v>
      </c>
      <c r="C222" s="90">
        <v>39904</v>
      </c>
      <c r="E222" s="89" t="s">
        <v>315</v>
      </c>
      <c r="G222" s="75">
        <f t="shared" ref="G222:G223" si="49">+O218</f>
        <v>0</v>
      </c>
      <c r="H222" s="73">
        <v>5.4</v>
      </c>
      <c r="I222" s="75" t="str">
        <f t="shared" si="44"/>
        <v>P, S, T &amp; D Plant</v>
      </c>
      <c r="J222" s="75">
        <f t="shared" si="45"/>
        <v>0</v>
      </c>
      <c r="K222" s="75">
        <f t="shared" si="46"/>
        <v>0</v>
      </c>
      <c r="L222" s="75">
        <f t="shared" si="47"/>
        <v>0</v>
      </c>
      <c r="M222" s="23">
        <f t="shared" si="48"/>
        <v>0</v>
      </c>
      <c r="N222" s="78" t="s">
        <v>319</v>
      </c>
      <c r="O222" s="23">
        <v>4940307.1732368981</v>
      </c>
    </row>
    <row r="223" spans="1:15">
      <c r="A223" s="25">
        <f t="shared" si="43"/>
        <v>212</v>
      </c>
      <c r="C223" s="90">
        <v>39905</v>
      </c>
      <c r="E223" s="89" t="s">
        <v>316</v>
      </c>
      <c r="G223" s="75">
        <f t="shared" si="49"/>
        <v>0</v>
      </c>
      <c r="H223" s="73">
        <v>5.4</v>
      </c>
      <c r="I223" s="75" t="str">
        <f t="shared" si="44"/>
        <v>P, S, T &amp; D Plant</v>
      </c>
      <c r="J223" s="75">
        <f t="shared" si="45"/>
        <v>0</v>
      </c>
      <c r="K223" s="75">
        <f t="shared" si="46"/>
        <v>0</v>
      </c>
      <c r="L223" s="75">
        <f t="shared" si="47"/>
        <v>0</v>
      </c>
      <c r="M223" s="23">
        <f t="shared" si="48"/>
        <v>0</v>
      </c>
      <c r="N223" s="78" t="s">
        <v>320</v>
      </c>
      <c r="O223" s="23">
        <v>0</v>
      </c>
    </row>
    <row r="224" spans="1:15">
      <c r="A224" s="25">
        <f t="shared" si="43"/>
        <v>213</v>
      </c>
      <c r="C224" s="90">
        <v>39906</v>
      </c>
      <c r="E224" s="89" t="s">
        <v>317</v>
      </c>
      <c r="G224" s="75">
        <f>+O220+O228</f>
        <v>214855.19153254633</v>
      </c>
      <c r="H224" s="73">
        <v>5.4</v>
      </c>
      <c r="I224" s="75" t="str">
        <f t="shared" si="44"/>
        <v>P, S, T &amp; D Plant</v>
      </c>
      <c r="J224" s="75">
        <f t="shared" si="45"/>
        <v>148433.03655606133</v>
      </c>
      <c r="K224" s="75">
        <f t="shared" si="46"/>
        <v>61947.471627270192</v>
      </c>
      <c r="L224" s="75">
        <f t="shared" si="47"/>
        <v>4474.6833492147998</v>
      </c>
      <c r="M224" s="23">
        <f t="shared" si="48"/>
        <v>0</v>
      </c>
      <c r="N224" s="78" t="s">
        <v>467</v>
      </c>
      <c r="O224" s="23">
        <v>884549.23756928451</v>
      </c>
    </row>
    <row r="225" spans="1:15">
      <c r="A225" s="25">
        <f t="shared" si="43"/>
        <v>214</v>
      </c>
      <c r="C225" s="90">
        <v>39907</v>
      </c>
      <c r="E225" s="89" t="s">
        <v>318</v>
      </c>
      <c r="G225" s="75">
        <f>+O221</f>
        <v>3774.2567868797005</v>
      </c>
      <c r="H225" s="73">
        <v>5.4</v>
      </c>
      <c r="I225" s="75" t="str">
        <f t="shared" si="44"/>
        <v>P, S, T &amp; D Plant</v>
      </c>
      <c r="J225" s="75">
        <f t="shared" si="45"/>
        <v>2607.4510539998478</v>
      </c>
      <c r="K225" s="75">
        <f t="shared" si="46"/>
        <v>1088.2011439963053</v>
      </c>
      <c r="L225" s="75">
        <f t="shared" si="47"/>
        <v>78.604588883546967</v>
      </c>
      <c r="M225" s="23">
        <f t="shared" si="48"/>
        <v>0</v>
      </c>
      <c r="N225" s="78" t="s">
        <v>468</v>
      </c>
      <c r="O225" s="23">
        <v>303421.12473664794</v>
      </c>
    </row>
    <row r="226" spans="1:15">
      <c r="A226" s="25">
        <f t="shared" si="43"/>
        <v>215</v>
      </c>
      <c r="C226" s="90">
        <v>39908</v>
      </c>
      <c r="E226" s="89" t="s">
        <v>319</v>
      </c>
      <c r="G226" s="75">
        <f>+O222</f>
        <v>4940307.1732368981</v>
      </c>
      <c r="H226" s="73">
        <v>5.4</v>
      </c>
      <c r="I226" s="75" t="str">
        <f t="shared" si="44"/>
        <v>P, S, T &amp; D Plant</v>
      </c>
      <c r="J226" s="75">
        <f t="shared" si="45"/>
        <v>3413018.7407278134</v>
      </c>
      <c r="K226" s="75">
        <f t="shared" si="46"/>
        <v>1424399.0860129306</v>
      </c>
      <c r="L226" s="75">
        <f t="shared" si="47"/>
        <v>102889.34649615349</v>
      </c>
      <c r="M226" s="23">
        <f t="shared" si="48"/>
        <v>0</v>
      </c>
      <c r="N226" s="78" t="s">
        <v>469</v>
      </c>
      <c r="O226" s="23">
        <v>69641.241892556398</v>
      </c>
    </row>
    <row r="227" spans="1:15">
      <c r="A227" s="25">
        <f t="shared" si="43"/>
        <v>216</v>
      </c>
      <c r="C227" s="90">
        <v>39909</v>
      </c>
      <c r="E227" s="89" t="s">
        <v>320</v>
      </c>
      <c r="G227" s="75">
        <f>+O223+O229</f>
        <v>1654844.1326680011</v>
      </c>
      <c r="H227" s="73">
        <v>5.4</v>
      </c>
      <c r="I227" s="75" t="str">
        <f t="shared" si="44"/>
        <v>P, S, T &amp; D Plant</v>
      </c>
      <c r="J227" s="75">
        <f t="shared" si="45"/>
        <v>1143251.5913942175</v>
      </c>
      <c r="K227" s="75">
        <f t="shared" si="46"/>
        <v>477127.91682986531</v>
      </c>
      <c r="L227" s="75">
        <f t="shared" si="47"/>
        <v>34464.624443918146</v>
      </c>
      <c r="M227" s="23">
        <f t="shared" si="48"/>
        <v>0</v>
      </c>
      <c r="N227" s="78" t="s">
        <v>440</v>
      </c>
      <c r="O227" s="23">
        <v>0</v>
      </c>
    </row>
    <row r="228" spans="1:15">
      <c r="A228" s="25">
        <f t="shared" si="43"/>
        <v>217</v>
      </c>
      <c r="C228" s="90">
        <v>39931</v>
      </c>
      <c r="E228" s="89" t="s">
        <v>475</v>
      </c>
      <c r="G228" s="75">
        <f>+O230+O231+O232</f>
        <v>799338.37326583674</v>
      </c>
      <c r="H228" s="73">
        <v>5.4</v>
      </c>
      <c r="I228" s="75" t="str">
        <f t="shared" si="44"/>
        <v>P, S, T &amp; D Plant</v>
      </c>
      <c r="J228" s="75">
        <f t="shared" si="45"/>
        <v>552224.13353534287</v>
      </c>
      <c r="K228" s="75">
        <f t="shared" si="46"/>
        <v>230466.81276478668</v>
      </c>
      <c r="L228" s="75">
        <f t="shared" si="47"/>
        <v>16647.426965707138</v>
      </c>
      <c r="M228" s="23">
        <f t="shared" si="48"/>
        <v>0</v>
      </c>
      <c r="N228" s="78" t="s">
        <v>470</v>
      </c>
      <c r="O228" s="23">
        <v>8194.7853310865994</v>
      </c>
    </row>
    <row r="229" spans="1:15">
      <c r="A229" s="25">
        <f t="shared" si="43"/>
        <v>218</v>
      </c>
      <c r="H229" s="73"/>
      <c r="I229" s="23"/>
      <c r="J229" s="23"/>
      <c r="K229" s="23"/>
      <c r="L229" s="23"/>
      <c r="M229" s="23"/>
      <c r="N229" s="78" t="s">
        <v>471</v>
      </c>
      <c r="O229" s="23">
        <v>1654844.1326680011</v>
      </c>
    </row>
    <row r="230" spans="1:15">
      <c r="A230" s="25">
        <f t="shared" si="43"/>
        <v>219</v>
      </c>
      <c r="D230" s="25" t="s">
        <v>149</v>
      </c>
      <c r="G230" s="75">
        <f>SUM(G195:G228)</f>
        <v>14214939.026646843</v>
      </c>
      <c r="H230" s="73"/>
      <c r="I230" s="75"/>
      <c r="J230" s="23">
        <f>SUM(J195:J228)</f>
        <v>9820412.2932018396</v>
      </c>
      <c r="K230" s="23">
        <f>SUM(K195:K228)</f>
        <v>4098479.1931508468</v>
      </c>
      <c r="L230" s="23">
        <f>SUM(L195:L228)</f>
        <v>296047.5402941567</v>
      </c>
      <c r="M230" s="23">
        <f>SUM(J230:L230)-G230</f>
        <v>0</v>
      </c>
      <c r="N230" s="78" t="s">
        <v>472</v>
      </c>
      <c r="O230" s="23">
        <v>10701.416627367897</v>
      </c>
    </row>
    <row r="231" spans="1:15">
      <c r="A231" s="25">
        <f t="shared" si="43"/>
        <v>220</v>
      </c>
      <c r="H231" s="73"/>
      <c r="I231" s="75"/>
      <c r="J231" s="75"/>
      <c r="K231" s="75"/>
      <c r="L231" s="75"/>
      <c r="M231" s="23"/>
      <c r="N231" s="78" t="s">
        <v>473</v>
      </c>
      <c r="O231" s="23">
        <v>28220.519770867901</v>
      </c>
    </row>
    <row r="232" spans="1:15">
      <c r="A232" s="25">
        <f t="shared" si="43"/>
        <v>221</v>
      </c>
      <c r="D232" s="25" t="s">
        <v>348</v>
      </c>
      <c r="G232" s="75">
        <v>0</v>
      </c>
      <c r="H232" s="73">
        <v>5.4</v>
      </c>
      <c r="I232" s="75" t="str">
        <f>VLOOKUP($H232,class,3)</f>
        <v>P, S, T &amp; D Plant</v>
      </c>
      <c r="J232" s="75">
        <f>$G232*VLOOKUP($H232,class,6)</f>
        <v>0</v>
      </c>
      <c r="K232" s="75">
        <f>$G232*VLOOKUP($H232,class,7)</f>
        <v>0</v>
      </c>
      <c r="L232" s="75">
        <f>$G232*VLOOKUP($H232,class,8)</f>
        <v>0</v>
      </c>
      <c r="M232" s="23">
        <f>SUM(J232:L232)-G232</f>
        <v>0</v>
      </c>
      <c r="N232" s="78" t="s">
        <v>474</v>
      </c>
      <c r="O232" s="23">
        <v>760416.43686760089</v>
      </c>
    </row>
    <row r="233" spans="1:15">
      <c r="A233" s="25">
        <f t="shared" si="43"/>
        <v>222</v>
      </c>
      <c r="H233" s="73"/>
      <c r="I233" s="75"/>
      <c r="J233" s="75"/>
      <c r="K233" s="75"/>
      <c r="L233" s="75"/>
      <c r="M233" s="23"/>
      <c r="N233" s="23"/>
      <c r="O233" s="23"/>
    </row>
    <row r="234" spans="1:15">
      <c r="A234" s="25">
        <f t="shared" si="43"/>
        <v>223</v>
      </c>
      <c r="D234" s="25" t="s">
        <v>352</v>
      </c>
      <c r="H234" s="73"/>
      <c r="I234" s="75"/>
      <c r="J234" s="75"/>
      <c r="K234" s="75"/>
      <c r="L234" s="75"/>
      <c r="M234" s="23"/>
      <c r="N234" s="23"/>
      <c r="O234" s="23"/>
    </row>
    <row r="235" spans="1:15">
      <c r="A235" s="25">
        <f t="shared" si="43"/>
        <v>224</v>
      </c>
      <c r="H235" s="73"/>
      <c r="I235" s="75"/>
      <c r="J235" s="75"/>
      <c r="K235" s="75"/>
      <c r="L235" s="75"/>
      <c r="M235" s="23"/>
      <c r="N235" s="23"/>
      <c r="O235" s="23"/>
    </row>
    <row r="236" spans="1:15">
      <c r="A236" s="25">
        <f t="shared" si="43"/>
        <v>225</v>
      </c>
      <c r="D236" s="25" t="s">
        <v>148</v>
      </c>
      <c r="H236" s="73"/>
      <c r="I236" s="23"/>
      <c r="J236" s="23"/>
      <c r="K236" s="23"/>
      <c r="L236" s="23"/>
      <c r="M236" s="23"/>
      <c r="N236" s="23"/>
      <c r="O236" s="23"/>
    </row>
    <row r="237" spans="1:15">
      <c r="A237" s="25">
        <f t="shared" si="43"/>
        <v>226</v>
      </c>
      <c r="H237" s="73"/>
      <c r="I237" s="23"/>
      <c r="J237" s="23"/>
      <c r="K237" s="23"/>
      <c r="L237" s="23"/>
      <c r="M237" s="23"/>
      <c r="N237" s="23"/>
      <c r="O237" s="23"/>
    </row>
    <row r="238" spans="1:15">
      <c r="A238" s="25">
        <f t="shared" si="43"/>
        <v>227</v>
      </c>
      <c r="C238" s="90">
        <v>37400</v>
      </c>
      <c r="E238" s="89" t="s">
        <v>115</v>
      </c>
      <c r="G238" s="75">
        <f>+O242+O243</f>
        <v>211228.73580606561</v>
      </c>
      <c r="H238" s="73">
        <v>5.4</v>
      </c>
      <c r="I238" s="75" t="str">
        <f>VLOOKUP($H238,class,3)</f>
        <v>P, S, T &amp; D Plant</v>
      </c>
      <c r="J238" s="75">
        <f>$G238*VLOOKUP($H238,class,6)</f>
        <v>145927.69408991889</v>
      </c>
      <c r="K238" s="75">
        <f>$G238*VLOOKUP($H238,class,7)</f>
        <v>60901.884775859689</v>
      </c>
      <c r="L238" s="75">
        <f>$G238*VLOOKUP($H238,class,8)</f>
        <v>4399.1569402869991</v>
      </c>
      <c r="M238" s="23">
        <f>SUM(J238:L238)-G238</f>
        <v>0</v>
      </c>
      <c r="N238" s="23"/>
      <c r="O238" s="23"/>
    </row>
    <row r="239" spans="1:15">
      <c r="A239" s="25">
        <f t="shared" si="43"/>
        <v>228</v>
      </c>
      <c r="C239" s="90">
        <v>39001</v>
      </c>
      <c r="E239" s="89" t="s">
        <v>291</v>
      </c>
      <c r="G239" s="75">
        <v>0</v>
      </c>
      <c r="H239" s="73">
        <v>5.4</v>
      </c>
      <c r="I239" s="75" t="str">
        <f t="shared" ref="I239:I271" si="50">VLOOKUP($H239,class,3)</f>
        <v>P, S, T &amp; D Plant</v>
      </c>
      <c r="J239" s="75">
        <f t="shared" ref="J239:J271" si="51">$G239*VLOOKUP($H239,class,6)</f>
        <v>0</v>
      </c>
      <c r="K239" s="75">
        <f t="shared" ref="K239:K271" si="52">$G239*VLOOKUP($H239,class,7)</f>
        <v>0</v>
      </c>
      <c r="L239" s="75">
        <f t="shared" ref="L239:L271" si="53">$G239*VLOOKUP($H239,class,8)</f>
        <v>0</v>
      </c>
      <c r="M239" s="23">
        <f t="shared" ref="M239:M271" si="54">SUM(J239:L239)-G239</f>
        <v>0</v>
      </c>
      <c r="N239" s="23"/>
      <c r="O239" s="23"/>
    </row>
    <row r="240" spans="1:15">
      <c r="A240" s="25">
        <f t="shared" ref="A240:A279" si="55">A239+1</f>
        <v>229</v>
      </c>
      <c r="C240" s="90">
        <v>36602</v>
      </c>
      <c r="E240" s="89" t="s">
        <v>139</v>
      </c>
      <c r="G240" s="75">
        <f>+O244+O246</f>
        <v>1107950.4447058998</v>
      </c>
      <c r="H240" s="73">
        <v>5.4</v>
      </c>
      <c r="I240" s="75" t="str">
        <f t="shared" si="50"/>
        <v>P, S, T &amp; D Plant</v>
      </c>
      <c r="J240" s="75">
        <f t="shared" si="51"/>
        <v>765429.2534812839</v>
      </c>
      <c r="K240" s="75">
        <f t="shared" si="52"/>
        <v>319446.45250726142</v>
      </c>
      <c r="L240" s="75">
        <f t="shared" si="53"/>
        <v>23074.738717354307</v>
      </c>
      <c r="M240" s="23">
        <f t="shared" si="54"/>
        <v>0</v>
      </c>
      <c r="N240" s="23"/>
      <c r="O240" s="23"/>
    </row>
    <row r="241" spans="1:15">
      <c r="A241" s="25">
        <f t="shared" si="55"/>
        <v>230</v>
      </c>
      <c r="C241" s="90">
        <v>37503</v>
      </c>
      <c r="E241" s="89" t="s">
        <v>278</v>
      </c>
      <c r="G241" s="75">
        <v>0</v>
      </c>
      <c r="H241" s="73">
        <v>5.4</v>
      </c>
      <c r="I241" s="75" t="str">
        <f t="shared" si="50"/>
        <v>P, S, T &amp; D Plant</v>
      </c>
      <c r="J241" s="75">
        <f t="shared" si="51"/>
        <v>0</v>
      </c>
      <c r="K241" s="75">
        <f t="shared" si="52"/>
        <v>0</v>
      </c>
      <c r="L241" s="75">
        <f t="shared" si="53"/>
        <v>0</v>
      </c>
      <c r="M241" s="23">
        <f t="shared" si="54"/>
        <v>0</v>
      </c>
      <c r="N241" s="23"/>
      <c r="O241" s="23"/>
    </row>
    <row r="242" spans="1:15">
      <c r="A242" s="25">
        <f t="shared" si="55"/>
        <v>231</v>
      </c>
      <c r="C242" s="90">
        <v>39004</v>
      </c>
      <c r="E242" s="89" t="s">
        <v>293</v>
      </c>
      <c r="G242" s="75">
        <v>0</v>
      </c>
      <c r="H242" s="73">
        <v>5.4</v>
      </c>
      <c r="I242" s="75" t="str">
        <f t="shared" si="50"/>
        <v>P, S, T &amp; D Plant</v>
      </c>
      <c r="J242" s="75">
        <f t="shared" si="51"/>
        <v>0</v>
      </c>
      <c r="K242" s="75">
        <f t="shared" si="52"/>
        <v>0</v>
      </c>
      <c r="L242" s="75">
        <f t="shared" si="53"/>
        <v>0</v>
      </c>
      <c r="M242" s="23">
        <f t="shared" si="54"/>
        <v>0</v>
      </c>
      <c r="N242" s="23" t="s">
        <v>274</v>
      </c>
      <c r="O242" s="23">
        <v>154954.29478840399</v>
      </c>
    </row>
    <row r="243" spans="1:15">
      <c r="A243" s="25">
        <f t="shared" si="55"/>
        <v>232</v>
      </c>
      <c r="C243" s="90">
        <v>39009</v>
      </c>
      <c r="E243" s="89" t="s">
        <v>294</v>
      </c>
      <c r="G243" s="75">
        <f>+O245</f>
        <v>170931.35976555201</v>
      </c>
      <c r="H243" s="73">
        <v>5.4</v>
      </c>
      <c r="I243" s="75" t="str">
        <f t="shared" si="50"/>
        <v>P, S, T &amp; D Plant</v>
      </c>
      <c r="J243" s="75">
        <f t="shared" si="51"/>
        <v>118088.19043040955</v>
      </c>
      <c r="K243" s="75">
        <f t="shared" si="52"/>
        <v>49283.26601632643</v>
      </c>
      <c r="L243" s="75">
        <f t="shared" si="53"/>
        <v>3559.9033188160051</v>
      </c>
      <c r="M243" s="23">
        <f t="shared" si="54"/>
        <v>0</v>
      </c>
      <c r="N243" s="23" t="s">
        <v>441</v>
      </c>
      <c r="O243" s="23">
        <v>56274.441017661622</v>
      </c>
    </row>
    <row r="244" spans="1:15">
      <c r="A244" s="25">
        <f t="shared" si="55"/>
        <v>233</v>
      </c>
      <c r="C244" s="90">
        <v>39100</v>
      </c>
      <c r="E244" s="89" t="s">
        <v>295</v>
      </c>
      <c r="G244" s="75">
        <f>+O247+O248+O250+O251</f>
        <v>176417.8230092341</v>
      </c>
      <c r="H244" s="73">
        <v>5.4</v>
      </c>
      <c r="I244" s="75" t="str">
        <f t="shared" si="50"/>
        <v>P, S, T &amp; D Plant</v>
      </c>
      <c r="J244" s="75">
        <f t="shared" si="51"/>
        <v>121878.52192486446</v>
      </c>
      <c r="K244" s="75">
        <f t="shared" si="52"/>
        <v>50865.133895327963</v>
      </c>
      <c r="L244" s="75">
        <f t="shared" si="53"/>
        <v>3674.1671890416605</v>
      </c>
      <c r="M244" s="23">
        <f t="shared" si="54"/>
        <v>0</v>
      </c>
      <c r="N244" s="23" t="s">
        <v>139</v>
      </c>
      <c r="O244" s="23">
        <v>732357.44517118332</v>
      </c>
    </row>
    <row r="245" spans="1:15">
      <c r="A245" s="25">
        <f t="shared" si="55"/>
        <v>234</v>
      </c>
      <c r="C245" s="90">
        <v>39102</v>
      </c>
      <c r="E245" s="89" t="s">
        <v>296</v>
      </c>
      <c r="G245" s="75">
        <v>0</v>
      </c>
      <c r="H245" s="73">
        <v>5.4</v>
      </c>
      <c r="I245" s="75" t="str">
        <f t="shared" si="50"/>
        <v>P, S, T &amp; D Plant</v>
      </c>
      <c r="J245" s="75">
        <f t="shared" si="51"/>
        <v>0</v>
      </c>
      <c r="K245" s="75">
        <f t="shared" si="52"/>
        <v>0</v>
      </c>
      <c r="L245" s="75">
        <f t="shared" si="53"/>
        <v>0</v>
      </c>
      <c r="M245" s="23">
        <f t="shared" si="54"/>
        <v>0</v>
      </c>
      <c r="N245" s="23" t="s">
        <v>294</v>
      </c>
      <c r="O245" s="23">
        <v>170931.35976555201</v>
      </c>
    </row>
    <row r="246" spans="1:15">
      <c r="A246" s="25">
        <f t="shared" si="55"/>
        <v>235</v>
      </c>
      <c r="C246" s="90">
        <v>39103</v>
      </c>
      <c r="E246" s="89" t="s">
        <v>297</v>
      </c>
      <c r="G246" s="75">
        <v>0</v>
      </c>
      <c r="H246" s="73">
        <v>5.4</v>
      </c>
      <c r="I246" s="75" t="str">
        <f t="shared" si="50"/>
        <v>P, S, T &amp; D Plant</v>
      </c>
      <c r="J246" s="75">
        <f t="shared" si="51"/>
        <v>0</v>
      </c>
      <c r="K246" s="75">
        <f t="shared" si="52"/>
        <v>0</v>
      </c>
      <c r="L246" s="75">
        <f t="shared" si="53"/>
        <v>0</v>
      </c>
      <c r="M246" s="23">
        <f t="shared" si="54"/>
        <v>0</v>
      </c>
      <c r="N246" s="23" t="s">
        <v>442</v>
      </c>
      <c r="O246" s="23">
        <v>375592.99953471654</v>
      </c>
    </row>
    <row r="247" spans="1:15">
      <c r="A247" s="25">
        <f t="shared" si="55"/>
        <v>236</v>
      </c>
      <c r="C247" s="90">
        <v>39200</v>
      </c>
      <c r="E247" s="89" t="s">
        <v>298</v>
      </c>
      <c r="G247" s="75">
        <f>+O252</f>
        <v>2237.1376529946001</v>
      </c>
      <c r="H247" s="73">
        <v>5.4</v>
      </c>
      <c r="I247" s="75" t="str">
        <f t="shared" si="50"/>
        <v>P, S, T &amp; D Plant</v>
      </c>
      <c r="J247" s="75">
        <f t="shared" si="51"/>
        <v>1545.5299574531684</v>
      </c>
      <c r="K247" s="75">
        <f t="shared" si="52"/>
        <v>645.0159304816608</v>
      </c>
      <c r="L247" s="75">
        <f t="shared" si="53"/>
        <v>46.591765059770601</v>
      </c>
      <c r="M247" s="23">
        <f t="shared" si="54"/>
        <v>0</v>
      </c>
      <c r="N247" s="23" t="s">
        <v>295</v>
      </c>
      <c r="O247" s="23">
        <v>147192.02628917398</v>
      </c>
    </row>
    <row r="248" spans="1:15">
      <c r="A248" s="25">
        <f t="shared" si="55"/>
        <v>237</v>
      </c>
      <c r="C248" s="90">
        <v>39201</v>
      </c>
      <c r="E248" s="89" t="s">
        <v>299</v>
      </c>
      <c r="G248" s="75">
        <v>0</v>
      </c>
      <c r="H248" s="73">
        <v>5.4</v>
      </c>
      <c r="I248" s="75" t="str">
        <f t="shared" si="50"/>
        <v>P, S, T &amp; D Plant</v>
      </c>
      <c r="J248" s="75">
        <f t="shared" si="51"/>
        <v>0</v>
      </c>
      <c r="K248" s="75">
        <f t="shared" si="52"/>
        <v>0</v>
      </c>
      <c r="L248" s="75">
        <f t="shared" si="53"/>
        <v>0</v>
      </c>
      <c r="M248" s="23">
        <f t="shared" si="54"/>
        <v>0</v>
      </c>
      <c r="N248" s="23" t="s">
        <v>476</v>
      </c>
      <c r="O248" s="23">
        <v>0</v>
      </c>
    </row>
    <row r="249" spans="1:15">
      <c r="A249" s="25">
        <f t="shared" si="55"/>
        <v>238</v>
      </c>
      <c r="C249" s="90">
        <v>39202</v>
      </c>
      <c r="E249" s="89" t="s">
        <v>300</v>
      </c>
      <c r="G249" s="75">
        <v>0</v>
      </c>
      <c r="H249" s="73">
        <v>5.4</v>
      </c>
      <c r="I249" s="75" t="str">
        <f t="shared" si="50"/>
        <v>P, S, T &amp; D Plant</v>
      </c>
      <c r="J249" s="75">
        <f t="shared" si="51"/>
        <v>0</v>
      </c>
      <c r="K249" s="75">
        <f t="shared" si="52"/>
        <v>0</v>
      </c>
      <c r="L249" s="75">
        <f t="shared" si="53"/>
        <v>0</v>
      </c>
      <c r="M249" s="23">
        <f t="shared" si="54"/>
        <v>0</v>
      </c>
      <c r="N249" s="23" t="s">
        <v>477</v>
      </c>
      <c r="O249" s="23">
        <v>0</v>
      </c>
    </row>
    <row r="250" spans="1:15">
      <c r="A250" s="25">
        <f t="shared" si="55"/>
        <v>239</v>
      </c>
      <c r="C250" s="90">
        <v>39300</v>
      </c>
      <c r="E250" s="89" t="s">
        <v>186</v>
      </c>
      <c r="G250" s="75">
        <v>0</v>
      </c>
      <c r="H250" s="73">
        <v>5.4</v>
      </c>
      <c r="I250" s="75" t="str">
        <f t="shared" si="50"/>
        <v>P, S, T &amp; D Plant</v>
      </c>
      <c r="J250" s="75">
        <f t="shared" si="51"/>
        <v>0</v>
      </c>
      <c r="K250" s="75">
        <f t="shared" si="52"/>
        <v>0</v>
      </c>
      <c r="L250" s="75">
        <f t="shared" si="53"/>
        <v>0</v>
      </c>
      <c r="M250" s="23">
        <f t="shared" si="54"/>
        <v>0</v>
      </c>
      <c r="N250" s="23" t="s">
        <v>443</v>
      </c>
      <c r="O250" s="23">
        <v>0</v>
      </c>
    </row>
    <row r="251" spans="1:15">
      <c r="A251" s="25">
        <f t="shared" si="55"/>
        <v>240</v>
      </c>
      <c r="C251" s="90">
        <v>39400</v>
      </c>
      <c r="E251" s="89" t="s">
        <v>301</v>
      </c>
      <c r="G251" s="75">
        <f>+O253</f>
        <v>21258.9762431936</v>
      </c>
      <c r="H251" s="73">
        <v>5.4</v>
      </c>
      <c r="I251" s="75" t="str">
        <f t="shared" si="50"/>
        <v>P, S, T &amp; D Plant</v>
      </c>
      <c r="J251" s="75">
        <f t="shared" si="51"/>
        <v>14686.796140890054</v>
      </c>
      <c r="K251" s="75">
        <f t="shared" si="52"/>
        <v>6129.4298650938399</v>
      </c>
      <c r="L251" s="75">
        <f t="shared" si="53"/>
        <v>442.75023720970455</v>
      </c>
      <c r="M251" s="23">
        <f t="shared" si="54"/>
        <v>0</v>
      </c>
      <c r="N251" s="23" t="s">
        <v>478</v>
      </c>
      <c r="O251" s="23">
        <v>29225.796720060127</v>
      </c>
    </row>
    <row r="252" spans="1:15">
      <c r="A252" s="25">
        <f t="shared" si="55"/>
        <v>241</v>
      </c>
      <c r="C252" s="90">
        <v>39510</v>
      </c>
      <c r="E252" s="89" t="s">
        <v>485</v>
      </c>
      <c r="G252" s="75">
        <f>+O254</f>
        <v>0</v>
      </c>
      <c r="H252" s="73">
        <v>5.4</v>
      </c>
      <c r="I252" s="75" t="str">
        <f t="shared" si="50"/>
        <v>P, S, T &amp; D Plant</v>
      </c>
      <c r="J252" s="75">
        <f t="shared" si="51"/>
        <v>0</v>
      </c>
      <c r="K252" s="75">
        <f t="shared" si="52"/>
        <v>0</v>
      </c>
      <c r="L252" s="75">
        <f t="shared" si="53"/>
        <v>0</v>
      </c>
      <c r="M252" s="23">
        <f t="shared" si="54"/>
        <v>0</v>
      </c>
      <c r="N252" s="23" t="s">
        <v>479</v>
      </c>
      <c r="O252" s="23">
        <v>2237.1376529946001</v>
      </c>
    </row>
    <row r="253" spans="1:15">
      <c r="A253" s="25">
        <f t="shared" si="55"/>
        <v>242</v>
      </c>
      <c r="C253" s="90">
        <v>39603</v>
      </c>
      <c r="E253" s="89" t="s">
        <v>303</v>
      </c>
      <c r="G253" s="75">
        <v>0</v>
      </c>
      <c r="H253" s="73">
        <v>5.4</v>
      </c>
      <c r="I253" s="75" t="str">
        <f t="shared" si="50"/>
        <v>P, S, T &amp; D Plant</v>
      </c>
      <c r="J253" s="75">
        <f t="shared" si="51"/>
        <v>0</v>
      </c>
      <c r="K253" s="75">
        <f t="shared" si="52"/>
        <v>0</v>
      </c>
      <c r="L253" s="75">
        <f t="shared" si="53"/>
        <v>0</v>
      </c>
      <c r="M253" s="23">
        <f t="shared" si="54"/>
        <v>0</v>
      </c>
      <c r="N253" s="23" t="s">
        <v>480</v>
      </c>
      <c r="O253" s="23">
        <v>21258.9762431936</v>
      </c>
    </row>
    <row r="254" spans="1:15">
      <c r="A254" s="25">
        <f t="shared" si="55"/>
        <v>243</v>
      </c>
      <c r="C254" s="90">
        <v>39604</v>
      </c>
      <c r="E254" s="89" t="s">
        <v>304</v>
      </c>
      <c r="G254" s="75">
        <v>0</v>
      </c>
      <c r="H254" s="73">
        <v>5.4</v>
      </c>
      <c r="I254" s="75" t="str">
        <f t="shared" si="50"/>
        <v>P, S, T &amp; D Plant</v>
      </c>
      <c r="J254" s="75">
        <f t="shared" si="51"/>
        <v>0</v>
      </c>
      <c r="K254" s="75">
        <f t="shared" si="52"/>
        <v>0</v>
      </c>
      <c r="L254" s="75">
        <f t="shared" si="53"/>
        <v>0</v>
      </c>
      <c r="M254" s="23">
        <f t="shared" si="54"/>
        <v>0</v>
      </c>
      <c r="N254" s="23" t="s">
        <v>481</v>
      </c>
      <c r="O254" s="23">
        <v>0</v>
      </c>
    </row>
    <row r="255" spans="1:15">
      <c r="A255" s="25">
        <f t="shared" si="55"/>
        <v>244</v>
      </c>
      <c r="C255" s="90">
        <v>39605</v>
      </c>
      <c r="E255" s="23" t="s">
        <v>305</v>
      </c>
      <c r="G255" s="75">
        <v>0</v>
      </c>
      <c r="H255" s="73">
        <v>5.4</v>
      </c>
      <c r="I255" s="75" t="str">
        <f t="shared" si="50"/>
        <v>P, S, T &amp; D Plant</v>
      </c>
      <c r="J255" s="75">
        <f t="shared" si="51"/>
        <v>0</v>
      </c>
      <c r="K255" s="75">
        <f t="shared" si="52"/>
        <v>0</v>
      </c>
      <c r="L255" s="75">
        <f t="shared" si="53"/>
        <v>0</v>
      </c>
      <c r="M255" s="23">
        <f t="shared" si="54"/>
        <v>0</v>
      </c>
      <c r="N255" s="23" t="s">
        <v>306</v>
      </c>
      <c r="O255" s="23">
        <v>103138.82176405398</v>
      </c>
    </row>
    <row r="256" spans="1:15">
      <c r="A256" s="25">
        <f t="shared" si="55"/>
        <v>245</v>
      </c>
      <c r="C256" s="90">
        <v>39700</v>
      </c>
      <c r="E256" s="89" t="s">
        <v>306</v>
      </c>
      <c r="G256" s="75">
        <f>+O255+O256</f>
        <v>105908.27744472917</v>
      </c>
      <c r="H256" s="73">
        <v>5.4</v>
      </c>
      <c r="I256" s="75" t="str">
        <f t="shared" si="50"/>
        <v>P, S, T &amp; D Plant</v>
      </c>
      <c r="J256" s="75">
        <f t="shared" si="51"/>
        <v>73166.894899822117</v>
      </c>
      <c r="K256" s="75">
        <f t="shared" si="52"/>
        <v>30535.682965364122</v>
      </c>
      <c r="L256" s="75">
        <f t="shared" si="53"/>
        <v>2205.6995795429198</v>
      </c>
      <c r="M256" s="23">
        <f t="shared" si="54"/>
        <v>0</v>
      </c>
      <c r="N256" s="23" t="s">
        <v>444</v>
      </c>
      <c r="O256" s="23">
        <v>2769.4556806752003</v>
      </c>
    </row>
    <row r="257" spans="1:15">
      <c r="A257" s="25">
        <f t="shared" si="55"/>
        <v>246</v>
      </c>
      <c r="C257" s="90">
        <v>39701</v>
      </c>
      <c r="E257" s="89" t="s">
        <v>307</v>
      </c>
      <c r="G257" s="75">
        <v>0</v>
      </c>
      <c r="H257" s="73">
        <v>5.4</v>
      </c>
      <c r="I257" s="75" t="str">
        <f t="shared" si="50"/>
        <v>P, S, T &amp; D Plant</v>
      </c>
      <c r="J257" s="75">
        <f t="shared" si="51"/>
        <v>0</v>
      </c>
      <c r="K257" s="75">
        <f t="shared" si="52"/>
        <v>0</v>
      </c>
      <c r="L257" s="75">
        <f t="shared" si="53"/>
        <v>0</v>
      </c>
      <c r="M257" s="23">
        <f t="shared" si="54"/>
        <v>0</v>
      </c>
      <c r="N257" s="23" t="s">
        <v>310</v>
      </c>
      <c r="O257" s="23">
        <v>7188.9250731419997</v>
      </c>
    </row>
    <row r="258" spans="1:15">
      <c r="A258" s="25">
        <f t="shared" si="55"/>
        <v>247</v>
      </c>
      <c r="C258" s="90">
        <v>39702</v>
      </c>
      <c r="E258" s="89" t="s">
        <v>308</v>
      </c>
      <c r="G258" s="75">
        <v>0</v>
      </c>
      <c r="H258" s="73">
        <v>5.4</v>
      </c>
      <c r="I258" s="75" t="str">
        <f t="shared" si="50"/>
        <v>P, S, T &amp; D Plant</v>
      </c>
      <c r="J258" s="75">
        <f t="shared" si="51"/>
        <v>0</v>
      </c>
      <c r="K258" s="75">
        <f t="shared" si="52"/>
        <v>0</v>
      </c>
      <c r="L258" s="75">
        <f t="shared" si="53"/>
        <v>0</v>
      </c>
      <c r="M258" s="23">
        <f t="shared" si="54"/>
        <v>0</v>
      </c>
      <c r="N258" s="23" t="s">
        <v>482</v>
      </c>
      <c r="O258" s="23">
        <v>22652.666840737362</v>
      </c>
    </row>
    <row r="259" spans="1:15">
      <c r="A259" s="25">
        <f t="shared" si="55"/>
        <v>248</v>
      </c>
      <c r="C259" s="90">
        <v>39705</v>
      </c>
      <c r="E259" s="89" t="s">
        <v>309</v>
      </c>
      <c r="G259" s="75">
        <v>0</v>
      </c>
      <c r="H259" s="73">
        <v>5.4</v>
      </c>
      <c r="I259" s="75" t="str">
        <f t="shared" si="50"/>
        <v>P, S, T &amp; D Plant</v>
      </c>
      <c r="J259" s="75">
        <f t="shared" si="51"/>
        <v>0</v>
      </c>
      <c r="K259" s="75">
        <f t="shared" si="52"/>
        <v>0</v>
      </c>
      <c r="L259" s="75">
        <f t="shared" si="53"/>
        <v>0</v>
      </c>
      <c r="M259" s="23">
        <f t="shared" si="54"/>
        <v>0</v>
      </c>
      <c r="N259" s="23" t="s">
        <v>311</v>
      </c>
      <c r="O259" s="23">
        <v>0</v>
      </c>
    </row>
    <row r="260" spans="1:15">
      <c r="A260" s="25">
        <f t="shared" si="55"/>
        <v>249</v>
      </c>
      <c r="C260" s="90">
        <v>39800</v>
      </c>
      <c r="E260" s="89" t="s">
        <v>310</v>
      </c>
      <c r="G260" s="75">
        <f>+O257+O258</f>
        <v>29841.591913879362</v>
      </c>
      <c r="H260" s="73">
        <v>5.4</v>
      </c>
      <c r="I260" s="75" t="str">
        <f t="shared" si="50"/>
        <v>P, S, T &amp; D Plant</v>
      </c>
      <c r="J260" s="75">
        <f t="shared" si="51"/>
        <v>20616.109258746677</v>
      </c>
      <c r="K260" s="75">
        <f t="shared" si="52"/>
        <v>8603.9865046388186</v>
      </c>
      <c r="L260" s="75">
        <f t="shared" si="53"/>
        <v>621.49615049386205</v>
      </c>
      <c r="M260" s="23">
        <f t="shared" si="54"/>
        <v>0</v>
      </c>
      <c r="N260" s="23" t="s">
        <v>312</v>
      </c>
      <c r="O260" s="23">
        <v>304635.16080579598</v>
      </c>
    </row>
    <row r="261" spans="1:15">
      <c r="A261" s="25">
        <f t="shared" si="55"/>
        <v>250</v>
      </c>
      <c r="C261" s="90">
        <v>39900</v>
      </c>
      <c r="E261" s="89" t="s">
        <v>311</v>
      </c>
      <c r="G261" s="75">
        <f>+O259+O266</f>
        <v>8234.0427679403365</v>
      </c>
      <c r="H261" s="73">
        <v>5.4</v>
      </c>
      <c r="I261" s="75" t="str">
        <f t="shared" si="50"/>
        <v>P, S, T &amp; D Plant</v>
      </c>
      <c r="J261" s="75">
        <f t="shared" si="51"/>
        <v>5688.5009966944199</v>
      </c>
      <c r="K261" s="75">
        <f t="shared" si="52"/>
        <v>2374.0554142832825</v>
      </c>
      <c r="L261" s="75">
        <f t="shared" si="53"/>
        <v>171.48635696263318</v>
      </c>
      <c r="M261" s="23">
        <f t="shared" si="54"/>
        <v>0</v>
      </c>
      <c r="N261" s="23" t="s">
        <v>313</v>
      </c>
      <c r="O261" s="23">
        <v>98374.28318397401</v>
      </c>
    </row>
    <row r="262" spans="1:15">
      <c r="A262" s="25">
        <f t="shared" si="55"/>
        <v>251</v>
      </c>
      <c r="C262" s="90">
        <v>39901</v>
      </c>
      <c r="E262" s="89" t="s">
        <v>312</v>
      </c>
      <c r="G262" s="75">
        <f>+O260</f>
        <v>304635.16080579598</v>
      </c>
      <c r="H262" s="73">
        <v>5.4</v>
      </c>
      <c r="I262" s="75" t="str">
        <f t="shared" si="50"/>
        <v>P, S, T &amp; D Plant</v>
      </c>
      <c r="J262" s="75">
        <f t="shared" si="51"/>
        <v>210457.66517258534</v>
      </c>
      <c r="K262" s="75">
        <f t="shared" si="52"/>
        <v>87833.009042405654</v>
      </c>
      <c r="L262" s="75">
        <f t="shared" si="53"/>
        <v>6344.4865908049442</v>
      </c>
      <c r="M262" s="23">
        <f t="shared" si="54"/>
        <v>0</v>
      </c>
      <c r="N262" s="23" t="s">
        <v>314</v>
      </c>
      <c r="O262" s="23">
        <v>35542.616681734013</v>
      </c>
    </row>
    <row r="263" spans="1:15">
      <c r="A263" s="25">
        <f t="shared" si="55"/>
        <v>252</v>
      </c>
      <c r="C263" s="90">
        <v>39902</v>
      </c>
      <c r="E263" s="89" t="s">
        <v>313</v>
      </c>
      <c r="G263" s="75">
        <f>+O261</f>
        <v>98374.28318397401</v>
      </c>
      <c r="H263" s="73">
        <v>5.4</v>
      </c>
      <c r="I263" s="75" t="str">
        <f t="shared" si="50"/>
        <v>P, S, T &amp; D Plant</v>
      </c>
      <c r="J263" s="75">
        <f t="shared" si="51"/>
        <v>67962.023481341981</v>
      </c>
      <c r="K263" s="75">
        <f t="shared" si="52"/>
        <v>28363.466914268844</v>
      </c>
      <c r="L263" s="75">
        <f t="shared" si="53"/>
        <v>2048.7927883631764</v>
      </c>
      <c r="M263" s="23">
        <f t="shared" si="54"/>
        <v>0</v>
      </c>
      <c r="N263" s="23" t="s">
        <v>317</v>
      </c>
      <c r="O263" s="23">
        <v>90235.80098832598</v>
      </c>
    </row>
    <row r="264" spans="1:15">
      <c r="A264" s="25">
        <f t="shared" si="55"/>
        <v>253</v>
      </c>
      <c r="C264" s="90">
        <v>39903</v>
      </c>
      <c r="E264" s="89" t="s">
        <v>314</v>
      </c>
      <c r="G264" s="75">
        <f t="shared" ref="G264" si="56">+O262</f>
        <v>35542.616681734013</v>
      </c>
      <c r="H264" s="73">
        <v>5.4</v>
      </c>
      <c r="I264" s="75" t="str">
        <f t="shared" si="50"/>
        <v>P, S, T &amp; D Plant</v>
      </c>
      <c r="J264" s="75">
        <f t="shared" si="51"/>
        <v>24554.670909214383</v>
      </c>
      <c r="K264" s="75">
        <f t="shared" si="52"/>
        <v>10247.717184516496</v>
      </c>
      <c r="L264" s="75">
        <f t="shared" si="53"/>
        <v>740.22858800313247</v>
      </c>
      <c r="M264" s="23">
        <f t="shared" si="54"/>
        <v>0</v>
      </c>
      <c r="N264" s="23" t="s">
        <v>318</v>
      </c>
      <c r="O264" s="23">
        <v>0</v>
      </c>
    </row>
    <row r="265" spans="1:15">
      <c r="A265" s="25">
        <f t="shared" si="55"/>
        <v>254</v>
      </c>
      <c r="C265" s="90">
        <v>39904</v>
      </c>
      <c r="E265" s="89" t="s">
        <v>315</v>
      </c>
      <c r="G265" s="75">
        <v>0</v>
      </c>
      <c r="H265" s="73">
        <v>5.4</v>
      </c>
      <c r="I265" s="75" t="str">
        <f t="shared" si="50"/>
        <v>P, S, T &amp; D Plant</v>
      </c>
      <c r="J265" s="75">
        <f t="shared" si="51"/>
        <v>0</v>
      </c>
      <c r="K265" s="75">
        <f t="shared" si="52"/>
        <v>0</v>
      </c>
      <c r="L265" s="75">
        <f t="shared" si="53"/>
        <v>0</v>
      </c>
      <c r="M265" s="23">
        <f t="shared" si="54"/>
        <v>0</v>
      </c>
      <c r="N265" s="23" t="s">
        <v>319</v>
      </c>
      <c r="O265" s="23">
        <v>5800519.345908734</v>
      </c>
    </row>
    <row r="266" spans="1:15">
      <c r="A266" s="25">
        <f t="shared" si="55"/>
        <v>255</v>
      </c>
      <c r="C266" s="90">
        <v>39905</v>
      </c>
      <c r="E266" s="89" t="s">
        <v>316</v>
      </c>
      <c r="G266" s="75">
        <v>0</v>
      </c>
      <c r="H266" s="73">
        <v>5.4</v>
      </c>
      <c r="I266" s="75" t="str">
        <f t="shared" si="50"/>
        <v>P, S, T &amp; D Plant</v>
      </c>
      <c r="J266" s="75">
        <f t="shared" si="51"/>
        <v>0</v>
      </c>
      <c r="K266" s="75">
        <f t="shared" si="52"/>
        <v>0</v>
      </c>
      <c r="L266" s="75">
        <f t="shared" si="53"/>
        <v>0</v>
      </c>
      <c r="M266" s="23">
        <f t="shared" si="54"/>
        <v>0</v>
      </c>
      <c r="N266" s="23" t="s">
        <v>445</v>
      </c>
      <c r="O266" s="23">
        <v>8234.0427679403365</v>
      </c>
    </row>
    <row r="267" spans="1:15">
      <c r="A267" s="25">
        <f t="shared" si="55"/>
        <v>256</v>
      </c>
      <c r="C267" s="90">
        <v>39906</v>
      </c>
      <c r="E267" s="89" t="s">
        <v>317</v>
      </c>
      <c r="G267" s="75">
        <f>+O263+O267</f>
        <v>93706.410884046578</v>
      </c>
      <c r="H267" s="73">
        <v>5.4</v>
      </c>
      <c r="I267" s="75" t="str">
        <f t="shared" si="50"/>
        <v>P, S, T &amp; D Plant</v>
      </c>
      <c r="J267" s="75">
        <f t="shared" si="51"/>
        <v>64737.216788089703</v>
      </c>
      <c r="K267" s="75">
        <f t="shared" si="52"/>
        <v>27017.61678704177</v>
      </c>
      <c r="L267" s="75">
        <f t="shared" si="53"/>
        <v>1951.5773089150932</v>
      </c>
      <c r="M267" s="23">
        <f t="shared" si="54"/>
        <v>0</v>
      </c>
      <c r="N267" s="23" t="s">
        <v>446</v>
      </c>
      <c r="O267" s="23">
        <v>3470.6098957205995</v>
      </c>
    </row>
    <row r="268" spans="1:15">
      <c r="A268" s="25">
        <f t="shared" si="55"/>
        <v>257</v>
      </c>
      <c r="C268" s="90">
        <v>39907</v>
      </c>
      <c r="E268" s="89" t="s">
        <v>318</v>
      </c>
      <c r="G268" s="75">
        <f>+O264+O268</f>
        <v>98.413596259200006</v>
      </c>
      <c r="H268" s="73">
        <v>5.4</v>
      </c>
      <c r="I268" s="75" t="str">
        <f t="shared" si="50"/>
        <v>P, S, T &amp; D Plant</v>
      </c>
      <c r="J268" s="75">
        <f t="shared" si="51"/>
        <v>67.989182979283484</v>
      </c>
      <c r="K268" s="75">
        <f t="shared" si="52"/>
        <v>28.374801737480571</v>
      </c>
      <c r="L268" s="75">
        <f t="shared" si="53"/>
        <v>2.0496115424359331</v>
      </c>
      <c r="M268" s="23">
        <f t="shared" si="54"/>
        <v>0</v>
      </c>
      <c r="N268" s="23" t="s">
        <v>447</v>
      </c>
      <c r="O268" s="23">
        <v>98.413596259200006</v>
      </c>
    </row>
    <row r="269" spans="1:15">
      <c r="A269" s="25">
        <f t="shared" si="55"/>
        <v>258</v>
      </c>
      <c r="C269" s="90">
        <v>39908</v>
      </c>
      <c r="E269" s="89" t="s">
        <v>319</v>
      </c>
      <c r="G269" s="75">
        <f>+O265</f>
        <v>5800519.345908734</v>
      </c>
      <c r="H269" s="73">
        <v>5.4</v>
      </c>
      <c r="I269" s="75" t="str">
        <f t="shared" si="50"/>
        <v>P, S, T &amp; D Plant</v>
      </c>
      <c r="J269" s="75">
        <f t="shared" si="51"/>
        <v>4007297.6313676327</v>
      </c>
      <c r="K269" s="75">
        <f t="shared" si="52"/>
        <v>1672417.1524134763</v>
      </c>
      <c r="L269" s="75">
        <f t="shared" si="53"/>
        <v>120804.56212762439</v>
      </c>
      <c r="M269" s="23">
        <f t="shared" si="54"/>
        <v>0</v>
      </c>
      <c r="N269" s="23" t="s">
        <v>483</v>
      </c>
      <c r="O269" s="23">
        <v>0</v>
      </c>
    </row>
    <row r="270" spans="1:15">
      <c r="A270" s="25">
        <f t="shared" si="55"/>
        <v>259</v>
      </c>
      <c r="C270" s="90">
        <v>39909</v>
      </c>
      <c r="E270" s="89" t="s">
        <v>320</v>
      </c>
      <c r="G270" s="75">
        <f>+O269</f>
        <v>0</v>
      </c>
      <c r="H270" s="73">
        <v>5.4</v>
      </c>
      <c r="I270" s="75" t="str">
        <f t="shared" si="50"/>
        <v>P, S, T &amp; D Plant</v>
      </c>
      <c r="J270" s="75">
        <f t="shared" si="51"/>
        <v>0</v>
      </c>
      <c r="K270" s="75">
        <f t="shared" si="52"/>
        <v>0</v>
      </c>
      <c r="L270" s="75">
        <f t="shared" si="53"/>
        <v>0</v>
      </c>
      <c r="M270" s="23">
        <f t="shared" si="54"/>
        <v>0</v>
      </c>
      <c r="N270" s="23" t="s">
        <v>484</v>
      </c>
      <c r="O270" s="23">
        <v>0</v>
      </c>
    </row>
    <row r="271" spans="1:15">
      <c r="A271" s="25">
        <f t="shared" si="55"/>
        <v>260</v>
      </c>
      <c r="C271" s="90">
        <v>39924</v>
      </c>
      <c r="E271" s="89" t="s">
        <v>321</v>
      </c>
      <c r="G271" s="75">
        <v>0</v>
      </c>
      <c r="H271" s="73">
        <v>5.4</v>
      </c>
      <c r="I271" s="75" t="str">
        <f t="shared" si="50"/>
        <v>P, S, T &amp; D Plant</v>
      </c>
      <c r="J271" s="75">
        <f t="shared" si="51"/>
        <v>0</v>
      </c>
      <c r="K271" s="75">
        <f t="shared" si="52"/>
        <v>0</v>
      </c>
      <c r="L271" s="75">
        <f t="shared" si="53"/>
        <v>0</v>
      </c>
      <c r="M271" s="23">
        <f t="shared" si="54"/>
        <v>0</v>
      </c>
      <c r="O271" s="23"/>
    </row>
    <row r="272" spans="1:15">
      <c r="A272" s="25">
        <f t="shared" si="55"/>
        <v>261</v>
      </c>
      <c r="H272" s="73"/>
      <c r="I272" s="23"/>
      <c r="J272" s="23"/>
      <c r="K272" s="23"/>
      <c r="L272" s="23"/>
      <c r="M272" s="23"/>
      <c r="O272" s="23"/>
    </row>
    <row r="273" spans="1:13">
      <c r="A273" s="25">
        <f t="shared" si="55"/>
        <v>262</v>
      </c>
      <c r="D273" s="25" t="s">
        <v>149</v>
      </c>
      <c r="G273" s="75">
        <f>SUM(G238:G271)</f>
        <v>8166884.6203700323</v>
      </c>
      <c r="H273" s="73"/>
      <c r="I273" s="75"/>
      <c r="J273" s="23">
        <f>SUM(J238:J271)</f>
        <v>5642104.6880819267</v>
      </c>
      <c r="K273" s="23">
        <f>SUM(K238:K271)</f>
        <v>2354692.2450180836</v>
      </c>
      <c r="L273" s="23">
        <f>SUM(L238:L271)</f>
        <v>170087.68727002104</v>
      </c>
      <c r="M273" s="23">
        <f>SUM(J273:L273)-G273</f>
        <v>0</v>
      </c>
    </row>
    <row r="274" spans="1:13">
      <c r="A274" s="25">
        <f t="shared" si="55"/>
        <v>263</v>
      </c>
      <c r="H274" s="73"/>
      <c r="I274" s="75"/>
      <c r="J274" s="75"/>
      <c r="K274" s="75"/>
      <c r="L274" s="75"/>
      <c r="M274" s="23"/>
    </row>
    <row r="275" spans="1:13">
      <c r="A275" s="25">
        <f t="shared" si="55"/>
        <v>264</v>
      </c>
      <c r="D275" s="25" t="s">
        <v>348</v>
      </c>
      <c r="G275" s="92">
        <v>0</v>
      </c>
      <c r="H275" s="73">
        <v>5.4</v>
      </c>
      <c r="I275" s="75" t="str">
        <f>VLOOKUP($H275,class,3)</f>
        <v>P, S, T &amp; D Plant</v>
      </c>
      <c r="J275" s="75">
        <f>$G275*VLOOKUP($H275,class,6)</f>
        <v>0</v>
      </c>
      <c r="K275" s="75">
        <f>$G275*VLOOKUP($H275,class,7)</f>
        <v>0</v>
      </c>
      <c r="L275" s="75">
        <f>$G275*VLOOKUP($H275,class,8)</f>
        <v>0</v>
      </c>
      <c r="M275" s="23">
        <f>SUM(J275:L275)-G275</f>
        <v>0</v>
      </c>
    </row>
    <row r="276" spans="1:13">
      <c r="A276" s="25">
        <f t="shared" si="55"/>
        <v>265</v>
      </c>
      <c r="H276" s="73"/>
      <c r="I276" s="75"/>
      <c r="J276" s="75"/>
      <c r="K276" s="75"/>
      <c r="L276" s="75"/>
      <c r="M276" s="23"/>
    </row>
    <row r="277" spans="1:13">
      <c r="A277" s="25">
        <f t="shared" si="55"/>
        <v>266</v>
      </c>
      <c r="D277" s="25" t="s">
        <v>26</v>
      </c>
      <c r="G277" s="75">
        <f>G136+G148+G187+G230+G273</f>
        <v>950799436.58981097</v>
      </c>
      <c r="H277" s="73"/>
      <c r="I277" s="23"/>
      <c r="J277" s="23">
        <f>J136+J148+J187+J230+J273</f>
        <v>656861239.99214411</v>
      </c>
      <c r="K277" s="23">
        <f>K136+K148+K187+K230+K273</f>
        <v>274136364.59628987</v>
      </c>
      <c r="L277" s="23">
        <f>L136+L148+L187+L230+L273</f>
        <v>19801832.001377366</v>
      </c>
      <c r="M277" s="23">
        <f>SUM(J277:L277)-G277</f>
        <v>0</v>
      </c>
    </row>
    <row r="278" spans="1:13">
      <c r="A278" s="25">
        <f t="shared" si="55"/>
        <v>267</v>
      </c>
      <c r="H278" s="73"/>
      <c r="I278" s="23"/>
      <c r="M278" s="23"/>
    </row>
    <row r="279" spans="1:13">
      <c r="A279" s="25">
        <f t="shared" si="55"/>
        <v>268</v>
      </c>
      <c r="D279" s="25" t="s">
        <v>351</v>
      </c>
      <c r="G279" s="75">
        <f>G138+G150+G189+G232+G275</f>
        <v>0</v>
      </c>
      <c r="H279" s="73"/>
      <c r="I279" s="23"/>
      <c r="J279" s="23">
        <f>J138+J150+J189+J232+J275</f>
        <v>0</v>
      </c>
      <c r="K279" s="23">
        <f>K138+K150+K189+K232+K275</f>
        <v>0</v>
      </c>
      <c r="L279" s="23">
        <f>L138+L150+L189+L232+L275</f>
        <v>0</v>
      </c>
      <c r="M279" s="23">
        <f>SUM(J279:L279)-G279</f>
        <v>0</v>
      </c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PHR-2
Page &amp;P of &amp;N</oddHeader>
  </headerFooter>
  <rowBreaks count="2" manualBreakCount="2">
    <brk id="95" max="11" man="1"/>
    <brk id="19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273"/>
  <sheetViews>
    <sheetView defaultGridColor="0" view="pageBreakPreview" colorId="22" zoomScale="60" zoomScaleNormal="57" workbookViewId="0">
      <selection activeCell="G60" sqref="G60"/>
    </sheetView>
  </sheetViews>
  <sheetFormatPr defaultColWidth="8.88671875" defaultRowHeight="15"/>
  <cols>
    <col min="1" max="1" width="4.77734375" style="25" customWidth="1"/>
    <col min="2" max="2" width="1.77734375" style="25" customWidth="1"/>
    <col min="3" max="3" width="6.77734375" style="106" customWidth="1"/>
    <col min="4" max="5" width="1.77734375" style="106" customWidth="1"/>
    <col min="6" max="6" width="37.77734375" style="106" customWidth="1"/>
    <col min="7" max="7" width="17.5546875" style="75" bestFit="1" customWidth="1"/>
    <col min="8" max="8" width="14.88671875" style="72" customWidth="1"/>
    <col min="9" max="9" width="26.21875" style="25" bestFit="1" customWidth="1"/>
    <col min="10" max="12" width="14.88671875" style="25" customWidth="1"/>
    <col min="13" max="13" width="12.77734375" style="25" customWidth="1"/>
    <col min="14" max="14" width="39.33203125" style="25" bestFit="1" customWidth="1"/>
    <col min="15" max="42" width="12.77734375" style="25" customWidth="1"/>
    <col min="43" max="16384" width="8.88671875" style="25"/>
  </cols>
  <sheetData>
    <row r="1" spans="1:60">
      <c r="A1" s="25" t="str">
        <f>Summary!A1</f>
        <v>Atmos Energy Corporation, Kentucky/Mid-States Division</v>
      </c>
    </row>
    <row r="2" spans="1:60">
      <c r="A2" s="25" t="str">
        <f>Summary!A2</f>
        <v>Class Cost of Service - Customer/Demand Study</v>
      </c>
    </row>
    <row r="3" spans="1:60">
      <c r="A3" s="25" t="str">
        <f>Summary!A3</f>
        <v>Forecasted Test Period: Twelve Months Ended March 31, 2026</v>
      </c>
    </row>
    <row r="5" spans="1:60">
      <c r="A5" s="25" t="s">
        <v>27</v>
      </c>
    </row>
    <row r="6" spans="1:60">
      <c r="F6" s="11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</row>
    <row r="7" spans="1:60">
      <c r="F7" s="11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</row>
    <row r="8" spans="1:60"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</row>
    <row r="9" spans="1:60">
      <c r="G9" s="93" t="s">
        <v>17</v>
      </c>
      <c r="H9" s="73" t="s">
        <v>18</v>
      </c>
      <c r="I9" s="26" t="s">
        <v>18</v>
      </c>
      <c r="J9" s="26" t="s">
        <v>20</v>
      </c>
      <c r="K9" s="26" t="s">
        <v>19</v>
      </c>
      <c r="L9" s="26" t="s">
        <v>61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</row>
    <row r="10" spans="1:60">
      <c r="A10" s="74" t="s">
        <v>290</v>
      </c>
      <c r="C10" s="114" t="s">
        <v>288</v>
      </c>
      <c r="G10" s="93" t="s">
        <v>3</v>
      </c>
      <c r="H10" s="73" t="s">
        <v>39</v>
      </c>
      <c r="I10" s="26" t="s">
        <v>21</v>
      </c>
      <c r="J10" s="26" t="s">
        <v>3</v>
      </c>
      <c r="K10" s="26" t="s">
        <v>3</v>
      </c>
      <c r="L10" s="26" t="s">
        <v>3</v>
      </c>
    </row>
    <row r="11" spans="1:60">
      <c r="A11" s="74" t="s">
        <v>289</v>
      </c>
      <c r="C11" s="114" t="s">
        <v>289</v>
      </c>
    </row>
    <row r="12" spans="1:60">
      <c r="A12" s="25">
        <v>1</v>
      </c>
      <c r="D12" s="106" t="s">
        <v>322</v>
      </c>
      <c r="H12" s="73"/>
      <c r="I12" s="75"/>
      <c r="J12" s="75"/>
      <c r="K12" s="75"/>
      <c r="L12" s="7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60">
      <c r="A13" s="25">
        <f t="shared" ref="A13:A77" si="0">A12+1</f>
        <v>2</v>
      </c>
      <c r="H13" s="7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60">
      <c r="A14" s="25">
        <f t="shared" si="0"/>
        <v>3</v>
      </c>
      <c r="C14" s="106">
        <v>30100</v>
      </c>
      <c r="E14" s="115" t="s">
        <v>323</v>
      </c>
      <c r="G14" s="75">
        <v>8329.7199999999993</v>
      </c>
      <c r="H14" s="73">
        <v>5.4</v>
      </c>
      <c r="I14" s="75" t="str">
        <f>VLOOKUP($H14,class,3)</f>
        <v>P, S, T &amp; D Plant</v>
      </c>
      <c r="J14" s="75">
        <f>$G14*VLOOKUP($H14,class,6)</f>
        <v>5754.5997582956415</v>
      </c>
      <c r="K14" s="75">
        <f>$G14*VLOOKUP($H14,class,7)</f>
        <v>2401.6412621099753</v>
      </c>
      <c r="L14" s="75">
        <f>$G14*VLOOKUP($H14,class,8)</f>
        <v>173.47897959438131</v>
      </c>
      <c r="M14" s="23">
        <f>SUM(J14:L14)-G14</f>
        <v>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60">
      <c r="A15" s="25">
        <f t="shared" si="0"/>
        <v>4</v>
      </c>
      <c r="C15" s="106">
        <v>30200</v>
      </c>
      <c r="E15" s="115" t="s">
        <v>185</v>
      </c>
      <c r="G15" s="75">
        <v>119852.68999999996</v>
      </c>
      <c r="H15" s="73">
        <v>5.4</v>
      </c>
      <c r="I15" s="75" t="str">
        <f>VLOOKUP($H15,class,3)</f>
        <v>P, S, T &amp; D Plant</v>
      </c>
      <c r="J15" s="75">
        <f>$G15*VLOOKUP($H15,class,6)</f>
        <v>82800.413567932934</v>
      </c>
      <c r="K15" s="75">
        <f>$G15*VLOOKUP($H15,class,7)</f>
        <v>34556.163433930014</v>
      </c>
      <c r="L15" s="75">
        <f>$G15*VLOOKUP($H15,class,8)</f>
        <v>2496.1129981369968</v>
      </c>
      <c r="M15" s="23">
        <f>SUM(J15:L15)-G15</f>
        <v>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</row>
    <row r="16" spans="1:60">
      <c r="A16" s="25">
        <f t="shared" si="0"/>
        <v>5</v>
      </c>
      <c r="C16" s="106">
        <v>30300</v>
      </c>
      <c r="E16" s="115" t="s">
        <v>324</v>
      </c>
      <c r="G16" s="75">
        <v>0</v>
      </c>
      <c r="H16" s="73">
        <v>99</v>
      </c>
      <c r="I16" s="75" t="str">
        <f>VLOOKUP($H16,class,3)</f>
        <v>-</v>
      </c>
      <c r="J16" s="75">
        <f>$G16*VLOOKUP($H16,class,6)</f>
        <v>0</v>
      </c>
      <c r="K16" s="75">
        <f>$G16*VLOOKUP($H16,class,7)</f>
        <v>0</v>
      </c>
      <c r="L16" s="75">
        <f>$G16*VLOOKUP($H16,class,8)</f>
        <v>0</v>
      </c>
      <c r="M16" s="23">
        <f>SUM(J16:L16)-G16</f>
        <v>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</row>
    <row r="17" spans="1:13">
      <c r="A17" s="25">
        <f t="shared" si="0"/>
        <v>6</v>
      </c>
      <c r="H17" s="73"/>
      <c r="I17" s="23"/>
      <c r="J17" s="23"/>
      <c r="K17" s="23"/>
      <c r="L17" s="23"/>
      <c r="M17" s="23"/>
    </row>
    <row r="18" spans="1:13">
      <c r="A18" s="25">
        <f t="shared" si="0"/>
        <v>7</v>
      </c>
      <c r="D18" s="106" t="s">
        <v>325</v>
      </c>
      <c r="G18" s="75">
        <f>SUM(G14:G16)</f>
        <v>128182.40999999996</v>
      </c>
      <c r="H18" s="73"/>
      <c r="I18" s="23"/>
      <c r="J18" s="23">
        <f>SUM(J14:J16)</f>
        <v>88555.013326228582</v>
      </c>
      <c r="K18" s="23">
        <f>SUM(K14:K16)</f>
        <v>36957.804696039988</v>
      </c>
      <c r="L18" s="23">
        <f>SUM(L14:L16)</f>
        <v>2669.5919777313779</v>
      </c>
      <c r="M18" s="23">
        <f>SUM(J18:L18)-G18</f>
        <v>0</v>
      </c>
    </row>
    <row r="19" spans="1:13">
      <c r="A19" s="25">
        <f t="shared" si="0"/>
        <v>8</v>
      </c>
      <c r="H19" s="73"/>
      <c r="I19" s="23"/>
      <c r="J19" s="23"/>
      <c r="K19" s="23"/>
      <c r="L19" s="23"/>
      <c r="M19" s="23"/>
    </row>
    <row r="20" spans="1:13">
      <c r="A20" s="25">
        <f t="shared" si="0"/>
        <v>9</v>
      </c>
      <c r="D20" s="106" t="s">
        <v>334</v>
      </c>
      <c r="H20" s="73"/>
      <c r="I20" s="75"/>
      <c r="J20" s="75"/>
      <c r="K20" s="75"/>
      <c r="L20" s="75"/>
      <c r="M20" s="23"/>
    </row>
    <row r="21" spans="1:13">
      <c r="A21" s="25">
        <f t="shared" si="0"/>
        <v>10</v>
      </c>
      <c r="H21" s="73"/>
      <c r="I21" s="23"/>
      <c r="J21" s="23"/>
      <c r="K21" s="23"/>
      <c r="L21" s="23"/>
      <c r="M21" s="23"/>
    </row>
    <row r="22" spans="1:13">
      <c r="A22" s="25">
        <f t="shared" si="0"/>
        <v>11</v>
      </c>
      <c r="C22" s="106">
        <v>32520</v>
      </c>
      <c r="E22" s="115" t="s">
        <v>326</v>
      </c>
      <c r="G22" s="75">
        <v>0</v>
      </c>
      <c r="H22" s="73">
        <v>99</v>
      </c>
      <c r="I22" s="75" t="str">
        <f t="shared" ref="I22:I28" si="1">VLOOKUP($H22,class,3)</f>
        <v>-</v>
      </c>
      <c r="J22" s="75">
        <f t="shared" ref="J22:J28" si="2">$G22*VLOOKUP($H22,class,6)</f>
        <v>0</v>
      </c>
      <c r="K22" s="75">
        <f t="shared" ref="K22:K28" si="3">$G22*VLOOKUP($H22,class,7)</f>
        <v>0</v>
      </c>
      <c r="L22" s="75">
        <f t="shared" ref="L22:L28" si="4">$G22*VLOOKUP($H22,class,8)</f>
        <v>0</v>
      </c>
      <c r="M22" s="23">
        <f t="shared" ref="M22:M30" si="5">SUM(J22:L22)-G22</f>
        <v>0</v>
      </c>
    </row>
    <row r="23" spans="1:13">
      <c r="A23" s="25">
        <f t="shared" si="0"/>
        <v>12</v>
      </c>
      <c r="C23" s="106">
        <v>32540</v>
      </c>
      <c r="E23" s="115" t="s">
        <v>327</v>
      </c>
      <c r="G23" s="75">
        <v>0</v>
      </c>
      <c r="H23" s="73">
        <v>99</v>
      </c>
      <c r="I23" s="75" t="str">
        <f t="shared" si="1"/>
        <v>-</v>
      </c>
      <c r="J23" s="75">
        <f t="shared" si="2"/>
        <v>0</v>
      </c>
      <c r="K23" s="75">
        <f t="shared" si="3"/>
        <v>0</v>
      </c>
      <c r="L23" s="75">
        <f t="shared" si="4"/>
        <v>0</v>
      </c>
      <c r="M23" s="23">
        <f t="shared" si="5"/>
        <v>0</v>
      </c>
    </row>
    <row r="24" spans="1:13">
      <c r="A24" s="25">
        <f t="shared" si="0"/>
        <v>13</v>
      </c>
      <c r="C24" s="106">
        <v>33100</v>
      </c>
      <c r="E24" s="115" t="s">
        <v>328</v>
      </c>
      <c r="G24" s="75">
        <v>0</v>
      </c>
      <c r="H24" s="73">
        <v>99</v>
      </c>
      <c r="I24" s="75" t="str">
        <f t="shared" si="1"/>
        <v>-</v>
      </c>
      <c r="J24" s="75">
        <f t="shared" si="2"/>
        <v>0</v>
      </c>
      <c r="K24" s="75">
        <f t="shared" si="3"/>
        <v>0</v>
      </c>
      <c r="L24" s="75">
        <f t="shared" si="4"/>
        <v>0</v>
      </c>
      <c r="M24" s="23">
        <f t="shared" si="5"/>
        <v>0</v>
      </c>
    </row>
    <row r="25" spans="1:13">
      <c r="A25" s="25">
        <f t="shared" si="0"/>
        <v>14</v>
      </c>
      <c r="C25" s="106">
        <v>33201</v>
      </c>
      <c r="E25" s="115" t="s">
        <v>329</v>
      </c>
      <c r="G25" s="75">
        <v>0</v>
      </c>
      <c r="H25" s="73">
        <v>99</v>
      </c>
      <c r="I25" s="75" t="str">
        <f t="shared" si="1"/>
        <v>-</v>
      </c>
      <c r="J25" s="75">
        <f t="shared" si="2"/>
        <v>0</v>
      </c>
      <c r="K25" s="75">
        <f t="shared" si="3"/>
        <v>0</v>
      </c>
      <c r="L25" s="75">
        <f t="shared" si="4"/>
        <v>0</v>
      </c>
      <c r="M25" s="23">
        <f t="shared" si="5"/>
        <v>0</v>
      </c>
    </row>
    <row r="26" spans="1:13">
      <c r="A26" s="25">
        <f t="shared" si="0"/>
        <v>15</v>
      </c>
      <c r="C26" s="106">
        <v>33202</v>
      </c>
      <c r="E26" s="115" t="s">
        <v>330</v>
      </c>
      <c r="G26" s="75">
        <v>0</v>
      </c>
      <c r="H26" s="73">
        <v>99</v>
      </c>
      <c r="I26" s="75" t="str">
        <f t="shared" si="1"/>
        <v>-</v>
      </c>
      <c r="J26" s="75">
        <f t="shared" si="2"/>
        <v>0</v>
      </c>
      <c r="K26" s="75">
        <f t="shared" si="3"/>
        <v>0</v>
      </c>
      <c r="L26" s="75">
        <f t="shared" si="4"/>
        <v>0</v>
      </c>
      <c r="M26" s="23">
        <f t="shared" si="5"/>
        <v>0</v>
      </c>
    </row>
    <row r="27" spans="1:13">
      <c r="A27" s="25">
        <f t="shared" si="0"/>
        <v>16</v>
      </c>
      <c r="C27" s="106">
        <v>33400</v>
      </c>
      <c r="E27" s="115" t="s">
        <v>331</v>
      </c>
      <c r="G27" s="75">
        <v>0</v>
      </c>
      <c r="H27" s="73">
        <v>99</v>
      </c>
      <c r="I27" s="75" t="str">
        <f t="shared" si="1"/>
        <v>-</v>
      </c>
      <c r="J27" s="75">
        <f t="shared" si="2"/>
        <v>0</v>
      </c>
      <c r="K27" s="75">
        <f t="shared" si="3"/>
        <v>0</v>
      </c>
      <c r="L27" s="75">
        <f t="shared" si="4"/>
        <v>0</v>
      </c>
      <c r="M27" s="23">
        <f t="shared" si="5"/>
        <v>0</v>
      </c>
    </row>
    <row r="28" spans="1:13">
      <c r="A28" s="25">
        <f t="shared" si="0"/>
        <v>17</v>
      </c>
      <c r="C28" s="106">
        <v>33600</v>
      </c>
      <c r="E28" s="115" t="s">
        <v>332</v>
      </c>
      <c r="G28" s="75">
        <v>0</v>
      </c>
      <c r="H28" s="73">
        <v>99</v>
      </c>
      <c r="I28" s="75" t="str">
        <f t="shared" si="1"/>
        <v>-</v>
      </c>
      <c r="J28" s="75">
        <f t="shared" si="2"/>
        <v>0</v>
      </c>
      <c r="K28" s="75">
        <f t="shared" si="3"/>
        <v>0</v>
      </c>
      <c r="L28" s="75">
        <f t="shared" si="4"/>
        <v>0</v>
      </c>
      <c r="M28" s="23">
        <f t="shared" si="5"/>
        <v>0</v>
      </c>
    </row>
    <row r="29" spans="1:13">
      <c r="A29" s="25">
        <f t="shared" si="0"/>
        <v>18</v>
      </c>
      <c r="H29" s="73"/>
      <c r="I29" s="23"/>
      <c r="J29" s="23"/>
      <c r="K29" s="23"/>
      <c r="L29" s="23"/>
      <c r="M29" s="23"/>
    </row>
    <row r="30" spans="1:13">
      <c r="A30" s="25">
        <f t="shared" si="0"/>
        <v>19</v>
      </c>
      <c r="D30" s="106" t="s">
        <v>333</v>
      </c>
      <c r="G30" s="75">
        <f>SUM(G22:G28)</f>
        <v>0</v>
      </c>
      <c r="H30" s="73"/>
      <c r="I30" s="23"/>
      <c r="J30" s="23">
        <f>SUM(J22:J28)</f>
        <v>0</v>
      </c>
      <c r="K30" s="23">
        <f>SUM(K22:K28)</f>
        <v>0</v>
      </c>
      <c r="L30" s="23">
        <f>SUM(L22:L28)</f>
        <v>0</v>
      </c>
      <c r="M30" s="23">
        <f t="shared" si="5"/>
        <v>0</v>
      </c>
    </row>
    <row r="31" spans="1:13">
      <c r="A31" s="25">
        <f t="shared" si="0"/>
        <v>20</v>
      </c>
      <c r="H31" s="73"/>
      <c r="I31" s="23"/>
      <c r="J31" s="23"/>
      <c r="K31" s="23"/>
      <c r="L31" s="23"/>
      <c r="M31" s="23"/>
    </row>
    <row r="32" spans="1:13">
      <c r="A32" s="25">
        <f t="shared" si="0"/>
        <v>21</v>
      </c>
      <c r="D32" s="106" t="s">
        <v>346</v>
      </c>
      <c r="H32" s="73"/>
      <c r="I32" s="75"/>
      <c r="J32" s="75"/>
      <c r="K32" s="75"/>
      <c r="L32" s="75"/>
      <c r="M32" s="23"/>
    </row>
    <row r="33" spans="1:13">
      <c r="A33" s="25">
        <f t="shared" si="0"/>
        <v>22</v>
      </c>
      <c r="H33" s="73"/>
      <c r="I33" s="23"/>
      <c r="J33" s="23"/>
      <c r="K33" s="23"/>
      <c r="L33" s="23"/>
      <c r="M33" s="23"/>
    </row>
    <row r="34" spans="1:13">
      <c r="A34" s="25">
        <f t="shared" si="0"/>
        <v>23</v>
      </c>
      <c r="C34" s="106">
        <v>35010</v>
      </c>
      <c r="E34" s="115" t="s">
        <v>274</v>
      </c>
      <c r="G34" s="75">
        <v>0</v>
      </c>
      <c r="H34" s="73">
        <v>3.5</v>
      </c>
      <c r="I34" s="75" t="str">
        <f t="shared" ref="I34:I50" si="6">VLOOKUP($H34,class,3)</f>
        <v>Storage (50/50)</v>
      </c>
      <c r="J34" s="75">
        <f t="shared" ref="J34:J50" si="7">$G34*VLOOKUP($H34,class,6)</f>
        <v>0</v>
      </c>
      <c r="K34" s="75">
        <f t="shared" ref="K34:K50" si="8">$G34*VLOOKUP($H34,class,7)</f>
        <v>0</v>
      </c>
      <c r="L34" s="75">
        <f t="shared" ref="L34:L50" si="9">$G34*VLOOKUP($H34,class,8)</f>
        <v>0</v>
      </c>
      <c r="M34" s="23">
        <f t="shared" ref="M34:M52" si="10">SUM(J34:L34)-G34</f>
        <v>0</v>
      </c>
    </row>
    <row r="35" spans="1:13">
      <c r="A35" s="25">
        <f t="shared" si="0"/>
        <v>24</v>
      </c>
      <c r="C35" s="106">
        <v>35020</v>
      </c>
      <c r="E35" s="115" t="s">
        <v>137</v>
      </c>
      <c r="G35" s="75">
        <v>4200.4634300000025</v>
      </c>
      <c r="H35" s="73">
        <v>3.5</v>
      </c>
      <c r="I35" s="75" t="str">
        <f t="shared" si="6"/>
        <v>Storage (50/50)</v>
      </c>
      <c r="J35" s="75">
        <f t="shared" si="7"/>
        <v>0</v>
      </c>
      <c r="K35" s="75">
        <f t="shared" si="8"/>
        <v>2100.2317150000013</v>
      </c>
      <c r="L35" s="75">
        <f t="shared" si="9"/>
        <v>2100.2317150000013</v>
      </c>
      <c r="M35" s="23">
        <f t="shared" si="10"/>
        <v>0</v>
      </c>
    </row>
    <row r="36" spans="1:13">
      <c r="A36" s="25">
        <f t="shared" si="0"/>
        <v>25</v>
      </c>
      <c r="C36" s="106">
        <v>35100</v>
      </c>
      <c r="E36" s="115" t="s">
        <v>80</v>
      </c>
      <c r="G36" s="75">
        <v>7862.8018949999951</v>
      </c>
      <c r="H36" s="73">
        <v>3.5</v>
      </c>
      <c r="I36" s="75" t="str">
        <f t="shared" si="6"/>
        <v>Storage (50/50)</v>
      </c>
      <c r="J36" s="75">
        <f t="shared" si="7"/>
        <v>0</v>
      </c>
      <c r="K36" s="75">
        <f t="shared" si="8"/>
        <v>3931.4009474999975</v>
      </c>
      <c r="L36" s="75">
        <f t="shared" si="9"/>
        <v>3931.4009474999975</v>
      </c>
      <c r="M36" s="23">
        <f t="shared" si="10"/>
        <v>0</v>
      </c>
    </row>
    <row r="37" spans="1:13">
      <c r="A37" s="25">
        <f t="shared" si="0"/>
        <v>26</v>
      </c>
      <c r="C37" s="106">
        <v>35102</v>
      </c>
      <c r="E37" s="115" t="s">
        <v>335</v>
      </c>
      <c r="G37" s="75">
        <v>120439.61655499988</v>
      </c>
      <c r="H37" s="73">
        <v>3.5</v>
      </c>
      <c r="I37" s="75" t="str">
        <f t="shared" si="6"/>
        <v>Storage (50/50)</v>
      </c>
      <c r="J37" s="75">
        <f t="shared" si="7"/>
        <v>0</v>
      </c>
      <c r="K37" s="75">
        <f t="shared" si="8"/>
        <v>60219.808277499942</v>
      </c>
      <c r="L37" s="75">
        <f t="shared" si="9"/>
        <v>60219.808277499942</v>
      </c>
      <c r="M37" s="23">
        <f t="shared" si="10"/>
        <v>0</v>
      </c>
    </row>
    <row r="38" spans="1:13">
      <c r="A38" s="25">
        <f t="shared" si="0"/>
        <v>27</v>
      </c>
      <c r="C38" s="106">
        <v>35103</v>
      </c>
      <c r="E38" s="115" t="s">
        <v>336</v>
      </c>
      <c r="G38" s="75">
        <v>20863.842724999977</v>
      </c>
      <c r="H38" s="73">
        <v>3.5</v>
      </c>
      <c r="I38" s="75" t="str">
        <f t="shared" si="6"/>
        <v>Storage (50/50)</v>
      </c>
      <c r="J38" s="75">
        <f t="shared" si="7"/>
        <v>0</v>
      </c>
      <c r="K38" s="75">
        <f t="shared" si="8"/>
        <v>10431.921362499988</v>
      </c>
      <c r="L38" s="75">
        <f t="shared" si="9"/>
        <v>10431.921362499988</v>
      </c>
      <c r="M38" s="23">
        <f t="shared" si="10"/>
        <v>0</v>
      </c>
    </row>
    <row r="39" spans="1:13">
      <c r="A39" s="25">
        <f t="shared" si="0"/>
        <v>28</v>
      </c>
      <c r="C39" s="106">
        <v>35104</v>
      </c>
      <c r="E39" s="115" t="s">
        <v>337</v>
      </c>
      <c r="G39" s="75">
        <v>106003.27364250003</v>
      </c>
      <c r="H39" s="73">
        <v>3.5</v>
      </c>
      <c r="I39" s="75" t="str">
        <f t="shared" si="6"/>
        <v>Storage (50/50)</v>
      </c>
      <c r="J39" s="75">
        <f t="shared" si="7"/>
        <v>0</v>
      </c>
      <c r="K39" s="75">
        <f t="shared" si="8"/>
        <v>53001.636821250017</v>
      </c>
      <c r="L39" s="75">
        <f t="shared" si="9"/>
        <v>53001.636821250017</v>
      </c>
      <c r="M39" s="23">
        <f t="shared" si="10"/>
        <v>0</v>
      </c>
    </row>
    <row r="40" spans="1:13">
      <c r="A40" s="25">
        <f t="shared" si="0"/>
        <v>29</v>
      </c>
      <c r="C40" s="106">
        <v>35200</v>
      </c>
      <c r="E40" s="115" t="s">
        <v>338</v>
      </c>
      <c r="G40" s="75">
        <v>2463748.5272673788</v>
      </c>
      <c r="H40" s="73">
        <v>3.5</v>
      </c>
      <c r="I40" s="75" t="str">
        <f t="shared" si="6"/>
        <v>Storage (50/50)</v>
      </c>
      <c r="J40" s="75">
        <f t="shared" si="7"/>
        <v>0</v>
      </c>
      <c r="K40" s="75">
        <f t="shared" si="8"/>
        <v>1231874.2636336894</v>
      </c>
      <c r="L40" s="75">
        <f t="shared" si="9"/>
        <v>1231874.2636336894</v>
      </c>
      <c r="M40" s="23">
        <f t="shared" si="10"/>
        <v>0</v>
      </c>
    </row>
    <row r="41" spans="1:13">
      <c r="A41" s="25">
        <f t="shared" si="0"/>
        <v>30</v>
      </c>
      <c r="C41" s="106">
        <v>35201</v>
      </c>
      <c r="E41" s="115" t="s">
        <v>339</v>
      </c>
      <c r="G41" s="75">
        <v>1502528.0107999993</v>
      </c>
      <c r="H41" s="73">
        <v>3.5</v>
      </c>
      <c r="I41" s="75" t="str">
        <f t="shared" si="6"/>
        <v>Storage (50/50)</v>
      </c>
      <c r="J41" s="75">
        <f t="shared" si="7"/>
        <v>0</v>
      </c>
      <c r="K41" s="75">
        <f t="shared" si="8"/>
        <v>751264.00539999967</v>
      </c>
      <c r="L41" s="75">
        <f t="shared" si="9"/>
        <v>751264.00539999967</v>
      </c>
      <c r="M41" s="23">
        <f t="shared" si="10"/>
        <v>0</v>
      </c>
    </row>
    <row r="42" spans="1:13">
      <c r="A42" s="25">
        <f t="shared" si="0"/>
        <v>31</v>
      </c>
      <c r="C42" s="106">
        <v>35202</v>
      </c>
      <c r="E42" s="115" t="s">
        <v>340</v>
      </c>
      <c r="G42" s="75">
        <v>474360.55413000035</v>
      </c>
      <c r="H42" s="73">
        <v>3.5</v>
      </c>
      <c r="I42" s="75" t="str">
        <f t="shared" si="6"/>
        <v>Storage (50/50)</v>
      </c>
      <c r="J42" s="75">
        <f t="shared" si="7"/>
        <v>0</v>
      </c>
      <c r="K42" s="75">
        <f t="shared" si="8"/>
        <v>237180.27706500018</v>
      </c>
      <c r="L42" s="75">
        <f t="shared" si="9"/>
        <v>237180.27706500018</v>
      </c>
      <c r="M42" s="23">
        <f t="shared" si="10"/>
        <v>0</v>
      </c>
    </row>
    <row r="43" spans="1:13">
      <c r="A43" s="25">
        <f t="shared" si="0"/>
        <v>32</v>
      </c>
      <c r="C43" s="106">
        <v>35203</v>
      </c>
      <c r="E43" s="115" t="s">
        <v>341</v>
      </c>
      <c r="G43" s="75">
        <v>702998.74680000101</v>
      </c>
      <c r="H43" s="73">
        <v>3.5</v>
      </c>
      <c r="I43" s="75" t="str">
        <f t="shared" si="6"/>
        <v>Storage (50/50)</v>
      </c>
      <c r="J43" s="75">
        <f t="shared" si="7"/>
        <v>0</v>
      </c>
      <c r="K43" s="75">
        <f t="shared" si="8"/>
        <v>351499.37340000051</v>
      </c>
      <c r="L43" s="75">
        <f t="shared" si="9"/>
        <v>351499.37340000051</v>
      </c>
      <c r="M43" s="23">
        <f t="shared" si="10"/>
        <v>0</v>
      </c>
    </row>
    <row r="44" spans="1:13">
      <c r="A44" s="25">
        <f t="shared" si="0"/>
        <v>33</v>
      </c>
      <c r="C44" s="106">
        <v>35210</v>
      </c>
      <c r="E44" s="115" t="s">
        <v>342</v>
      </c>
      <c r="G44" s="75">
        <v>167328.42063000021</v>
      </c>
      <c r="H44" s="73">
        <v>3.5</v>
      </c>
      <c r="I44" s="75" t="str">
        <f t="shared" si="6"/>
        <v>Storage (50/50)</v>
      </c>
      <c r="J44" s="75">
        <f t="shared" si="7"/>
        <v>0</v>
      </c>
      <c r="K44" s="75">
        <f t="shared" si="8"/>
        <v>83664.210315000106</v>
      </c>
      <c r="L44" s="75">
        <f t="shared" si="9"/>
        <v>83664.210315000106</v>
      </c>
      <c r="M44" s="23">
        <f t="shared" si="10"/>
        <v>0</v>
      </c>
    </row>
    <row r="45" spans="1:13">
      <c r="A45" s="25">
        <f t="shared" si="0"/>
        <v>34</v>
      </c>
      <c r="C45" s="106">
        <v>35211</v>
      </c>
      <c r="E45" s="115" t="s">
        <v>343</v>
      </c>
      <c r="G45" s="75">
        <v>44691.181942500029</v>
      </c>
      <c r="H45" s="73">
        <v>3.5</v>
      </c>
      <c r="I45" s="75" t="str">
        <f t="shared" si="6"/>
        <v>Storage (50/50)</v>
      </c>
      <c r="J45" s="75">
        <f t="shared" si="7"/>
        <v>0</v>
      </c>
      <c r="K45" s="75">
        <f t="shared" si="8"/>
        <v>22345.590971250014</v>
      </c>
      <c r="L45" s="75">
        <f t="shared" si="9"/>
        <v>22345.590971250014</v>
      </c>
      <c r="M45" s="23">
        <f t="shared" si="10"/>
        <v>0</v>
      </c>
    </row>
    <row r="46" spans="1:13">
      <c r="A46" s="25">
        <f t="shared" si="0"/>
        <v>35</v>
      </c>
      <c r="C46" s="106">
        <v>35301</v>
      </c>
      <c r="E46" s="113" t="s">
        <v>329</v>
      </c>
      <c r="G46" s="75">
        <v>105565.90832749994</v>
      </c>
      <c r="H46" s="73">
        <v>3.5</v>
      </c>
      <c r="I46" s="75" t="str">
        <f t="shared" si="6"/>
        <v>Storage (50/50)</v>
      </c>
      <c r="J46" s="75">
        <f t="shared" si="7"/>
        <v>0</v>
      </c>
      <c r="K46" s="75">
        <f t="shared" si="8"/>
        <v>52782.954163749971</v>
      </c>
      <c r="L46" s="75">
        <f t="shared" si="9"/>
        <v>52782.954163749971</v>
      </c>
      <c r="M46" s="23">
        <f t="shared" si="10"/>
        <v>0</v>
      </c>
    </row>
    <row r="47" spans="1:13">
      <c r="A47" s="25">
        <f t="shared" si="0"/>
        <v>36</v>
      </c>
      <c r="C47" s="106">
        <v>35302</v>
      </c>
      <c r="E47" s="115" t="s">
        <v>330</v>
      </c>
      <c r="G47" s="75">
        <v>153746.82267499983</v>
      </c>
      <c r="H47" s="73">
        <v>3.5</v>
      </c>
      <c r="I47" s="75" t="str">
        <f t="shared" si="6"/>
        <v>Storage (50/50)</v>
      </c>
      <c r="J47" s="75">
        <f t="shared" si="7"/>
        <v>0</v>
      </c>
      <c r="K47" s="75">
        <f t="shared" si="8"/>
        <v>76873.411337499914</v>
      </c>
      <c r="L47" s="75">
        <f t="shared" si="9"/>
        <v>76873.411337499914</v>
      </c>
      <c r="M47" s="23">
        <f t="shared" si="10"/>
        <v>0</v>
      </c>
    </row>
    <row r="48" spans="1:13">
      <c r="A48" s="25">
        <f t="shared" si="0"/>
        <v>37</v>
      </c>
      <c r="C48" s="106">
        <v>35400</v>
      </c>
      <c r="E48" s="115" t="s">
        <v>116</v>
      </c>
      <c r="G48" s="75">
        <v>682171.7404159999</v>
      </c>
      <c r="H48" s="73">
        <v>3.5</v>
      </c>
      <c r="I48" s="75" t="str">
        <f t="shared" si="6"/>
        <v>Storage (50/50)</v>
      </c>
      <c r="J48" s="75">
        <f t="shared" si="7"/>
        <v>0</v>
      </c>
      <c r="K48" s="75">
        <f t="shared" si="8"/>
        <v>341085.87020799995</v>
      </c>
      <c r="L48" s="75">
        <f t="shared" si="9"/>
        <v>341085.87020799995</v>
      </c>
      <c r="M48" s="23">
        <f t="shared" si="10"/>
        <v>0</v>
      </c>
    </row>
    <row r="49" spans="1:13">
      <c r="A49" s="25">
        <f t="shared" si="0"/>
        <v>38</v>
      </c>
      <c r="C49" s="106">
        <v>35500</v>
      </c>
      <c r="E49" s="115" t="s">
        <v>344</v>
      </c>
      <c r="G49" s="75">
        <v>167059.7673825002</v>
      </c>
      <c r="H49" s="73">
        <v>3.5</v>
      </c>
      <c r="I49" s="75" t="str">
        <f t="shared" si="6"/>
        <v>Storage (50/50)</v>
      </c>
      <c r="J49" s="75">
        <f t="shared" si="7"/>
        <v>0</v>
      </c>
      <c r="K49" s="75">
        <f t="shared" si="8"/>
        <v>83529.883691250099</v>
      </c>
      <c r="L49" s="75">
        <f t="shared" si="9"/>
        <v>83529.883691250099</v>
      </c>
      <c r="M49" s="23">
        <f t="shared" si="10"/>
        <v>0</v>
      </c>
    </row>
    <row r="50" spans="1:13">
      <c r="A50" s="25">
        <f t="shared" si="0"/>
        <v>39</v>
      </c>
      <c r="C50" s="106">
        <v>35600</v>
      </c>
      <c r="E50" s="115" t="s">
        <v>332</v>
      </c>
      <c r="G50" s="75">
        <v>322627.56812500034</v>
      </c>
      <c r="H50" s="73">
        <v>3.5</v>
      </c>
      <c r="I50" s="75" t="str">
        <f t="shared" si="6"/>
        <v>Storage (50/50)</v>
      </c>
      <c r="J50" s="75">
        <f t="shared" si="7"/>
        <v>0</v>
      </c>
      <c r="K50" s="75">
        <f t="shared" si="8"/>
        <v>161313.78406250017</v>
      </c>
      <c r="L50" s="75">
        <f t="shared" si="9"/>
        <v>161313.78406250017</v>
      </c>
      <c r="M50" s="23">
        <f t="shared" si="10"/>
        <v>0</v>
      </c>
    </row>
    <row r="51" spans="1:13">
      <c r="A51" s="25">
        <f t="shared" si="0"/>
        <v>40</v>
      </c>
      <c r="H51" s="73"/>
      <c r="I51" s="23"/>
      <c r="J51" s="23"/>
      <c r="K51" s="23"/>
      <c r="L51" s="23"/>
      <c r="M51" s="23"/>
    </row>
    <row r="52" spans="1:13">
      <c r="A52" s="25">
        <f t="shared" si="0"/>
        <v>41</v>
      </c>
      <c r="D52" s="106" t="s">
        <v>345</v>
      </c>
      <c r="G52" s="75">
        <f>SUM(G34:G50)</f>
        <v>7046197.2467433801</v>
      </c>
      <c r="H52" s="73"/>
      <c r="I52" s="23"/>
      <c r="J52" s="23">
        <f>SUM(J34:J50)</f>
        <v>0</v>
      </c>
      <c r="K52" s="23">
        <f>SUM(K34:K50)</f>
        <v>3523098.62337169</v>
      </c>
      <c r="L52" s="23">
        <f>SUM(L34:L50)</f>
        <v>3523098.62337169</v>
      </c>
      <c r="M52" s="23">
        <f t="shared" si="10"/>
        <v>0</v>
      </c>
    </row>
    <row r="53" spans="1:13">
      <c r="A53" s="25">
        <f t="shared" si="0"/>
        <v>42</v>
      </c>
      <c r="H53" s="73"/>
      <c r="I53" s="23"/>
      <c r="J53" s="23"/>
      <c r="K53" s="23"/>
      <c r="L53" s="23"/>
      <c r="M53" s="23"/>
    </row>
    <row r="54" spans="1:13">
      <c r="A54" s="25">
        <f t="shared" si="0"/>
        <v>43</v>
      </c>
      <c r="D54" s="106" t="s">
        <v>64</v>
      </c>
      <c r="H54" s="73"/>
      <c r="I54" s="75"/>
      <c r="J54" s="75"/>
      <c r="K54" s="75"/>
      <c r="L54" s="75"/>
      <c r="M54" s="23"/>
    </row>
    <row r="55" spans="1:13">
      <c r="A55" s="25">
        <f t="shared" si="0"/>
        <v>44</v>
      </c>
      <c r="H55" s="73"/>
      <c r="I55" s="23"/>
      <c r="J55" s="23"/>
      <c r="K55" s="23"/>
      <c r="L55" s="23"/>
      <c r="M55" s="23"/>
    </row>
    <row r="56" spans="1:13">
      <c r="A56" s="25">
        <f t="shared" si="0"/>
        <v>45</v>
      </c>
      <c r="C56" s="106">
        <v>36510</v>
      </c>
      <c r="E56" s="106" t="s">
        <v>115</v>
      </c>
      <c r="G56" s="75">
        <v>0</v>
      </c>
      <c r="H56" s="73">
        <v>2</v>
      </c>
      <c r="I56" s="75" t="str">
        <f t="shared" ref="I56:I64" si="11">VLOOKUP($H56,class,3)</f>
        <v>Demand</v>
      </c>
      <c r="J56" s="75">
        <f t="shared" ref="J56:J64" si="12">$G56*VLOOKUP($H56,class,6)</f>
        <v>0</v>
      </c>
      <c r="K56" s="75">
        <f t="shared" ref="K56:K64" si="13">$G56*VLOOKUP($H56,class,7)</f>
        <v>0</v>
      </c>
      <c r="L56" s="75">
        <f t="shared" ref="L56:L64" si="14">$G56*VLOOKUP($H56,class,8)</f>
        <v>0</v>
      </c>
      <c r="M56" s="23">
        <f t="shared" ref="M56:M64" si="15">SUM(J56:L56)-G56</f>
        <v>0</v>
      </c>
    </row>
    <row r="57" spans="1:13">
      <c r="A57" s="25">
        <f t="shared" si="0"/>
        <v>46</v>
      </c>
      <c r="C57" s="106">
        <v>36520</v>
      </c>
      <c r="E57" s="106" t="s">
        <v>137</v>
      </c>
      <c r="G57" s="75">
        <v>587413.51750000019</v>
      </c>
      <c r="H57" s="73">
        <v>2</v>
      </c>
      <c r="I57" s="75" t="str">
        <f t="shared" si="11"/>
        <v>Demand</v>
      </c>
      <c r="J57" s="75">
        <f t="shared" si="12"/>
        <v>0</v>
      </c>
      <c r="K57" s="75">
        <f t="shared" si="13"/>
        <v>587413.51750000019</v>
      </c>
      <c r="L57" s="75">
        <f t="shared" si="14"/>
        <v>0</v>
      </c>
      <c r="M57" s="23">
        <f>SUM(J57:L57)-G57</f>
        <v>0</v>
      </c>
    </row>
    <row r="58" spans="1:13">
      <c r="A58" s="25">
        <f t="shared" si="0"/>
        <v>47</v>
      </c>
      <c r="C58" s="106">
        <v>36602</v>
      </c>
      <c r="E58" s="115" t="s">
        <v>139</v>
      </c>
      <c r="G58" s="75">
        <v>29121.515311666673</v>
      </c>
      <c r="H58" s="73">
        <v>2</v>
      </c>
      <c r="I58" s="75" t="str">
        <f t="shared" si="11"/>
        <v>Demand</v>
      </c>
      <c r="J58" s="75">
        <f t="shared" si="12"/>
        <v>0</v>
      </c>
      <c r="K58" s="75">
        <f t="shared" si="13"/>
        <v>29121.515311666673</v>
      </c>
      <c r="L58" s="75">
        <f t="shared" si="14"/>
        <v>0</v>
      </c>
      <c r="M58" s="23">
        <f t="shared" si="15"/>
        <v>0</v>
      </c>
    </row>
    <row r="59" spans="1:13">
      <c r="A59" s="25">
        <f t="shared" si="0"/>
        <v>48</v>
      </c>
      <c r="C59" s="106">
        <v>36603</v>
      </c>
      <c r="E59" s="115" t="s">
        <v>270</v>
      </c>
      <c r="G59" s="75">
        <v>62894.150000000016</v>
      </c>
      <c r="H59" s="73">
        <v>2</v>
      </c>
      <c r="I59" s="75" t="str">
        <f t="shared" si="11"/>
        <v>Demand</v>
      </c>
      <c r="J59" s="75">
        <f t="shared" si="12"/>
        <v>0</v>
      </c>
      <c r="K59" s="75">
        <f t="shared" si="13"/>
        <v>62894.150000000016</v>
      </c>
      <c r="L59" s="75">
        <f t="shared" si="14"/>
        <v>0</v>
      </c>
      <c r="M59" s="23">
        <f>SUM(J59:L59)-G59</f>
        <v>0</v>
      </c>
    </row>
    <row r="60" spans="1:13">
      <c r="A60" s="25">
        <f t="shared" si="0"/>
        <v>49</v>
      </c>
      <c r="C60" s="106">
        <v>36700</v>
      </c>
      <c r="E60" s="115" t="s">
        <v>271</v>
      </c>
      <c r="G60" s="75">
        <v>33163.498386250001</v>
      </c>
      <c r="H60" s="73">
        <v>2</v>
      </c>
      <c r="I60" s="75" t="str">
        <f t="shared" si="11"/>
        <v>Demand</v>
      </c>
      <c r="J60" s="75">
        <f t="shared" si="12"/>
        <v>0</v>
      </c>
      <c r="K60" s="75">
        <f t="shared" si="13"/>
        <v>33163.498386250001</v>
      </c>
      <c r="L60" s="75">
        <f t="shared" si="14"/>
        <v>0</v>
      </c>
      <c r="M60" s="23">
        <f t="shared" si="15"/>
        <v>0</v>
      </c>
    </row>
    <row r="61" spans="1:13">
      <c r="A61" s="25">
        <f t="shared" si="0"/>
        <v>50</v>
      </c>
      <c r="C61" s="106">
        <v>36701</v>
      </c>
      <c r="E61" s="115" t="s">
        <v>272</v>
      </c>
      <c r="G61" s="75">
        <v>18044112.095870025</v>
      </c>
      <c r="H61" s="73">
        <v>2</v>
      </c>
      <c r="I61" s="75" t="str">
        <f t="shared" si="11"/>
        <v>Demand</v>
      </c>
      <c r="J61" s="75">
        <f t="shared" si="12"/>
        <v>0</v>
      </c>
      <c r="K61" s="75">
        <f t="shared" si="13"/>
        <v>18044112.095870025</v>
      </c>
      <c r="L61" s="75">
        <f t="shared" si="14"/>
        <v>0</v>
      </c>
      <c r="M61" s="23">
        <f t="shared" si="15"/>
        <v>0</v>
      </c>
    </row>
    <row r="62" spans="1:13">
      <c r="A62" s="25">
        <f t="shared" si="0"/>
        <v>51</v>
      </c>
      <c r="C62" s="106">
        <v>36703</v>
      </c>
      <c r="E62" s="115" t="s">
        <v>627</v>
      </c>
      <c r="G62" s="75">
        <v>11179.769124999995</v>
      </c>
      <c r="H62" s="73">
        <v>2</v>
      </c>
      <c r="I62" s="75" t="str">
        <f t="shared" si="11"/>
        <v>Demand</v>
      </c>
      <c r="J62" s="75">
        <f t="shared" si="12"/>
        <v>0</v>
      </c>
      <c r="K62" s="75">
        <f t="shared" si="13"/>
        <v>11179.769124999995</v>
      </c>
      <c r="L62" s="75">
        <f t="shared" si="14"/>
        <v>0</v>
      </c>
      <c r="M62" s="23">
        <f t="shared" ref="M62" si="16">SUM(J62:L62)-G62</f>
        <v>0</v>
      </c>
    </row>
    <row r="63" spans="1:13">
      <c r="A63" s="25">
        <f t="shared" si="0"/>
        <v>52</v>
      </c>
      <c r="C63" s="106">
        <v>36900</v>
      </c>
      <c r="E63" s="115" t="s">
        <v>273</v>
      </c>
      <c r="G63" s="75">
        <v>620558.88785125001</v>
      </c>
      <c r="H63" s="73">
        <v>2</v>
      </c>
      <c r="I63" s="75" t="str">
        <f t="shared" si="11"/>
        <v>Demand</v>
      </c>
      <c r="J63" s="75">
        <f t="shared" si="12"/>
        <v>0</v>
      </c>
      <c r="K63" s="75">
        <f t="shared" si="13"/>
        <v>620558.88785125001</v>
      </c>
      <c r="L63" s="75">
        <f t="shared" si="14"/>
        <v>0</v>
      </c>
      <c r="M63" s="23">
        <f t="shared" si="15"/>
        <v>0</v>
      </c>
    </row>
    <row r="64" spans="1:13">
      <c r="A64" s="25">
        <f t="shared" si="0"/>
        <v>53</v>
      </c>
      <c r="C64" s="106">
        <v>36901</v>
      </c>
      <c r="E64" s="115" t="s">
        <v>273</v>
      </c>
      <c r="G64" s="75">
        <v>2023746.6066137499</v>
      </c>
      <c r="H64" s="73">
        <v>2</v>
      </c>
      <c r="I64" s="75" t="str">
        <f t="shared" si="11"/>
        <v>Demand</v>
      </c>
      <c r="J64" s="75">
        <f t="shared" si="12"/>
        <v>0</v>
      </c>
      <c r="K64" s="75">
        <f t="shared" si="13"/>
        <v>2023746.6066137499</v>
      </c>
      <c r="L64" s="75">
        <f t="shared" si="14"/>
        <v>0</v>
      </c>
      <c r="M64" s="23">
        <f t="shared" si="15"/>
        <v>0</v>
      </c>
    </row>
    <row r="65" spans="1:13">
      <c r="A65" s="25">
        <f t="shared" si="0"/>
        <v>54</v>
      </c>
      <c r="H65" s="73"/>
      <c r="I65" s="23"/>
      <c r="J65" s="23"/>
      <c r="K65" s="23"/>
      <c r="L65" s="23"/>
      <c r="M65" s="23"/>
    </row>
    <row r="66" spans="1:13">
      <c r="A66" s="25">
        <f t="shared" si="0"/>
        <v>55</v>
      </c>
      <c r="D66" s="106" t="s">
        <v>65</v>
      </c>
      <c r="G66" s="75">
        <f>SUM(G56:G64)</f>
        <v>21412190.040657941</v>
      </c>
      <c r="H66" s="73"/>
      <c r="I66" s="23"/>
      <c r="J66" s="23">
        <f>SUM(J56:J64)</f>
        <v>0</v>
      </c>
      <c r="K66" s="23">
        <f>SUM(K56:K64)</f>
        <v>21412190.040657941</v>
      </c>
      <c r="L66" s="23">
        <f>SUM(L56:L64)</f>
        <v>0</v>
      </c>
      <c r="M66" s="23">
        <f>SUM(J66:L66)-G66</f>
        <v>0</v>
      </c>
    </row>
    <row r="67" spans="1:13">
      <c r="A67" s="25">
        <f t="shared" si="0"/>
        <v>56</v>
      </c>
      <c r="H67" s="73"/>
      <c r="I67" s="23"/>
      <c r="J67" s="23"/>
      <c r="K67" s="23"/>
      <c r="L67" s="23"/>
      <c r="M67" s="23"/>
    </row>
    <row r="68" spans="1:13">
      <c r="A68" s="25">
        <f t="shared" si="0"/>
        <v>57</v>
      </c>
      <c r="D68" s="106" t="s">
        <v>24</v>
      </c>
      <c r="H68" s="73"/>
      <c r="I68" s="23"/>
      <c r="J68" s="23"/>
      <c r="K68" s="23"/>
      <c r="L68" s="23"/>
      <c r="M68" s="23"/>
    </row>
    <row r="69" spans="1:13">
      <c r="A69" s="25">
        <f t="shared" si="0"/>
        <v>58</v>
      </c>
      <c r="H69" s="73"/>
      <c r="I69" s="23"/>
      <c r="J69" s="23"/>
      <c r="K69" s="23"/>
      <c r="L69" s="23"/>
      <c r="M69" s="23"/>
    </row>
    <row r="70" spans="1:13">
      <c r="A70" s="25">
        <f t="shared" si="0"/>
        <v>59</v>
      </c>
      <c r="C70" s="106">
        <v>37400</v>
      </c>
      <c r="E70" s="115" t="s">
        <v>115</v>
      </c>
      <c r="G70" s="75">
        <v>0</v>
      </c>
      <c r="H70" s="73">
        <v>4</v>
      </c>
      <c r="I70" s="75" t="str">
        <f t="shared" ref="I70:I92" si="17">VLOOKUP($H70,class,3)</f>
        <v>Mains (Minimum System)</v>
      </c>
      <c r="J70" s="75">
        <f t="shared" ref="J70:J92" si="18">$G70*VLOOKUP($H70,class,6)</f>
        <v>0</v>
      </c>
      <c r="K70" s="75">
        <f t="shared" ref="K70:K92" si="19">$G70*VLOOKUP($H70,class,7)</f>
        <v>0</v>
      </c>
      <c r="L70" s="75">
        <f t="shared" ref="L70:L92" si="20">$G70*VLOOKUP($H70,class,8)</f>
        <v>0</v>
      </c>
      <c r="M70" s="23">
        <f t="shared" ref="M70:M92" si="21">SUM(J70:L70)-G70</f>
        <v>0</v>
      </c>
    </row>
    <row r="71" spans="1:13">
      <c r="A71" s="25">
        <f t="shared" si="0"/>
        <v>60</v>
      </c>
      <c r="C71" s="106">
        <v>37401</v>
      </c>
      <c r="E71" s="115" t="s">
        <v>274</v>
      </c>
      <c r="G71" s="75">
        <v>0</v>
      </c>
      <c r="H71" s="73">
        <v>4</v>
      </c>
      <c r="I71" s="75" t="str">
        <f t="shared" si="17"/>
        <v>Mains (Minimum System)</v>
      </c>
      <c r="J71" s="75">
        <f t="shared" si="18"/>
        <v>0</v>
      </c>
      <c r="K71" s="75">
        <f t="shared" si="19"/>
        <v>0</v>
      </c>
      <c r="L71" s="75">
        <f t="shared" si="20"/>
        <v>0</v>
      </c>
      <c r="M71" s="23">
        <f>SUM(J71:L71)-G71</f>
        <v>0</v>
      </c>
    </row>
    <row r="72" spans="1:13">
      <c r="A72" s="25">
        <f t="shared" si="0"/>
        <v>61</v>
      </c>
      <c r="C72" s="106">
        <v>37402</v>
      </c>
      <c r="E72" s="115" t="s">
        <v>275</v>
      </c>
      <c r="G72" s="75">
        <v>644160.25478374911</v>
      </c>
      <c r="H72" s="73">
        <v>4</v>
      </c>
      <c r="I72" s="75" t="str">
        <f t="shared" si="17"/>
        <v>Mains (Minimum System)</v>
      </c>
      <c r="J72" s="75">
        <f t="shared" si="18"/>
        <v>381257.9535585104</v>
      </c>
      <c r="K72" s="75">
        <f t="shared" si="19"/>
        <v>262902.30122523877</v>
      </c>
      <c r="L72" s="75">
        <f t="shared" si="20"/>
        <v>0</v>
      </c>
      <c r="M72" s="23">
        <f t="shared" si="21"/>
        <v>0</v>
      </c>
    </row>
    <row r="73" spans="1:13">
      <c r="A73" s="25">
        <f t="shared" si="0"/>
        <v>62</v>
      </c>
      <c r="C73" s="106">
        <v>37403</v>
      </c>
      <c r="E73" s="115" t="s">
        <v>276</v>
      </c>
      <c r="G73" s="75">
        <v>0</v>
      </c>
      <c r="H73" s="73">
        <v>4</v>
      </c>
      <c r="I73" s="75" t="str">
        <f t="shared" si="17"/>
        <v>Mains (Minimum System)</v>
      </c>
      <c r="J73" s="75">
        <f t="shared" si="18"/>
        <v>0</v>
      </c>
      <c r="K73" s="75">
        <f t="shared" si="19"/>
        <v>0</v>
      </c>
      <c r="L73" s="75">
        <f t="shared" si="20"/>
        <v>0</v>
      </c>
      <c r="M73" s="23">
        <f t="shared" si="21"/>
        <v>0</v>
      </c>
    </row>
    <row r="74" spans="1:13">
      <c r="A74" s="25">
        <f t="shared" si="0"/>
        <v>63</v>
      </c>
      <c r="C74" s="106">
        <v>37500</v>
      </c>
      <c r="E74" s="115" t="s">
        <v>139</v>
      </c>
      <c r="G74" s="75">
        <v>136374.78571999999</v>
      </c>
      <c r="H74" s="73">
        <v>4</v>
      </c>
      <c r="I74" s="75" t="str">
        <f t="shared" si="17"/>
        <v>Mains (Minimum System)</v>
      </c>
      <c r="J74" s="75">
        <f t="shared" si="18"/>
        <v>80715.895360607814</v>
      </c>
      <c r="K74" s="75">
        <f t="shared" si="19"/>
        <v>55658.890359392186</v>
      </c>
      <c r="L74" s="75">
        <f t="shared" si="20"/>
        <v>0</v>
      </c>
      <c r="M74" s="23">
        <f t="shared" si="21"/>
        <v>0</v>
      </c>
    </row>
    <row r="75" spans="1:13">
      <c r="A75" s="25">
        <f t="shared" si="0"/>
        <v>64</v>
      </c>
      <c r="C75" s="106">
        <v>37501</v>
      </c>
      <c r="E75" s="115" t="s">
        <v>277</v>
      </c>
      <c r="G75" s="75">
        <v>81770.446339999951</v>
      </c>
      <c r="H75" s="73">
        <v>4</v>
      </c>
      <c r="I75" s="75" t="str">
        <f t="shared" si="17"/>
        <v>Mains (Minimum System)</v>
      </c>
      <c r="J75" s="75">
        <f t="shared" si="18"/>
        <v>48397.324736560055</v>
      </c>
      <c r="K75" s="75">
        <f t="shared" si="19"/>
        <v>33373.121603439904</v>
      </c>
      <c r="L75" s="75">
        <f t="shared" si="20"/>
        <v>0</v>
      </c>
      <c r="M75" s="23">
        <f t="shared" si="21"/>
        <v>0</v>
      </c>
    </row>
    <row r="76" spans="1:13">
      <c r="A76" s="25">
        <f t="shared" si="0"/>
        <v>65</v>
      </c>
      <c r="C76" s="106">
        <v>37502</v>
      </c>
      <c r="E76" s="115" t="s">
        <v>275</v>
      </c>
      <c r="G76" s="75">
        <v>40710.935420000038</v>
      </c>
      <c r="H76" s="73">
        <v>4</v>
      </c>
      <c r="I76" s="75" t="str">
        <f t="shared" si="17"/>
        <v>Mains (Minimum System)</v>
      </c>
      <c r="J76" s="75">
        <f t="shared" si="18"/>
        <v>24095.506995992113</v>
      </c>
      <c r="K76" s="75">
        <f t="shared" si="19"/>
        <v>16615.428424007925</v>
      </c>
      <c r="L76" s="75">
        <f t="shared" si="20"/>
        <v>0</v>
      </c>
      <c r="M76" s="23">
        <f t="shared" si="21"/>
        <v>0</v>
      </c>
    </row>
    <row r="77" spans="1:13">
      <c r="A77" s="25">
        <f t="shared" si="0"/>
        <v>66</v>
      </c>
      <c r="C77" s="106">
        <v>37503</v>
      </c>
      <c r="E77" s="115" t="s">
        <v>278</v>
      </c>
      <c r="G77" s="75">
        <v>2204.3414399999965</v>
      </c>
      <c r="H77" s="73">
        <v>4</v>
      </c>
      <c r="I77" s="75" t="str">
        <f t="shared" si="17"/>
        <v>Mains (Minimum System)</v>
      </c>
      <c r="J77" s="75">
        <f t="shared" si="18"/>
        <v>1304.6795422681839</v>
      </c>
      <c r="K77" s="75">
        <f t="shared" si="19"/>
        <v>899.6618977318127</v>
      </c>
      <c r="L77" s="75">
        <f t="shared" si="20"/>
        <v>0</v>
      </c>
      <c r="M77" s="23">
        <f t="shared" si="21"/>
        <v>0</v>
      </c>
    </row>
    <row r="78" spans="1:13">
      <c r="A78" s="25">
        <f t="shared" ref="A78:A142" si="22">A77+1</f>
        <v>67</v>
      </c>
      <c r="C78" s="106">
        <v>37600</v>
      </c>
      <c r="E78" s="115" t="s">
        <v>271</v>
      </c>
      <c r="G78" s="75">
        <v>1792334.3354300002</v>
      </c>
      <c r="H78" s="73">
        <v>4</v>
      </c>
      <c r="I78" s="75" t="str">
        <f t="shared" si="17"/>
        <v>Mains (Minimum System)</v>
      </c>
      <c r="J78" s="75">
        <f t="shared" si="18"/>
        <v>1060825.6497416145</v>
      </c>
      <c r="K78" s="75">
        <f t="shared" si="19"/>
        <v>731508.68568838586</v>
      </c>
      <c r="L78" s="75">
        <f t="shared" si="20"/>
        <v>0</v>
      </c>
      <c r="M78" s="23">
        <f t="shared" si="21"/>
        <v>0</v>
      </c>
    </row>
    <row r="79" spans="1:13">
      <c r="A79" s="25">
        <f t="shared" si="22"/>
        <v>68</v>
      </c>
      <c r="C79" s="106">
        <v>37601</v>
      </c>
      <c r="E79" s="115" t="s">
        <v>272</v>
      </c>
      <c r="G79" s="75">
        <v>30950942.27280936</v>
      </c>
      <c r="H79" s="73">
        <v>4</v>
      </c>
      <c r="I79" s="75" t="str">
        <f t="shared" si="17"/>
        <v>Mains (Minimum System)</v>
      </c>
      <c r="J79" s="75">
        <f t="shared" si="18"/>
        <v>18318877.676798549</v>
      </c>
      <c r="K79" s="75">
        <f t="shared" si="19"/>
        <v>12632064.596010813</v>
      </c>
      <c r="L79" s="75">
        <f t="shared" si="20"/>
        <v>0</v>
      </c>
      <c r="M79" s="23">
        <f t="shared" si="21"/>
        <v>0</v>
      </c>
    </row>
    <row r="80" spans="1:13">
      <c r="A80" s="25">
        <f t="shared" si="22"/>
        <v>69</v>
      </c>
      <c r="C80" s="106">
        <v>37602</v>
      </c>
      <c r="E80" s="115" t="s">
        <v>279</v>
      </c>
      <c r="G80" s="75">
        <v>28052270.449120466</v>
      </c>
      <c r="H80" s="73">
        <v>4</v>
      </c>
      <c r="I80" s="75" t="str">
        <f t="shared" si="17"/>
        <v>Mains (Minimum System)</v>
      </c>
      <c r="J80" s="75">
        <f t="shared" si="18"/>
        <v>16603246.078403285</v>
      </c>
      <c r="K80" s="75">
        <f t="shared" si="19"/>
        <v>11449024.370717183</v>
      </c>
      <c r="L80" s="75">
        <f t="shared" si="20"/>
        <v>0</v>
      </c>
      <c r="M80" s="23">
        <f t="shared" si="21"/>
        <v>0</v>
      </c>
    </row>
    <row r="81" spans="1:13">
      <c r="A81" s="25">
        <f t="shared" si="22"/>
        <v>70</v>
      </c>
      <c r="C81" s="106">
        <v>37603</v>
      </c>
      <c r="E81" s="115" t="s">
        <v>627</v>
      </c>
      <c r="G81" s="75">
        <v>1851161.5227551018</v>
      </c>
      <c r="H81" s="73">
        <v>4</v>
      </c>
      <c r="I81" s="75" t="str">
        <f t="shared" si="17"/>
        <v>Mains (Minimum System)</v>
      </c>
      <c r="J81" s="75">
        <f t="shared" si="18"/>
        <v>1095643.5896666737</v>
      </c>
      <c r="K81" s="75">
        <f t="shared" si="19"/>
        <v>755517.93308842822</v>
      </c>
      <c r="L81" s="75">
        <f t="shared" si="20"/>
        <v>0</v>
      </c>
      <c r="M81" s="23">
        <f t="shared" si="21"/>
        <v>0</v>
      </c>
    </row>
    <row r="82" spans="1:13">
      <c r="A82" s="25">
        <f t="shared" si="22"/>
        <v>71</v>
      </c>
      <c r="C82" s="106">
        <v>37604</v>
      </c>
      <c r="E82" s="115" t="s">
        <v>628</v>
      </c>
      <c r="G82" s="75">
        <v>5615082.7306249924</v>
      </c>
      <c r="H82" s="73">
        <v>4</v>
      </c>
      <c r="I82" s="75" t="str">
        <f t="shared" si="17"/>
        <v>Mains (Minimum System)</v>
      </c>
      <c r="J82" s="75">
        <f t="shared" si="18"/>
        <v>3323388.7608581232</v>
      </c>
      <c r="K82" s="75">
        <f t="shared" si="19"/>
        <v>2291693.9697668692</v>
      </c>
      <c r="L82" s="75">
        <f t="shared" si="20"/>
        <v>0</v>
      </c>
      <c r="M82" s="23">
        <f t="shared" si="21"/>
        <v>0</v>
      </c>
    </row>
    <row r="83" spans="1:13">
      <c r="A83" s="25">
        <f t="shared" si="22"/>
        <v>72</v>
      </c>
      <c r="C83" s="106">
        <v>37800</v>
      </c>
      <c r="E83" s="115" t="s">
        <v>280</v>
      </c>
      <c r="G83" s="75">
        <v>5288176.6757347668</v>
      </c>
      <c r="H83" s="73">
        <v>4</v>
      </c>
      <c r="I83" s="75" t="str">
        <f t="shared" si="17"/>
        <v>Mains (Minimum System)</v>
      </c>
      <c r="J83" s="75">
        <f t="shared" si="18"/>
        <v>3129903.4711840888</v>
      </c>
      <c r="K83" s="75">
        <f t="shared" si="19"/>
        <v>2158273.2045506779</v>
      </c>
      <c r="L83" s="75">
        <f t="shared" si="20"/>
        <v>0</v>
      </c>
      <c r="M83" s="23">
        <f t="shared" si="21"/>
        <v>0</v>
      </c>
    </row>
    <row r="84" spans="1:13">
      <c r="A84" s="25">
        <f t="shared" si="22"/>
        <v>73</v>
      </c>
      <c r="C84" s="106">
        <v>37900</v>
      </c>
      <c r="E84" s="115" t="s">
        <v>281</v>
      </c>
      <c r="G84" s="75">
        <v>1456650.9353581395</v>
      </c>
      <c r="H84" s="73">
        <v>4</v>
      </c>
      <c r="I84" s="75" t="str">
        <f t="shared" si="17"/>
        <v>Mains (Minimum System)</v>
      </c>
      <c r="J84" s="75">
        <f t="shared" si="18"/>
        <v>862145.32880513393</v>
      </c>
      <c r="K84" s="75">
        <f t="shared" si="19"/>
        <v>594505.60655300564</v>
      </c>
      <c r="L84" s="75">
        <f t="shared" si="20"/>
        <v>0</v>
      </c>
      <c r="M84" s="23">
        <f t="shared" si="21"/>
        <v>0</v>
      </c>
    </row>
    <row r="85" spans="1:13">
      <c r="A85" s="25">
        <f t="shared" si="22"/>
        <v>74</v>
      </c>
      <c r="C85" s="106">
        <v>37905</v>
      </c>
      <c r="E85" s="115" t="s">
        <v>282</v>
      </c>
      <c r="G85" s="75">
        <v>1068358.1371187491</v>
      </c>
      <c r="H85" s="73">
        <v>4</v>
      </c>
      <c r="I85" s="75" t="str">
        <f t="shared" si="17"/>
        <v>Mains (Minimum System)</v>
      </c>
      <c r="J85" s="75">
        <f t="shared" si="18"/>
        <v>632327.17945663689</v>
      </c>
      <c r="K85" s="75">
        <f t="shared" si="19"/>
        <v>436030.9576621122</v>
      </c>
      <c r="L85" s="75">
        <f t="shared" si="20"/>
        <v>0</v>
      </c>
      <c r="M85" s="23">
        <f t="shared" si="21"/>
        <v>0</v>
      </c>
    </row>
    <row r="86" spans="1:13">
      <c r="A86" s="25">
        <f t="shared" si="22"/>
        <v>75</v>
      </c>
      <c r="C86" s="106">
        <v>38000</v>
      </c>
      <c r="E86" s="115" t="s">
        <v>52</v>
      </c>
      <c r="G86" s="75">
        <v>38828840.863869593</v>
      </c>
      <c r="H86" s="73">
        <v>1</v>
      </c>
      <c r="I86" s="75" t="str">
        <f t="shared" si="17"/>
        <v>Customer</v>
      </c>
      <c r="J86" s="75">
        <f t="shared" si="18"/>
        <v>38828840.863869593</v>
      </c>
      <c r="K86" s="75">
        <f t="shared" si="19"/>
        <v>0</v>
      </c>
      <c r="L86" s="75">
        <f t="shared" si="20"/>
        <v>0</v>
      </c>
      <c r="M86" s="23">
        <f t="shared" si="21"/>
        <v>0</v>
      </c>
    </row>
    <row r="87" spans="1:13">
      <c r="A87" s="25">
        <f t="shared" si="22"/>
        <v>76</v>
      </c>
      <c r="C87" s="106">
        <v>38100</v>
      </c>
      <c r="E87" s="115" t="s">
        <v>51</v>
      </c>
      <c r="G87" s="75">
        <v>23998005.816628303</v>
      </c>
      <c r="H87" s="73">
        <v>1</v>
      </c>
      <c r="I87" s="75" t="str">
        <f t="shared" si="17"/>
        <v>Customer</v>
      </c>
      <c r="J87" s="75">
        <f t="shared" si="18"/>
        <v>23998005.816628303</v>
      </c>
      <c r="K87" s="75">
        <f t="shared" si="19"/>
        <v>0</v>
      </c>
      <c r="L87" s="75">
        <f t="shared" si="20"/>
        <v>0</v>
      </c>
      <c r="M87" s="23">
        <f t="shared" si="21"/>
        <v>0</v>
      </c>
    </row>
    <row r="88" spans="1:13">
      <c r="A88" s="25">
        <f t="shared" si="22"/>
        <v>77</v>
      </c>
      <c r="C88" s="106">
        <v>38200</v>
      </c>
      <c r="E88" s="115" t="s">
        <v>283</v>
      </c>
      <c r="G88" s="75">
        <v>22719273.667824067</v>
      </c>
      <c r="H88" s="73">
        <v>1</v>
      </c>
      <c r="I88" s="75" t="str">
        <f t="shared" si="17"/>
        <v>Customer</v>
      </c>
      <c r="J88" s="75">
        <f t="shared" si="18"/>
        <v>22719273.667824067</v>
      </c>
      <c r="K88" s="75">
        <f t="shared" si="19"/>
        <v>0</v>
      </c>
      <c r="L88" s="75">
        <f t="shared" si="20"/>
        <v>0</v>
      </c>
      <c r="M88" s="23">
        <f t="shared" si="21"/>
        <v>0</v>
      </c>
    </row>
    <row r="89" spans="1:13">
      <c r="A89" s="25">
        <f t="shared" si="22"/>
        <v>78</v>
      </c>
      <c r="C89" s="106">
        <v>38300</v>
      </c>
      <c r="E89" s="115" t="s">
        <v>284</v>
      </c>
      <c r="G89" s="75">
        <v>469349.7176250004</v>
      </c>
      <c r="H89" s="73">
        <v>1</v>
      </c>
      <c r="I89" s="75" t="str">
        <f t="shared" si="17"/>
        <v>Customer</v>
      </c>
      <c r="J89" s="75">
        <f t="shared" si="18"/>
        <v>469349.7176250004</v>
      </c>
      <c r="K89" s="75">
        <f t="shared" si="19"/>
        <v>0</v>
      </c>
      <c r="L89" s="75">
        <f t="shared" si="20"/>
        <v>0</v>
      </c>
      <c r="M89" s="23">
        <f t="shared" si="21"/>
        <v>0</v>
      </c>
    </row>
    <row r="90" spans="1:13">
      <c r="A90" s="25">
        <f t="shared" si="22"/>
        <v>79</v>
      </c>
      <c r="C90" s="106">
        <v>38400</v>
      </c>
      <c r="E90" s="115" t="s">
        <v>285</v>
      </c>
      <c r="G90" s="75">
        <v>130024.02563999996</v>
      </c>
      <c r="H90" s="73">
        <v>1</v>
      </c>
      <c r="I90" s="75" t="str">
        <f t="shared" si="17"/>
        <v>Customer</v>
      </c>
      <c r="J90" s="75">
        <f t="shared" si="18"/>
        <v>130024.02563999996</v>
      </c>
      <c r="K90" s="75">
        <f t="shared" si="19"/>
        <v>0</v>
      </c>
      <c r="L90" s="75">
        <f t="shared" si="20"/>
        <v>0</v>
      </c>
      <c r="M90" s="23">
        <f t="shared" si="21"/>
        <v>0</v>
      </c>
    </row>
    <row r="91" spans="1:13">
      <c r="A91" s="25">
        <f t="shared" si="22"/>
        <v>80</v>
      </c>
      <c r="C91" s="106">
        <v>38500</v>
      </c>
      <c r="E91" s="115" t="s">
        <v>286</v>
      </c>
      <c r="G91" s="75">
        <v>3090644.720050002</v>
      </c>
      <c r="H91" s="73">
        <v>1</v>
      </c>
      <c r="I91" s="75" t="str">
        <f t="shared" si="17"/>
        <v>Customer</v>
      </c>
      <c r="J91" s="75">
        <f t="shared" si="18"/>
        <v>3090644.720050002</v>
      </c>
      <c r="K91" s="75">
        <f t="shared" si="19"/>
        <v>0</v>
      </c>
      <c r="L91" s="75">
        <f t="shared" si="20"/>
        <v>0</v>
      </c>
      <c r="M91" s="23">
        <f t="shared" si="21"/>
        <v>0</v>
      </c>
    </row>
    <row r="92" spans="1:13">
      <c r="A92" s="25">
        <f t="shared" si="22"/>
        <v>81</v>
      </c>
      <c r="C92" s="106">
        <v>38600</v>
      </c>
      <c r="E92" s="115" t="s">
        <v>287</v>
      </c>
      <c r="G92" s="75">
        <v>0</v>
      </c>
      <c r="H92" s="73">
        <v>99</v>
      </c>
      <c r="I92" s="75" t="str">
        <f t="shared" si="17"/>
        <v>-</v>
      </c>
      <c r="J92" s="75">
        <f t="shared" si="18"/>
        <v>0</v>
      </c>
      <c r="K92" s="75">
        <f t="shared" si="19"/>
        <v>0</v>
      </c>
      <c r="L92" s="75">
        <f t="shared" si="20"/>
        <v>0</v>
      </c>
      <c r="M92" s="23">
        <f t="shared" si="21"/>
        <v>0</v>
      </c>
    </row>
    <row r="93" spans="1:13">
      <c r="A93" s="25">
        <f t="shared" si="22"/>
        <v>82</v>
      </c>
      <c r="H93" s="73"/>
      <c r="I93" s="23"/>
      <c r="J93" s="23"/>
      <c r="K93" s="23"/>
      <c r="L93" s="23"/>
      <c r="M93" s="23"/>
    </row>
    <row r="94" spans="1:13">
      <c r="A94" s="25">
        <f t="shared" si="22"/>
        <v>83</v>
      </c>
      <c r="D94" s="106" t="s">
        <v>66</v>
      </c>
      <c r="G94" s="75">
        <f>SUM(G70:G92)</f>
        <v>166216336.63429227</v>
      </c>
      <c r="H94" s="73"/>
      <c r="I94" s="23"/>
      <c r="J94" s="23">
        <f>SUM(J70:J92)</f>
        <v>134798267.90674502</v>
      </c>
      <c r="K94" s="23">
        <f>SUM(K70:K92)</f>
        <v>31418068.727547292</v>
      </c>
      <c r="L94" s="23">
        <f>SUM(L70:L92)</f>
        <v>0</v>
      </c>
      <c r="M94" s="23">
        <f>SUM(J94:L94)-G94</f>
        <v>0</v>
      </c>
    </row>
    <row r="95" spans="1:13">
      <c r="A95" s="25">
        <f t="shared" si="22"/>
        <v>84</v>
      </c>
      <c r="H95" s="73"/>
      <c r="I95" s="23"/>
      <c r="J95" s="23"/>
      <c r="K95" s="23"/>
      <c r="L95" s="23"/>
      <c r="M95" s="23"/>
    </row>
    <row r="96" spans="1:13">
      <c r="A96" s="25">
        <f t="shared" si="22"/>
        <v>85</v>
      </c>
      <c r="D96" s="106" t="s">
        <v>148</v>
      </c>
      <c r="H96" s="73"/>
      <c r="I96" s="23"/>
      <c r="J96" s="23"/>
      <c r="K96" s="23"/>
      <c r="L96" s="23"/>
      <c r="M96" s="23"/>
    </row>
    <row r="97" spans="1:15">
      <c r="A97" s="25">
        <f t="shared" si="22"/>
        <v>86</v>
      </c>
      <c r="H97" s="73"/>
      <c r="I97" s="23"/>
      <c r="J97" s="23"/>
      <c r="K97" s="23"/>
      <c r="L97" s="23"/>
      <c r="M97" s="23"/>
      <c r="N97" s="23"/>
      <c r="O97" s="23"/>
    </row>
    <row r="98" spans="1:15">
      <c r="A98" s="25">
        <f t="shared" si="22"/>
        <v>87</v>
      </c>
      <c r="C98" s="106">
        <v>38900</v>
      </c>
      <c r="E98" s="115" t="s">
        <v>115</v>
      </c>
      <c r="G98" s="75">
        <v>0</v>
      </c>
      <c r="H98" s="73">
        <v>5.4</v>
      </c>
      <c r="I98" s="75" t="str">
        <f>VLOOKUP($H98,class,3)</f>
        <v>P, S, T &amp; D Plant</v>
      </c>
      <c r="J98" s="75">
        <f>$G98*VLOOKUP($H98,class,6)</f>
        <v>0</v>
      </c>
      <c r="K98" s="75">
        <f>$G98*VLOOKUP($H98,class,7)</f>
        <v>0</v>
      </c>
      <c r="L98" s="75">
        <f>$G98*VLOOKUP($H98,class,8)</f>
        <v>0</v>
      </c>
      <c r="M98" s="23">
        <f>SUM(J98:L98)-G98</f>
        <v>0</v>
      </c>
      <c r="N98" s="23" t="s">
        <v>486</v>
      </c>
      <c r="O98" s="23">
        <v>0</v>
      </c>
    </row>
    <row r="99" spans="1:15">
      <c r="A99" s="25">
        <f t="shared" si="22"/>
        <v>88</v>
      </c>
      <c r="C99" s="106">
        <v>39000</v>
      </c>
      <c r="E99" s="115" t="s">
        <v>139</v>
      </c>
      <c r="G99" s="75">
        <f>+O99</f>
        <v>1968462.7935251929</v>
      </c>
      <c r="H99" s="73">
        <v>5.4</v>
      </c>
      <c r="I99" s="75" t="str">
        <f t="shared" ref="I99:I133" si="23">VLOOKUP($H99,class,3)</f>
        <v>P, S, T &amp; D Plant</v>
      </c>
      <c r="J99" s="75">
        <f t="shared" ref="J99:J133" si="24">$G99*VLOOKUP($H99,class,6)</f>
        <v>1359915.5212701075</v>
      </c>
      <c r="K99" s="75">
        <f t="shared" ref="K99:K133" si="25">$G99*VLOOKUP($H99,class,7)</f>
        <v>567551.06628534605</v>
      </c>
      <c r="L99" s="75">
        <f t="shared" ref="L99:L133" si="26">$G99*VLOOKUP($H99,class,8)</f>
        <v>40996.205969739181</v>
      </c>
      <c r="M99" s="23">
        <f t="shared" ref="M99:M133" si="27">SUM(J99:L99)-G99</f>
        <v>0</v>
      </c>
      <c r="N99" s="23" t="s">
        <v>487</v>
      </c>
      <c r="O99" s="23">
        <v>1968462.7935251929</v>
      </c>
    </row>
    <row r="100" spans="1:15">
      <c r="A100" s="25">
        <f t="shared" si="22"/>
        <v>89</v>
      </c>
      <c r="C100" s="106">
        <v>39002</v>
      </c>
      <c r="E100" s="115" t="s">
        <v>509</v>
      </c>
      <c r="G100" s="75">
        <f>+O100</f>
        <v>118816.55356874998</v>
      </c>
      <c r="H100" s="73">
        <v>5.4</v>
      </c>
      <c r="I100" s="75" t="str">
        <f t="shared" si="23"/>
        <v>P, S, T &amp; D Plant</v>
      </c>
      <c r="J100" s="75">
        <f t="shared" si="24"/>
        <v>82084.597135107761</v>
      </c>
      <c r="K100" s="75">
        <f t="shared" si="25"/>
        <v>34257.422539102183</v>
      </c>
      <c r="L100" s="75">
        <f t="shared" si="26"/>
        <v>2474.5338945400199</v>
      </c>
      <c r="M100" s="23">
        <f t="shared" si="27"/>
        <v>0</v>
      </c>
      <c r="N100" s="23" t="s">
        <v>488</v>
      </c>
      <c r="O100" s="23">
        <v>118816.55356874998</v>
      </c>
    </row>
    <row r="101" spans="1:15">
      <c r="A101" s="25">
        <f t="shared" si="22"/>
        <v>90</v>
      </c>
      <c r="C101" s="106">
        <v>39003</v>
      </c>
      <c r="E101" s="115" t="s">
        <v>278</v>
      </c>
      <c r="G101" s="75">
        <f>+O101</f>
        <v>335075.45990000042</v>
      </c>
      <c r="H101" s="73">
        <v>5.4</v>
      </c>
      <c r="I101" s="75" t="str">
        <f t="shared" si="23"/>
        <v>P, S, T &amp; D Plant</v>
      </c>
      <c r="J101" s="75">
        <f t="shared" si="24"/>
        <v>231487.39219941891</v>
      </c>
      <c r="K101" s="75">
        <f t="shared" si="25"/>
        <v>96609.615979446782</v>
      </c>
      <c r="L101" s="75">
        <f t="shared" si="26"/>
        <v>6978.4517211346983</v>
      </c>
      <c r="M101" s="23">
        <f t="shared" si="27"/>
        <v>0</v>
      </c>
      <c r="N101" s="23" t="s">
        <v>489</v>
      </c>
      <c r="O101" s="23">
        <v>335075.45990000042</v>
      </c>
    </row>
    <row r="102" spans="1:15">
      <c r="A102" s="25">
        <f t="shared" si="22"/>
        <v>91</v>
      </c>
      <c r="C102" s="106">
        <v>39003</v>
      </c>
      <c r="E102" s="115" t="s">
        <v>293</v>
      </c>
      <c r="G102" s="75">
        <f t="shared" ref="G102:G104" si="28">+O102</f>
        <v>8915.5292474999897</v>
      </c>
      <c r="H102" s="73">
        <v>5.4</v>
      </c>
      <c r="I102" s="75" t="str">
        <f t="shared" si="23"/>
        <v>P, S, T &amp; D Plant</v>
      </c>
      <c r="J102" s="75">
        <f t="shared" si="24"/>
        <v>6159.3069698310592</v>
      </c>
      <c r="K102" s="75">
        <f t="shared" si="25"/>
        <v>2570.5429371388564</v>
      </c>
      <c r="L102" s="75">
        <f t="shared" si="26"/>
        <v>185.67934053007312</v>
      </c>
      <c r="M102" s="23">
        <f t="shared" si="27"/>
        <v>0</v>
      </c>
      <c r="N102" s="23" t="s">
        <v>490</v>
      </c>
      <c r="O102" s="23">
        <v>8915.5292474999897</v>
      </c>
    </row>
    <row r="103" spans="1:15">
      <c r="A103" s="25">
        <f t="shared" si="22"/>
        <v>92</v>
      </c>
      <c r="C103" s="106">
        <v>39004</v>
      </c>
      <c r="E103" s="115" t="s">
        <v>510</v>
      </c>
      <c r="G103" s="75">
        <f t="shared" si="28"/>
        <v>1267195.1899999997</v>
      </c>
      <c r="H103" s="73">
        <v>5.4</v>
      </c>
      <c r="I103" s="75" t="str">
        <f t="shared" si="23"/>
        <v>P, S, T &amp; D Plant</v>
      </c>
      <c r="J103" s="75">
        <f t="shared" si="24"/>
        <v>875443.7284911616</v>
      </c>
      <c r="K103" s="75">
        <f t="shared" si="25"/>
        <v>365360.21084157564</v>
      </c>
      <c r="L103" s="75">
        <f t="shared" si="26"/>
        <v>26391.250667262302</v>
      </c>
      <c r="M103" s="23">
        <f t="shared" si="27"/>
        <v>0</v>
      </c>
      <c r="N103" s="23" t="s">
        <v>491</v>
      </c>
      <c r="O103" s="23">
        <v>1267195.1899999997</v>
      </c>
    </row>
    <row r="104" spans="1:15">
      <c r="A104" s="25">
        <f t="shared" si="22"/>
        <v>93</v>
      </c>
      <c r="C104" s="106">
        <v>39009</v>
      </c>
      <c r="E104" s="115" t="s">
        <v>295</v>
      </c>
      <c r="G104" s="75">
        <f t="shared" si="28"/>
        <v>1473705.7737499985</v>
      </c>
      <c r="H104" s="73">
        <v>5.4</v>
      </c>
      <c r="I104" s="75" t="str">
        <f t="shared" si="23"/>
        <v>P, S, T &amp; D Plant</v>
      </c>
      <c r="J104" s="75">
        <f t="shared" si="24"/>
        <v>1018111.8800416621</v>
      </c>
      <c r="K104" s="75">
        <f t="shared" si="25"/>
        <v>424901.74873197469</v>
      </c>
      <c r="L104" s="75">
        <f t="shared" si="26"/>
        <v>30692.144976361506</v>
      </c>
      <c r="M104" s="23">
        <f t="shared" si="27"/>
        <v>0</v>
      </c>
      <c r="N104" s="23" t="s">
        <v>492</v>
      </c>
      <c r="O104" s="23">
        <v>1473705.7737499985</v>
      </c>
    </row>
    <row r="105" spans="1:15">
      <c r="A105" s="25">
        <f t="shared" si="22"/>
        <v>94</v>
      </c>
      <c r="C105" s="106">
        <v>39100</v>
      </c>
      <c r="E105" s="115" t="s">
        <v>296</v>
      </c>
      <c r="G105" s="75">
        <v>0</v>
      </c>
      <c r="H105" s="73">
        <v>5.4</v>
      </c>
      <c r="I105" s="75" t="str">
        <f t="shared" si="23"/>
        <v>P, S, T &amp; D Plant</v>
      </c>
      <c r="J105" s="75">
        <f t="shared" si="24"/>
        <v>0</v>
      </c>
      <c r="K105" s="75">
        <f t="shared" si="25"/>
        <v>0</v>
      </c>
      <c r="L105" s="75">
        <f t="shared" si="26"/>
        <v>0</v>
      </c>
      <c r="M105" s="23">
        <f t="shared" si="27"/>
        <v>0</v>
      </c>
      <c r="N105" s="23" t="s">
        <v>297</v>
      </c>
      <c r="O105" s="23">
        <v>0</v>
      </c>
    </row>
    <row r="106" spans="1:15">
      <c r="A106" s="25">
        <f t="shared" si="22"/>
        <v>95</v>
      </c>
      <c r="C106" s="116">
        <v>39102</v>
      </c>
      <c r="E106" s="115" t="s">
        <v>297</v>
      </c>
      <c r="G106" s="75">
        <f>+O105</f>
        <v>0</v>
      </c>
      <c r="H106" s="73">
        <v>5.4</v>
      </c>
      <c r="I106" s="75" t="str">
        <f t="shared" si="23"/>
        <v>P, S, T &amp; D Plant</v>
      </c>
      <c r="J106" s="75">
        <f t="shared" si="24"/>
        <v>0</v>
      </c>
      <c r="K106" s="75">
        <f t="shared" si="25"/>
        <v>0</v>
      </c>
      <c r="L106" s="75">
        <f t="shared" si="26"/>
        <v>0</v>
      </c>
      <c r="M106" s="23">
        <f t="shared" si="27"/>
        <v>0</v>
      </c>
      <c r="N106" s="23" t="s">
        <v>493</v>
      </c>
      <c r="O106" s="23">
        <v>75816.964237499953</v>
      </c>
    </row>
    <row r="107" spans="1:15">
      <c r="A107" s="25">
        <f t="shared" si="22"/>
        <v>96</v>
      </c>
      <c r="C107" s="106">
        <v>39103</v>
      </c>
      <c r="E107" s="115" t="s">
        <v>298</v>
      </c>
      <c r="G107" s="75">
        <f>+O106</f>
        <v>75816.964237499953</v>
      </c>
      <c r="H107" s="73">
        <v>5.4</v>
      </c>
      <c r="I107" s="75" t="str">
        <f t="shared" si="23"/>
        <v>P, S, T &amp; D Plant</v>
      </c>
      <c r="J107" s="75">
        <f t="shared" si="24"/>
        <v>52378.265304935412</v>
      </c>
      <c r="K107" s="75">
        <f t="shared" si="25"/>
        <v>21859.696326010508</v>
      </c>
      <c r="L107" s="75">
        <f t="shared" si="26"/>
        <v>1579.0026065540251</v>
      </c>
      <c r="M107" s="23">
        <f t="shared" si="27"/>
        <v>0</v>
      </c>
      <c r="N107" s="23" t="s">
        <v>494</v>
      </c>
      <c r="O107" s="23">
        <v>8658.0219749999997</v>
      </c>
    </row>
    <row r="108" spans="1:15">
      <c r="A108" s="25">
        <f t="shared" si="22"/>
        <v>97</v>
      </c>
      <c r="C108" s="106">
        <v>39200</v>
      </c>
      <c r="E108" s="115" t="s">
        <v>299</v>
      </c>
      <c r="G108" s="75">
        <v>0</v>
      </c>
      <c r="H108" s="73">
        <v>5.4</v>
      </c>
      <c r="I108" s="75" t="str">
        <f t="shared" si="23"/>
        <v>P, S, T &amp; D Plant</v>
      </c>
      <c r="J108" s="75">
        <f t="shared" si="24"/>
        <v>0</v>
      </c>
      <c r="K108" s="75">
        <f t="shared" si="25"/>
        <v>0</v>
      </c>
      <c r="L108" s="75">
        <f t="shared" si="26"/>
        <v>0</v>
      </c>
      <c r="M108" s="23">
        <f t="shared" si="27"/>
        <v>0</v>
      </c>
      <c r="N108" s="23" t="s">
        <v>495</v>
      </c>
      <c r="O108" s="23">
        <v>3345740.1291991076</v>
      </c>
    </row>
    <row r="109" spans="1:15">
      <c r="A109" s="25">
        <f t="shared" si="22"/>
        <v>98</v>
      </c>
      <c r="C109" s="106">
        <v>39201</v>
      </c>
      <c r="E109" s="115" t="s">
        <v>300</v>
      </c>
      <c r="G109" s="75">
        <f>+O107</f>
        <v>8658.0219749999997</v>
      </c>
      <c r="H109" s="73">
        <v>5.4</v>
      </c>
      <c r="I109" s="75" t="str">
        <f t="shared" si="23"/>
        <v>P, S, T &amp; D Plant</v>
      </c>
      <c r="J109" s="75">
        <f t="shared" si="24"/>
        <v>5981.407678127639</v>
      </c>
      <c r="K109" s="75">
        <f t="shared" si="25"/>
        <v>2496.2979335937944</v>
      </c>
      <c r="L109" s="75">
        <f t="shared" si="26"/>
        <v>180.31636327856521</v>
      </c>
      <c r="M109" s="23">
        <f t="shared" si="27"/>
        <v>0</v>
      </c>
      <c r="N109" s="23" t="s">
        <v>496</v>
      </c>
      <c r="O109" s="23">
        <v>0</v>
      </c>
    </row>
    <row r="110" spans="1:15">
      <c r="A110" s="25">
        <f t="shared" si="22"/>
        <v>99</v>
      </c>
      <c r="C110" s="106">
        <v>39202</v>
      </c>
      <c r="E110" s="115" t="s">
        <v>186</v>
      </c>
      <c r="G110" s="75">
        <v>0</v>
      </c>
      <c r="H110" s="73">
        <v>5.4</v>
      </c>
      <c r="I110" s="75" t="str">
        <f t="shared" si="23"/>
        <v>P, S, T &amp; D Plant</v>
      </c>
      <c r="J110" s="75">
        <f t="shared" si="24"/>
        <v>0</v>
      </c>
      <c r="K110" s="75">
        <f t="shared" si="25"/>
        <v>0</v>
      </c>
      <c r="L110" s="75">
        <f t="shared" si="26"/>
        <v>0</v>
      </c>
      <c r="M110" s="23">
        <f t="shared" si="27"/>
        <v>0</v>
      </c>
      <c r="N110" s="23" t="s">
        <v>497</v>
      </c>
      <c r="O110" s="23">
        <v>0</v>
      </c>
    </row>
    <row r="111" spans="1:15">
      <c r="A111" s="25">
        <f t="shared" si="22"/>
        <v>100</v>
      </c>
      <c r="C111" s="106">
        <v>39400</v>
      </c>
      <c r="E111" s="115" t="s">
        <v>301</v>
      </c>
      <c r="G111" s="75">
        <f>+O108</f>
        <v>3345740.1291991076</v>
      </c>
      <c r="H111" s="73">
        <v>5.4</v>
      </c>
      <c r="I111" s="75" t="str">
        <f t="shared" si="23"/>
        <v>P, S, T &amp; D Plant</v>
      </c>
      <c r="J111" s="75">
        <f t="shared" si="24"/>
        <v>2311409.6678891028</v>
      </c>
      <c r="K111" s="75">
        <f t="shared" si="25"/>
        <v>964650.3779937065</v>
      </c>
      <c r="L111" s="75">
        <f t="shared" si="26"/>
        <v>69680.083316298114</v>
      </c>
      <c r="M111" s="23">
        <f t="shared" si="27"/>
        <v>0</v>
      </c>
      <c r="N111" s="23" t="s">
        <v>498</v>
      </c>
      <c r="O111" s="23">
        <v>0</v>
      </c>
    </row>
    <row r="112" spans="1:15">
      <c r="A112" s="25">
        <f t="shared" si="22"/>
        <v>101</v>
      </c>
      <c r="C112" s="106">
        <v>39600</v>
      </c>
      <c r="E112" s="115" t="s">
        <v>302</v>
      </c>
      <c r="G112" s="75">
        <v>0</v>
      </c>
      <c r="H112" s="73">
        <v>5.4</v>
      </c>
      <c r="I112" s="75" t="str">
        <f t="shared" si="23"/>
        <v>P, S, T &amp; D Plant</v>
      </c>
      <c r="J112" s="75">
        <f t="shared" si="24"/>
        <v>0</v>
      </c>
      <c r="K112" s="75">
        <f t="shared" si="25"/>
        <v>0</v>
      </c>
      <c r="L112" s="75">
        <f t="shared" si="26"/>
        <v>0</v>
      </c>
      <c r="M112" s="23">
        <f t="shared" si="27"/>
        <v>0</v>
      </c>
      <c r="N112" s="23" t="s">
        <v>499</v>
      </c>
      <c r="O112" s="23">
        <v>366653.0765712501</v>
      </c>
    </row>
    <row r="113" spans="1:15">
      <c r="A113" s="25">
        <f t="shared" si="22"/>
        <v>102</v>
      </c>
      <c r="C113" s="106">
        <v>39603</v>
      </c>
      <c r="E113" s="115" t="s">
        <v>303</v>
      </c>
      <c r="G113" s="75">
        <f>+O109</f>
        <v>0</v>
      </c>
      <c r="H113" s="73">
        <v>5.4</v>
      </c>
      <c r="I113" s="75" t="str">
        <f t="shared" si="23"/>
        <v>P, S, T &amp; D Plant</v>
      </c>
      <c r="J113" s="75">
        <f t="shared" si="24"/>
        <v>0</v>
      </c>
      <c r="K113" s="75">
        <f t="shared" si="25"/>
        <v>0</v>
      </c>
      <c r="L113" s="75">
        <f t="shared" si="26"/>
        <v>0</v>
      </c>
      <c r="M113" s="23">
        <f t="shared" si="27"/>
        <v>0</v>
      </c>
      <c r="N113" s="23" t="s">
        <v>500</v>
      </c>
      <c r="O113" s="23">
        <v>0</v>
      </c>
    </row>
    <row r="114" spans="1:15">
      <c r="A114" s="25">
        <f t="shared" si="22"/>
        <v>103</v>
      </c>
      <c r="C114" s="106">
        <v>39604</v>
      </c>
      <c r="E114" s="115" t="s">
        <v>304</v>
      </c>
      <c r="G114" s="75">
        <f>+O110</f>
        <v>0</v>
      </c>
      <c r="H114" s="73">
        <v>5.4</v>
      </c>
      <c r="I114" s="75" t="str">
        <f t="shared" si="23"/>
        <v>P, S, T &amp; D Plant</v>
      </c>
      <c r="J114" s="75">
        <f t="shared" si="24"/>
        <v>0</v>
      </c>
      <c r="K114" s="75">
        <f t="shared" si="25"/>
        <v>0</v>
      </c>
      <c r="L114" s="75">
        <f t="shared" si="26"/>
        <v>0</v>
      </c>
      <c r="M114" s="23">
        <f t="shared" si="27"/>
        <v>0</v>
      </c>
      <c r="N114" s="23" t="s">
        <v>500</v>
      </c>
      <c r="O114" s="23">
        <v>0</v>
      </c>
    </row>
    <row r="115" spans="1:15">
      <c r="A115" s="25">
        <f t="shared" si="22"/>
        <v>104</v>
      </c>
      <c r="C115" s="106">
        <v>39605</v>
      </c>
      <c r="E115" s="113" t="s">
        <v>305</v>
      </c>
      <c r="G115" s="75">
        <f t="shared" ref="G115:G119" si="29">+O111</f>
        <v>0</v>
      </c>
      <c r="H115" s="73">
        <v>5.4</v>
      </c>
      <c r="I115" s="75" t="str">
        <f t="shared" si="23"/>
        <v>P, S, T &amp; D Plant</v>
      </c>
      <c r="J115" s="75">
        <f t="shared" si="24"/>
        <v>0</v>
      </c>
      <c r="K115" s="75">
        <f t="shared" si="25"/>
        <v>0</v>
      </c>
      <c r="L115" s="75">
        <f t="shared" si="26"/>
        <v>0</v>
      </c>
      <c r="M115" s="23">
        <f t="shared" si="27"/>
        <v>0</v>
      </c>
      <c r="N115" s="23" t="s">
        <v>501</v>
      </c>
      <c r="O115" s="23">
        <v>0</v>
      </c>
    </row>
    <row r="116" spans="1:15">
      <c r="A116" s="25">
        <f t="shared" si="22"/>
        <v>105</v>
      </c>
      <c r="C116" s="106">
        <v>39700</v>
      </c>
      <c r="E116" s="115" t="s">
        <v>306</v>
      </c>
      <c r="G116" s="75">
        <f t="shared" si="29"/>
        <v>366653.0765712501</v>
      </c>
      <c r="H116" s="73">
        <v>5.4</v>
      </c>
      <c r="I116" s="75" t="str">
        <f t="shared" si="23"/>
        <v>P, S, T &amp; D Plant</v>
      </c>
      <c r="J116" s="75">
        <f t="shared" si="24"/>
        <v>253302.83680787223</v>
      </c>
      <c r="K116" s="75">
        <f t="shared" si="25"/>
        <v>105714.13655838162</v>
      </c>
      <c r="L116" s="75">
        <f t="shared" si="26"/>
        <v>7636.1032049962105</v>
      </c>
      <c r="M116" s="23">
        <f t="shared" si="27"/>
        <v>0</v>
      </c>
      <c r="N116" s="23" t="s">
        <v>502</v>
      </c>
      <c r="O116" s="23">
        <v>1548947.6940368994</v>
      </c>
    </row>
    <row r="117" spans="1:15">
      <c r="A117" s="25">
        <f t="shared" si="22"/>
        <v>106</v>
      </c>
      <c r="C117" s="106">
        <v>39701</v>
      </c>
      <c r="E117" s="115" t="s">
        <v>307</v>
      </c>
      <c r="G117" s="75">
        <f t="shared" si="29"/>
        <v>0</v>
      </c>
      <c r="H117" s="73">
        <v>5.4</v>
      </c>
      <c r="I117" s="75" t="str">
        <f t="shared" si="23"/>
        <v>P, S, T &amp; D Plant</v>
      </c>
      <c r="J117" s="75">
        <f t="shared" si="24"/>
        <v>0</v>
      </c>
      <c r="K117" s="75">
        <f t="shared" si="25"/>
        <v>0</v>
      </c>
      <c r="L117" s="75">
        <f t="shared" si="26"/>
        <v>0</v>
      </c>
      <c r="M117" s="23">
        <f t="shared" si="27"/>
        <v>0</v>
      </c>
      <c r="N117" s="23" t="s">
        <v>503</v>
      </c>
      <c r="O117" s="23">
        <v>21595.121464083324</v>
      </c>
    </row>
    <row r="118" spans="1:15">
      <c r="A118" s="25">
        <f t="shared" si="22"/>
        <v>107</v>
      </c>
      <c r="C118" s="106">
        <v>39702</v>
      </c>
      <c r="E118" s="115" t="s">
        <v>308</v>
      </c>
      <c r="G118" s="75">
        <f t="shared" si="29"/>
        <v>0</v>
      </c>
      <c r="H118" s="73">
        <v>5.4</v>
      </c>
      <c r="I118" s="75" t="str">
        <f t="shared" si="23"/>
        <v>P, S, T &amp; D Plant</v>
      </c>
      <c r="J118" s="75">
        <f t="shared" si="24"/>
        <v>0</v>
      </c>
      <c r="K118" s="75">
        <f t="shared" si="25"/>
        <v>0</v>
      </c>
      <c r="L118" s="75">
        <f t="shared" si="26"/>
        <v>0</v>
      </c>
      <c r="M118" s="23">
        <f t="shared" si="27"/>
        <v>0</v>
      </c>
      <c r="N118" s="23" t="s">
        <v>504</v>
      </c>
      <c r="O118" s="23">
        <v>0</v>
      </c>
    </row>
    <row r="119" spans="1:15">
      <c r="A119" s="25">
        <f t="shared" si="22"/>
        <v>108</v>
      </c>
      <c r="C119" s="106">
        <v>39705</v>
      </c>
      <c r="E119" s="115" t="s">
        <v>309</v>
      </c>
      <c r="G119" s="75">
        <f t="shared" si="29"/>
        <v>0</v>
      </c>
      <c r="H119" s="73">
        <v>5.4</v>
      </c>
      <c r="I119" s="75" t="str">
        <f t="shared" si="23"/>
        <v>P, S, T &amp; D Plant</v>
      </c>
      <c r="J119" s="75">
        <f t="shared" si="24"/>
        <v>0</v>
      </c>
      <c r="K119" s="75">
        <f t="shared" si="25"/>
        <v>0</v>
      </c>
      <c r="L119" s="75">
        <f t="shared" si="26"/>
        <v>0</v>
      </c>
      <c r="M119" s="23">
        <f t="shared" si="27"/>
        <v>0</v>
      </c>
      <c r="N119" s="23" t="s">
        <v>505</v>
      </c>
      <c r="O119" s="23">
        <v>0</v>
      </c>
    </row>
    <row r="120" spans="1:15">
      <c r="A120" s="25">
        <f t="shared" si="22"/>
        <v>109</v>
      </c>
      <c r="C120" s="106">
        <v>39800</v>
      </c>
      <c r="E120" s="115" t="s">
        <v>310</v>
      </c>
      <c r="G120" s="75">
        <f>+O116</f>
        <v>1548947.6940368994</v>
      </c>
      <c r="H120" s="73">
        <v>5.4</v>
      </c>
      <c r="I120" s="75" t="str">
        <f t="shared" si="23"/>
        <v>P, S, T &amp; D Plant</v>
      </c>
      <c r="J120" s="75">
        <f t="shared" si="24"/>
        <v>1070092.8753568348</v>
      </c>
      <c r="K120" s="75">
        <f t="shared" si="25"/>
        <v>446595.64725454338</v>
      </c>
      <c r="L120" s="75">
        <f t="shared" si="26"/>
        <v>32259.171425521061</v>
      </c>
      <c r="M120" s="23">
        <f t="shared" si="27"/>
        <v>0</v>
      </c>
      <c r="N120" s="23" t="s">
        <v>506</v>
      </c>
      <c r="O120" s="23">
        <v>530003.47110576939</v>
      </c>
    </row>
    <row r="121" spans="1:15">
      <c r="A121" s="25">
        <f t="shared" si="22"/>
        <v>110</v>
      </c>
      <c r="C121" s="106">
        <v>39900</v>
      </c>
      <c r="E121" s="115" t="s">
        <v>311</v>
      </c>
      <c r="G121" s="75">
        <f>+O118</f>
        <v>0</v>
      </c>
      <c r="H121" s="73">
        <v>5.4</v>
      </c>
      <c r="I121" s="75" t="str">
        <f t="shared" si="23"/>
        <v>P, S, T &amp; D Plant</v>
      </c>
      <c r="J121" s="75">
        <f t="shared" si="24"/>
        <v>0</v>
      </c>
      <c r="K121" s="75">
        <f t="shared" si="25"/>
        <v>0</v>
      </c>
      <c r="L121" s="75">
        <f t="shared" si="26"/>
        <v>0</v>
      </c>
      <c r="M121" s="23">
        <f t="shared" si="27"/>
        <v>0</v>
      </c>
      <c r="N121" s="23" t="s">
        <v>507</v>
      </c>
      <c r="O121" s="23">
        <v>0</v>
      </c>
    </row>
    <row r="122" spans="1:15">
      <c r="A122" s="25">
        <f t="shared" si="22"/>
        <v>111</v>
      </c>
      <c r="C122" s="106">
        <v>39901</v>
      </c>
      <c r="E122" s="115" t="s">
        <v>312</v>
      </c>
      <c r="G122" s="75">
        <f>+O117</f>
        <v>21595.121464083324</v>
      </c>
      <c r="H122" s="73">
        <v>5.4</v>
      </c>
      <c r="I122" s="75" t="str">
        <f t="shared" si="23"/>
        <v>P, S, T &amp; D Plant</v>
      </c>
      <c r="J122" s="75">
        <f t="shared" si="24"/>
        <v>14919.02257909977</v>
      </c>
      <c r="K122" s="75">
        <f t="shared" si="25"/>
        <v>6226.3479166669822</v>
      </c>
      <c r="L122" s="75">
        <f t="shared" si="26"/>
        <v>449.75096831656975</v>
      </c>
      <c r="M122" s="23">
        <f t="shared" si="27"/>
        <v>0</v>
      </c>
      <c r="N122" s="23" t="s">
        <v>508</v>
      </c>
      <c r="O122" s="23">
        <v>0</v>
      </c>
    </row>
    <row r="123" spans="1:15">
      <c r="A123" s="25">
        <f t="shared" si="22"/>
        <v>112</v>
      </c>
      <c r="C123" s="106">
        <v>39902</v>
      </c>
      <c r="E123" s="115" t="s">
        <v>313</v>
      </c>
      <c r="G123" s="75">
        <f>+O118</f>
        <v>0</v>
      </c>
      <c r="H123" s="73">
        <v>5.4</v>
      </c>
      <c r="I123" s="75" t="str">
        <f t="shared" si="23"/>
        <v>P, S, T &amp; D Plant</v>
      </c>
      <c r="J123" s="75">
        <f t="shared" si="24"/>
        <v>0</v>
      </c>
      <c r="K123" s="75">
        <f t="shared" si="25"/>
        <v>0</v>
      </c>
      <c r="L123" s="75">
        <f t="shared" si="26"/>
        <v>0</v>
      </c>
      <c r="M123" s="23">
        <f t="shared" si="27"/>
        <v>0</v>
      </c>
      <c r="N123" s="23" t="s">
        <v>355</v>
      </c>
      <c r="O123" s="23">
        <v>-1655580.6699999992</v>
      </c>
    </row>
    <row r="124" spans="1:15">
      <c r="A124" s="25">
        <f t="shared" si="22"/>
        <v>113</v>
      </c>
      <c r="C124" s="106">
        <v>39903</v>
      </c>
      <c r="E124" s="115" t="s">
        <v>314</v>
      </c>
      <c r="G124" s="75">
        <f>+O119</f>
        <v>0</v>
      </c>
      <c r="H124" s="73">
        <v>5.4</v>
      </c>
      <c r="I124" s="75" t="str">
        <f t="shared" si="23"/>
        <v>P, S, T &amp; D Plant</v>
      </c>
      <c r="J124" s="75">
        <f t="shared" si="24"/>
        <v>0</v>
      </c>
      <c r="K124" s="75">
        <f t="shared" si="25"/>
        <v>0</v>
      </c>
      <c r="L124" s="75">
        <f t="shared" si="26"/>
        <v>0</v>
      </c>
      <c r="M124" s="23">
        <f t="shared" si="27"/>
        <v>0</v>
      </c>
      <c r="N124" s="23" t="s">
        <v>448</v>
      </c>
      <c r="O124" s="23">
        <v>0</v>
      </c>
    </row>
    <row r="125" spans="1:15">
      <c r="A125" s="25">
        <f t="shared" si="22"/>
        <v>114</v>
      </c>
      <c r="C125" s="106">
        <v>39904</v>
      </c>
      <c r="E125" s="115" t="s">
        <v>315</v>
      </c>
      <c r="G125" s="75">
        <v>0</v>
      </c>
      <c r="H125" s="73">
        <v>5.4</v>
      </c>
      <c r="I125" s="75" t="str">
        <f t="shared" si="23"/>
        <v>P, S, T &amp; D Plant</v>
      </c>
      <c r="J125" s="75">
        <f t="shared" si="24"/>
        <v>0</v>
      </c>
      <c r="K125" s="75">
        <f t="shared" si="25"/>
        <v>0</v>
      </c>
      <c r="L125" s="75">
        <f t="shared" si="26"/>
        <v>0</v>
      </c>
      <c r="M125" s="23">
        <f t="shared" si="27"/>
        <v>0</v>
      </c>
      <c r="N125" s="23" t="s">
        <v>449</v>
      </c>
      <c r="O125" s="23">
        <v>0</v>
      </c>
    </row>
    <row r="126" spans="1:15">
      <c r="A126" s="25">
        <f t="shared" si="22"/>
        <v>115</v>
      </c>
      <c r="C126" s="106">
        <v>39905</v>
      </c>
      <c r="E126" s="115" t="s">
        <v>316</v>
      </c>
      <c r="G126" s="75">
        <v>0</v>
      </c>
      <c r="H126" s="73">
        <v>5.4</v>
      </c>
      <c r="I126" s="75" t="str">
        <f t="shared" si="23"/>
        <v>P, S, T &amp; D Plant</v>
      </c>
      <c r="J126" s="75">
        <f t="shared" si="24"/>
        <v>0</v>
      </c>
      <c r="K126" s="75">
        <f t="shared" si="25"/>
        <v>0</v>
      </c>
      <c r="L126" s="75">
        <f t="shared" si="26"/>
        <v>0</v>
      </c>
      <c r="M126" s="23">
        <f t="shared" si="27"/>
        <v>0</v>
      </c>
      <c r="N126" s="23"/>
      <c r="O126" s="23"/>
    </row>
    <row r="127" spans="1:15">
      <c r="A127" s="25">
        <f t="shared" si="22"/>
        <v>116</v>
      </c>
      <c r="C127" s="106">
        <v>39906</v>
      </c>
      <c r="E127" s="115" t="s">
        <v>317</v>
      </c>
      <c r="G127" s="75">
        <f>+O120</f>
        <v>530003.47110576939</v>
      </c>
      <c r="H127" s="73">
        <v>5.4</v>
      </c>
      <c r="I127" s="75" t="str">
        <f t="shared" si="23"/>
        <v>P, S, T &amp; D Plant</v>
      </c>
      <c r="J127" s="75">
        <f t="shared" si="24"/>
        <v>366153.7058533915</v>
      </c>
      <c r="K127" s="75">
        <f t="shared" si="25"/>
        <v>152811.64376103014</v>
      </c>
      <c r="L127" s="75">
        <f t="shared" si="26"/>
        <v>11038.121491347734</v>
      </c>
      <c r="M127" s="23">
        <f t="shared" si="27"/>
        <v>0</v>
      </c>
      <c r="N127" s="23"/>
      <c r="O127" s="23"/>
    </row>
    <row r="128" spans="1:15">
      <c r="A128" s="25">
        <f t="shared" si="22"/>
        <v>117</v>
      </c>
      <c r="C128" s="106">
        <v>39907</v>
      </c>
      <c r="E128" s="115" t="s">
        <v>318</v>
      </c>
      <c r="G128" s="75">
        <f t="shared" ref="G128" si="30">+O121</f>
        <v>0</v>
      </c>
      <c r="H128" s="73">
        <v>5.4</v>
      </c>
      <c r="I128" s="75" t="str">
        <f t="shared" si="23"/>
        <v>P, S, T &amp; D Plant</v>
      </c>
      <c r="J128" s="75">
        <f t="shared" si="24"/>
        <v>0</v>
      </c>
      <c r="K128" s="75">
        <f t="shared" si="25"/>
        <v>0</v>
      </c>
      <c r="L128" s="75">
        <f t="shared" si="26"/>
        <v>0</v>
      </c>
      <c r="M128" s="23">
        <f t="shared" si="27"/>
        <v>0</v>
      </c>
      <c r="N128" s="23"/>
      <c r="O128" s="23"/>
    </row>
    <row r="129" spans="1:15">
      <c r="A129" s="25">
        <f t="shared" si="22"/>
        <v>118</v>
      </c>
      <c r="C129" s="106">
        <v>39908</v>
      </c>
      <c r="E129" s="115" t="s">
        <v>319</v>
      </c>
      <c r="G129" s="75">
        <v>0</v>
      </c>
      <c r="H129" s="73">
        <v>5.4</v>
      </c>
      <c r="I129" s="75" t="str">
        <f t="shared" si="23"/>
        <v>P, S, T &amp; D Plant</v>
      </c>
      <c r="J129" s="75">
        <f t="shared" si="24"/>
        <v>0</v>
      </c>
      <c r="K129" s="75">
        <f t="shared" si="25"/>
        <v>0</v>
      </c>
      <c r="L129" s="75">
        <f t="shared" si="26"/>
        <v>0</v>
      </c>
      <c r="M129" s="23">
        <f t="shared" si="27"/>
        <v>0</v>
      </c>
      <c r="N129" s="23"/>
      <c r="O129" s="23"/>
    </row>
    <row r="130" spans="1:15">
      <c r="A130" s="25">
        <f t="shared" si="22"/>
        <v>119</v>
      </c>
      <c r="C130" s="106">
        <v>39909</v>
      </c>
      <c r="E130" s="115" t="s">
        <v>320</v>
      </c>
      <c r="G130" s="75">
        <f>+O122</f>
        <v>0</v>
      </c>
      <c r="H130" s="73">
        <v>5.4</v>
      </c>
      <c r="I130" s="75" t="str">
        <f t="shared" si="23"/>
        <v>P, S, T &amp; D Plant</v>
      </c>
      <c r="J130" s="75">
        <f t="shared" si="24"/>
        <v>0</v>
      </c>
      <c r="K130" s="75">
        <f t="shared" si="25"/>
        <v>0</v>
      </c>
      <c r="L130" s="75">
        <f t="shared" si="26"/>
        <v>0</v>
      </c>
      <c r="M130" s="23">
        <f t="shared" si="27"/>
        <v>0</v>
      </c>
      <c r="N130" s="23"/>
      <c r="O130" s="23"/>
    </row>
    <row r="131" spans="1:15">
      <c r="A131" s="25">
        <f t="shared" si="22"/>
        <v>120</v>
      </c>
      <c r="C131" s="117"/>
      <c r="E131" s="115" t="s">
        <v>321</v>
      </c>
      <c r="G131" s="75">
        <v>0</v>
      </c>
      <c r="H131" s="73">
        <v>5.4</v>
      </c>
      <c r="I131" s="75" t="str">
        <f t="shared" si="23"/>
        <v>P, S, T &amp; D Plant</v>
      </c>
      <c r="J131" s="75">
        <f t="shared" si="24"/>
        <v>0</v>
      </c>
      <c r="K131" s="75">
        <f t="shared" si="25"/>
        <v>0</v>
      </c>
      <c r="L131" s="75">
        <f t="shared" si="26"/>
        <v>0</v>
      </c>
      <c r="M131" s="23">
        <f t="shared" si="27"/>
        <v>0</v>
      </c>
      <c r="N131" s="23"/>
      <c r="O131" s="23"/>
    </row>
    <row r="132" spans="1:15">
      <c r="A132" s="25">
        <f t="shared" si="22"/>
        <v>121</v>
      </c>
      <c r="C132" s="117"/>
      <c r="E132" s="115" t="s">
        <v>355</v>
      </c>
      <c r="G132" s="75">
        <f>+O123</f>
        <v>-1655580.6699999992</v>
      </c>
      <c r="H132" s="73">
        <v>5.4</v>
      </c>
      <c r="I132" s="75" t="str">
        <f t="shared" si="23"/>
        <v>P, S, T &amp; D Plant</v>
      </c>
      <c r="J132" s="75">
        <f t="shared" si="24"/>
        <v>-1143760.4293326705</v>
      </c>
      <c r="K132" s="75">
        <f t="shared" si="25"/>
        <v>-477340.27672282828</v>
      </c>
      <c r="L132" s="75">
        <f t="shared" si="26"/>
        <v>-34479.963944500181</v>
      </c>
      <c r="M132" s="23">
        <f t="shared" ref="M132" si="31">SUM(J132:L132)-G132</f>
        <v>0</v>
      </c>
      <c r="N132" s="23"/>
      <c r="O132" s="23"/>
    </row>
    <row r="133" spans="1:15">
      <c r="A133" s="25">
        <f t="shared" si="22"/>
        <v>122</v>
      </c>
      <c r="C133" s="117"/>
      <c r="E133" s="118" t="s">
        <v>449</v>
      </c>
      <c r="G133" s="75">
        <f>+O125</f>
        <v>0</v>
      </c>
      <c r="H133" s="73">
        <v>5.4</v>
      </c>
      <c r="I133" s="75" t="str">
        <f t="shared" si="23"/>
        <v>P, S, T &amp; D Plant</v>
      </c>
      <c r="J133" s="75">
        <f t="shared" si="24"/>
        <v>0</v>
      </c>
      <c r="K133" s="75">
        <f t="shared" si="25"/>
        <v>0</v>
      </c>
      <c r="L133" s="75">
        <f t="shared" si="26"/>
        <v>0</v>
      </c>
      <c r="M133" s="23">
        <f t="shared" si="27"/>
        <v>0</v>
      </c>
      <c r="N133" s="23"/>
      <c r="O133" s="23"/>
    </row>
    <row r="134" spans="1:15">
      <c r="A134" s="25">
        <f t="shared" si="22"/>
        <v>123</v>
      </c>
      <c r="H134" s="73"/>
      <c r="I134" s="23"/>
      <c r="J134" s="23"/>
      <c r="K134" s="23"/>
      <c r="L134" s="23"/>
      <c r="M134" s="23"/>
      <c r="N134" s="23"/>
      <c r="O134" s="23"/>
    </row>
    <row r="135" spans="1:15">
      <c r="A135" s="25">
        <f t="shared" si="22"/>
        <v>124</v>
      </c>
      <c r="D135" s="106" t="s">
        <v>149</v>
      </c>
      <c r="G135" s="75">
        <f>SUM(G98:G133)</f>
        <v>9414005.1085810512</v>
      </c>
      <c r="H135" s="73"/>
      <c r="I135" s="75"/>
      <c r="J135" s="23">
        <f>SUM(J98:J133)</f>
        <v>6503679.7782439822</v>
      </c>
      <c r="K135" s="23">
        <f>SUM(K98:K133)</f>
        <v>2714264.4783356884</v>
      </c>
      <c r="L135" s="23">
        <f>SUM(L98:L133)</f>
        <v>196060.85200137988</v>
      </c>
      <c r="M135" s="23">
        <f>SUM(J135:L135)-G135</f>
        <v>0</v>
      </c>
      <c r="N135" s="23"/>
      <c r="O135" s="23"/>
    </row>
    <row r="136" spans="1:15">
      <c r="A136" s="25">
        <f t="shared" si="22"/>
        <v>125</v>
      </c>
      <c r="H136" s="73"/>
      <c r="I136" s="75"/>
      <c r="J136" s="75"/>
      <c r="K136" s="75"/>
      <c r="L136" s="75"/>
      <c r="M136" s="23"/>
      <c r="N136" s="23"/>
      <c r="O136" s="23"/>
    </row>
    <row r="137" spans="1:15">
      <c r="A137" s="25">
        <f t="shared" si="22"/>
        <v>126</v>
      </c>
      <c r="D137" s="106" t="s">
        <v>354</v>
      </c>
      <c r="G137" s="75">
        <f>G135+G94+G66+G52+G30+G18</f>
        <v>204216911.44027463</v>
      </c>
      <c r="H137" s="73"/>
      <c r="I137" s="75"/>
      <c r="J137" s="23">
        <f>J135+J94+J66+J52+J30+J18</f>
        <v>141390502.69831523</v>
      </c>
      <c r="K137" s="23">
        <f>K135+K94+K66+K52+K30+K18</f>
        <v>59104579.674608648</v>
      </c>
      <c r="L137" s="23">
        <f>L135+L94+L66+L52+L30+L18</f>
        <v>3721829.0673508011</v>
      </c>
      <c r="M137" s="23">
        <f>SUM(J137:L137)-G137</f>
        <v>0</v>
      </c>
      <c r="N137" s="23"/>
      <c r="O137" s="23"/>
    </row>
    <row r="138" spans="1:15">
      <c r="A138" s="25">
        <f t="shared" si="22"/>
        <v>127</v>
      </c>
      <c r="H138" s="73"/>
      <c r="I138" s="75"/>
      <c r="J138" s="75"/>
      <c r="K138" s="75"/>
      <c r="L138" s="75"/>
      <c r="M138" s="23"/>
      <c r="N138" s="23"/>
      <c r="O138" s="23"/>
    </row>
    <row r="139" spans="1:15">
      <c r="A139" s="25">
        <f t="shared" si="22"/>
        <v>128</v>
      </c>
      <c r="D139" s="106" t="s">
        <v>347</v>
      </c>
      <c r="H139" s="73"/>
      <c r="I139" s="75"/>
      <c r="J139" s="75"/>
      <c r="K139" s="75"/>
      <c r="L139" s="75"/>
      <c r="M139" s="23"/>
      <c r="N139" s="23"/>
      <c r="O139" s="23"/>
    </row>
    <row r="140" spans="1:15">
      <c r="A140" s="25">
        <f t="shared" si="22"/>
        <v>129</v>
      </c>
      <c r="H140" s="73"/>
      <c r="I140" s="75"/>
      <c r="J140" s="75"/>
      <c r="K140" s="75"/>
      <c r="L140" s="75"/>
      <c r="M140" s="23"/>
      <c r="N140" s="23"/>
      <c r="O140" s="23"/>
    </row>
    <row r="141" spans="1:15">
      <c r="A141" s="25">
        <f t="shared" si="22"/>
        <v>130</v>
      </c>
      <c r="D141" s="106" t="s">
        <v>322</v>
      </c>
      <c r="H141" s="73"/>
      <c r="I141" s="75"/>
      <c r="J141" s="75"/>
      <c r="K141" s="75"/>
      <c r="L141" s="75"/>
      <c r="M141" s="23"/>
      <c r="N141" s="23"/>
      <c r="O141" s="23"/>
    </row>
    <row r="142" spans="1:15">
      <c r="A142" s="25">
        <f t="shared" si="22"/>
        <v>131</v>
      </c>
      <c r="H142" s="73"/>
      <c r="I142" s="23"/>
      <c r="J142" s="23"/>
      <c r="K142" s="23"/>
      <c r="L142" s="23"/>
      <c r="M142" s="23"/>
      <c r="N142" s="23"/>
      <c r="O142" s="23"/>
    </row>
    <row r="143" spans="1:15">
      <c r="A143" s="25">
        <f t="shared" ref="A143:A205" si="32">A142+1</f>
        <v>132</v>
      </c>
      <c r="C143" s="106">
        <v>30100</v>
      </c>
      <c r="E143" s="115" t="s">
        <v>323</v>
      </c>
      <c r="G143" s="75">
        <v>0</v>
      </c>
      <c r="H143" s="73">
        <v>5.4</v>
      </c>
      <c r="I143" s="75" t="str">
        <f>VLOOKUP($H143,class,3)</f>
        <v>P, S, T &amp; D Plant</v>
      </c>
      <c r="J143" s="75">
        <f>$G143*VLOOKUP($H143,class,6)</f>
        <v>0</v>
      </c>
      <c r="K143" s="75">
        <f>$G143*VLOOKUP($H143,class,7)</f>
        <v>0</v>
      </c>
      <c r="L143" s="75">
        <f>$G143*VLOOKUP($H143,class,8)</f>
        <v>0</v>
      </c>
      <c r="M143" s="23">
        <f>SUM(J143:L143)-G143</f>
        <v>0</v>
      </c>
      <c r="N143" s="23"/>
      <c r="O143" s="23"/>
    </row>
    <row r="144" spans="1:15">
      <c r="A144" s="25">
        <f t="shared" si="32"/>
        <v>133</v>
      </c>
      <c r="C144" s="106">
        <v>30200</v>
      </c>
      <c r="E144" s="115" t="s">
        <v>185</v>
      </c>
      <c r="G144" s="75">
        <v>0</v>
      </c>
      <c r="H144" s="73">
        <v>5.4</v>
      </c>
      <c r="I144" s="75" t="str">
        <f>VLOOKUP($H144,class,3)</f>
        <v>P, S, T &amp; D Plant</v>
      </c>
      <c r="J144" s="75">
        <f>$G144*VLOOKUP($H144,class,6)</f>
        <v>0</v>
      </c>
      <c r="K144" s="75">
        <f>$G144*VLOOKUP($H144,class,7)</f>
        <v>0</v>
      </c>
      <c r="L144" s="75">
        <f>$G144*VLOOKUP($H144,class,8)</f>
        <v>0</v>
      </c>
      <c r="M144" s="23">
        <f>SUM(J144:L144)-G144</f>
        <v>0</v>
      </c>
      <c r="N144" s="23"/>
      <c r="O144" s="23"/>
    </row>
    <row r="145" spans="1:15">
      <c r="A145" s="25">
        <f t="shared" si="32"/>
        <v>134</v>
      </c>
      <c r="C145" s="106">
        <v>30300</v>
      </c>
      <c r="E145" s="115" t="s">
        <v>324</v>
      </c>
      <c r="G145" s="75">
        <v>0</v>
      </c>
      <c r="H145" s="73">
        <v>5.4</v>
      </c>
      <c r="I145" s="75" t="str">
        <f>VLOOKUP($H145,class,3)</f>
        <v>P, S, T &amp; D Plant</v>
      </c>
      <c r="J145" s="75">
        <f>$G145*VLOOKUP($H145,class,6)</f>
        <v>0</v>
      </c>
      <c r="K145" s="75">
        <f>$G145*VLOOKUP($H145,class,7)</f>
        <v>0</v>
      </c>
      <c r="L145" s="75">
        <f>$G145*VLOOKUP($H145,class,8)</f>
        <v>0</v>
      </c>
      <c r="M145" s="23">
        <f>SUM(J145:L145)-G145</f>
        <v>0</v>
      </c>
      <c r="N145" s="23"/>
      <c r="O145" s="23"/>
    </row>
    <row r="146" spans="1:15">
      <c r="A146" s="25">
        <f t="shared" si="32"/>
        <v>135</v>
      </c>
      <c r="H146" s="73"/>
      <c r="I146" s="23"/>
      <c r="J146" s="23"/>
      <c r="K146" s="23"/>
      <c r="L146" s="23"/>
      <c r="M146" s="23"/>
      <c r="N146" s="23"/>
      <c r="O146" s="23"/>
    </row>
    <row r="147" spans="1:15">
      <c r="A147" s="25">
        <f t="shared" si="32"/>
        <v>136</v>
      </c>
      <c r="D147" s="106" t="s">
        <v>325</v>
      </c>
      <c r="G147" s="75">
        <f>SUM(G143:G145)</f>
        <v>0</v>
      </c>
      <c r="H147" s="73"/>
      <c r="I147" s="23"/>
      <c r="J147" s="23">
        <f>SUM(J143:J145)</f>
        <v>0</v>
      </c>
      <c r="K147" s="23">
        <f>SUM(K143:K145)</f>
        <v>0</v>
      </c>
      <c r="L147" s="23">
        <f>SUM(L143:L145)</f>
        <v>0</v>
      </c>
      <c r="M147" s="23">
        <f>SUM(J147:L147)-G147</f>
        <v>0</v>
      </c>
      <c r="N147" s="23"/>
      <c r="O147" s="23"/>
    </row>
    <row r="148" spans="1:15">
      <c r="A148" s="25">
        <f t="shared" si="32"/>
        <v>137</v>
      </c>
      <c r="H148" s="73"/>
      <c r="I148" s="23"/>
      <c r="J148" s="23"/>
      <c r="K148" s="23"/>
      <c r="L148" s="23"/>
      <c r="M148" s="23"/>
      <c r="N148" s="23"/>
      <c r="O148" s="23"/>
    </row>
    <row r="149" spans="1:15">
      <c r="A149" s="25">
        <f t="shared" si="32"/>
        <v>138</v>
      </c>
      <c r="D149" s="106" t="s">
        <v>148</v>
      </c>
      <c r="H149" s="73"/>
      <c r="I149" s="23"/>
      <c r="J149" s="23"/>
      <c r="K149" s="23"/>
      <c r="L149" s="23"/>
      <c r="M149" s="23"/>
      <c r="N149" s="23"/>
      <c r="O149" s="23"/>
    </row>
    <row r="150" spans="1:15">
      <c r="A150" s="25">
        <f t="shared" si="32"/>
        <v>139</v>
      </c>
      <c r="H150" s="73"/>
      <c r="I150" s="23"/>
      <c r="J150" s="23"/>
      <c r="K150" s="23"/>
      <c r="L150" s="23"/>
      <c r="M150" s="23"/>
      <c r="N150" s="23"/>
      <c r="O150" s="23"/>
    </row>
    <row r="151" spans="1:15">
      <c r="A151" s="25">
        <f t="shared" si="32"/>
        <v>140</v>
      </c>
      <c r="C151" s="119">
        <v>37400</v>
      </c>
      <c r="E151" s="115" t="s">
        <v>115</v>
      </c>
      <c r="G151" s="75">
        <v>0</v>
      </c>
      <c r="H151" s="73">
        <v>5.4</v>
      </c>
      <c r="I151" s="75" t="str">
        <f>VLOOKUP($H151,class,3)</f>
        <v>P, S, T &amp; D Plant</v>
      </c>
      <c r="J151" s="75">
        <f>$G151*VLOOKUP($H151,class,6)</f>
        <v>0</v>
      </c>
      <c r="K151" s="75">
        <f>$G151*VLOOKUP($H151,class,7)</f>
        <v>0</v>
      </c>
      <c r="L151" s="75">
        <f>$G151*VLOOKUP($H151,class,8)</f>
        <v>0</v>
      </c>
      <c r="M151" s="23">
        <f>SUM(J151:L151)-G151</f>
        <v>0</v>
      </c>
      <c r="N151" s="23"/>
      <c r="O151" s="23"/>
    </row>
    <row r="152" spans="1:15">
      <c r="A152" s="25">
        <f t="shared" si="32"/>
        <v>141</v>
      </c>
      <c r="C152" s="119">
        <v>39001</v>
      </c>
      <c r="E152" s="115" t="s">
        <v>291</v>
      </c>
      <c r="G152" s="75">
        <f>+O156</f>
        <v>60031.930978443139</v>
      </c>
      <c r="H152" s="73">
        <v>5.4</v>
      </c>
      <c r="I152" s="75" t="str">
        <f t="shared" ref="I152:I185" si="33">VLOOKUP($H152,class,3)</f>
        <v>P, S, T &amp; D Plant</v>
      </c>
      <c r="J152" s="75">
        <f t="shared" ref="J152:J185" si="34">$G152*VLOOKUP($H152,class,6)</f>
        <v>41473.151018109798</v>
      </c>
      <c r="K152" s="75">
        <f t="shared" ref="K152:K185" si="35">$G152*VLOOKUP($H152,class,7)</f>
        <v>17308.524474048001</v>
      </c>
      <c r="L152" s="75">
        <f t="shared" ref="L152:L185" si="36">$G152*VLOOKUP($H152,class,8)</f>
        <v>1250.2554862853308</v>
      </c>
      <c r="M152" s="23">
        <f t="shared" ref="M152:M184" si="37">SUM(J152:L152)-G152</f>
        <v>0</v>
      </c>
      <c r="N152" s="23"/>
      <c r="O152" s="23"/>
    </row>
    <row r="153" spans="1:15">
      <c r="A153" s="25">
        <f t="shared" si="32"/>
        <v>142</v>
      </c>
      <c r="C153" s="119">
        <v>36602</v>
      </c>
      <c r="E153" s="115" t="s">
        <v>139</v>
      </c>
      <c r="G153" s="75">
        <v>0</v>
      </c>
      <c r="H153" s="73">
        <v>5.4</v>
      </c>
      <c r="I153" s="75" t="str">
        <f t="shared" si="33"/>
        <v>P, S, T &amp; D Plant</v>
      </c>
      <c r="J153" s="75">
        <f t="shared" si="34"/>
        <v>0</v>
      </c>
      <c r="K153" s="75">
        <f t="shared" si="35"/>
        <v>0</v>
      </c>
      <c r="L153" s="75">
        <f t="shared" si="36"/>
        <v>0</v>
      </c>
      <c r="M153" s="23">
        <f t="shared" si="37"/>
        <v>0</v>
      </c>
      <c r="N153" s="23"/>
      <c r="O153" s="23"/>
    </row>
    <row r="154" spans="1:15">
      <c r="A154" s="25">
        <f t="shared" si="32"/>
        <v>143</v>
      </c>
      <c r="C154" s="119">
        <v>38900</v>
      </c>
      <c r="E154" s="115" t="s">
        <v>115</v>
      </c>
      <c r="G154" s="75">
        <v>0</v>
      </c>
      <c r="H154" s="73">
        <v>5.4</v>
      </c>
      <c r="I154" s="75" t="str">
        <f t="shared" si="33"/>
        <v>P, S, T &amp; D Plant</v>
      </c>
      <c r="J154" s="75">
        <f t="shared" si="34"/>
        <v>0</v>
      </c>
      <c r="K154" s="75">
        <f t="shared" si="35"/>
        <v>0</v>
      </c>
      <c r="L154" s="75">
        <f t="shared" si="36"/>
        <v>0</v>
      </c>
      <c r="M154" s="23">
        <f t="shared" si="37"/>
        <v>0</v>
      </c>
      <c r="N154" s="23"/>
      <c r="O154" s="23"/>
    </row>
    <row r="155" spans="1:15">
      <c r="A155" s="25">
        <f t="shared" si="32"/>
        <v>144</v>
      </c>
      <c r="C155" s="119">
        <v>39004</v>
      </c>
      <c r="E155" s="115" t="s">
        <v>293</v>
      </c>
      <c r="G155" s="75">
        <f>+O157</f>
        <v>7665.9194108214569</v>
      </c>
      <c r="H155" s="73">
        <v>5.4</v>
      </c>
      <c r="I155" s="75" t="str">
        <f t="shared" si="33"/>
        <v>P, S, T &amp; D Plant</v>
      </c>
      <c r="J155" s="75">
        <f t="shared" si="34"/>
        <v>5296.0121094859169</v>
      </c>
      <c r="K155" s="75">
        <f t="shared" si="35"/>
        <v>2210.2529699724123</v>
      </c>
      <c r="L155" s="75">
        <f t="shared" si="36"/>
        <v>159.65433136312714</v>
      </c>
      <c r="M155" s="23">
        <f t="shared" si="37"/>
        <v>0</v>
      </c>
      <c r="N155" s="23"/>
      <c r="O155" s="23"/>
    </row>
    <row r="156" spans="1:15">
      <c r="A156" s="25">
        <f t="shared" si="32"/>
        <v>145</v>
      </c>
      <c r="C156" s="119">
        <v>39009</v>
      </c>
      <c r="E156" s="115" t="s">
        <v>294</v>
      </c>
      <c r="G156" s="75">
        <f t="shared" ref="G156:G157" si="38">+O158</f>
        <v>19405.3498</v>
      </c>
      <c r="H156" s="73">
        <v>5.4</v>
      </c>
      <c r="I156" s="75" t="str">
        <f t="shared" si="33"/>
        <v>P, S, T &amp; D Plant</v>
      </c>
      <c r="J156" s="75">
        <f t="shared" si="34"/>
        <v>13406.215487281972</v>
      </c>
      <c r="K156" s="75">
        <f t="shared" si="35"/>
        <v>5594.9886413177828</v>
      </c>
      <c r="L156" s="75">
        <f t="shared" si="36"/>
        <v>404.14567140024297</v>
      </c>
      <c r="M156" s="23">
        <f t="shared" si="37"/>
        <v>0</v>
      </c>
      <c r="N156" s="78" t="s">
        <v>511</v>
      </c>
      <c r="O156" s="23">
        <v>60031.930978443139</v>
      </c>
    </row>
    <row r="157" spans="1:15">
      <c r="A157" s="25">
        <f t="shared" si="32"/>
        <v>146</v>
      </c>
      <c r="C157" s="119">
        <v>39100</v>
      </c>
      <c r="E157" s="115" t="s">
        <v>295</v>
      </c>
      <c r="G157" s="75">
        <f t="shared" si="38"/>
        <v>4260.5972691526486</v>
      </c>
      <c r="H157" s="73">
        <v>5.4</v>
      </c>
      <c r="I157" s="75" t="str">
        <f t="shared" si="33"/>
        <v>P, S, T &amp; D Plant</v>
      </c>
      <c r="J157" s="75">
        <f t="shared" si="34"/>
        <v>2943.4401174662421</v>
      </c>
      <c r="K157" s="75">
        <f t="shared" si="35"/>
        <v>1228.4237888944745</v>
      </c>
      <c r="L157" s="75">
        <f t="shared" si="36"/>
        <v>88.733362791931683</v>
      </c>
      <c r="M157" s="23">
        <f t="shared" si="37"/>
        <v>0</v>
      </c>
      <c r="N157" s="78" t="s">
        <v>490</v>
      </c>
      <c r="O157" s="23">
        <v>7665.9194108214569</v>
      </c>
    </row>
    <row r="158" spans="1:15">
      <c r="A158" s="25">
        <f t="shared" si="32"/>
        <v>147</v>
      </c>
      <c r="C158" s="119">
        <v>39102</v>
      </c>
      <c r="E158" s="115" t="s">
        <v>296</v>
      </c>
      <c r="G158" s="75">
        <v>0</v>
      </c>
      <c r="H158" s="73">
        <v>5.4</v>
      </c>
      <c r="I158" s="75" t="str">
        <f t="shared" si="33"/>
        <v>P, S, T &amp; D Plant</v>
      </c>
      <c r="J158" s="75">
        <f t="shared" si="34"/>
        <v>0</v>
      </c>
      <c r="K158" s="75">
        <f t="shared" si="35"/>
        <v>0</v>
      </c>
      <c r="L158" s="75">
        <f t="shared" si="36"/>
        <v>0</v>
      </c>
      <c r="M158" s="23">
        <f t="shared" si="37"/>
        <v>0</v>
      </c>
      <c r="N158" s="78" t="s">
        <v>491</v>
      </c>
      <c r="O158" s="23">
        <v>19405.3498</v>
      </c>
    </row>
    <row r="159" spans="1:15">
      <c r="A159" s="25">
        <f t="shared" si="32"/>
        <v>148</v>
      </c>
      <c r="C159" s="119">
        <v>39103</v>
      </c>
      <c r="E159" s="115" t="s">
        <v>297</v>
      </c>
      <c r="G159" s="75">
        <v>0</v>
      </c>
      <c r="H159" s="73">
        <v>5.4</v>
      </c>
      <c r="I159" s="75" t="str">
        <f t="shared" si="33"/>
        <v>P, S, T &amp; D Plant</v>
      </c>
      <c r="J159" s="75">
        <f t="shared" si="34"/>
        <v>0</v>
      </c>
      <c r="K159" s="75">
        <f t="shared" si="35"/>
        <v>0</v>
      </c>
      <c r="L159" s="75">
        <f t="shared" si="36"/>
        <v>0</v>
      </c>
      <c r="M159" s="23">
        <f t="shared" si="37"/>
        <v>0</v>
      </c>
      <c r="N159" s="78" t="s">
        <v>492</v>
      </c>
      <c r="O159" s="23">
        <v>4260.5972691526486</v>
      </c>
    </row>
    <row r="160" spans="1:15">
      <c r="A160" s="25">
        <f t="shared" si="32"/>
        <v>149</v>
      </c>
      <c r="C160" s="119">
        <v>39200</v>
      </c>
      <c r="E160" s="115" t="s">
        <v>298</v>
      </c>
      <c r="G160" s="75">
        <f>+O162</f>
        <v>-990.43234269967638</v>
      </c>
      <c r="H160" s="73">
        <v>5.4</v>
      </c>
      <c r="I160" s="75" t="str">
        <f t="shared" si="33"/>
        <v>P, S, T &amp; D Plant</v>
      </c>
      <c r="J160" s="75">
        <f t="shared" si="34"/>
        <v>-684.24169358726874</v>
      </c>
      <c r="K160" s="75">
        <f t="shared" si="35"/>
        <v>-285.5634020778358</v>
      </c>
      <c r="L160" s="75">
        <f t="shared" si="36"/>
        <v>-20.627247034571685</v>
      </c>
      <c r="M160" s="23">
        <f t="shared" si="37"/>
        <v>0</v>
      </c>
      <c r="N160" s="78" t="s">
        <v>476</v>
      </c>
      <c r="O160" s="23">
        <v>0</v>
      </c>
    </row>
    <row r="161" spans="1:15">
      <c r="A161" s="25">
        <f t="shared" si="32"/>
        <v>150</v>
      </c>
      <c r="C161" s="119">
        <v>39201</v>
      </c>
      <c r="E161" s="115" t="s">
        <v>299</v>
      </c>
      <c r="G161" s="75">
        <v>0</v>
      </c>
      <c r="H161" s="73">
        <v>5.4</v>
      </c>
      <c r="I161" s="75" t="str">
        <f t="shared" si="33"/>
        <v>P, S, T &amp; D Plant</v>
      </c>
      <c r="J161" s="75">
        <f t="shared" si="34"/>
        <v>0</v>
      </c>
      <c r="K161" s="75">
        <f t="shared" si="35"/>
        <v>0</v>
      </c>
      <c r="L161" s="75">
        <f t="shared" si="36"/>
        <v>0</v>
      </c>
      <c r="M161" s="23">
        <f t="shared" si="37"/>
        <v>0</v>
      </c>
      <c r="N161" s="78" t="s">
        <v>297</v>
      </c>
      <c r="O161" s="23">
        <v>0</v>
      </c>
    </row>
    <row r="162" spans="1:15">
      <c r="A162" s="25">
        <f t="shared" si="32"/>
        <v>151</v>
      </c>
      <c r="C162" s="119">
        <v>39202</v>
      </c>
      <c r="E162" s="115" t="s">
        <v>300</v>
      </c>
      <c r="G162" s="75">
        <v>0</v>
      </c>
      <c r="H162" s="73">
        <v>5.4</v>
      </c>
      <c r="I162" s="75" t="str">
        <f t="shared" si="33"/>
        <v>P, S, T &amp; D Plant</v>
      </c>
      <c r="J162" s="75">
        <f t="shared" si="34"/>
        <v>0</v>
      </c>
      <c r="K162" s="75">
        <f t="shared" si="35"/>
        <v>0</v>
      </c>
      <c r="L162" s="75">
        <f t="shared" si="36"/>
        <v>0</v>
      </c>
      <c r="M162" s="23">
        <f t="shared" si="37"/>
        <v>0</v>
      </c>
      <c r="N162" s="78" t="s">
        <v>512</v>
      </c>
      <c r="O162" s="23">
        <v>-990.43234269967638</v>
      </c>
    </row>
    <row r="163" spans="1:15">
      <c r="A163" s="25">
        <f t="shared" si="32"/>
        <v>152</v>
      </c>
      <c r="C163" s="119">
        <v>39300</v>
      </c>
      <c r="E163" s="115" t="s">
        <v>186</v>
      </c>
      <c r="G163" s="75">
        <v>0</v>
      </c>
      <c r="H163" s="73">
        <v>5.4</v>
      </c>
      <c r="I163" s="75" t="str">
        <f t="shared" si="33"/>
        <v>P, S, T &amp; D Plant</v>
      </c>
      <c r="J163" s="75">
        <f t="shared" si="34"/>
        <v>0</v>
      </c>
      <c r="K163" s="75">
        <f t="shared" si="35"/>
        <v>0</v>
      </c>
      <c r="L163" s="75">
        <f t="shared" si="36"/>
        <v>0</v>
      </c>
      <c r="M163" s="23">
        <f t="shared" si="37"/>
        <v>0</v>
      </c>
      <c r="N163" s="78" t="s">
        <v>186</v>
      </c>
      <c r="O163" s="23">
        <v>0</v>
      </c>
    </row>
    <row r="164" spans="1:15">
      <c r="A164" s="25">
        <f t="shared" si="32"/>
        <v>153</v>
      </c>
      <c r="C164" s="119">
        <v>39400</v>
      </c>
      <c r="E164" s="115" t="s">
        <v>301</v>
      </c>
      <c r="G164" s="75">
        <f>+O164</f>
        <v>26914.279823148412</v>
      </c>
      <c r="H164" s="73">
        <v>5.4</v>
      </c>
      <c r="I164" s="75" t="str">
        <f t="shared" si="33"/>
        <v>P, S, T &amp; D Plant</v>
      </c>
      <c r="J164" s="75">
        <f t="shared" si="34"/>
        <v>18593.771239008169</v>
      </c>
      <c r="K164" s="75">
        <f t="shared" si="35"/>
        <v>7759.9781221034082</v>
      </c>
      <c r="L164" s="75">
        <f t="shared" si="36"/>
        <v>560.53046203683107</v>
      </c>
      <c r="M164" s="23">
        <f t="shared" si="37"/>
        <v>0</v>
      </c>
      <c r="N164" s="78" t="s">
        <v>495</v>
      </c>
      <c r="O164" s="23">
        <v>26914.279823148412</v>
      </c>
    </row>
    <row r="165" spans="1:15">
      <c r="A165" s="25">
        <f t="shared" si="32"/>
        <v>154</v>
      </c>
      <c r="C165" s="119">
        <v>39600</v>
      </c>
      <c r="E165" s="115" t="s">
        <v>302</v>
      </c>
      <c r="G165" s="75">
        <f>+O165</f>
        <v>1496.4762342045992</v>
      </c>
      <c r="H165" s="73">
        <v>5.4</v>
      </c>
      <c r="I165" s="75" t="str">
        <f t="shared" si="33"/>
        <v>P, S, T &amp; D Plant</v>
      </c>
      <c r="J165" s="75">
        <f t="shared" si="34"/>
        <v>1033.8428873538319</v>
      </c>
      <c r="K165" s="75">
        <f t="shared" si="35"/>
        <v>431.46697269928842</v>
      </c>
      <c r="L165" s="75">
        <f t="shared" si="36"/>
        <v>31.166374151478838</v>
      </c>
      <c r="M165" s="23">
        <f t="shared" si="37"/>
        <v>0</v>
      </c>
      <c r="N165" s="78" t="s">
        <v>513</v>
      </c>
      <c r="O165" s="23">
        <v>1496.4762342045992</v>
      </c>
    </row>
    <row r="166" spans="1:15">
      <c r="A166" s="25">
        <f t="shared" si="32"/>
        <v>155</v>
      </c>
      <c r="C166" s="119">
        <v>39603</v>
      </c>
      <c r="E166" s="115" t="s">
        <v>303</v>
      </c>
      <c r="G166" s="75">
        <v>0</v>
      </c>
      <c r="H166" s="73">
        <v>5.4</v>
      </c>
      <c r="I166" s="75" t="str">
        <f t="shared" si="33"/>
        <v>P, S, T &amp; D Plant</v>
      </c>
      <c r="J166" s="75">
        <f t="shared" si="34"/>
        <v>0</v>
      </c>
      <c r="K166" s="75">
        <f t="shared" si="35"/>
        <v>0</v>
      </c>
      <c r="L166" s="75">
        <f t="shared" si="36"/>
        <v>0</v>
      </c>
      <c r="M166" s="23">
        <f t="shared" si="37"/>
        <v>0</v>
      </c>
      <c r="N166" s="78" t="s">
        <v>499</v>
      </c>
      <c r="O166" s="23">
        <v>-11026.744981000002</v>
      </c>
    </row>
    <row r="167" spans="1:15">
      <c r="A167" s="25">
        <f t="shared" si="32"/>
        <v>156</v>
      </c>
      <c r="C167" s="119">
        <v>39604</v>
      </c>
      <c r="E167" s="115" t="s">
        <v>304</v>
      </c>
      <c r="G167" s="75">
        <v>0</v>
      </c>
      <c r="H167" s="73">
        <v>5.4</v>
      </c>
      <c r="I167" s="75" t="str">
        <f t="shared" si="33"/>
        <v>P, S, T &amp; D Plant</v>
      </c>
      <c r="J167" s="75">
        <f t="shared" si="34"/>
        <v>0</v>
      </c>
      <c r="K167" s="75">
        <f t="shared" si="35"/>
        <v>0</v>
      </c>
      <c r="L167" s="75">
        <f t="shared" si="36"/>
        <v>0</v>
      </c>
      <c r="M167" s="23">
        <f t="shared" si="37"/>
        <v>0</v>
      </c>
      <c r="N167" s="78" t="s">
        <v>500</v>
      </c>
      <c r="O167" s="23">
        <v>0</v>
      </c>
    </row>
    <row r="168" spans="1:15">
      <c r="A168" s="25">
        <f t="shared" si="32"/>
        <v>157</v>
      </c>
      <c r="C168" s="119">
        <v>39605</v>
      </c>
      <c r="E168" s="113" t="s">
        <v>305</v>
      </c>
      <c r="G168" s="75">
        <v>0</v>
      </c>
      <c r="H168" s="73">
        <v>5.4</v>
      </c>
      <c r="I168" s="75" t="str">
        <f t="shared" si="33"/>
        <v>P, S, T &amp; D Plant</v>
      </c>
      <c r="J168" s="75">
        <f t="shared" si="34"/>
        <v>0</v>
      </c>
      <c r="K168" s="75">
        <f t="shared" si="35"/>
        <v>0</v>
      </c>
      <c r="L168" s="75">
        <f t="shared" si="36"/>
        <v>0</v>
      </c>
      <c r="M168" s="23">
        <f t="shared" si="37"/>
        <v>0</v>
      </c>
      <c r="N168" s="78" t="s">
        <v>500</v>
      </c>
      <c r="O168" s="23">
        <v>0</v>
      </c>
    </row>
    <row r="169" spans="1:15">
      <c r="A169" s="25">
        <f t="shared" si="32"/>
        <v>158</v>
      </c>
      <c r="C169" s="119">
        <v>39700</v>
      </c>
      <c r="E169" s="115" t="s">
        <v>306</v>
      </c>
      <c r="G169" s="75">
        <f>+O166</f>
        <v>-11026.744981000002</v>
      </c>
      <c r="H169" s="73">
        <v>5.4</v>
      </c>
      <c r="I169" s="75" t="str">
        <f t="shared" si="33"/>
        <v>P, S, T &amp; D Plant</v>
      </c>
      <c r="J169" s="75">
        <f t="shared" si="34"/>
        <v>-7617.8435772691391</v>
      </c>
      <c r="K169" s="75">
        <f t="shared" si="35"/>
        <v>-3179.2528119953231</v>
      </c>
      <c r="L169" s="75">
        <f t="shared" si="36"/>
        <v>-229.64859173553808</v>
      </c>
      <c r="M169" s="23">
        <f t="shared" si="37"/>
        <v>0</v>
      </c>
      <c r="N169" s="78" t="s">
        <v>502</v>
      </c>
      <c r="O169" s="23">
        <v>-63459.076695000011</v>
      </c>
    </row>
    <row r="170" spans="1:15">
      <c r="A170" s="25">
        <f t="shared" si="32"/>
        <v>159</v>
      </c>
      <c r="C170" s="119">
        <v>39701</v>
      </c>
      <c r="E170" s="115" t="s">
        <v>307</v>
      </c>
      <c r="G170" s="75">
        <v>0</v>
      </c>
      <c r="H170" s="73">
        <v>5.4</v>
      </c>
      <c r="I170" s="75" t="str">
        <f t="shared" si="33"/>
        <v>P, S, T &amp; D Plant</v>
      </c>
      <c r="J170" s="75">
        <f t="shared" si="34"/>
        <v>0</v>
      </c>
      <c r="K170" s="75">
        <f t="shared" si="35"/>
        <v>0</v>
      </c>
      <c r="L170" s="75">
        <f t="shared" si="36"/>
        <v>0</v>
      </c>
      <c r="M170" s="23">
        <f t="shared" si="37"/>
        <v>0</v>
      </c>
      <c r="N170" s="78" t="s">
        <v>514</v>
      </c>
      <c r="O170" s="23">
        <v>0</v>
      </c>
    </row>
    <row r="171" spans="1:15">
      <c r="A171" s="25">
        <f t="shared" si="32"/>
        <v>160</v>
      </c>
      <c r="C171" s="119">
        <v>39702</v>
      </c>
      <c r="E171" s="115" t="s">
        <v>308</v>
      </c>
      <c r="G171" s="75">
        <v>0</v>
      </c>
      <c r="H171" s="73">
        <v>5.4</v>
      </c>
      <c r="I171" s="75" t="str">
        <f t="shared" si="33"/>
        <v>P, S, T &amp; D Plant</v>
      </c>
      <c r="J171" s="75">
        <f t="shared" si="34"/>
        <v>0</v>
      </c>
      <c r="K171" s="75">
        <f t="shared" si="35"/>
        <v>0</v>
      </c>
      <c r="L171" s="75">
        <f t="shared" si="36"/>
        <v>0</v>
      </c>
      <c r="M171" s="23">
        <f t="shared" si="37"/>
        <v>0</v>
      </c>
      <c r="N171" s="78" t="s">
        <v>515</v>
      </c>
      <c r="O171" s="23">
        <v>0</v>
      </c>
    </row>
    <row r="172" spans="1:15">
      <c r="A172" s="25">
        <f t="shared" si="32"/>
        <v>161</v>
      </c>
      <c r="C172" s="119">
        <v>39705</v>
      </c>
      <c r="E172" s="115" t="s">
        <v>309</v>
      </c>
      <c r="G172" s="75">
        <v>0</v>
      </c>
      <c r="H172" s="73">
        <v>5.4</v>
      </c>
      <c r="I172" s="75" t="str">
        <f t="shared" si="33"/>
        <v>P, S, T &amp; D Plant</v>
      </c>
      <c r="J172" s="75">
        <f t="shared" si="34"/>
        <v>0</v>
      </c>
      <c r="K172" s="75">
        <f t="shared" si="35"/>
        <v>0</v>
      </c>
      <c r="L172" s="75">
        <f t="shared" si="36"/>
        <v>0</v>
      </c>
      <c r="M172" s="23">
        <f t="shared" si="37"/>
        <v>0</v>
      </c>
      <c r="N172" s="78" t="s">
        <v>516</v>
      </c>
      <c r="O172" s="23">
        <v>0</v>
      </c>
    </row>
    <row r="173" spans="1:15">
      <c r="A173" s="25">
        <f t="shared" si="32"/>
        <v>162</v>
      </c>
      <c r="C173" s="119">
        <v>39800</v>
      </c>
      <c r="E173" s="115" t="s">
        <v>310</v>
      </c>
      <c r="G173" s="75">
        <f>+O169</f>
        <v>-63459.076695000011</v>
      </c>
      <c r="H173" s="73">
        <v>5.4</v>
      </c>
      <c r="I173" s="75" t="str">
        <f t="shared" si="33"/>
        <v>P, S, T &amp; D Plant</v>
      </c>
      <c r="J173" s="75">
        <f t="shared" si="34"/>
        <v>-43840.799860104744</v>
      </c>
      <c r="K173" s="75">
        <f t="shared" si="35"/>
        <v>-18296.645871183373</v>
      </c>
      <c r="L173" s="75">
        <f t="shared" si="36"/>
        <v>-1321.6309637118879</v>
      </c>
      <c r="M173" s="23">
        <f t="shared" si="37"/>
        <v>0</v>
      </c>
      <c r="N173" s="78" t="s">
        <v>505</v>
      </c>
      <c r="O173" s="23">
        <v>9760.107358836598</v>
      </c>
    </row>
    <row r="174" spans="1:15">
      <c r="A174" s="25">
        <f t="shared" si="32"/>
        <v>163</v>
      </c>
      <c r="C174" s="119">
        <v>39900</v>
      </c>
      <c r="E174" s="115" t="s">
        <v>311</v>
      </c>
      <c r="G174" s="75">
        <f t="shared" ref="G174:G177" si="39">+O170</f>
        <v>0</v>
      </c>
      <c r="H174" s="73">
        <v>5.4</v>
      </c>
      <c r="I174" s="75" t="str">
        <f t="shared" si="33"/>
        <v>P, S, T &amp; D Plant</v>
      </c>
      <c r="J174" s="75">
        <f t="shared" si="34"/>
        <v>0</v>
      </c>
      <c r="K174" s="75">
        <f t="shared" si="35"/>
        <v>0</v>
      </c>
      <c r="L174" s="75">
        <f t="shared" si="36"/>
        <v>0</v>
      </c>
      <c r="M174" s="23">
        <f t="shared" si="37"/>
        <v>0</v>
      </c>
      <c r="N174" s="78" t="s">
        <v>506</v>
      </c>
      <c r="O174" s="23">
        <v>0</v>
      </c>
    </row>
    <row r="175" spans="1:15">
      <c r="A175" s="25">
        <f t="shared" si="32"/>
        <v>164</v>
      </c>
      <c r="C175" s="119">
        <v>39901</v>
      </c>
      <c r="E175" s="115" t="s">
        <v>312</v>
      </c>
      <c r="G175" s="75">
        <f t="shared" si="39"/>
        <v>0</v>
      </c>
      <c r="H175" s="73">
        <v>5.4</v>
      </c>
      <c r="I175" s="75" t="str">
        <f t="shared" si="33"/>
        <v>P, S, T &amp; D Plant</v>
      </c>
      <c r="J175" s="75">
        <f t="shared" si="34"/>
        <v>0</v>
      </c>
      <c r="K175" s="75">
        <f t="shared" si="35"/>
        <v>0</v>
      </c>
      <c r="L175" s="75">
        <f t="shared" si="36"/>
        <v>0</v>
      </c>
      <c r="M175" s="23">
        <f t="shared" si="37"/>
        <v>0</v>
      </c>
      <c r="N175" s="78" t="s">
        <v>507</v>
      </c>
      <c r="O175" s="23">
        <v>21747.898426999989</v>
      </c>
    </row>
    <row r="176" spans="1:15">
      <c r="A176" s="25">
        <f t="shared" si="32"/>
        <v>165</v>
      </c>
      <c r="C176" s="119">
        <v>39902</v>
      </c>
      <c r="E176" s="115" t="s">
        <v>313</v>
      </c>
      <c r="G176" s="75">
        <f t="shared" si="39"/>
        <v>0</v>
      </c>
      <c r="H176" s="73">
        <v>5.4</v>
      </c>
      <c r="I176" s="75" t="str">
        <f t="shared" si="33"/>
        <v>P, S, T &amp; D Plant</v>
      </c>
      <c r="J176" s="75">
        <f t="shared" si="34"/>
        <v>0</v>
      </c>
      <c r="K176" s="75">
        <f t="shared" si="35"/>
        <v>0</v>
      </c>
      <c r="L176" s="75">
        <f t="shared" si="36"/>
        <v>0</v>
      </c>
      <c r="M176" s="23">
        <f t="shared" si="37"/>
        <v>0</v>
      </c>
      <c r="N176" s="78" t="s">
        <v>508</v>
      </c>
      <c r="O176" s="23">
        <v>0</v>
      </c>
    </row>
    <row r="177" spans="1:15">
      <c r="A177" s="25">
        <f t="shared" si="32"/>
        <v>166</v>
      </c>
      <c r="C177" s="119">
        <v>39903</v>
      </c>
      <c r="E177" s="115" t="s">
        <v>314</v>
      </c>
      <c r="G177" s="75">
        <f t="shared" si="39"/>
        <v>9760.107358836598</v>
      </c>
      <c r="H177" s="73">
        <v>5.4</v>
      </c>
      <c r="I177" s="75" t="str">
        <f t="shared" si="33"/>
        <v>P, S, T &amp; D Plant</v>
      </c>
      <c r="J177" s="75">
        <f t="shared" si="34"/>
        <v>6742.7850453677447</v>
      </c>
      <c r="K177" s="75">
        <f t="shared" si="35"/>
        <v>2814.0533602096093</v>
      </c>
      <c r="L177" s="75">
        <f t="shared" si="36"/>
        <v>203.26895325924346</v>
      </c>
      <c r="M177" s="23">
        <f t="shared" si="37"/>
        <v>0</v>
      </c>
      <c r="N177" s="78" t="s">
        <v>355</v>
      </c>
      <c r="O177" s="23">
        <v>26242.894810000005</v>
      </c>
    </row>
    <row r="178" spans="1:15">
      <c r="A178" s="25">
        <f t="shared" si="32"/>
        <v>167</v>
      </c>
      <c r="C178" s="119">
        <v>39904</v>
      </c>
      <c r="E178" s="115" t="s">
        <v>315</v>
      </c>
      <c r="G178" s="75">
        <v>0</v>
      </c>
      <c r="H178" s="73">
        <v>5.4</v>
      </c>
      <c r="I178" s="75" t="str">
        <f t="shared" si="33"/>
        <v>P, S, T &amp; D Plant</v>
      </c>
      <c r="J178" s="75">
        <f t="shared" si="34"/>
        <v>0</v>
      </c>
      <c r="K178" s="75">
        <f t="shared" si="35"/>
        <v>0</v>
      </c>
      <c r="L178" s="75">
        <f t="shared" si="36"/>
        <v>0</v>
      </c>
      <c r="M178" s="23">
        <f t="shared" si="37"/>
        <v>0</v>
      </c>
      <c r="N178" s="23"/>
      <c r="O178" s="23"/>
    </row>
    <row r="179" spans="1:15">
      <c r="A179" s="25">
        <f t="shared" si="32"/>
        <v>168</v>
      </c>
      <c r="C179" s="119">
        <v>39905</v>
      </c>
      <c r="E179" s="115" t="s">
        <v>316</v>
      </c>
      <c r="G179" s="75">
        <v>0</v>
      </c>
      <c r="H179" s="73">
        <v>5.4</v>
      </c>
      <c r="I179" s="75" t="str">
        <f t="shared" si="33"/>
        <v>P, S, T &amp; D Plant</v>
      </c>
      <c r="J179" s="75">
        <f t="shared" si="34"/>
        <v>0</v>
      </c>
      <c r="K179" s="75">
        <f t="shared" si="35"/>
        <v>0</v>
      </c>
      <c r="L179" s="75">
        <f t="shared" si="36"/>
        <v>0</v>
      </c>
      <c r="M179" s="23">
        <f t="shared" si="37"/>
        <v>0</v>
      </c>
      <c r="N179" s="23"/>
      <c r="O179" s="23"/>
    </row>
    <row r="180" spans="1:15">
      <c r="A180" s="25">
        <f t="shared" si="32"/>
        <v>169</v>
      </c>
      <c r="C180" s="119">
        <v>39906</v>
      </c>
      <c r="E180" s="115" t="s">
        <v>317</v>
      </c>
      <c r="G180" s="75">
        <f>+O174</f>
        <v>0</v>
      </c>
      <c r="H180" s="73">
        <v>5.4</v>
      </c>
      <c r="I180" s="75" t="str">
        <f t="shared" si="33"/>
        <v>P, S, T &amp; D Plant</v>
      </c>
      <c r="J180" s="75">
        <f t="shared" si="34"/>
        <v>0</v>
      </c>
      <c r="K180" s="75">
        <f t="shared" si="35"/>
        <v>0</v>
      </c>
      <c r="L180" s="75">
        <f t="shared" si="36"/>
        <v>0</v>
      </c>
      <c r="M180" s="23">
        <f t="shared" si="37"/>
        <v>0</v>
      </c>
      <c r="N180" s="23"/>
      <c r="O180" s="23"/>
    </row>
    <row r="181" spans="1:15">
      <c r="A181" s="25">
        <f t="shared" si="32"/>
        <v>170</v>
      </c>
      <c r="C181" s="119">
        <v>39907</v>
      </c>
      <c r="E181" s="115" t="s">
        <v>318</v>
      </c>
      <c r="G181" s="75">
        <f t="shared" ref="G181:G182" si="40">+O175</f>
        <v>21747.898426999989</v>
      </c>
      <c r="H181" s="73">
        <v>5.4</v>
      </c>
      <c r="I181" s="75" t="str">
        <f t="shared" si="33"/>
        <v>P, S, T &amp; D Plant</v>
      </c>
      <c r="J181" s="75">
        <f t="shared" si="34"/>
        <v>15024.568776795897</v>
      </c>
      <c r="K181" s="75">
        <f t="shared" si="35"/>
        <v>6270.3968712585538</v>
      </c>
      <c r="L181" s="75">
        <f t="shared" si="36"/>
        <v>452.93277894553586</v>
      </c>
      <c r="M181" s="23">
        <f t="shared" si="37"/>
        <v>0</v>
      </c>
      <c r="N181" s="23"/>
      <c r="O181" s="23"/>
    </row>
    <row r="182" spans="1:15">
      <c r="A182" s="25">
        <f t="shared" si="32"/>
        <v>171</v>
      </c>
      <c r="C182" s="119">
        <v>39908</v>
      </c>
      <c r="E182" s="115" t="s">
        <v>319</v>
      </c>
      <c r="G182" s="75">
        <f t="shared" si="40"/>
        <v>0</v>
      </c>
      <c r="H182" s="73">
        <v>5.4</v>
      </c>
      <c r="I182" s="75" t="str">
        <f t="shared" si="33"/>
        <v>P, S, T &amp; D Plant</v>
      </c>
      <c r="J182" s="75">
        <f t="shared" si="34"/>
        <v>0</v>
      </c>
      <c r="K182" s="75">
        <f t="shared" si="35"/>
        <v>0</v>
      </c>
      <c r="L182" s="75">
        <f t="shared" si="36"/>
        <v>0</v>
      </c>
      <c r="M182" s="23">
        <f t="shared" si="37"/>
        <v>0</v>
      </c>
      <c r="N182" s="23"/>
      <c r="O182" s="23"/>
    </row>
    <row r="183" spans="1:15">
      <c r="A183" s="25">
        <f t="shared" si="32"/>
        <v>172</v>
      </c>
      <c r="C183" s="119">
        <v>39909</v>
      </c>
      <c r="E183" s="115" t="s">
        <v>320</v>
      </c>
      <c r="G183" s="75">
        <v>0</v>
      </c>
      <c r="H183" s="73">
        <v>5.4</v>
      </c>
      <c r="I183" s="75" t="str">
        <f t="shared" si="33"/>
        <v>P, S, T &amp; D Plant</v>
      </c>
      <c r="J183" s="75">
        <f t="shared" si="34"/>
        <v>0</v>
      </c>
      <c r="K183" s="75">
        <f t="shared" si="35"/>
        <v>0</v>
      </c>
      <c r="L183" s="75">
        <f t="shared" si="36"/>
        <v>0</v>
      </c>
      <c r="M183" s="23">
        <f t="shared" si="37"/>
        <v>0</v>
      </c>
      <c r="N183" s="23"/>
      <c r="O183" s="23"/>
    </row>
    <row r="184" spans="1:15">
      <c r="A184" s="25">
        <f t="shared" si="32"/>
        <v>173</v>
      </c>
      <c r="C184" s="119">
        <v>39924</v>
      </c>
      <c r="E184" s="115" t="s">
        <v>321</v>
      </c>
      <c r="G184" s="75">
        <v>0</v>
      </c>
      <c r="H184" s="73">
        <v>5.4</v>
      </c>
      <c r="I184" s="75" t="str">
        <f t="shared" si="33"/>
        <v>P, S, T &amp; D Plant</v>
      </c>
      <c r="J184" s="75">
        <f t="shared" si="34"/>
        <v>0</v>
      </c>
      <c r="K184" s="75">
        <f t="shared" si="35"/>
        <v>0</v>
      </c>
      <c r="L184" s="75">
        <f t="shared" si="36"/>
        <v>0</v>
      </c>
      <c r="M184" s="23">
        <f t="shared" si="37"/>
        <v>0</v>
      </c>
      <c r="N184" s="23"/>
      <c r="O184" s="23"/>
    </row>
    <row r="185" spans="1:15">
      <c r="A185" s="25">
        <f t="shared" si="32"/>
        <v>174</v>
      </c>
      <c r="E185" s="115" t="s">
        <v>355</v>
      </c>
      <c r="G185" s="75">
        <f>+O177</f>
        <v>26242.894810000005</v>
      </c>
      <c r="H185" s="73">
        <v>5.4</v>
      </c>
      <c r="I185" s="75" t="str">
        <f t="shared" si="33"/>
        <v>P, S, T &amp; D Plant</v>
      </c>
      <c r="J185" s="75">
        <f t="shared" si="34"/>
        <v>18129.94387933856</v>
      </c>
      <c r="K185" s="75">
        <f t="shared" si="35"/>
        <v>7566.4030739217806</v>
      </c>
      <c r="L185" s="75">
        <f t="shared" si="36"/>
        <v>546.54785673966069</v>
      </c>
      <c r="M185" s="23">
        <f>SUM(J185:L185)-G185</f>
        <v>0</v>
      </c>
      <c r="N185" s="23"/>
      <c r="O185" s="23"/>
    </row>
    <row r="186" spans="1:15">
      <c r="A186" s="25">
        <f t="shared" si="32"/>
        <v>175</v>
      </c>
      <c r="H186" s="73"/>
      <c r="I186" s="23"/>
      <c r="J186" s="23"/>
      <c r="K186" s="23"/>
      <c r="L186" s="23"/>
      <c r="M186" s="23"/>
      <c r="N186" s="23"/>
      <c r="O186" s="23"/>
    </row>
    <row r="187" spans="1:15">
      <c r="A187" s="25">
        <f t="shared" si="32"/>
        <v>176</v>
      </c>
      <c r="D187" s="106" t="s">
        <v>149</v>
      </c>
      <c r="G187" s="75">
        <f>SUM(G151:G185)</f>
        <v>102049.20009290718</v>
      </c>
      <c r="H187" s="73"/>
      <c r="I187" s="75"/>
      <c r="J187" s="23">
        <f>SUM(J151:J185)</f>
        <v>70500.845429246983</v>
      </c>
      <c r="K187" s="23">
        <f>SUM(K151:K185)</f>
        <v>29423.026189168777</v>
      </c>
      <c r="L187" s="23">
        <f>SUM(L151:L185)</f>
        <v>2125.3284744913849</v>
      </c>
      <c r="M187" s="23">
        <f>SUM(J187:L187)-G187</f>
        <v>0</v>
      </c>
      <c r="N187" s="23"/>
      <c r="O187" s="23"/>
    </row>
    <row r="188" spans="1:15">
      <c r="A188" s="25">
        <f t="shared" si="32"/>
        <v>177</v>
      </c>
      <c r="H188" s="73"/>
      <c r="I188" s="75"/>
      <c r="J188" s="75"/>
      <c r="K188" s="75"/>
      <c r="L188" s="75"/>
      <c r="M188" s="23"/>
      <c r="N188" s="23"/>
      <c r="O188" s="23"/>
    </row>
    <row r="189" spans="1:15">
      <c r="A189" s="25">
        <f t="shared" si="32"/>
        <v>178</v>
      </c>
      <c r="D189" s="106" t="s">
        <v>350</v>
      </c>
      <c r="H189" s="73"/>
      <c r="I189" s="75"/>
      <c r="J189" s="75"/>
      <c r="K189" s="75"/>
      <c r="L189" s="75"/>
      <c r="M189" s="23"/>
      <c r="N189" s="23"/>
      <c r="O189" s="23"/>
    </row>
    <row r="190" spans="1:15">
      <c r="A190" s="25">
        <f t="shared" si="32"/>
        <v>179</v>
      </c>
      <c r="H190" s="73"/>
      <c r="I190" s="75"/>
      <c r="J190" s="75"/>
      <c r="K190" s="75"/>
      <c r="L190" s="75"/>
      <c r="M190" s="23"/>
      <c r="N190" s="23"/>
      <c r="O190" s="23"/>
    </row>
    <row r="191" spans="1:15">
      <c r="A191" s="25">
        <f t="shared" si="32"/>
        <v>180</v>
      </c>
      <c r="D191" s="106" t="s">
        <v>148</v>
      </c>
      <c r="H191" s="73"/>
      <c r="I191" s="23"/>
      <c r="J191" s="23"/>
      <c r="K191" s="23"/>
      <c r="L191" s="23"/>
      <c r="M191" s="23"/>
      <c r="N191" s="23"/>
      <c r="O191" s="23"/>
    </row>
    <row r="192" spans="1:15">
      <c r="A192" s="25">
        <f t="shared" si="32"/>
        <v>181</v>
      </c>
      <c r="H192" s="73"/>
      <c r="I192" s="23"/>
      <c r="J192" s="23"/>
      <c r="K192" s="23"/>
      <c r="L192" s="23"/>
      <c r="M192" s="23"/>
      <c r="N192" s="23"/>
      <c r="O192" s="23"/>
    </row>
    <row r="193" spans="1:15">
      <c r="A193" s="25">
        <f t="shared" si="32"/>
        <v>182</v>
      </c>
      <c r="C193" s="106">
        <v>37400</v>
      </c>
      <c r="E193" s="115" t="s">
        <v>115</v>
      </c>
      <c r="G193" s="75">
        <v>0</v>
      </c>
      <c r="H193" s="73">
        <v>5.4</v>
      </c>
      <c r="I193" s="75" t="str">
        <f>VLOOKUP($H193,class,3)</f>
        <v>P, S, T &amp; D Plant</v>
      </c>
      <c r="J193" s="75">
        <f>$G193*VLOOKUP($H193,class,6)</f>
        <v>0</v>
      </c>
      <c r="K193" s="75">
        <f>$G193*VLOOKUP($H193,class,7)</f>
        <v>0</v>
      </c>
      <c r="L193" s="75">
        <f>$G193*VLOOKUP($H193,class,8)</f>
        <v>0</v>
      </c>
      <c r="M193" s="23">
        <f>SUM(J193:L193)-G193</f>
        <v>0</v>
      </c>
      <c r="N193" s="23"/>
      <c r="O193" s="23"/>
    </row>
    <row r="194" spans="1:15">
      <c r="A194" s="25">
        <f t="shared" si="32"/>
        <v>183</v>
      </c>
      <c r="C194" s="106">
        <v>39000</v>
      </c>
      <c r="E194" s="115" t="s">
        <v>139</v>
      </c>
      <c r="G194" s="75">
        <f>+O194+O195+O197</f>
        <v>158337.31350701151</v>
      </c>
      <c r="H194" s="73">
        <v>5.4</v>
      </c>
      <c r="I194" s="75" t="str">
        <f t="shared" ref="I194:I227" si="41">VLOOKUP($H194,class,3)</f>
        <v>P, S, T &amp; D Plant</v>
      </c>
      <c r="J194" s="75">
        <f t="shared" ref="J194:J227" si="42">$G194*VLOOKUP($H194,class,6)</f>
        <v>109387.57437664528</v>
      </c>
      <c r="K194" s="75">
        <f t="shared" ref="K194:K227" si="43">$G194*VLOOKUP($H194,class,7)</f>
        <v>45652.125815763553</v>
      </c>
      <c r="L194" s="75">
        <f t="shared" ref="L194:L227" si="44">$G194*VLOOKUP($H194,class,8)</f>
        <v>3297.6133146026532</v>
      </c>
      <c r="M194" s="23">
        <f t="shared" ref="M194:M227" si="45">SUM(J194:L194)-G194</f>
        <v>0</v>
      </c>
      <c r="N194" s="78" t="s">
        <v>487</v>
      </c>
      <c r="O194" s="23">
        <v>67138.620514413618</v>
      </c>
    </row>
    <row r="195" spans="1:15">
      <c r="A195" s="25">
        <f t="shared" si="32"/>
        <v>184</v>
      </c>
      <c r="C195" s="106">
        <v>36602</v>
      </c>
      <c r="E195" s="115" t="s">
        <v>139</v>
      </c>
      <c r="G195" s="75">
        <v>0</v>
      </c>
      <c r="H195" s="73">
        <v>5.4</v>
      </c>
      <c r="I195" s="75" t="str">
        <f t="shared" si="41"/>
        <v>P, S, T &amp; D Plant</v>
      </c>
      <c r="J195" s="75">
        <f t="shared" si="42"/>
        <v>0</v>
      </c>
      <c r="K195" s="75">
        <f t="shared" si="43"/>
        <v>0</v>
      </c>
      <c r="L195" s="75">
        <f t="shared" si="44"/>
        <v>0</v>
      </c>
      <c r="M195" s="23">
        <f t="shared" si="45"/>
        <v>0</v>
      </c>
      <c r="N195" s="78" t="s">
        <v>517</v>
      </c>
      <c r="O195" s="23">
        <v>91063.187914921946</v>
      </c>
    </row>
    <row r="196" spans="1:15">
      <c r="A196" s="25">
        <f t="shared" si="32"/>
        <v>185</v>
      </c>
      <c r="C196" s="106">
        <v>37503</v>
      </c>
      <c r="E196" s="115" t="s">
        <v>278</v>
      </c>
      <c r="G196" s="75">
        <v>0</v>
      </c>
      <c r="H196" s="73">
        <v>5.4</v>
      </c>
      <c r="I196" s="75" t="str">
        <f t="shared" si="41"/>
        <v>P, S, T &amp; D Plant</v>
      </c>
      <c r="J196" s="75">
        <f t="shared" si="42"/>
        <v>0</v>
      </c>
      <c r="K196" s="75">
        <f t="shared" si="43"/>
        <v>0</v>
      </c>
      <c r="L196" s="75">
        <f t="shared" si="44"/>
        <v>0</v>
      </c>
      <c r="M196" s="23">
        <f t="shared" si="45"/>
        <v>0</v>
      </c>
      <c r="N196" s="78" t="s">
        <v>491</v>
      </c>
      <c r="O196" s="23">
        <v>495427.22576304391</v>
      </c>
    </row>
    <row r="197" spans="1:15">
      <c r="A197" s="25">
        <f t="shared" si="32"/>
        <v>186</v>
      </c>
      <c r="C197" s="106">
        <v>39004</v>
      </c>
      <c r="E197" s="115" t="s">
        <v>293</v>
      </c>
      <c r="G197" s="75">
        <v>0</v>
      </c>
      <c r="H197" s="73">
        <v>5.4</v>
      </c>
      <c r="I197" s="75" t="str">
        <f t="shared" si="41"/>
        <v>P, S, T &amp; D Plant</v>
      </c>
      <c r="J197" s="75">
        <f t="shared" si="42"/>
        <v>0</v>
      </c>
      <c r="K197" s="75">
        <f t="shared" si="43"/>
        <v>0</v>
      </c>
      <c r="L197" s="75">
        <f t="shared" si="44"/>
        <v>0</v>
      </c>
      <c r="M197" s="23">
        <f t="shared" si="45"/>
        <v>0</v>
      </c>
      <c r="N197" s="78" t="s">
        <v>518</v>
      </c>
      <c r="O197" s="23">
        <v>135.50507767594013</v>
      </c>
    </row>
    <row r="198" spans="1:15">
      <c r="A198" s="25">
        <f t="shared" si="32"/>
        <v>187</v>
      </c>
      <c r="C198" s="106">
        <v>39009</v>
      </c>
      <c r="E198" s="115" t="s">
        <v>294</v>
      </c>
      <c r="G198" s="75">
        <f>+O196+O198</f>
        <v>496454.36949872662</v>
      </c>
      <c r="H198" s="73">
        <v>5.4</v>
      </c>
      <c r="I198" s="75" t="str">
        <f t="shared" si="41"/>
        <v>P, S, T &amp; D Plant</v>
      </c>
      <c r="J198" s="75">
        <f t="shared" si="42"/>
        <v>342976.25787207583</v>
      </c>
      <c r="K198" s="75">
        <f t="shared" si="43"/>
        <v>143138.70076580413</v>
      </c>
      <c r="L198" s="75">
        <f t="shared" si="44"/>
        <v>10339.410860846589</v>
      </c>
      <c r="M198" s="23">
        <f t="shared" si="45"/>
        <v>0</v>
      </c>
      <c r="N198" s="78" t="s">
        <v>519</v>
      </c>
      <c r="O198" s="23">
        <v>1027.1437356827171</v>
      </c>
    </row>
    <row r="199" spans="1:15">
      <c r="A199" s="25">
        <f t="shared" si="32"/>
        <v>188</v>
      </c>
      <c r="C199" s="106">
        <v>39100</v>
      </c>
      <c r="E199" s="115" t="s">
        <v>295</v>
      </c>
      <c r="G199" s="75">
        <f>+O199+O202+O203</f>
        <v>193035.84732898194</v>
      </c>
      <c r="H199" s="73">
        <v>5.4</v>
      </c>
      <c r="I199" s="75" t="str">
        <f t="shared" si="41"/>
        <v>P, S, T &amp; D Plant</v>
      </c>
      <c r="J199" s="75">
        <f t="shared" si="42"/>
        <v>133359.10935562706</v>
      </c>
      <c r="K199" s="75">
        <f t="shared" si="43"/>
        <v>55656.475369117412</v>
      </c>
      <c r="L199" s="75">
        <f t="shared" si="44"/>
        <v>4020.2626042374259</v>
      </c>
      <c r="M199" s="23">
        <f t="shared" si="45"/>
        <v>0</v>
      </c>
      <c r="N199" s="78" t="s">
        <v>492</v>
      </c>
      <c r="O199" s="23">
        <v>181065.73287106046</v>
      </c>
    </row>
    <row r="200" spans="1:15">
      <c r="A200" s="25">
        <f t="shared" si="32"/>
        <v>189</v>
      </c>
      <c r="C200" s="106">
        <v>39102</v>
      </c>
      <c r="E200" s="115" t="s">
        <v>296</v>
      </c>
      <c r="G200" s="75">
        <f>+O200</f>
        <v>5.7484488600000008E-2</v>
      </c>
      <c r="H200" s="73">
        <v>5.4</v>
      </c>
      <c r="I200" s="75" t="str">
        <f t="shared" si="41"/>
        <v>P, S, T &amp; D Plant</v>
      </c>
      <c r="J200" s="75">
        <f t="shared" si="42"/>
        <v>3.971324656810897E-2</v>
      </c>
      <c r="K200" s="75">
        <f t="shared" si="43"/>
        <v>1.657404087448924E-2</v>
      </c>
      <c r="L200" s="75">
        <f t="shared" si="44"/>
        <v>1.1972011574017912E-3</v>
      </c>
      <c r="M200" s="23">
        <f t="shared" si="45"/>
        <v>0</v>
      </c>
      <c r="N200" s="78" t="s">
        <v>520</v>
      </c>
      <c r="O200" s="23">
        <v>5.7484488600000008E-2</v>
      </c>
    </row>
    <row r="201" spans="1:15">
      <c r="A201" s="25">
        <f t="shared" si="32"/>
        <v>190</v>
      </c>
      <c r="C201" s="106">
        <v>39103</v>
      </c>
      <c r="E201" s="115" t="s">
        <v>297</v>
      </c>
      <c r="G201" s="75">
        <f>+O201</f>
        <v>2.0530174500000008E-2</v>
      </c>
      <c r="H201" s="73">
        <v>5.4</v>
      </c>
      <c r="I201" s="75" t="str">
        <f t="shared" si="41"/>
        <v>P, S, T &amp; D Plant</v>
      </c>
      <c r="J201" s="75">
        <f t="shared" si="42"/>
        <v>1.4183302345753207E-2</v>
      </c>
      <c r="K201" s="75">
        <f t="shared" si="43"/>
        <v>5.9193003123175873E-3</v>
      </c>
      <c r="L201" s="75">
        <f t="shared" si="44"/>
        <v>4.2757184192921126E-4</v>
      </c>
      <c r="M201" s="23">
        <f t="shared" si="45"/>
        <v>0</v>
      </c>
      <c r="N201" s="78" t="s">
        <v>443</v>
      </c>
      <c r="O201" s="23">
        <v>2.0530174500000008E-2</v>
      </c>
    </row>
    <row r="202" spans="1:15">
      <c r="A202" s="25">
        <f t="shared" si="32"/>
        <v>191</v>
      </c>
      <c r="C202" s="106">
        <v>39200</v>
      </c>
      <c r="E202" s="115" t="s">
        <v>298</v>
      </c>
      <c r="G202" s="75">
        <f>+O204</f>
        <v>10392.792812989039</v>
      </c>
      <c r="H202" s="73">
        <v>5.4</v>
      </c>
      <c r="I202" s="75" t="str">
        <f t="shared" si="41"/>
        <v>P, S, T &amp; D Plant</v>
      </c>
      <c r="J202" s="75">
        <f t="shared" si="42"/>
        <v>7179.8767557184892</v>
      </c>
      <c r="K202" s="75">
        <f t="shared" si="43"/>
        <v>2996.4704753862648</v>
      </c>
      <c r="L202" s="75">
        <f t="shared" si="44"/>
        <v>216.44558188428405</v>
      </c>
      <c r="M202" s="23">
        <f t="shared" si="45"/>
        <v>0</v>
      </c>
      <c r="N202" s="78" t="s">
        <v>521</v>
      </c>
      <c r="O202" s="23">
        <v>832.18171854587206</v>
      </c>
    </row>
    <row r="203" spans="1:15">
      <c r="A203" s="25">
        <f t="shared" si="32"/>
        <v>192</v>
      </c>
      <c r="C203" s="106">
        <v>39201</v>
      </c>
      <c r="E203" s="115" t="s">
        <v>299</v>
      </c>
      <c r="G203" s="75">
        <v>0</v>
      </c>
      <c r="H203" s="73">
        <v>5.4</v>
      </c>
      <c r="I203" s="75" t="str">
        <f t="shared" si="41"/>
        <v>P, S, T &amp; D Plant</v>
      </c>
      <c r="J203" s="75">
        <f t="shared" si="42"/>
        <v>0</v>
      </c>
      <c r="K203" s="75">
        <f t="shared" si="43"/>
        <v>0</v>
      </c>
      <c r="L203" s="75">
        <f t="shared" si="44"/>
        <v>0</v>
      </c>
      <c r="M203" s="23">
        <f t="shared" si="45"/>
        <v>0</v>
      </c>
      <c r="N203" s="78" t="s">
        <v>463</v>
      </c>
      <c r="O203" s="23">
        <v>11137.932739375608</v>
      </c>
    </row>
    <row r="204" spans="1:15">
      <c r="A204" s="25">
        <f t="shared" si="32"/>
        <v>193</v>
      </c>
      <c r="C204" s="106">
        <v>39202</v>
      </c>
      <c r="E204" s="115" t="s">
        <v>300</v>
      </c>
      <c r="G204" s="75">
        <v>0</v>
      </c>
      <c r="H204" s="73">
        <v>5.4</v>
      </c>
      <c r="I204" s="75" t="str">
        <f t="shared" si="41"/>
        <v>P, S, T &amp; D Plant</v>
      </c>
      <c r="J204" s="75">
        <f t="shared" si="42"/>
        <v>0</v>
      </c>
      <c r="K204" s="75">
        <f t="shared" si="43"/>
        <v>0</v>
      </c>
      <c r="L204" s="75">
        <f t="shared" si="44"/>
        <v>0</v>
      </c>
      <c r="M204" s="23">
        <f t="shared" si="45"/>
        <v>0</v>
      </c>
      <c r="N204" s="78" t="s">
        <v>493</v>
      </c>
      <c r="O204" s="23">
        <v>10392.792812989039</v>
      </c>
    </row>
    <row r="205" spans="1:15">
      <c r="A205" s="25">
        <f t="shared" si="32"/>
        <v>194</v>
      </c>
      <c r="C205" s="106">
        <v>39300</v>
      </c>
      <c r="E205" s="115" t="s">
        <v>186</v>
      </c>
      <c r="G205" s="75">
        <f>+O205</f>
        <v>0</v>
      </c>
      <c r="H205" s="73">
        <v>5.4</v>
      </c>
      <c r="I205" s="75" t="str">
        <f t="shared" si="41"/>
        <v>P, S, T &amp; D Plant</v>
      </c>
      <c r="J205" s="75">
        <f t="shared" si="42"/>
        <v>0</v>
      </c>
      <c r="K205" s="75">
        <f t="shared" si="43"/>
        <v>0</v>
      </c>
      <c r="L205" s="75">
        <f t="shared" si="44"/>
        <v>0</v>
      </c>
      <c r="M205" s="23">
        <f t="shared" si="45"/>
        <v>0</v>
      </c>
      <c r="N205" s="78" t="s">
        <v>522</v>
      </c>
      <c r="O205" s="23">
        <v>0</v>
      </c>
    </row>
    <row r="206" spans="1:15">
      <c r="A206" s="25">
        <f t="shared" ref="A206:A269" si="46">A205+1</f>
        <v>195</v>
      </c>
      <c r="C206" s="106">
        <v>39400</v>
      </c>
      <c r="E206" s="115" t="s">
        <v>301</v>
      </c>
      <c r="G206" s="75">
        <f>+O206+O207</f>
        <v>1266.8919478450678</v>
      </c>
      <c r="H206" s="73">
        <v>5.4</v>
      </c>
      <c r="I206" s="75" t="str">
        <f t="shared" si="41"/>
        <v>P, S, T &amp; D Plant</v>
      </c>
      <c r="J206" s="75">
        <f t="shared" si="42"/>
        <v>875.23423318622019</v>
      </c>
      <c r="K206" s="75">
        <f t="shared" si="43"/>
        <v>365.27277946672802</v>
      </c>
      <c r="L206" s="75">
        <f t="shared" si="44"/>
        <v>26.384935192119368</v>
      </c>
      <c r="M206" s="23">
        <f t="shared" si="45"/>
        <v>0</v>
      </c>
      <c r="N206" s="78" t="s">
        <v>495</v>
      </c>
      <c r="O206" s="23">
        <v>1245.1892456353678</v>
      </c>
    </row>
    <row r="207" spans="1:15">
      <c r="A207" s="25">
        <f t="shared" si="46"/>
        <v>196</v>
      </c>
      <c r="C207" s="119">
        <v>39500</v>
      </c>
      <c r="E207" s="115" t="str">
        <f>+N208</f>
        <v>39500-Laboratory Equipment</v>
      </c>
      <c r="G207" s="75">
        <f>+O208</f>
        <v>0</v>
      </c>
      <c r="H207" s="73">
        <v>5.4</v>
      </c>
      <c r="I207" s="75" t="str">
        <f t="shared" si="41"/>
        <v>P, S, T &amp; D Plant</v>
      </c>
      <c r="J207" s="75">
        <f t="shared" si="42"/>
        <v>0</v>
      </c>
      <c r="K207" s="75">
        <f t="shared" si="43"/>
        <v>0</v>
      </c>
      <c r="L207" s="75">
        <f t="shared" si="44"/>
        <v>0</v>
      </c>
      <c r="M207" s="23">
        <f t="shared" si="45"/>
        <v>0</v>
      </c>
      <c r="N207" s="78" t="s">
        <v>464</v>
      </c>
      <c r="O207" s="23">
        <v>21.7027022097</v>
      </c>
    </row>
    <row r="208" spans="1:15">
      <c r="A208" s="25">
        <f t="shared" si="46"/>
        <v>197</v>
      </c>
      <c r="C208" s="106">
        <v>39603</v>
      </c>
      <c r="E208" s="115" t="s">
        <v>303</v>
      </c>
      <c r="G208" s="75">
        <v>0</v>
      </c>
      <c r="H208" s="73">
        <v>5.4</v>
      </c>
      <c r="I208" s="75" t="str">
        <f t="shared" si="41"/>
        <v>P, S, T &amp; D Plant</v>
      </c>
      <c r="J208" s="75">
        <f t="shared" si="42"/>
        <v>0</v>
      </c>
      <c r="K208" s="75">
        <f t="shared" si="43"/>
        <v>0</v>
      </c>
      <c r="L208" s="75">
        <f t="shared" si="44"/>
        <v>0</v>
      </c>
      <c r="M208" s="23">
        <f t="shared" si="45"/>
        <v>0</v>
      </c>
      <c r="N208" s="78" t="s">
        <v>523</v>
      </c>
      <c r="O208" s="23">
        <v>0</v>
      </c>
    </row>
    <row r="209" spans="1:15">
      <c r="A209" s="25">
        <f t="shared" si="46"/>
        <v>198</v>
      </c>
      <c r="C209" s="106">
        <v>39604</v>
      </c>
      <c r="E209" s="115" t="s">
        <v>304</v>
      </c>
      <c r="G209" s="75">
        <v>0</v>
      </c>
      <c r="H209" s="73">
        <v>5.4</v>
      </c>
      <c r="I209" s="75" t="str">
        <f t="shared" si="41"/>
        <v>P, S, T &amp; D Plant</v>
      </c>
      <c r="J209" s="75">
        <f t="shared" si="42"/>
        <v>0</v>
      </c>
      <c r="K209" s="75">
        <f t="shared" si="43"/>
        <v>0</v>
      </c>
      <c r="L209" s="75">
        <f t="shared" si="44"/>
        <v>0</v>
      </c>
      <c r="M209" s="23">
        <f t="shared" si="45"/>
        <v>0</v>
      </c>
      <c r="N209" s="78" t="s">
        <v>499</v>
      </c>
      <c r="O209" s="23">
        <v>6890.2397472932735</v>
      </c>
    </row>
    <row r="210" spans="1:15">
      <c r="A210" s="25">
        <f t="shared" si="46"/>
        <v>199</v>
      </c>
      <c r="C210" s="106">
        <v>39605</v>
      </c>
      <c r="E210" s="113" t="s">
        <v>305</v>
      </c>
      <c r="G210" s="75">
        <v>0</v>
      </c>
      <c r="H210" s="73">
        <v>5.4</v>
      </c>
      <c r="I210" s="75" t="str">
        <f t="shared" si="41"/>
        <v>P, S, T &amp; D Plant</v>
      </c>
      <c r="J210" s="75">
        <f t="shared" si="42"/>
        <v>0</v>
      </c>
      <c r="K210" s="75">
        <f t="shared" si="43"/>
        <v>0</v>
      </c>
      <c r="L210" s="75">
        <f t="shared" si="44"/>
        <v>0</v>
      </c>
      <c r="M210" s="23">
        <f t="shared" si="45"/>
        <v>0</v>
      </c>
      <c r="N210" s="78" t="s">
        <v>465</v>
      </c>
      <c r="O210" s="23">
        <v>813.83080374157953</v>
      </c>
    </row>
    <row r="211" spans="1:15">
      <c r="A211" s="25">
        <f t="shared" si="46"/>
        <v>200</v>
      </c>
      <c r="C211" s="106">
        <v>39700</v>
      </c>
      <c r="E211" s="115" t="s">
        <v>306</v>
      </c>
      <c r="G211" s="75">
        <f>+O209+O210</f>
        <v>7704.0705510348525</v>
      </c>
      <c r="H211" s="73">
        <v>5.4</v>
      </c>
      <c r="I211" s="75" t="str">
        <f t="shared" si="41"/>
        <v>P, S, T &amp; D Plant</v>
      </c>
      <c r="J211" s="75">
        <f t="shared" si="42"/>
        <v>5322.3688828529339</v>
      </c>
      <c r="K211" s="75">
        <f t="shared" si="43"/>
        <v>2221.2527817947825</v>
      </c>
      <c r="L211" s="75">
        <f t="shared" si="44"/>
        <v>160.44888638713539</v>
      </c>
      <c r="M211" s="23">
        <f t="shared" si="45"/>
        <v>0</v>
      </c>
      <c r="N211" s="78" t="s">
        <v>502</v>
      </c>
      <c r="O211" s="23">
        <v>2342.793445150473</v>
      </c>
    </row>
    <row r="212" spans="1:15">
      <c r="A212" s="25">
        <f t="shared" si="46"/>
        <v>201</v>
      </c>
      <c r="C212" s="106">
        <v>39701</v>
      </c>
      <c r="E212" s="115" t="s">
        <v>307</v>
      </c>
      <c r="G212" s="75">
        <v>0</v>
      </c>
      <c r="H212" s="73">
        <v>5.4</v>
      </c>
      <c r="I212" s="75" t="str">
        <f t="shared" si="41"/>
        <v>P, S, T &amp; D Plant</v>
      </c>
      <c r="J212" s="75">
        <f t="shared" si="42"/>
        <v>0</v>
      </c>
      <c r="K212" s="75">
        <f t="shared" si="43"/>
        <v>0</v>
      </c>
      <c r="L212" s="75">
        <f t="shared" si="44"/>
        <v>0</v>
      </c>
      <c r="M212" s="23">
        <f t="shared" si="45"/>
        <v>0</v>
      </c>
      <c r="N212" s="78" t="s">
        <v>466</v>
      </c>
      <c r="O212" s="23">
        <v>187.84313698759738</v>
      </c>
    </row>
    <row r="213" spans="1:15">
      <c r="A213" s="25">
        <f t="shared" si="46"/>
        <v>202</v>
      </c>
      <c r="C213" s="106">
        <v>39702</v>
      </c>
      <c r="E213" s="115" t="s">
        <v>308</v>
      </c>
      <c r="G213" s="75">
        <v>0</v>
      </c>
      <c r="H213" s="73">
        <v>5.4</v>
      </c>
      <c r="I213" s="75" t="str">
        <f t="shared" si="41"/>
        <v>P, S, T &amp; D Plant</v>
      </c>
      <c r="J213" s="75">
        <f t="shared" si="42"/>
        <v>0</v>
      </c>
      <c r="K213" s="75">
        <f t="shared" si="43"/>
        <v>0</v>
      </c>
      <c r="L213" s="75">
        <f t="shared" si="44"/>
        <v>0</v>
      </c>
      <c r="M213" s="23">
        <f t="shared" si="45"/>
        <v>0</v>
      </c>
      <c r="N213" s="78" t="s">
        <v>524</v>
      </c>
      <c r="O213" s="23">
        <v>-2.7373566000000009E-3</v>
      </c>
    </row>
    <row r="214" spans="1:15">
      <c r="A214" s="25">
        <f t="shared" si="46"/>
        <v>203</v>
      </c>
      <c r="C214" s="106">
        <v>39705</v>
      </c>
      <c r="E214" s="115" t="s">
        <v>309</v>
      </c>
      <c r="G214" s="75">
        <v>0</v>
      </c>
      <c r="H214" s="73">
        <v>5.4</v>
      </c>
      <c r="I214" s="75" t="str">
        <f t="shared" si="41"/>
        <v>P, S, T &amp; D Plant</v>
      </c>
      <c r="J214" s="75">
        <f t="shared" si="42"/>
        <v>0</v>
      </c>
      <c r="K214" s="75">
        <f t="shared" si="43"/>
        <v>0</v>
      </c>
      <c r="L214" s="75">
        <f t="shared" si="44"/>
        <v>0</v>
      </c>
      <c r="M214" s="23">
        <f t="shared" si="45"/>
        <v>0</v>
      </c>
      <c r="N214" t="s">
        <v>515</v>
      </c>
      <c r="O214" s="23">
        <v>419212.49957474676</v>
      </c>
    </row>
    <row r="215" spans="1:15">
      <c r="A215" s="25">
        <f t="shared" si="46"/>
        <v>204</v>
      </c>
      <c r="C215" s="106">
        <v>39800</v>
      </c>
      <c r="E215" s="115" t="s">
        <v>310</v>
      </c>
      <c r="G215" s="75">
        <f>+O211+O212</f>
        <v>2530.6365821380705</v>
      </c>
      <c r="H215" s="73">
        <v>5.4</v>
      </c>
      <c r="I215" s="75" t="str">
        <f t="shared" si="41"/>
        <v>P, S, T &amp; D Plant</v>
      </c>
      <c r="J215" s="75">
        <f t="shared" si="42"/>
        <v>1748.2941400078096</v>
      </c>
      <c r="K215" s="75">
        <f t="shared" si="43"/>
        <v>729.63811929665701</v>
      </c>
      <c r="L215" s="75">
        <f t="shared" si="44"/>
        <v>52.704322833603683</v>
      </c>
      <c r="M215" s="23">
        <f t="shared" si="45"/>
        <v>0</v>
      </c>
      <c r="N215" s="78" t="s">
        <v>516</v>
      </c>
      <c r="O215" s="23">
        <v>500499.63738757058</v>
      </c>
    </row>
    <row r="216" spans="1:15">
      <c r="A216" s="25">
        <f t="shared" si="46"/>
        <v>205</v>
      </c>
      <c r="C216" s="106">
        <v>39900</v>
      </c>
      <c r="E216" s="115" t="s">
        <v>311</v>
      </c>
      <c r="G216" s="75">
        <f>+O213</f>
        <v>-2.7373566000000009E-3</v>
      </c>
      <c r="H216" s="73">
        <v>5.4</v>
      </c>
      <c r="I216" s="75" t="str">
        <f t="shared" si="41"/>
        <v>P, S, T &amp; D Plant</v>
      </c>
      <c r="J216" s="75">
        <f t="shared" si="42"/>
        <v>-1.8911069794337609E-3</v>
      </c>
      <c r="K216" s="75">
        <f t="shared" si="43"/>
        <v>-7.8924004164234493E-4</v>
      </c>
      <c r="L216" s="75">
        <f t="shared" si="44"/>
        <v>-5.7009578923894828E-5</v>
      </c>
      <c r="M216" s="23">
        <f t="shared" si="45"/>
        <v>0</v>
      </c>
      <c r="N216" s="78" t="s">
        <v>505</v>
      </c>
      <c r="O216" s="23">
        <v>82577.73362486648</v>
      </c>
    </row>
    <row r="217" spans="1:15">
      <c r="A217" s="25">
        <f t="shared" si="46"/>
        <v>206</v>
      </c>
      <c r="C217" s="106">
        <v>39901</v>
      </c>
      <c r="E217" s="115" t="s">
        <v>312</v>
      </c>
      <c r="G217" s="75">
        <f>+O214+O223+O229</f>
        <v>595292.15700684895</v>
      </c>
      <c r="H217" s="73">
        <v>5.4</v>
      </c>
      <c r="I217" s="75" t="str">
        <f t="shared" si="41"/>
        <v>P, S, T &amp; D Plant</v>
      </c>
      <c r="J217" s="75">
        <f t="shared" si="42"/>
        <v>411258.49402223661</v>
      </c>
      <c r="K217" s="75">
        <f t="shared" si="43"/>
        <v>171635.80615892232</v>
      </c>
      <c r="L217" s="75">
        <f t="shared" si="44"/>
        <v>12397.856825689987</v>
      </c>
      <c r="M217" s="23">
        <f t="shared" si="45"/>
        <v>0</v>
      </c>
      <c r="N217" s="78" t="s">
        <v>525</v>
      </c>
      <c r="O217" s="23">
        <v>0</v>
      </c>
    </row>
    <row r="218" spans="1:15">
      <c r="A218" s="25">
        <f t="shared" si="46"/>
        <v>207</v>
      </c>
      <c r="C218" s="106">
        <v>39902</v>
      </c>
      <c r="E218" s="115" t="s">
        <v>313</v>
      </c>
      <c r="G218" s="75">
        <f>+O215+O224+O230</f>
        <v>703289.69566837698</v>
      </c>
      <c r="H218" s="73">
        <v>5.4</v>
      </c>
      <c r="I218" s="75" t="str">
        <f t="shared" si="41"/>
        <v>P, S, T &amp; D Plant</v>
      </c>
      <c r="J218" s="75">
        <f t="shared" si="42"/>
        <v>485868.75821817038</v>
      </c>
      <c r="K218" s="75">
        <f t="shared" si="43"/>
        <v>202773.86902968425</v>
      </c>
      <c r="L218" s="75">
        <f t="shared" si="44"/>
        <v>14647.068420522302</v>
      </c>
      <c r="M218" s="23">
        <f t="shared" si="45"/>
        <v>0</v>
      </c>
      <c r="N218" s="78" t="s">
        <v>526</v>
      </c>
      <c r="O218" s="23">
        <v>0</v>
      </c>
    </row>
    <row r="219" spans="1:15">
      <c r="A219" s="25">
        <f t="shared" si="46"/>
        <v>208</v>
      </c>
      <c r="C219" s="106">
        <v>39903</v>
      </c>
      <c r="E219" s="115" t="s">
        <v>314</v>
      </c>
      <c r="G219" s="75">
        <f t="shared" ref="G219" si="47">+O216+O225</f>
        <v>95735.752257541957</v>
      </c>
      <c r="H219" s="73">
        <v>5.4</v>
      </c>
      <c r="I219" s="75" t="str">
        <f t="shared" si="41"/>
        <v>P, S, T &amp; D Plant</v>
      </c>
      <c r="J219" s="75">
        <f t="shared" si="42"/>
        <v>66139.19036912435</v>
      </c>
      <c r="K219" s="75">
        <f t="shared" si="43"/>
        <v>27602.720485304548</v>
      </c>
      <c r="L219" s="75">
        <f t="shared" si="44"/>
        <v>1993.841403113054</v>
      </c>
      <c r="M219" s="23">
        <f t="shared" si="45"/>
        <v>0</v>
      </c>
      <c r="N219" s="78" t="s">
        <v>506</v>
      </c>
      <c r="O219" s="23">
        <v>83728.053257949679</v>
      </c>
    </row>
    <row r="220" spans="1:15">
      <c r="A220" s="25">
        <f t="shared" si="46"/>
        <v>209</v>
      </c>
      <c r="C220" s="106">
        <v>39904</v>
      </c>
      <c r="E220" s="115" t="s">
        <v>315</v>
      </c>
      <c r="G220" s="75">
        <f>+O217</f>
        <v>0</v>
      </c>
      <c r="H220" s="73">
        <v>5.4</v>
      </c>
      <c r="I220" s="75" t="str">
        <f t="shared" si="41"/>
        <v>P, S, T &amp; D Plant</v>
      </c>
      <c r="J220" s="75">
        <f t="shared" si="42"/>
        <v>0</v>
      </c>
      <c r="K220" s="75">
        <f t="shared" si="43"/>
        <v>0</v>
      </c>
      <c r="L220" s="75">
        <f t="shared" si="44"/>
        <v>0</v>
      </c>
      <c r="M220" s="23">
        <f t="shared" si="45"/>
        <v>0</v>
      </c>
      <c r="N220" s="78" t="s">
        <v>507</v>
      </c>
      <c r="O220" s="23">
        <v>3178.3367847079635</v>
      </c>
    </row>
    <row r="221" spans="1:15">
      <c r="A221" s="25">
        <f t="shared" si="46"/>
        <v>210</v>
      </c>
      <c r="C221" s="106">
        <v>39905</v>
      </c>
      <c r="E221" s="115" t="s">
        <v>316</v>
      </c>
      <c r="G221" s="75">
        <f>+O218</f>
        <v>0</v>
      </c>
      <c r="H221" s="73">
        <v>5.4</v>
      </c>
      <c r="I221" s="75" t="str">
        <f t="shared" si="41"/>
        <v>P, S, T &amp; D Plant</v>
      </c>
      <c r="J221" s="75">
        <f t="shared" si="42"/>
        <v>0</v>
      </c>
      <c r="K221" s="75">
        <f t="shared" si="43"/>
        <v>0</v>
      </c>
      <c r="L221" s="75">
        <f t="shared" si="44"/>
        <v>0</v>
      </c>
      <c r="M221" s="23">
        <f t="shared" si="45"/>
        <v>0</v>
      </c>
      <c r="N221" s="78" t="s">
        <v>508</v>
      </c>
      <c r="O221" s="23">
        <v>3123714.512308687</v>
      </c>
    </row>
    <row r="222" spans="1:15">
      <c r="A222" s="25">
        <f t="shared" si="46"/>
        <v>211</v>
      </c>
      <c r="C222" s="106">
        <v>39906</v>
      </c>
      <c r="E222" s="115" t="s">
        <v>317</v>
      </c>
      <c r="G222" s="75">
        <f>+O219+O227</f>
        <v>86834.808040546792</v>
      </c>
      <c r="H222" s="73">
        <v>5.4</v>
      </c>
      <c r="I222" s="75" t="str">
        <f t="shared" si="41"/>
        <v>P, S, T &amp; D Plant</v>
      </c>
      <c r="J222" s="75">
        <f t="shared" si="42"/>
        <v>59989.959489848283</v>
      </c>
      <c r="K222" s="75">
        <f t="shared" si="43"/>
        <v>25036.382732862119</v>
      </c>
      <c r="L222" s="75">
        <f t="shared" si="44"/>
        <v>1808.4658178363784</v>
      </c>
      <c r="M222" s="23">
        <f t="shared" si="45"/>
        <v>0</v>
      </c>
      <c r="N222" s="78" t="s">
        <v>527</v>
      </c>
      <c r="O222" s="23">
        <v>0</v>
      </c>
    </row>
    <row r="223" spans="1:15">
      <c r="A223" s="25">
        <f t="shared" si="46"/>
        <v>212</v>
      </c>
      <c r="C223" s="106">
        <v>39907</v>
      </c>
      <c r="E223" s="115" t="s">
        <v>318</v>
      </c>
      <c r="G223" s="75">
        <f>+O220</f>
        <v>3178.3367847079635</v>
      </c>
      <c r="H223" s="73">
        <v>5.4</v>
      </c>
      <c r="I223" s="75" t="str">
        <f t="shared" si="41"/>
        <v>P, S, T &amp; D Plant</v>
      </c>
      <c r="J223" s="75">
        <f t="shared" si="42"/>
        <v>2195.7588121884764</v>
      </c>
      <c r="K223" s="75">
        <f t="shared" si="43"/>
        <v>916.38431628393209</v>
      </c>
      <c r="L223" s="75">
        <f t="shared" si="44"/>
        <v>66.19365623555467</v>
      </c>
      <c r="M223" s="23">
        <f t="shared" si="45"/>
        <v>0</v>
      </c>
      <c r="N223" s="78" t="s">
        <v>467</v>
      </c>
      <c r="O223" s="23">
        <v>166278.80367756012</v>
      </c>
    </row>
    <row r="224" spans="1:15">
      <c r="A224" s="25">
        <f t="shared" si="46"/>
        <v>213</v>
      </c>
      <c r="C224" s="106">
        <v>39908</v>
      </c>
      <c r="E224" s="115" t="s">
        <v>319</v>
      </c>
      <c r="G224" s="75">
        <f>+O222</f>
        <v>0</v>
      </c>
      <c r="H224" s="73">
        <v>5.4</v>
      </c>
      <c r="I224" s="75" t="str">
        <f t="shared" si="41"/>
        <v>P, S, T &amp; D Plant</v>
      </c>
      <c r="J224" s="75">
        <f t="shared" si="42"/>
        <v>0</v>
      </c>
      <c r="K224" s="75">
        <f t="shared" si="43"/>
        <v>0</v>
      </c>
      <c r="L224" s="75">
        <f t="shared" si="44"/>
        <v>0</v>
      </c>
      <c r="M224" s="23">
        <f t="shared" si="45"/>
        <v>0</v>
      </c>
      <c r="N224" s="78" t="s">
        <v>468</v>
      </c>
      <c r="O224" s="23">
        <v>184410.94481060954</v>
      </c>
    </row>
    <row r="225" spans="1:15">
      <c r="A225" s="25">
        <f t="shared" si="46"/>
        <v>214</v>
      </c>
      <c r="C225" s="106">
        <v>39909</v>
      </c>
      <c r="E225" s="115" t="s">
        <v>320</v>
      </c>
      <c r="G225" s="75">
        <f>+O221+O228+O231</f>
        <v>4933686.3566674013</v>
      </c>
      <c r="H225" s="73">
        <v>5.4</v>
      </c>
      <c r="I225" s="75" t="str">
        <f t="shared" si="41"/>
        <v>P, S, T &amp; D Plant</v>
      </c>
      <c r="J225" s="75">
        <f t="shared" si="42"/>
        <v>3408444.7395092193</v>
      </c>
      <c r="K225" s="75">
        <f t="shared" si="43"/>
        <v>1422490.1591507834</v>
      </c>
      <c r="L225" s="75">
        <f t="shared" si="44"/>
        <v>102751.45800739781</v>
      </c>
      <c r="M225" s="23">
        <f>SUM(J225:L225)-G225</f>
        <v>0</v>
      </c>
      <c r="N225" s="78" t="s">
        <v>469</v>
      </c>
      <c r="O225" s="23">
        <v>13158.018632675481</v>
      </c>
    </row>
    <row r="226" spans="1:15">
      <c r="A226" s="25">
        <f t="shared" si="46"/>
        <v>215</v>
      </c>
      <c r="C226" s="106">
        <v>39924</v>
      </c>
      <c r="E226" s="115" t="s">
        <v>321</v>
      </c>
      <c r="G226" s="75">
        <f>+O226</f>
        <v>0</v>
      </c>
      <c r="H226" s="73">
        <v>5.4</v>
      </c>
      <c r="I226" s="75" t="str">
        <f t="shared" si="41"/>
        <v>P, S, T &amp; D Plant</v>
      </c>
      <c r="J226" s="75">
        <f t="shared" si="42"/>
        <v>0</v>
      </c>
      <c r="K226" s="75">
        <f t="shared" si="43"/>
        <v>0</v>
      </c>
      <c r="L226" s="75">
        <f t="shared" si="44"/>
        <v>0</v>
      </c>
      <c r="M226" s="23">
        <f t="shared" si="45"/>
        <v>0</v>
      </c>
      <c r="N226" s="78" t="s">
        <v>440</v>
      </c>
      <c r="O226" s="23">
        <v>0</v>
      </c>
    </row>
    <row r="227" spans="1:15">
      <c r="A227" s="25">
        <f t="shared" si="46"/>
        <v>216</v>
      </c>
      <c r="C227" s="117" t="s">
        <v>640</v>
      </c>
      <c r="E227" s="115" t="s">
        <v>639</v>
      </c>
      <c r="G227" s="75">
        <f>+O233</f>
        <v>9172.5890694437858</v>
      </c>
      <c r="H227" s="73">
        <v>5.4</v>
      </c>
      <c r="I227" s="75" t="str">
        <f t="shared" si="41"/>
        <v>P, S, T &amp; D Plant</v>
      </c>
      <c r="J227" s="75">
        <f t="shared" si="42"/>
        <v>6336.897139635721</v>
      </c>
      <c r="K227" s="75">
        <f t="shared" si="43"/>
        <v>2644.6589308590374</v>
      </c>
      <c r="L227" s="75">
        <f t="shared" si="44"/>
        <v>191.03299894902636</v>
      </c>
      <c r="M227" s="23">
        <f t="shared" si="45"/>
        <v>0</v>
      </c>
      <c r="N227" s="78" t="s">
        <v>470</v>
      </c>
      <c r="O227" s="23">
        <v>3106.7547825971187</v>
      </c>
    </row>
    <row r="228" spans="1:15">
      <c r="A228" s="25">
        <f t="shared" si="46"/>
        <v>217</v>
      </c>
      <c r="H228" s="73"/>
      <c r="I228" s="23"/>
      <c r="J228" s="23"/>
      <c r="K228" s="23"/>
      <c r="L228" s="23"/>
      <c r="M228" s="23"/>
      <c r="N228" s="78" t="s">
        <v>471</v>
      </c>
      <c r="O228" s="23">
        <v>1328303.5979396054</v>
      </c>
    </row>
    <row r="229" spans="1:15">
      <c r="A229" s="25">
        <f t="shared" si="46"/>
        <v>218</v>
      </c>
      <c r="D229" s="106" t="s">
        <v>149</v>
      </c>
      <c r="G229" s="75">
        <f>SUM(G193:G227)</f>
        <v>7296911.6930009006</v>
      </c>
      <c r="H229" s="73"/>
      <c r="I229" s="75"/>
      <c r="J229" s="23">
        <f>SUM(J193:J227)</f>
        <v>5041082.565181979</v>
      </c>
      <c r="K229" s="23">
        <f>SUM(K193:K227)</f>
        <v>2103859.9386154306</v>
      </c>
      <c r="L229" s="23">
        <f>SUM(L193:L227)</f>
        <v>151969.18920349135</v>
      </c>
      <c r="M229" s="23">
        <f>SUM(J229:L229)-G229</f>
        <v>0</v>
      </c>
      <c r="N229" s="78" t="s">
        <v>472</v>
      </c>
      <c r="O229" s="23">
        <v>9800.8537545420349</v>
      </c>
    </row>
    <row r="230" spans="1:15">
      <c r="A230" s="25">
        <f t="shared" si="46"/>
        <v>219</v>
      </c>
      <c r="H230" s="73"/>
      <c r="I230" s="75"/>
      <c r="J230" s="75"/>
      <c r="K230" s="75"/>
      <c r="L230" s="75"/>
      <c r="M230" s="23"/>
      <c r="N230" s="78" t="s">
        <v>473</v>
      </c>
      <c r="O230" s="23">
        <v>18379.113470196869</v>
      </c>
    </row>
    <row r="231" spans="1:15">
      <c r="A231" s="25">
        <f t="shared" si="46"/>
        <v>220</v>
      </c>
      <c r="D231" s="106" t="s">
        <v>352</v>
      </c>
      <c r="H231" s="73"/>
      <c r="I231" s="75"/>
      <c r="J231" s="75"/>
      <c r="K231" s="75"/>
      <c r="L231" s="75"/>
      <c r="M231" s="23"/>
      <c r="N231" s="78" t="s">
        <v>474</v>
      </c>
      <c r="O231" s="23">
        <v>481668.24641910981</v>
      </c>
    </row>
    <row r="232" spans="1:15">
      <c r="A232" s="25">
        <f t="shared" si="46"/>
        <v>221</v>
      </c>
      <c r="H232" s="73"/>
      <c r="I232" s="75"/>
      <c r="J232" s="75"/>
      <c r="K232" s="75"/>
      <c r="L232" s="75"/>
      <c r="M232" s="23"/>
      <c r="N232" s="78" t="s">
        <v>355</v>
      </c>
      <c r="O232" s="23">
        <v>0</v>
      </c>
    </row>
    <row r="233" spans="1:15">
      <c r="A233" s="25">
        <f t="shared" si="46"/>
        <v>222</v>
      </c>
      <c r="D233" s="106" t="s">
        <v>148</v>
      </c>
      <c r="H233" s="73"/>
      <c r="I233" s="23"/>
      <c r="J233" s="23"/>
      <c r="K233" s="23"/>
      <c r="L233" s="23"/>
      <c r="M233" s="23"/>
      <c r="N233" s="25" t="s">
        <v>638</v>
      </c>
      <c r="O233" s="98">
        <v>9172.5890694437858</v>
      </c>
    </row>
    <row r="234" spans="1:15">
      <c r="A234" s="25">
        <f t="shared" si="46"/>
        <v>223</v>
      </c>
      <c r="H234" s="73"/>
      <c r="I234" s="23"/>
      <c r="J234" s="23"/>
      <c r="K234" s="23"/>
      <c r="L234" s="23"/>
      <c r="M234" s="23"/>
    </row>
    <row r="235" spans="1:15">
      <c r="A235" s="25">
        <f t="shared" si="46"/>
        <v>224</v>
      </c>
      <c r="C235" s="106">
        <v>37400</v>
      </c>
      <c r="E235" s="115" t="s">
        <v>115</v>
      </c>
      <c r="G235" s="75">
        <v>0</v>
      </c>
      <c r="H235" s="73">
        <v>5.4</v>
      </c>
      <c r="I235" s="75" t="str">
        <f>VLOOKUP($H235,class,3)</f>
        <v>P, S, T &amp; D Plant</v>
      </c>
      <c r="J235" s="75">
        <f>$G235*VLOOKUP($H235,class,6)</f>
        <v>0</v>
      </c>
      <c r="K235" s="75">
        <f>$G235*VLOOKUP($H235,class,7)</f>
        <v>0</v>
      </c>
      <c r="L235" s="75">
        <f>$G235*VLOOKUP($H235,class,8)</f>
        <v>0</v>
      </c>
      <c r="M235" s="23">
        <f>SUM(J235:L235)-G235</f>
        <v>0</v>
      </c>
      <c r="N235" s="23" t="s">
        <v>528</v>
      </c>
      <c r="O235" s="23">
        <v>0</v>
      </c>
    </row>
    <row r="236" spans="1:15">
      <c r="A236" s="25">
        <f t="shared" si="46"/>
        <v>225</v>
      </c>
      <c r="C236" s="106">
        <v>39001</v>
      </c>
      <c r="E236" s="115" t="s">
        <v>291</v>
      </c>
      <c r="G236" s="75">
        <v>0</v>
      </c>
      <c r="H236" s="73">
        <v>5.4</v>
      </c>
      <c r="I236" s="75" t="str">
        <f t="shared" ref="I236:I269" si="48">VLOOKUP($H236,class,3)</f>
        <v>P, S, T &amp; D Plant</v>
      </c>
      <c r="J236" s="75">
        <f t="shared" ref="J236:J269" si="49">$G236*VLOOKUP($H236,class,6)</f>
        <v>0</v>
      </c>
      <c r="K236" s="75">
        <f t="shared" ref="K236:K269" si="50">$G236*VLOOKUP($H236,class,7)</f>
        <v>0</v>
      </c>
      <c r="L236" s="75">
        <f t="shared" ref="L236:L269" si="51">$G236*VLOOKUP($H236,class,8)</f>
        <v>0</v>
      </c>
      <c r="M236" s="23">
        <f t="shared" ref="M236:M269" si="52">SUM(J236:L236)-G236</f>
        <v>0</v>
      </c>
      <c r="N236" s="23" t="s">
        <v>529</v>
      </c>
      <c r="O236" s="23">
        <v>0</v>
      </c>
    </row>
    <row r="237" spans="1:15">
      <c r="A237" s="25">
        <f t="shared" si="46"/>
        <v>226</v>
      </c>
      <c r="C237" s="106">
        <v>36602</v>
      </c>
      <c r="E237" s="115" t="s">
        <v>139</v>
      </c>
      <c r="G237" s="75">
        <f>+O237+O239</f>
        <v>420762.81290560833</v>
      </c>
      <c r="H237" s="73">
        <v>5.4</v>
      </c>
      <c r="I237" s="75" t="str">
        <f t="shared" si="48"/>
        <v>P, S, T &amp; D Plant</v>
      </c>
      <c r="J237" s="75">
        <f t="shared" si="49"/>
        <v>290684.63062940992</v>
      </c>
      <c r="K237" s="75">
        <f t="shared" si="50"/>
        <v>121315.16221860623</v>
      </c>
      <c r="L237" s="75">
        <f t="shared" si="51"/>
        <v>8763.0200575921554</v>
      </c>
      <c r="M237" s="23">
        <f t="shared" si="52"/>
        <v>0</v>
      </c>
      <c r="N237" s="23" t="s">
        <v>487</v>
      </c>
      <c r="O237" s="23">
        <v>254567.00273710751</v>
      </c>
    </row>
    <row r="238" spans="1:15">
      <c r="A238" s="25">
        <f t="shared" si="46"/>
        <v>227</v>
      </c>
      <c r="C238" s="106">
        <v>37503</v>
      </c>
      <c r="E238" s="115" t="s">
        <v>278</v>
      </c>
      <c r="G238" s="75">
        <v>0</v>
      </c>
      <c r="H238" s="73">
        <v>5.4</v>
      </c>
      <c r="I238" s="75" t="str">
        <f t="shared" si="48"/>
        <v>P, S, T &amp; D Plant</v>
      </c>
      <c r="J238" s="75">
        <f t="shared" si="49"/>
        <v>0</v>
      </c>
      <c r="K238" s="75">
        <f t="shared" si="50"/>
        <v>0</v>
      </c>
      <c r="L238" s="75">
        <f t="shared" si="51"/>
        <v>0</v>
      </c>
      <c r="M238" s="23">
        <f t="shared" si="52"/>
        <v>0</v>
      </c>
      <c r="N238" s="23" t="s">
        <v>491</v>
      </c>
      <c r="O238" s="23">
        <v>136912.50429287049</v>
      </c>
    </row>
    <row r="239" spans="1:15">
      <c r="A239" s="25">
        <f t="shared" si="46"/>
        <v>228</v>
      </c>
      <c r="C239" s="106">
        <v>39004</v>
      </c>
      <c r="E239" s="115" t="s">
        <v>293</v>
      </c>
      <c r="G239" s="75">
        <v>0</v>
      </c>
      <c r="H239" s="73">
        <v>5.4</v>
      </c>
      <c r="I239" s="75" t="str">
        <f t="shared" si="48"/>
        <v>P, S, T &amp; D Plant</v>
      </c>
      <c r="J239" s="75">
        <f t="shared" si="49"/>
        <v>0</v>
      </c>
      <c r="K239" s="75">
        <f t="shared" si="50"/>
        <v>0</v>
      </c>
      <c r="L239" s="75">
        <f t="shared" si="51"/>
        <v>0</v>
      </c>
      <c r="M239" s="23">
        <f t="shared" si="52"/>
        <v>0</v>
      </c>
      <c r="N239" s="23" t="s">
        <v>530</v>
      </c>
      <c r="O239" s="23">
        <v>166195.81016850079</v>
      </c>
    </row>
    <row r="240" spans="1:15">
      <c r="A240" s="25">
        <f t="shared" si="46"/>
        <v>229</v>
      </c>
      <c r="C240" s="106">
        <v>39009</v>
      </c>
      <c r="E240" s="115" t="s">
        <v>294</v>
      </c>
      <c r="G240" s="75">
        <f>+O238</f>
        <v>136912.50429287049</v>
      </c>
      <c r="H240" s="73">
        <v>5.4</v>
      </c>
      <c r="I240" s="75" t="str">
        <f t="shared" si="48"/>
        <v>P, S, T &amp; D Plant</v>
      </c>
      <c r="J240" s="75">
        <f t="shared" si="49"/>
        <v>94586.212275010883</v>
      </c>
      <c r="K240" s="75">
        <f t="shared" si="50"/>
        <v>39474.882662150339</v>
      </c>
      <c r="L240" s="75">
        <f t="shared" si="51"/>
        <v>2851.4093557092588</v>
      </c>
      <c r="M240" s="23">
        <f t="shared" si="52"/>
        <v>0</v>
      </c>
      <c r="N240" s="23" t="s">
        <v>492</v>
      </c>
      <c r="O240" s="23">
        <v>93348.634338697811</v>
      </c>
    </row>
    <row r="241" spans="1:15">
      <c r="A241" s="25">
        <f t="shared" si="46"/>
        <v>230</v>
      </c>
      <c r="C241" s="106">
        <v>39100</v>
      </c>
      <c r="E241" s="115" t="s">
        <v>295</v>
      </c>
      <c r="G241" s="75">
        <f>+O240+O244</f>
        <v>99042.258326312527</v>
      </c>
      <c r="H241" s="73">
        <v>5.4</v>
      </c>
      <c r="I241" s="75" t="str">
        <f t="shared" si="48"/>
        <v>P, S, T &amp; D Plant</v>
      </c>
      <c r="J241" s="75">
        <f t="shared" si="49"/>
        <v>68423.495126565191</v>
      </c>
      <c r="K241" s="75">
        <f t="shared" si="50"/>
        <v>28556.058821788421</v>
      </c>
      <c r="L241" s="75">
        <f t="shared" si="51"/>
        <v>2062.7043779589007</v>
      </c>
      <c r="M241" s="23">
        <f t="shared" si="52"/>
        <v>0</v>
      </c>
      <c r="N241" s="23" t="s">
        <v>476</v>
      </c>
      <c r="O241" s="23">
        <v>0</v>
      </c>
    </row>
    <row r="242" spans="1:15">
      <c r="A242" s="25">
        <f t="shared" si="46"/>
        <v>231</v>
      </c>
      <c r="C242" s="106">
        <v>39102</v>
      </c>
      <c r="E242" s="115" t="s">
        <v>296</v>
      </c>
      <c r="G242" s="75">
        <v>0</v>
      </c>
      <c r="H242" s="73">
        <v>5.4</v>
      </c>
      <c r="I242" s="75" t="str">
        <f t="shared" si="48"/>
        <v>P, S, T &amp; D Plant</v>
      </c>
      <c r="J242" s="75">
        <f t="shared" si="49"/>
        <v>0</v>
      </c>
      <c r="K242" s="75">
        <f t="shared" si="50"/>
        <v>0</v>
      </c>
      <c r="L242" s="75">
        <f t="shared" si="51"/>
        <v>0</v>
      </c>
      <c r="M242" s="23">
        <f t="shared" si="52"/>
        <v>0</v>
      </c>
      <c r="N242" s="23" t="s">
        <v>477</v>
      </c>
      <c r="O242" s="23">
        <v>0</v>
      </c>
    </row>
    <row r="243" spans="1:15">
      <c r="A243" s="25">
        <f t="shared" si="46"/>
        <v>232</v>
      </c>
      <c r="C243" s="106">
        <v>39103</v>
      </c>
      <c r="E243" s="115" t="s">
        <v>297</v>
      </c>
      <c r="G243" s="75">
        <f>+O243</f>
        <v>0</v>
      </c>
      <c r="H243" s="73">
        <v>5.4</v>
      </c>
      <c r="I243" s="75" t="str">
        <f t="shared" si="48"/>
        <v>P, S, T &amp; D Plant</v>
      </c>
      <c r="J243" s="75">
        <f t="shared" si="49"/>
        <v>0</v>
      </c>
      <c r="K243" s="75">
        <f t="shared" si="50"/>
        <v>0</v>
      </c>
      <c r="L243" s="75">
        <f t="shared" si="51"/>
        <v>0</v>
      </c>
      <c r="M243" s="23">
        <f t="shared" si="52"/>
        <v>0</v>
      </c>
      <c r="N243" s="23" t="s">
        <v>443</v>
      </c>
      <c r="O243" s="23">
        <v>0</v>
      </c>
    </row>
    <row r="244" spans="1:15">
      <c r="A244" s="25">
        <f t="shared" si="46"/>
        <v>233</v>
      </c>
      <c r="C244" s="106">
        <v>39200</v>
      </c>
      <c r="E244" s="115" t="s">
        <v>298</v>
      </c>
      <c r="G244" s="75">
        <f>+O245</f>
        <v>2250.7143286122</v>
      </c>
      <c r="H244" s="73">
        <v>5.4</v>
      </c>
      <c r="I244" s="75" t="str">
        <f t="shared" si="48"/>
        <v>P, S, T &amp; D Plant</v>
      </c>
      <c r="J244" s="75">
        <f t="shared" si="49"/>
        <v>1554.9094244973787</v>
      </c>
      <c r="K244" s="75">
        <f t="shared" si="50"/>
        <v>648.93038431270315</v>
      </c>
      <c r="L244" s="75">
        <f t="shared" si="51"/>
        <v>46.874519802117902</v>
      </c>
      <c r="M244" s="23">
        <f t="shared" si="52"/>
        <v>0</v>
      </c>
      <c r="N244" s="23" t="s">
        <v>478</v>
      </c>
      <c r="O244" s="23">
        <v>5693.623987614711</v>
      </c>
    </row>
    <row r="245" spans="1:15">
      <c r="A245" s="25">
        <f t="shared" si="46"/>
        <v>234</v>
      </c>
      <c r="C245" s="106">
        <v>39201</v>
      </c>
      <c r="E245" s="115" t="s">
        <v>299</v>
      </c>
      <c r="G245" s="75">
        <v>0</v>
      </c>
      <c r="H245" s="73">
        <v>5.4</v>
      </c>
      <c r="I245" s="75" t="str">
        <f t="shared" si="48"/>
        <v>P, S, T &amp; D Plant</v>
      </c>
      <c r="J245" s="75">
        <f t="shared" si="49"/>
        <v>0</v>
      </c>
      <c r="K245" s="75">
        <f t="shared" si="50"/>
        <v>0</v>
      </c>
      <c r="L245" s="75">
        <f t="shared" si="51"/>
        <v>0</v>
      </c>
      <c r="M245" s="23">
        <f t="shared" si="52"/>
        <v>0</v>
      </c>
      <c r="N245" s="23" t="s">
        <v>479</v>
      </c>
      <c r="O245" s="23">
        <v>2250.7143286122</v>
      </c>
    </row>
    <row r="246" spans="1:15">
      <c r="A246" s="25">
        <f t="shared" si="46"/>
        <v>235</v>
      </c>
      <c r="C246" s="106">
        <v>39202</v>
      </c>
      <c r="E246" s="115" t="s">
        <v>300</v>
      </c>
      <c r="G246" s="75">
        <v>0</v>
      </c>
      <c r="H246" s="73">
        <v>5.4</v>
      </c>
      <c r="I246" s="75" t="str">
        <f t="shared" si="48"/>
        <v>P, S, T &amp; D Plant</v>
      </c>
      <c r="J246" s="75">
        <f t="shared" si="49"/>
        <v>0</v>
      </c>
      <c r="K246" s="75">
        <f t="shared" si="50"/>
        <v>0</v>
      </c>
      <c r="L246" s="75">
        <f t="shared" si="51"/>
        <v>0</v>
      </c>
      <c r="M246" s="23">
        <f t="shared" si="52"/>
        <v>0</v>
      </c>
      <c r="N246" s="23" t="s">
        <v>480</v>
      </c>
      <c r="O246" s="23">
        <v>10608.834627519955</v>
      </c>
    </row>
    <row r="247" spans="1:15">
      <c r="A247" s="25">
        <f t="shared" si="46"/>
        <v>236</v>
      </c>
      <c r="C247" s="106">
        <v>39300</v>
      </c>
      <c r="E247" s="115" t="s">
        <v>186</v>
      </c>
      <c r="G247" s="75">
        <v>0</v>
      </c>
      <c r="H247" s="73">
        <v>5.4</v>
      </c>
      <c r="I247" s="75" t="str">
        <f t="shared" si="48"/>
        <v>P, S, T &amp; D Plant</v>
      </c>
      <c r="J247" s="75">
        <f t="shared" si="49"/>
        <v>0</v>
      </c>
      <c r="K247" s="75">
        <f t="shared" si="50"/>
        <v>0</v>
      </c>
      <c r="L247" s="75">
        <f t="shared" si="51"/>
        <v>0</v>
      </c>
      <c r="M247" s="23">
        <f t="shared" si="52"/>
        <v>0</v>
      </c>
      <c r="N247" s="23" t="s">
        <v>481</v>
      </c>
      <c r="O247" s="23">
        <v>3.7348386960000011</v>
      </c>
    </row>
    <row r="248" spans="1:15">
      <c r="A248" s="25">
        <f t="shared" si="46"/>
        <v>237</v>
      </c>
      <c r="C248" s="106">
        <v>39400</v>
      </c>
      <c r="E248" s="115" t="s">
        <v>301</v>
      </c>
      <c r="G248" s="75">
        <f>+O246</f>
        <v>10608.834627519955</v>
      </c>
      <c r="H248" s="73">
        <v>5.4</v>
      </c>
      <c r="I248" s="75" t="str">
        <f t="shared" si="48"/>
        <v>P, S, T &amp; D Plant</v>
      </c>
      <c r="J248" s="75">
        <f t="shared" si="49"/>
        <v>7329.1295725816444</v>
      </c>
      <c r="K248" s="75">
        <f t="shared" si="50"/>
        <v>3058.760076491531</v>
      </c>
      <c r="L248" s="75">
        <f t="shared" si="51"/>
        <v>220.94497844677858</v>
      </c>
      <c r="M248" s="23">
        <f t="shared" si="52"/>
        <v>0</v>
      </c>
      <c r="N248" s="23" t="s">
        <v>499</v>
      </c>
      <c r="O248" s="23">
        <v>99273.478688110816</v>
      </c>
    </row>
    <row r="249" spans="1:15">
      <c r="A249" s="25">
        <f t="shared" si="46"/>
        <v>238</v>
      </c>
      <c r="C249" s="106">
        <v>39500</v>
      </c>
      <c r="E249" s="115" t="s">
        <v>439</v>
      </c>
      <c r="G249" s="75">
        <f>+O247</f>
        <v>3.7348386960000011</v>
      </c>
      <c r="H249" s="73">
        <v>5.4</v>
      </c>
      <c r="I249" s="75" t="str">
        <f t="shared" si="48"/>
        <v>P, S, T &amp; D Plant</v>
      </c>
      <c r="J249" s="75">
        <f t="shared" si="49"/>
        <v>2.5802190058339076</v>
      </c>
      <c r="K249" s="75">
        <f t="shared" si="50"/>
        <v>1.0768360424646468</v>
      </c>
      <c r="L249" s="75">
        <f t="shared" si="51"/>
        <v>7.7783647701446149E-2</v>
      </c>
      <c r="M249" s="23">
        <f t="shared" si="52"/>
        <v>0</v>
      </c>
      <c r="N249" s="23" t="s">
        <v>531</v>
      </c>
      <c r="O249" s="23">
        <v>-1089.1037382631664</v>
      </c>
    </row>
    <row r="250" spans="1:15">
      <c r="A250" s="25">
        <f t="shared" si="46"/>
        <v>239</v>
      </c>
      <c r="C250" s="106">
        <v>39603</v>
      </c>
      <c r="E250" s="115" t="s">
        <v>303</v>
      </c>
      <c r="G250" s="75">
        <v>0</v>
      </c>
      <c r="H250" s="73">
        <v>5.4</v>
      </c>
      <c r="I250" s="75" t="str">
        <f t="shared" si="48"/>
        <v>P, S, T &amp; D Plant</v>
      </c>
      <c r="J250" s="75">
        <f t="shared" si="49"/>
        <v>0</v>
      </c>
      <c r="K250" s="75">
        <f t="shared" si="50"/>
        <v>0</v>
      </c>
      <c r="L250" s="75">
        <f t="shared" si="51"/>
        <v>0</v>
      </c>
      <c r="M250" s="23">
        <f t="shared" si="52"/>
        <v>0</v>
      </c>
      <c r="N250" s="23" t="s">
        <v>502</v>
      </c>
      <c r="O250" s="23">
        <v>2122.9549050115806</v>
      </c>
    </row>
    <row r="251" spans="1:15">
      <c r="A251" s="25">
        <f t="shared" si="46"/>
        <v>240</v>
      </c>
      <c r="C251" s="106">
        <v>39604</v>
      </c>
      <c r="E251" s="115" t="s">
        <v>304</v>
      </c>
      <c r="G251" s="75">
        <v>0</v>
      </c>
      <c r="H251" s="73">
        <v>5.4</v>
      </c>
      <c r="I251" s="75" t="str">
        <f t="shared" si="48"/>
        <v>P, S, T &amp; D Plant</v>
      </c>
      <c r="J251" s="75">
        <f t="shared" si="49"/>
        <v>0</v>
      </c>
      <c r="K251" s="75">
        <f t="shared" si="50"/>
        <v>0</v>
      </c>
      <c r="L251" s="75">
        <f t="shared" si="51"/>
        <v>0</v>
      </c>
      <c r="M251" s="23">
        <f t="shared" si="52"/>
        <v>0</v>
      </c>
      <c r="N251" s="23" t="s">
        <v>482</v>
      </c>
      <c r="O251" s="23">
        <v>7973.5412391949394</v>
      </c>
    </row>
    <row r="252" spans="1:15">
      <c r="A252" s="25">
        <f t="shared" si="46"/>
        <v>241</v>
      </c>
      <c r="C252" s="106">
        <v>39605</v>
      </c>
      <c r="E252" s="113" t="s">
        <v>305</v>
      </c>
      <c r="G252" s="75">
        <v>0</v>
      </c>
      <c r="H252" s="73">
        <v>5.4</v>
      </c>
      <c r="I252" s="75" t="str">
        <f t="shared" si="48"/>
        <v>P, S, T &amp; D Plant</v>
      </c>
      <c r="J252" s="75">
        <f t="shared" si="49"/>
        <v>0</v>
      </c>
      <c r="K252" s="75">
        <f t="shared" si="50"/>
        <v>0</v>
      </c>
      <c r="L252" s="75">
        <f t="shared" si="51"/>
        <v>0</v>
      </c>
      <c r="M252" s="23">
        <f t="shared" si="52"/>
        <v>0</v>
      </c>
      <c r="N252" s="23" t="s">
        <v>514</v>
      </c>
      <c r="O252" s="23">
        <v>-8316.6221737819978</v>
      </c>
    </row>
    <row r="253" spans="1:15">
      <c r="A253" s="25">
        <f t="shared" si="46"/>
        <v>242</v>
      </c>
      <c r="C253" s="106">
        <v>39700</v>
      </c>
      <c r="E253" s="115" t="s">
        <v>306</v>
      </c>
      <c r="G253" s="75">
        <f>+O248+O249</f>
        <v>98184.374949847654</v>
      </c>
      <c r="H253" s="73">
        <v>5.4</v>
      </c>
      <c r="I253" s="75" t="str">
        <f t="shared" si="48"/>
        <v>P, S, T &amp; D Plant</v>
      </c>
      <c r="J253" s="75">
        <f t="shared" si="49"/>
        <v>67830.825088334546</v>
      </c>
      <c r="K253" s="75">
        <f t="shared" si="50"/>
        <v>28308.712198493009</v>
      </c>
      <c r="L253" s="75">
        <f t="shared" si="51"/>
        <v>2044.8376630200905</v>
      </c>
      <c r="M253" s="23">
        <f t="shared" si="52"/>
        <v>0</v>
      </c>
      <c r="N253" s="23" t="s">
        <v>515</v>
      </c>
      <c r="O253" s="23">
        <v>208015.28962463912</v>
      </c>
    </row>
    <row r="254" spans="1:15">
      <c r="A254" s="25">
        <f t="shared" si="46"/>
        <v>243</v>
      </c>
      <c r="C254" s="106">
        <v>39701</v>
      </c>
      <c r="E254" s="115" t="s">
        <v>307</v>
      </c>
      <c r="G254" s="75">
        <v>0</v>
      </c>
      <c r="H254" s="73">
        <v>5.4</v>
      </c>
      <c r="I254" s="75" t="str">
        <f t="shared" si="48"/>
        <v>P, S, T &amp; D Plant</v>
      </c>
      <c r="J254" s="75">
        <f t="shared" si="49"/>
        <v>0</v>
      </c>
      <c r="K254" s="75">
        <f t="shared" si="50"/>
        <v>0</v>
      </c>
      <c r="L254" s="75">
        <f t="shared" si="51"/>
        <v>0</v>
      </c>
      <c r="M254" s="23">
        <f t="shared" si="52"/>
        <v>0</v>
      </c>
      <c r="N254" s="23" t="s">
        <v>516</v>
      </c>
      <c r="O254" s="23">
        <v>99003.183317998773</v>
      </c>
    </row>
    <row r="255" spans="1:15">
      <c r="A255" s="25">
        <f t="shared" si="46"/>
        <v>244</v>
      </c>
      <c r="C255" s="106">
        <v>39702</v>
      </c>
      <c r="E255" s="115" t="s">
        <v>308</v>
      </c>
      <c r="G255" s="75">
        <v>0</v>
      </c>
      <c r="H255" s="73">
        <v>5.4</v>
      </c>
      <c r="I255" s="75" t="str">
        <f t="shared" si="48"/>
        <v>P, S, T &amp; D Plant</v>
      </c>
      <c r="J255" s="75">
        <f t="shared" si="49"/>
        <v>0</v>
      </c>
      <c r="K255" s="75">
        <f t="shared" si="50"/>
        <v>0</v>
      </c>
      <c r="L255" s="75">
        <f t="shared" si="51"/>
        <v>0</v>
      </c>
      <c r="M255" s="23">
        <f t="shared" si="52"/>
        <v>0</v>
      </c>
      <c r="N255" s="23" t="s">
        <v>505</v>
      </c>
      <c r="O255" s="23">
        <v>17715.693050826274</v>
      </c>
    </row>
    <row r="256" spans="1:15">
      <c r="A256" s="25">
        <f t="shared" si="46"/>
        <v>245</v>
      </c>
      <c r="C256" s="106">
        <v>39705</v>
      </c>
      <c r="E256" s="115" t="s">
        <v>309</v>
      </c>
      <c r="G256" s="75">
        <v>0</v>
      </c>
      <c r="H256" s="73">
        <v>5.4</v>
      </c>
      <c r="I256" s="75" t="str">
        <f t="shared" si="48"/>
        <v>P, S, T &amp; D Plant</v>
      </c>
      <c r="J256" s="75">
        <f t="shared" si="49"/>
        <v>0</v>
      </c>
      <c r="K256" s="75">
        <f t="shared" si="50"/>
        <v>0</v>
      </c>
      <c r="L256" s="75">
        <f t="shared" si="51"/>
        <v>0</v>
      </c>
      <c r="M256" s="23">
        <f t="shared" si="52"/>
        <v>0</v>
      </c>
      <c r="N256" s="23" t="s">
        <v>506</v>
      </c>
      <c r="O256" s="23">
        <v>31297.75666670371</v>
      </c>
    </row>
    <row r="257" spans="1:15">
      <c r="A257" s="25">
        <f t="shared" si="46"/>
        <v>246</v>
      </c>
      <c r="C257" s="106">
        <v>39800</v>
      </c>
      <c r="E257" s="115" t="s">
        <v>310</v>
      </c>
      <c r="G257" s="75">
        <f>+O250+O251</f>
        <v>10096.49614420652</v>
      </c>
      <c r="H257" s="73">
        <v>5.4</v>
      </c>
      <c r="I257" s="75" t="str">
        <f t="shared" si="48"/>
        <v>P, S, T &amp; D Plant</v>
      </c>
      <c r="J257" s="75">
        <f t="shared" si="49"/>
        <v>6975.1797504698507</v>
      </c>
      <c r="K257" s="75">
        <f t="shared" si="50"/>
        <v>2911.0416367729822</v>
      </c>
      <c r="L257" s="75">
        <f t="shared" si="51"/>
        <v>210.27475696368577</v>
      </c>
      <c r="M257" s="23">
        <f t="shared" si="52"/>
        <v>0</v>
      </c>
      <c r="N257" s="23" t="s">
        <v>507</v>
      </c>
      <c r="O257" s="23">
        <v>-3083.7035069579988</v>
      </c>
    </row>
    <row r="258" spans="1:15">
      <c r="A258" s="25">
        <f t="shared" si="46"/>
        <v>247</v>
      </c>
      <c r="C258" s="106">
        <v>39900</v>
      </c>
      <c r="E258" s="115" t="s">
        <v>311</v>
      </c>
      <c r="G258" s="75">
        <f t="shared" ref="G258:G261" si="53">+O252</f>
        <v>-8316.6221737819978</v>
      </c>
      <c r="H258" s="73">
        <v>5.4</v>
      </c>
      <c r="I258" s="75" t="str">
        <f t="shared" si="48"/>
        <v>P, S, T &amp; D Plant</v>
      </c>
      <c r="J258" s="75">
        <f t="shared" si="49"/>
        <v>-5745.5511050890145</v>
      </c>
      <c r="K258" s="75">
        <f t="shared" si="50"/>
        <v>-2397.8648710801331</v>
      </c>
      <c r="L258" s="75">
        <f t="shared" si="51"/>
        <v>-173.20619761284973</v>
      </c>
      <c r="M258" s="23">
        <f t="shared" si="52"/>
        <v>0</v>
      </c>
      <c r="N258" s="23" t="s">
        <v>508</v>
      </c>
      <c r="O258" s="23">
        <v>4159112.9235916394</v>
      </c>
    </row>
    <row r="259" spans="1:15">
      <c r="A259" s="25">
        <f t="shared" si="46"/>
        <v>248</v>
      </c>
      <c r="C259" s="106">
        <v>39901</v>
      </c>
      <c r="E259" s="115" t="s">
        <v>312</v>
      </c>
      <c r="G259" s="75">
        <f>+O253</f>
        <v>208015.28962463912</v>
      </c>
      <c r="H259" s="73">
        <v>5.4</v>
      </c>
      <c r="I259" s="75" t="str">
        <f t="shared" si="48"/>
        <v>P, S, T &amp; D Plant</v>
      </c>
      <c r="J259" s="75">
        <f t="shared" si="49"/>
        <v>143707.6798974931</v>
      </c>
      <c r="K259" s="75">
        <f t="shared" si="50"/>
        <v>59975.377649223548</v>
      </c>
      <c r="L259" s="75">
        <f t="shared" si="51"/>
        <v>4332.2320779224383</v>
      </c>
      <c r="M259" s="23">
        <f t="shared" si="52"/>
        <v>0</v>
      </c>
      <c r="N259" s="23" t="s">
        <v>532</v>
      </c>
      <c r="O259" s="23">
        <v>5951.6827033881127</v>
      </c>
    </row>
    <row r="260" spans="1:15">
      <c r="A260" s="25">
        <f t="shared" si="46"/>
        <v>249</v>
      </c>
      <c r="C260" s="106">
        <v>39902</v>
      </c>
      <c r="E260" s="115" t="s">
        <v>313</v>
      </c>
      <c r="G260" s="75">
        <f t="shared" si="53"/>
        <v>99003.183317998773</v>
      </c>
      <c r="H260" s="73">
        <v>5.4</v>
      </c>
      <c r="I260" s="75" t="str">
        <f t="shared" si="48"/>
        <v>P, S, T &amp; D Plant</v>
      </c>
      <c r="J260" s="75">
        <f t="shared" si="49"/>
        <v>68396.500097512864</v>
      </c>
      <c r="K260" s="75">
        <f t="shared" si="50"/>
        <v>28544.792638497314</v>
      </c>
      <c r="L260" s="75">
        <f t="shared" si="51"/>
        <v>2061.8905819885786</v>
      </c>
      <c r="M260" s="23">
        <f t="shared" si="52"/>
        <v>0</v>
      </c>
      <c r="N260" s="23" t="s">
        <v>533</v>
      </c>
      <c r="O260" s="23">
        <v>2935.8163472522056</v>
      </c>
    </row>
    <row r="261" spans="1:15">
      <c r="A261" s="25">
        <f t="shared" si="46"/>
        <v>250</v>
      </c>
      <c r="C261" s="106">
        <v>39903</v>
      </c>
      <c r="E261" s="115" t="s">
        <v>314</v>
      </c>
      <c r="G261" s="75">
        <f t="shared" si="53"/>
        <v>17715.693050826274</v>
      </c>
      <c r="H261" s="73">
        <v>5.4</v>
      </c>
      <c r="I261" s="75" t="str">
        <f t="shared" si="48"/>
        <v>P, S, T &amp; D Plant</v>
      </c>
      <c r="J261" s="75">
        <f t="shared" si="49"/>
        <v>12238.913546712814</v>
      </c>
      <c r="K261" s="75">
        <f t="shared" si="50"/>
        <v>5107.8234823906851</v>
      </c>
      <c r="L261" s="75">
        <f t="shared" si="51"/>
        <v>368.95602172277273</v>
      </c>
      <c r="M261" s="23">
        <f t="shared" si="52"/>
        <v>0</v>
      </c>
      <c r="N261" s="23" t="s">
        <v>534</v>
      </c>
      <c r="O261" s="23">
        <v>-792.70611517829093</v>
      </c>
    </row>
    <row r="262" spans="1:15">
      <c r="A262" s="25">
        <f t="shared" si="46"/>
        <v>251</v>
      </c>
      <c r="C262" s="106">
        <v>39904</v>
      </c>
      <c r="E262" s="115" t="s">
        <v>315</v>
      </c>
      <c r="G262" s="75">
        <v>0</v>
      </c>
      <c r="H262" s="73">
        <v>5.4</v>
      </c>
      <c r="I262" s="75" t="str">
        <f t="shared" si="48"/>
        <v>P, S, T &amp; D Plant</v>
      </c>
      <c r="J262" s="75">
        <f t="shared" si="49"/>
        <v>0</v>
      </c>
      <c r="K262" s="75">
        <f t="shared" si="50"/>
        <v>0</v>
      </c>
      <c r="L262" s="75">
        <f t="shared" si="51"/>
        <v>0</v>
      </c>
      <c r="M262" s="23">
        <f>SUM(J262:L262)-G262</f>
        <v>0</v>
      </c>
      <c r="N262" s="23" t="s">
        <v>483</v>
      </c>
      <c r="O262" s="23">
        <v>-297.30777738180007</v>
      </c>
    </row>
    <row r="263" spans="1:15">
      <c r="A263" s="25">
        <f t="shared" si="46"/>
        <v>252</v>
      </c>
      <c r="C263" s="106">
        <v>39905</v>
      </c>
      <c r="E263" s="115" t="s">
        <v>316</v>
      </c>
      <c r="G263" s="75">
        <v>0</v>
      </c>
      <c r="H263" s="73">
        <v>5.4</v>
      </c>
      <c r="I263" s="75" t="str">
        <f t="shared" si="48"/>
        <v>P, S, T &amp; D Plant</v>
      </c>
      <c r="J263" s="75">
        <f t="shared" si="49"/>
        <v>0</v>
      </c>
      <c r="K263" s="75">
        <f t="shared" si="50"/>
        <v>0</v>
      </c>
      <c r="L263" s="75">
        <f t="shared" si="51"/>
        <v>0</v>
      </c>
      <c r="M263" s="23">
        <f t="shared" si="52"/>
        <v>0</v>
      </c>
      <c r="N263" s="23" t="s">
        <v>484</v>
      </c>
      <c r="O263" s="23">
        <v>0</v>
      </c>
    </row>
    <row r="264" spans="1:15">
      <c r="A264" s="25">
        <f t="shared" si="46"/>
        <v>253</v>
      </c>
      <c r="C264" s="106">
        <v>39906</v>
      </c>
      <c r="E264" s="115" t="s">
        <v>317</v>
      </c>
      <c r="G264" s="75">
        <f>+O256+O260</f>
        <v>34233.573013955916</v>
      </c>
      <c r="H264" s="73">
        <v>5.4</v>
      </c>
      <c r="I264" s="75" t="str">
        <f t="shared" si="48"/>
        <v>P, S, T &amp; D Plant</v>
      </c>
      <c r="J264" s="75">
        <f t="shared" si="49"/>
        <v>23650.316096064085</v>
      </c>
      <c r="K264" s="75">
        <f t="shared" si="50"/>
        <v>9870.2911382100574</v>
      </c>
      <c r="L264" s="75">
        <f t="shared" si="51"/>
        <v>712.96577968176871</v>
      </c>
      <c r="M264" s="23">
        <f t="shared" si="52"/>
        <v>0</v>
      </c>
      <c r="N264" s="23" t="s">
        <v>355</v>
      </c>
      <c r="O264" s="23">
        <v>0</v>
      </c>
    </row>
    <row r="265" spans="1:15">
      <c r="A265" s="25">
        <f t="shared" si="46"/>
        <v>254</v>
      </c>
      <c r="C265" s="106">
        <v>39907</v>
      </c>
      <c r="E265" s="115" t="s">
        <v>318</v>
      </c>
      <c r="G265" s="75">
        <f>+O257+O261</f>
        <v>-3876.4096221362897</v>
      </c>
      <c r="H265" s="73">
        <v>5.4</v>
      </c>
      <c r="I265" s="75" t="str">
        <f t="shared" si="48"/>
        <v>P, S, T &amp; D Plant</v>
      </c>
      <c r="J265" s="75">
        <f t="shared" si="49"/>
        <v>-2678.0234959398867</v>
      </c>
      <c r="K265" s="75">
        <f t="shared" si="50"/>
        <v>-1117.6540504798063</v>
      </c>
      <c r="L265" s="75">
        <f t="shared" si="51"/>
        <v>-80.7320757165961</v>
      </c>
      <c r="M265" s="23">
        <f t="shared" si="52"/>
        <v>0</v>
      </c>
      <c r="N265" s="23"/>
      <c r="O265" s="23"/>
    </row>
    <row r="266" spans="1:15">
      <c r="A266" s="25">
        <f t="shared" si="46"/>
        <v>255</v>
      </c>
      <c r="C266" s="106">
        <v>39908</v>
      </c>
      <c r="E266" s="115" t="s">
        <v>319</v>
      </c>
      <c r="G266" s="75">
        <f>+O258+O262</f>
        <v>4158815.6158142574</v>
      </c>
      <c r="H266" s="73">
        <v>5.4</v>
      </c>
      <c r="I266" s="75" t="str">
        <f t="shared" si="48"/>
        <v>P, S, T &amp; D Plant</v>
      </c>
      <c r="J266" s="75">
        <f t="shared" si="49"/>
        <v>2873124.1071201516</v>
      </c>
      <c r="K266" s="75">
        <f t="shared" si="50"/>
        <v>1199077.9023120617</v>
      </c>
      <c r="L266" s="75">
        <f t="shared" si="51"/>
        <v>86613.606382043581</v>
      </c>
      <c r="M266" s="23">
        <f t="shared" si="52"/>
        <v>0</v>
      </c>
      <c r="N266" s="23"/>
      <c r="O266" s="23"/>
    </row>
    <row r="267" spans="1:15">
      <c r="A267" s="25">
        <f t="shared" si="46"/>
        <v>256</v>
      </c>
      <c r="C267" s="106">
        <v>39909</v>
      </c>
      <c r="E267" s="115" t="s">
        <v>320</v>
      </c>
      <c r="G267" s="75">
        <f t="shared" ref="G267" si="54">+O259</f>
        <v>5951.6827033881127</v>
      </c>
      <c r="H267" s="73">
        <v>5.4</v>
      </c>
      <c r="I267" s="75" t="str">
        <f t="shared" si="48"/>
        <v>P, S, T &amp; D Plant</v>
      </c>
      <c r="J267" s="75">
        <f t="shared" si="49"/>
        <v>4111.7290672879262</v>
      </c>
      <c r="K267" s="75">
        <f t="shared" si="50"/>
        <v>1716.0008691100227</v>
      </c>
      <c r="L267" s="75">
        <f t="shared" si="51"/>
        <v>123.95276699016279</v>
      </c>
      <c r="M267" s="23">
        <f t="shared" si="52"/>
        <v>0</v>
      </c>
      <c r="N267" s="23"/>
      <c r="O267" s="23"/>
    </row>
    <row r="268" spans="1:15">
      <c r="A268" s="25">
        <f t="shared" si="46"/>
        <v>257</v>
      </c>
      <c r="C268" s="106">
        <v>39924</v>
      </c>
      <c r="E268" s="115" t="s">
        <v>321</v>
      </c>
      <c r="G268" s="75">
        <f>+O263</f>
        <v>0</v>
      </c>
      <c r="H268" s="73">
        <v>5.4</v>
      </c>
      <c r="I268" s="75" t="str">
        <f t="shared" si="48"/>
        <v>P, S, T &amp; D Plant</v>
      </c>
      <c r="J268" s="75">
        <f t="shared" si="49"/>
        <v>0</v>
      </c>
      <c r="K268" s="75">
        <f t="shared" si="50"/>
        <v>0</v>
      </c>
      <c r="L268" s="75">
        <f t="shared" si="51"/>
        <v>0</v>
      </c>
      <c r="M268" s="23">
        <f t="shared" si="52"/>
        <v>0</v>
      </c>
      <c r="N268" s="23"/>
      <c r="O268" s="23"/>
    </row>
    <row r="269" spans="1:15">
      <c r="A269" s="25">
        <f t="shared" si="46"/>
        <v>258</v>
      </c>
      <c r="C269" s="117"/>
      <c r="E269" s="115" t="s">
        <v>355</v>
      </c>
      <c r="G269" s="75">
        <f>+O264</f>
        <v>0</v>
      </c>
      <c r="H269" s="73">
        <v>5.4</v>
      </c>
      <c r="I269" s="75" t="str">
        <f t="shared" si="48"/>
        <v>P, S, T &amp; D Plant</v>
      </c>
      <c r="J269" s="75">
        <f t="shared" si="49"/>
        <v>0</v>
      </c>
      <c r="K269" s="75">
        <f t="shared" si="50"/>
        <v>0</v>
      </c>
      <c r="L269" s="75">
        <f t="shared" si="51"/>
        <v>0</v>
      </c>
      <c r="M269" s="23">
        <f t="shared" si="52"/>
        <v>0</v>
      </c>
      <c r="N269" s="23"/>
      <c r="O269" s="23"/>
    </row>
    <row r="270" spans="1:15">
      <c r="A270" s="25">
        <f>A269+1</f>
        <v>259</v>
      </c>
      <c r="E270" s="115"/>
      <c r="H270" s="73"/>
      <c r="I270" s="23"/>
      <c r="J270" s="23"/>
      <c r="K270" s="23"/>
      <c r="L270" s="23"/>
      <c r="M270" s="23"/>
      <c r="N270" s="23"/>
      <c r="O270" s="23"/>
    </row>
    <row r="271" spans="1:15">
      <c r="A271" s="25">
        <f>A270+1</f>
        <v>260</v>
      </c>
      <c r="D271" s="106" t="s">
        <v>149</v>
      </c>
      <c r="G271" s="75">
        <f>SUM(G235:G269)</f>
        <v>5289403.7361428207</v>
      </c>
      <c r="H271" s="73"/>
      <c r="I271" s="75"/>
      <c r="J271" s="23">
        <f>SUM(J235:J269)</f>
        <v>3654192.6333100689</v>
      </c>
      <c r="K271" s="23">
        <f>SUM(K235:K269)</f>
        <v>1525051.2940025909</v>
      </c>
      <c r="L271" s="23">
        <f>SUM(L235:L269)</f>
        <v>110159.80883016055</v>
      </c>
      <c r="M271" s="23">
        <f>SUM(J271:L271)-G271</f>
        <v>0</v>
      </c>
      <c r="N271" s="23"/>
      <c r="O271" s="23"/>
    </row>
    <row r="272" spans="1:15">
      <c r="A272" s="25">
        <f>A271+1</f>
        <v>261</v>
      </c>
      <c r="H272" s="73"/>
      <c r="I272" s="75"/>
      <c r="J272" s="75"/>
      <c r="K272" s="75"/>
      <c r="L272" s="75"/>
      <c r="M272" s="23"/>
      <c r="N272" s="23"/>
      <c r="O272" s="23"/>
    </row>
    <row r="273" spans="1:13">
      <c r="A273" s="25">
        <f>A272+1</f>
        <v>262</v>
      </c>
      <c r="D273" s="106" t="s">
        <v>125</v>
      </c>
      <c r="G273" s="75">
        <f>G137+G147+G187+G229+G271</f>
        <v>216905276.06951126</v>
      </c>
      <c r="H273" s="73"/>
      <c r="I273" s="23"/>
      <c r="J273" s="23">
        <f>J137+J147+J187+J229+J271</f>
        <v>150156278.74223652</v>
      </c>
      <c r="K273" s="23">
        <f>K137+K147+K187+K229+K271</f>
        <v>62762913.933415845</v>
      </c>
      <c r="L273" s="23">
        <f>L137+L147+L187+L229+L271</f>
        <v>3986083.3938589445</v>
      </c>
      <c r="M273" s="23">
        <f>SUM(J273:L273)-G273</f>
        <v>0</v>
      </c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PHR-2
Page &amp;P of &amp;N</oddHeader>
  </headerFooter>
  <rowBreaks count="2" manualBreakCount="2">
    <brk id="95" max="11" man="1"/>
    <brk id="188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L105"/>
  <sheetViews>
    <sheetView defaultGridColor="0" view="pageBreakPreview" topLeftCell="A7" colorId="22" zoomScale="60" zoomScaleNormal="57" workbookViewId="0">
      <selection activeCell="G60" sqref="G60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7.5546875" style="1" bestFit="1" customWidth="1"/>
    <col min="7" max="7" width="14.77734375" style="13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2">
      <c r="A1" t="str">
        <f>Summary!A1</f>
        <v>Atmos Energy Corporation, Kentucky/Mid-States Division</v>
      </c>
    </row>
    <row r="2" spans="1:12">
      <c r="A2" t="str">
        <f>Summary!A2</f>
        <v>Class Cost of Service - Customer/Demand Study</v>
      </c>
    </row>
    <row r="3" spans="1:12">
      <c r="A3" t="str">
        <f>Summary!A3</f>
        <v>Forecasted Test Period: Twelve Months Ended March 31, 2026</v>
      </c>
    </row>
    <row r="5" spans="1:12">
      <c r="A5" t="s">
        <v>28</v>
      </c>
    </row>
    <row r="9" spans="1:12">
      <c r="F9" s="3" t="s">
        <v>17</v>
      </c>
      <c r="G9" s="14" t="s">
        <v>18</v>
      </c>
      <c r="H9" s="2" t="s">
        <v>18</v>
      </c>
      <c r="I9" s="2" t="s">
        <v>20</v>
      </c>
      <c r="J9" s="2" t="s">
        <v>19</v>
      </c>
      <c r="K9" s="2" t="s">
        <v>61</v>
      </c>
    </row>
    <row r="10" spans="1:12">
      <c r="F10" s="3" t="s">
        <v>3</v>
      </c>
      <c r="G10" s="14" t="s">
        <v>39</v>
      </c>
      <c r="H10" s="2" t="s">
        <v>21</v>
      </c>
      <c r="I10" s="5" t="s">
        <v>3</v>
      </c>
      <c r="J10" s="5" t="s">
        <v>3</v>
      </c>
      <c r="K10" s="5" t="s">
        <v>3</v>
      </c>
    </row>
    <row r="11" spans="1:12">
      <c r="F11" s="3"/>
      <c r="G11" s="14"/>
      <c r="I11" s="5"/>
      <c r="J11" s="5"/>
      <c r="K11" s="5"/>
    </row>
    <row r="12" spans="1:12">
      <c r="A12">
        <v>1</v>
      </c>
      <c r="C12" t="s">
        <v>150</v>
      </c>
      <c r="F12" s="3"/>
      <c r="G12" s="14"/>
      <c r="I12" s="5"/>
      <c r="J12" s="5"/>
      <c r="K12" s="5"/>
    </row>
    <row r="13" spans="1:12">
      <c r="A13">
        <f t="shared" ref="A13:A46" si="0">A12+1</f>
        <v>2</v>
      </c>
      <c r="F13" s="3"/>
      <c r="G13" s="14"/>
      <c r="I13" s="5"/>
      <c r="J13" s="5"/>
      <c r="K13" s="5"/>
    </row>
    <row r="14" spans="1:12">
      <c r="A14">
        <f t="shared" si="0"/>
        <v>3</v>
      </c>
      <c r="D14" t="s">
        <v>359</v>
      </c>
      <c r="F14" s="1">
        <v>-29509.686666666665</v>
      </c>
      <c r="G14" s="14">
        <v>9.1</v>
      </c>
      <c r="H14" s="9" t="str">
        <f t="shared" ref="H14:H24" si="1">VLOOKUP($G14,class,3)</f>
        <v>Allocated O&amp;M Expenses</v>
      </c>
      <c r="I14" s="9">
        <f t="shared" ref="I14:I24" si="2">$F14*VLOOKUP($G14,class,6)</f>
        <v>-5337.2475125710362</v>
      </c>
      <c r="J14" s="9">
        <f t="shared" ref="J14:J24" si="3">$F14*VLOOKUP($G14,class,7)</f>
        <v>-2536.0083179950884</v>
      </c>
      <c r="K14" s="9">
        <f t="shared" ref="K14:K24" si="4">$F14*VLOOKUP($G14,class,8)</f>
        <v>-21636.430836100542</v>
      </c>
      <c r="L14" s="1">
        <f t="shared" ref="L14:L24" si="5">SUM(I14:K14)-F14</f>
        <v>0</v>
      </c>
    </row>
    <row r="15" spans="1:12">
      <c r="A15">
        <f t="shared" si="0"/>
        <v>4</v>
      </c>
      <c r="D15" t="s">
        <v>357</v>
      </c>
      <c r="F15" s="1">
        <v>549932.30335683329</v>
      </c>
      <c r="G15" s="14">
        <v>9.1</v>
      </c>
      <c r="H15" s="9" t="str">
        <f t="shared" si="1"/>
        <v>Allocated O&amp;M Expenses</v>
      </c>
      <c r="I15" s="9">
        <f t="shared" si="2"/>
        <v>99463.096688490274</v>
      </c>
      <c r="J15" s="9">
        <f t="shared" si="3"/>
        <v>47260.17295271613</v>
      </c>
      <c r="K15" s="9">
        <f t="shared" si="4"/>
        <v>403209.03371562692</v>
      </c>
      <c r="L15" s="1">
        <f t="shared" si="5"/>
        <v>0</v>
      </c>
    </row>
    <row r="16" spans="1:12">
      <c r="A16">
        <f t="shared" si="0"/>
        <v>5</v>
      </c>
      <c r="D16" t="s">
        <v>358</v>
      </c>
      <c r="F16" s="1">
        <v>14276.3858878828</v>
      </c>
      <c r="G16" s="14">
        <v>9.1</v>
      </c>
      <c r="H16" s="9" t="str">
        <f t="shared" si="1"/>
        <v>Allocated O&amp;M Expenses</v>
      </c>
      <c r="I16" s="9">
        <f t="shared" si="2"/>
        <v>2582.0879065678564</v>
      </c>
      <c r="J16" s="9">
        <f t="shared" si="3"/>
        <v>1226.8864041675745</v>
      </c>
      <c r="K16" s="9">
        <f t="shared" si="4"/>
        <v>10467.41157714737</v>
      </c>
      <c r="L16" s="1">
        <f t="shared" si="5"/>
        <v>0</v>
      </c>
    </row>
    <row r="17" spans="1:12">
      <c r="A17">
        <f t="shared" si="0"/>
        <v>6</v>
      </c>
      <c r="D17" t="s">
        <v>364</v>
      </c>
      <c r="F17" s="1">
        <v>0</v>
      </c>
      <c r="G17" s="14">
        <v>9.1</v>
      </c>
      <c r="H17" s="9" t="str">
        <f t="shared" si="1"/>
        <v>Allocated O&amp;M Expenses</v>
      </c>
      <c r="I17" s="9">
        <f t="shared" si="2"/>
        <v>0</v>
      </c>
      <c r="J17" s="9">
        <f t="shared" si="3"/>
        <v>0</v>
      </c>
      <c r="K17" s="9">
        <f t="shared" si="4"/>
        <v>0</v>
      </c>
      <c r="L17" s="1">
        <f t="shared" si="5"/>
        <v>0</v>
      </c>
    </row>
    <row r="18" spans="1:12">
      <c r="A18">
        <f t="shared" si="0"/>
        <v>7</v>
      </c>
      <c r="D18" t="s">
        <v>154</v>
      </c>
      <c r="F18" s="1">
        <v>9182907.3274840545</v>
      </c>
      <c r="G18" s="14">
        <v>3</v>
      </c>
      <c r="H18" s="9" t="str">
        <f t="shared" si="1"/>
        <v>Commodity</v>
      </c>
      <c r="I18" s="9">
        <f t="shared" si="2"/>
        <v>0</v>
      </c>
      <c r="J18" s="9">
        <f t="shared" si="3"/>
        <v>0</v>
      </c>
      <c r="K18" s="9">
        <f t="shared" si="4"/>
        <v>9182907.3274840545</v>
      </c>
      <c r="L18" s="1">
        <f t="shared" si="5"/>
        <v>0</v>
      </c>
    </row>
    <row r="19" spans="1:12">
      <c r="A19">
        <f t="shared" si="0"/>
        <v>8</v>
      </c>
      <c r="D19" t="s">
        <v>360</v>
      </c>
      <c r="F19" s="1">
        <v>0</v>
      </c>
      <c r="G19" s="14">
        <v>9.1</v>
      </c>
      <c r="H19" s="9" t="str">
        <f t="shared" si="1"/>
        <v>Allocated O&amp;M Expenses</v>
      </c>
      <c r="I19" s="9">
        <f t="shared" si="2"/>
        <v>0</v>
      </c>
      <c r="J19" s="9">
        <f t="shared" si="3"/>
        <v>0</v>
      </c>
      <c r="K19" s="9">
        <f t="shared" si="4"/>
        <v>0</v>
      </c>
      <c r="L19" s="1">
        <f t="shared" si="5"/>
        <v>0</v>
      </c>
    </row>
    <row r="20" spans="1:12">
      <c r="A20">
        <f t="shared" si="0"/>
        <v>9</v>
      </c>
      <c r="D20" t="s">
        <v>361</v>
      </c>
      <c r="F20" s="1">
        <v>0</v>
      </c>
      <c r="G20" s="14">
        <v>9.1</v>
      </c>
      <c r="H20" s="9" t="str">
        <f t="shared" si="1"/>
        <v>Allocated O&amp;M Expenses</v>
      </c>
      <c r="I20" s="9">
        <f t="shared" si="2"/>
        <v>0</v>
      </c>
      <c r="J20" s="9">
        <f t="shared" si="3"/>
        <v>0</v>
      </c>
      <c r="K20" s="9">
        <f t="shared" si="4"/>
        <v>0</v>
      </c>
      <c r="L20" s="1">
        <f t="shared" si="5"/>
        <v>0</v>
      </c>
    </row>
    <row r="21" spans="1:12">
      <c r="A21">
        <f t="shared" si="0"/>
        <v>10</v>
      </c>
      <c r="D21" t="s">
        <v>362</v>
      </c>
      <c r="F21" s="1">
        <v>0</v>
      </c>
      <c r="G21" s="14">
        <v>9.1</v>
      </c>
      <c r="H21" s="9" t="str">
        <f t="shared" si="1"/>
        <v>Allocated O&amp;M Expenses</v>
      </c>
      <c r="I21" s="9">
        <f t="shared" si="2"/>
        <v>0</v>
      </c>
      <c r="J21" s="9">
        <f t="shared" si="3"/>
        <v>0</v>
      </c>
      <c r="K21" s="9">
        <f t="shared" si="4"/>
        <v>0</v>
      </c>
      <c r="L21" s="1">
        <f t="shared" si="5"/>
        <v>0</v>
      </c>
    </row>
    <row r="22" spans="1:12">
      <c r="A22">
        <f t="shared" si="0"/>
        <v>11</v>
      </c>
      <c r="D22" t="s">
        <v>363</v>
      </c>
      <c r="F22" s="1">
        <v>0</v>
      </c>
      <c r="G22" s="14">
        <v>9.1</v>
      </c>
      <c r="H22" s="9" t="str">
        <f t="shared" si="1"/>
        <v>Allocated O&amp;M Expenses</v>
      </c>
      <c r="I22" s="9">
        <f t="shared" si="2"/>
        <v>0</v>
      </c>
      <c r="J22" s="9">
        <f t="shared" si="3"/>
        <v>0</v>
      </c>
      <c r="K22" s="9">
        <f t="shared" si="4"/>
        <v>0</v>
      </c>
      <c r="L22" s="1">
        <f t="shared" si="5"/>
        <v>0</v>
      </c>
    </row>
    <row r="23" spans="1:12">
      <c r="A23">
        <f t="shared" si="0"/>
        <v>12</v>
      </c>
      <c r="D23" t="s">
        <v>142</v>
      </c>
      <c r="F23" s="1">
        <v>-2199566</v>
      </c>
      <c r="G23" s="14">
        <v>9.1</v>
      </c>
      <c r="H23" s="9" t="str">
        <f t="shared" si="1"/>
        <v>Allocated O&amp;M Expenses</v>
      </c>
      <c r="I23" s="9">
        <f t="shared" si="2"/>
        <v>-397822.86727891915</v>
      </c>
      <c r="J23" s="9">
        <f t="shared" si="3"/>
        <v>-189026.66554843751</v>
      </c>
      <c r="K23" s="9">
        <f t="shared" si="4"/>
        <v>-1612716.4671726436</v>
      </c>
      <c r="L23" s="1">
        <f t="shared" ref="L23" si="6">SUM(I23:K23)-F23</f>
        <v>0</v>
      </c>
    </row>
    <row r="24" spans="1:12">
      <c r="A24">
        <f t="shared" si="0"/>
        <v>13</v>
      </c>
      <c r="D24" t="s">
        <v>629</v>
      </c>
      <c r="F24" s="1">
        <v>-3720791.3711190415</v>
      </c>
      <c r="G24" s="14">
        <v>9.1</v>
      </c>
      <c r="H24" s="9" t="str">
        <f t="shared" si="1"/>
        <v>Allocated O&amp;M Expenses</v>
      </c>
      <c r="I24" s="9">
        <f t="shared" si="2"/>
        <v>-672958.161657908</v>
      </c>
      <c r="J24" s="9">
        <f t="shared" si="3"/>
        <v>-319757.98229470325</v>
      </c>
      <c r="K24" s="9">
        <f t="shared" si="4"/>
        <v>-2728075.2271664306</v>
      </c>
      <c r="L24" s="1">
        <f t="shared" si="5"/>
        <v>0</v>
      </c>
    </row>
    <row r="25" spans="1:12">
      <c r="A25">
        <f t="shared" si="0"/>
        <v>14</v>
      </c>
      <c r="G25" s="14"/>
      <c r="I25" s="1"/>
      <c r="J25" s="1"/>
      <c r="K25" s="1"/>
    </row>
    <row r="26" spans="1:12">
      <c r="A26">
        <f t="shared" si="0"/>
        <v>15</v>
      </c>
      <c r="C26" t="s">
        <v>151</v>
      </c>
      <c r="F26" s="1">
        <f>SUM(F14:F24)</f>
        <v>3797248.9589430629</v>
      </c>
      <c r="G26" s="14"/>
      <c r="I26" s="1">
        <f>SUM(I14:I24)</f>
        <v>-974073.09185434005</v>
      </c>
      <c r="J26" s="1">
        <f>SUM(J14:J24)</f>
        <v>-462833.59680425213</v>
      </c>
      <c r="K26" s="1">
        <f>SUM(K14:K24)</f>
        <v>5234155.6476016548</v>
      </c>
      <c r="L26" s="1">
        <f>SUM(I26:K26)-F26</f>
        <v>0</v>
      </c>
    </row>
    <row r="27" spans="1:12">
      <c r="A27">
        <f t="shared" si="0"/>
        <v>16</v>
      </c>
      <c r="G27" s="14"/>
      <c r="I27" s="1"/>
      <c r="J27" s="1"/>
      <c r="K27" s="1"/>
    </row>
    <row r="28" spans="1:12">
      <c r="A28">
        <f t="shared" si="0"/>
        <v>17</v>
      </c>
      <c r="G28" s="14"/>
      <c r="I28" s="1"/>
      <c r="J28" s="1"/>
      <c r="K28" s="1"/>
    </row>
    <row r="29" spans="1:12">
      <c r="A29">
        <f t="shared" si="0"/>
        <v>18</v>
      </c>
      <c r="C29" t="s">
        <v>152</v>
      </c>
      <c r="G29" s="14"/>
      <c r="I29" s="1"/>
      <c r="J29" s="1"/>
      <c r="K29" s="1"/>
    </row>
    <row r="30" spans="1:12">
      <c r="A30">
        <f t="shared" si="0"/>
        <v>19</v>
      </c>
      <c r="G30" s="14"/>
      <c r="I30" s="1"/>
      <c r="J30" s="1"/>
      <c r="K30" s="1"/>
    </row>
    <row r="31" spans="1:12">
      <c r="A31">
        <f t="shared" si="0"/>
        <v>20</v>
      </c>
      <c r="D31" t="s">
        <v>365</v>
      </c>
      <c r="F31" s="1">
        <v>-736136.34</v>
      </c>
      <c r="G31" s="14">
        <v>1</v>
      </c>
      <c r="H31" s="9" t="str">
        <f t="shared" ref="H31:H39" si="7">VLOOKUP($G31,class,3)</f>
        <v>Customer</v>
      </c>
      <c r="I31" s="9">
        <f t="shared" ref="I31:I39" si="8">$F31*VLOOKUP($G31,class,6)</f>
        <v>-736136.34</v>
      </c>
      <c r="J31" s="9">
        <f t="shared" ref="J31:J39" si="9">$F31*VLOOKUP($G31,class,7)</f>
        <v>0</v>
      </c>
      <c r="K31" s="9">
        <f t="shared" ref="K31:K39" si="10">$F31*VLOOKUP($G31,class,8)</f>
        <v>0</v>
      </c>
      <c r="L31" s="1">
        <f t="shared" ref="L31:L39" si="11">SUM(I31:K31)-F31</f>
        <v>0</v>
      </c>
    </row>
    <row r="32" spans="1:12">
      <c r="A32">
        <f t="shared" si="0"/>
        <v>21</v>
      </c>
      <c r="D32" t="s">
        <v>366</v>
      </c>
      <c r="F32" s="1">
        <v>0</v>
      </c>
      <c r="G32" s="14">
        <v>1</v>
      </c>
      <c r="H32" s="9" t="str">
        <f t="shared" si="7"/>
        <v>Customer</v>
      </c>
      <c r="I32" s="9">
        <f t="shared" si="8"/>
        <v>0</v>
      </c>
      <c r="J32" s="9">
        <f t="shared" si="9"/>
        <v>0</v>
      </c>
      <c r="K32" s="9">
        <f t="shared" si="10"/>
        <v>0</v>
      </c>
      <c r="L32" s="1">
        <f t="shared" si="11"/>
        <v>0</v>
      </c>
    </row>
    <row r="33" spans="1:12">
      <c r="A33">
        <f t="shared" si="0"/>
        <v>22</v>
      </c>
      <c r="D33" t="s">
        <v>367</v>
      </c>
      <c r="F33" s="1">
        <v>0</v>
      </c>
      <c r="G33" s="14">
        <v>1</v>
      </c>
      <c r="H33" s="9" t="str">
        <f t="shared" si="7"/>
        <v>Customer</v>
      </c>
      <c r="I33" s="9">
        <f t="shared" si="8"/>
        <v>0</v>
      </c>
      <c r="J33" s="9">
        <f t="shared" si="9"/>
        <v>0</v>
      </c>
      <c r="K33" s="9">
        <f t="shared" si="10"/>
        <v>0</v>
      </c>
      <c r="L33" s="1">
        <f t="shared" si="11"/>
        <v>0</v>
      </c>
    </row>
    <row r="34" spans="1:12">
      <c r="A34">
        <f t="shared" si="0"/>
        <v>23</v>
      </c>
      <c r="D34" t="s">
        <v>368</v>
      </c>
      <c r="F34" s="1">
        <v>0</v>
      </c>
      <c r="G34" s="14">
        <v>1</v>
      </c>
      <c r="H34" s="9" t="str">
        <f t="shared" si="7"/>
        <v>Customer</v>
      </c>
      <c r="I34" s="9">
        <f t="shared" si="8"/>
        <v>0</v>
      </c>
      <c r="J34" s="9">
        <f t="shared" si="9"/>
        <v>0</v>
      </c>
      <c r="K34" s="9">
        <f t="shared" si="10"/>
        <v>0</v>
      </c>
      <c r="L34" s="1">
        <f t="shared" si="11"/>
        <v>0</v>
      </c>
    </row>
    <row r="35" spans="1:12">
      <c r="A35">
        <f t="shared" si="0"/>
        <v>24</v>
      </c>
      <c r="D35" t="s">
        <v>641</v>
      </c>
      <c r="F35" s="1">
        <v>-94613909.717254132</v>
      </c>
      <c r="G35" s="14">
        <v>5.7</v>
      </c>
      <c r="H35" s="9" t="str">
        <f t="shared" si="7"/>
        <v>Net Plant</v>
      </c>
      <c r="I35" s="9">
        <f t="shared" si="8"/>
        <v>-65324593.157949522</v>
      </c>
      <c r="J35" s="9">
        <f t="shared" si="9"/>
        <v>-27250344.33229892</v>
      </c>
      <c r="K35" s="9">
        <f t="shared" si="10"/>
        <v>-2038972.2270056736</v>
      </c>
      <c r="L35" s="1">
        <f t="shared" si="11"/>
        <v>0</v>
      </c>
    </row>
    <row r="36" spans="1:12">
      <c r="A36">
        <f t="shared" si="0"/>
        <v>25</v>
      </c>
      <c r="D36" t="s">
        <v>643</v>
      </c>
      <c r="F36" s="1">
        <v>-7615553.2156290216</v>
      </c>
      <c r="G36" s="14">
        <v>5.7</v>
      </c>
      <c r="H36" s="9" t="str">
        <f t="shared" si="7"/>
        <v>Net Plant</v>
      </c>
      <c r="I36" s="9">
        <f t="shared" si="8"/>
        <v>-5258031.4772993391</v>
      </c>
      <c r="J36" s="9">
        <f t="shared" si="9"/>
        <v>-2193403.1478776513</v>
      </c>
      <c r="K36" s="9">
        <f t="shared" si="10"/>
        <v>-164118.59045202952</v>
      </c>
      <c r="L36" s="1">
        <f t="shared" si="11"/>
        <v>0</v>
      </c>
    </row>
    <row r="37" spans="1:12">
      <c r="A37">
        <f t="shared" si="0"/>
        <v>26</v>
      </c>
      <c r="D37" t="s">
        <v>644</v>
      </c>
      <c r="F37" s="1">
        <v>-492256.29294620932</v>
      </c>
      <c r="G37" s="14">
        <v>5.7</v>
      </c>
      <c r="H37" s="9" t="str">
        <f t="shared" si="7"/>
        <v>Net Plant</v>
      </c>
      <c r="I37" s="9">
        <f t="shared" si="8"/>
        <v>-339870.13286152552</v>
      </c>
      <c r="J37" s="9">
        <f t="shared" si="9"/>
        <v>-141777.81599568503</v>
      </c>
      <c r="K37" s="9">
        <f t="shared" si="10"/>
        <v>-10608.344088998701</v>
      </c>
      <c r="L37" s="1">
        <f t="shared" si="11"/>
        <v>0</v>
      </c>
    </row>
    <row r="38" spans="1:12">
      <c r="A38">
        <f t="shared" si="0"/>
        <v>27</v>
      </c>
      <c r="D38" t="s">
        <v>642</v>
      </c>
      <c r="F38" s="1">
        <v>-184729.98598027485</v>
      </c>
      <c r="G38" s="14">
        <v>5.7</v>
      </c>
      <c r="H38" s="9" t="str">
        <f t="shared" si="7"/>
        <v>Net Plant</v>
      </c>
      <c r="I38" s="9">
        <f t="shared" si="8"/>
        <v>-127543.73235708827</v>
      </c>
      <c r="J38" s="9">
        <f t="shared" si="9"/>
        <v>-53205.239499211093</v>
      </c>
      <c r="K38" s="9">
        <f t="shared" si="10"/>
        <v>-3981.0141239754616</v>
      </c>
      <c r="L38" s="1">
        <f t="shared" ref="L38" si="12">SUM(I38:K38)-F38</f>
        <v>0</v>
      </c>
    </row>
    <row r="39" spans="1:12">
      <c r="A39">
        <f t="shared" si="0"/>
        <v>28</v>
      </c>
      <c r="D39" t="s">
        <v>450</v>
      </c>
      <c r="F39" s="1">
        <v>-5815333.1511946116</v>
      </c>
      <c r="G39" s="14">
        <v>5.7</v>
      </c>
      <c r="H39" s="9" t="str">
        <f t="shared" si="7"/>
        <v>Net Plant</v>
      </c>
      <c r="I39" s="9">
        <f t="shared" si="8"/>
        <v>-4015099.6118327356</v>
      </c>
      <c r="J39" s="9">
        <f t="shared" si="9"/>
        <v>-1674910.499425086</v>
      </c>
      <c r="K39" s="9">
        <f t="shared" si="10"/>
        <v>-125323.03993678911</v>
      </c>
      <c r="L39" s="1">
        <f t="shared" si="11"/>
        <v>0</v>
      </c>
    </row>
    <row r="40" spans="1:12">
      <c r="A40">
        <f t="shared" si="0"/>
        <v>29</v>
      </c>
      <c r="G40" s="14"/>
      <c r="I40" s="1"/>
      <c r="J40" s="1"/>
      <c r="K40" s="1"/>
    </row>
    <row r="41" spans="1:12">
      <c r="A41">
        <f t="shared" si="0"/>
        <v>30</v>
      </c>
      <c r="C41" t="s">
        <v>153</v>
      </c>
      <c r="F41" s="1">
        <f>SUM(F31:F39)</f>
        <v>-109457918.70300426</v>
      </c>
      <c r="G41" s="14"/>
      <c r="H41" s="9"/>
      <c r="I41" s="1">
        <f>SUM(I31:I39)</f>
        <v>-75801274.452300206</v>
      </c>
      <c r="J41" s="1">
        <f>SUM(J31:J39)</f>
        <v>-31313641.035096556</v>
      </c>
      <c r="K41" s="1">
        <f>SUM(K31:K39)</f>
        <v>-2343003.2156074662</v>
      </c>
      <c r="L41" s="1">
        <f>SUM(I41:K41)-F41</f>
        <v>0</v>
      </c>
    </row>
    <row r="42" spans="1:12">
      <c r="A42">
        <f t="shared" si="0"/>
        <v>31</v>
      </c>
      <c r="G42" s="14"/>
      <c r="I42" s="1"/>
      <c r="J42" s="1"/>
      <c r="K42" s="1"/>
      <c r="L42" s="1"/>
    </row>
    <row r="43" spans="1:12">
      <c r="A43">
        <f t="shared" si="0"/>
        <v>32</v>
      </c>
      <c r="G43" s="14"/>
      <c r="I43" s="1"/>
      <c r="J43" s="1"/>
      <c r="K43" s="1"/>
      <c r="L43" s="1"/>
    </row>
    <row r="44" spans="1:12">
      <c r="A44">
        <f t="shared" si="0"/>
        <v>33</v>
      </c>
      <c r="C44" t="s">
        <v>29</v>
      </c>
      <c r="F44" s="1">
        <f>F26+F41</f>
        <v>-105660669.74406119</v>
      </c>
      <c r="G44" s="14"/>
      <c r="I44" s="1">
        <f>I26+I41</f>
        <v>-76775347.54415454</v>
      </c>
      <c r="J44" s="1">
        <f>J26+J41</f>
        <v>-31776474.63190081</v>
      </c>
      <c r="K44" s="1">
        <f>K26+K41</f>
        <v>2891152.4319941886</v>
      </c>
      <c r="L44" s="1">
        <f>L26-L41</f>
        <v>0</v>
      </c>
    </row>
    <row r="45" spans="1:12">
      <c r="A45">
        <f t="shared" si="0"/>
        <v>34</v>
      </c>
      <c r="I45" s="1"/>
      <c r="J45" s="1"/>
      <c r="K45" s="1"/>
    </row>
    <row r="46" spans="1:12">
      <c r="A46">
        <f t="shared" si="0"/>
        <v>35</v>
      </c>
      <c r="C46" t="s">
        <v>267</v>
      </c>
      <c r="F46" s="1">
        <v>0</v>
      </c>
      <c r="G46" s="14">
        <v>1</v>
      </c>
      <c r="H46" s="9" t="str">
        <f>VLOOKUP($G46,class,3)</f>
        <v>Customer</v>
      </c>
      <c r="I46" s="9">
        <f>$F46*VLOOKUP($G46,class,6)</f>
        <v>0</v>
      </c>
      <c r="J46" s="9">
        <f>$F46*VLOOKUP($G46,class,7)</f>
        <v>0</v>
      </c>
      <c r="K46" s="9">
        <f>$F46*VLOOKUP($G46,class,8)</f>
        <v>0</v>
      </c>
      <c r="L46" s="1">
        <f>SUM(I46:K46)-F46</f>
        <v>0</v>
      </c>
    </row>
    <row r="50" spans="4:4">
      <c r="D50" t="s">
        <v>641</v>
      </c>
    </row>
    <row r="51" spans="4:4">
      <c r="D51" t="s">
        <v>643</v>
      </c>
    </row>
    <row r="52" spans="4:4">
      <c r="D52" t="s">
        <v>644</v>
      </c>
    </row>
    <row r="53" spans="4:4">
      <c r="D53" t="s">
        <v>642</v>
      </c>
    </row>
    <row r="105" spans="3:3">
      <c r="C105" s="35" t="s">
        <v>243</v>
      </c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PHR-2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 Raab</cp:lastModifiedBy>
  <cp:lastPrinted>2024-09-23T14:37:49Z</cp:lastPrinted>
  <dcterms:created xsi:type="dcterms:W3CDTF">2001-11-07T18:05:37Z</dcterms:created>
  <dcterms:modified xsi:type="dcterms:W3CDTF">2024-09-23T17:24:43Z</dcterms:modified>
</cp:coreProperties>
</file>