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Multer\"/>
    </mc:Choice>
  </mc:AlternateContent>
  <xr:revisionPtr revIDLastSave="0" documentId="13_ncr:1_{E06DC1E2-F4D9-4882-A1FD-65CB9179BEE7}" xr6:coauthVersionLast="47" xr6:coauthVersionMax="47" xr10:uidLastSave="{00000000-0000-0000-0000-000000000000}"/>
  <bookViews>
    <workbookView xWindow="-120" yWindow="-120" windowWidth="29040" windowHeight="15720" xr2:uid="{630356F0-54CD-4FE6-8D6F-DB893977360F}"/>
  </bookViews>
  <sheets>
    <sheet name="EXHIBITJJM-1 p 1 of 2" sheetId="1" r:id="rId1"/>
    <sheet name="EXHIBIT JJM-1 p. 2 of 2" sheetId="2" r:id="rId2"/>
  </sheets>
  <definedNames>
    <definedName name="_xlnm.Print_Area" localSheetId="1">'EXHIBIT JJM-1 p. 2 of 2'!$A$1:$F$94</definedName>
    <definedName name="_xlnm.Print_Titles" localSheetId="1">'EXHIBIT JJM-1 p. 2 of 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E8" i="1"/>
  <c r="C8" i="1"/>
  <c r="E80" i="2"/>
  <c r="F80" i="2"/>
  <c r="D80" i="2"/>
  <c r="E74" i="2"/>
  <c r="F74" i="2"/>
  <c r="D74" i="2"/>
  <c r="E61" i="2"/>
  <c r="F61" i="2"/>
  <c r="D61" i="2"/>
  <c r="E55" i="2"/>
  <c r="F55" i="2"/>
  <c r="D55" i="2"/>
  <c r="E41" i="2"/>
  <c r="F41" i="2"/>
  <c r="D41" i="2"/>
  <c r="E34" i="2"/>
  <c r="F34" i="2"/>
  <c r="D34" i="2"/>
  <c r="E19" i="2"/>
  <c r="F19" i="2"/>
  <c r="D19" i="2"/>
  <c r="E13" i="2"/>
  <c r="F13" i="2"/>
  <c r="D13" i="2"/>
  <c r="F43" i="2" l="1"/>
  <c r="F47" i="2" s="1"/>
  <c r="G11" i="1" s="1"/>
  <c r="D63" i="2"/>
  <c r="D67" i="2" s="1"/>
  <c r="C12" i="1" s="1"/>
  <c r="F63" i="2"/>
  <c r="F67" i="2" s="1"/>
  <c r="G12" i="1" s="1"/>
  <c r="F82" i="2"/>
  <c r="F86" i="2" s="1"/>
  <c r="G13" i="1" s="1"/>
  <c r="F21" i="2"/>
  <c r="F25" i="2" s="1"/>
  <c r="D43" i="2"/>
  <c r="D47" i="2" s="1"/>
  <c r="C11" i="1" s="1"/>
  <c r="E43" i="2"/>
  <c r="E47" i="2" s="1"/>
  <c r="E11" i="1" s="1"/>
  <c r="E63" i="2"/>
  <c r="E67" i="2" s="1"/>
  <c r="E12" i="1" s="1"/>
  <c r="D82" i="2"/>
  <c r="D86" i="2" s="1"/>
  <c r="C13" i="1" s="1"/>
  <c r="E82" i="2"/>
  <c r="E86" i="2" s="1"/>
  <c r="E13" i="1" s="1"/>
  <c r="D21" i="2"/>
  <c r="D25" i="2" s="1"/>
  <c r="E21" i="2"/>
  <c r="E25" i="2" s="1"/>
  <c r="C10" i="1"/>
  <c r="C15" i="1" s="1"/>
  <c r="C19" i="1" s="1"/>
  <c r="C23" i="1" s="1"/>
  <c r="C24" i="1" s="1"/>
  <c r="D89" i="2"/>
  <c r="D93" i="2" s="1"/>
  <c r="G10" i="1"/>
  <c r="G15" i="1" s="1"/>
  <c r="G19" i="1" s="1"/>
  <c r="G23" i="1" s="1"/>
  <c r="G24" i="1" s="1"/>
  <c r="E10" i="1"/>
  <c r="E15" i="1" s="1"/>
  <c r="E19" i="1" s="1"/>
  <c r="E23" i="1" s="1"/>
  <c r="E24" i="1" s="1"/>
  <c r="E89" i="2"/>
  <c r="E93" i="2" s="1"/>
  <c r="F89" i="2" l="1"/>
  <c r="F93" i="2" s="1"/>
</calcChain>
</file>

<file path=xl/sharedStrings.xml><?xml version="1.0" encoding="utf-8"?>
<sst xmlns="http://schemas.openxmlformats.org/spreadsheetml/2006/main" count="126" uniqueCount="34">
  <si>
    <t>As of 6/30/2024</t>
  </si>
  <si>
    <t>FY 2022</t>
  </si>
  <si>
    <t>FY 2023</t>
  </si>
  <si>
    <t>FY 2024</t>
  </si>
  <si>
    <t>DIV 09</t>
  </si>
  <si>
    <t>Pre Tax Book Income</t>
  </si>
  <si>
    <t xml:space="preserve">  ADIT Beginning of Year</t>
  </si>
  <si>
    <t xml:space="preserve">        Less Items Excluded from Rate Base</t>
  </si>
  <si>
    <t xml:space="preserve">        Less State Only Items</t>
  </si>
  <si>
    <t xml:space="preserve">        Less TCJA Regulatory Liabiltiy related ADIT</t>
  </si>
  <si>
    <t xml:space="preserve"> </t>
  </si>
  <si>
    <t xml:space="preserve">  Adjusted ADIT Beginning of Year</t>
  </si>
  <si>
    <t xml:space="preserve">  ADIT End of Year</t>
  </si>
  <si>
    <t xml:space="preserve">  Adjusted ADIT End of Year</t>
  </si>
  <si>
    <t>Change in Adjusted ADIT</t>
  </si>
  <si>
    <t>Applicable Federal &amp; State Deferred Tax Rate</t>
  </si>
  <si>
    <t>Kentucky Mid States Div Allocation</t>
  </si>
  <si>
    <t>Kentucky Jurisdiction Allocation</t>
  </si>
  <si>
    <t>Federal Taxable Income (Loss) from Book/Tax Differences</t>
  </si>
  <si>
    <t>DIV 02</t>
  </si>
  <si>
    <t xml:space="preserve">        Less Federal NOL</t>
  </si>
  <si>
    <t>DIV 012</t>
  </si>
  <si>
    <t>DIV 091</t>
  </si>
  <si>
    <t>Regulatory Federal Taxable Income (Loss)</t>
  </si>
  <si>
    <t>Federal Tax Rate</t>
  </si>
  <si>
    <t>Increase / (Decrease) in NOLC ADIT Asset</t>
  </si>
  <si>
    <t xml:space="preserve">  NOLC ADIT Beginning of Year</t>
  </si>
  <si>
    <t>A</t>
  </si>
  <si>
    <t xml:space="preserve">  Increase / (Decrease) in NOLC ADIT Asset</t>
  </si>
  <si>
    <t xml:space="preserve">  NOLC ADIT End of Year</t>
  </si>
  <si>
    <r>
      <rPr>
        <b/>
        <sz val="11"/>
        <color rgb="FFFF0000"/>
        <rFont val="Aptos Narrow"/>
        <family val="2"/>
        <scheme val="minor"/>
      </rPr>
      <t xml:space="preserve">A </t>
    </r>
    <r>
      <rPr>
        <b/>
        <sz val="11"/>
        <color theme="1"/>
        <rFont val="Aptos Narrow"/>
        <family val="2"/>
        <scheme val="minor"/>
      </rPr>
      <t>- NOL ADIT as of 9/30/2021 - End of Base Period in Case No. 2021-00214</t>
    </r>
  </si>
  <si>
    <t>Atmos Enery Corporation</t>
  </si>
  <si>
    <t>FY 2022 - FY 2024 Q3 (June 2024)</t>
  </si>
  <si>
    <t>NOLC Asset Kentucky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</si>
</sst>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  <xf numFmtId="164" fontId="0" fillId="0" borderId="0" xfId="0" applyNumberFormat="1"/>
    <xf numFmtId="10" fontId="0" fillId="0" borderId="0" xfId="2" applyNumberFormat="1" applyFont="1"/>
    <xf numFmtId="164" fontId="2" fillId="0" borderId="1" xfId="1" applyNumberFormat="1" applyFont="1" applyBorder="1"/>
    <xf numFmtId="10" fontId="0" fillId="0" borderId="0" xfId="2" applyNumberFormat="1" applyFont="1" applyFill="1"/>
    <xf numFmtId="164" fontId="2" fillId="0" borderId="0" xfId="0" applyNumberFormat="1" applyFont="1"/>
    <xf numFmtId="10" fontId="2" fillId="0" borderId="0" xfId="2" applyNumberFormat="1" applyFont="1"/>
    <xf numFmtId="164" fontId="0" fillId="0" borderId="2" xfId="1" applyNumberFormat="1" applyFont="1" applyBorder="1"/>
    <xf numFmtId="164" fontId="0" fillId="0" borderId="2" xfId="0" applyNumberFormat="1" applyBorder="1"/>
    <xf numFmtId="10" fontId="0" fillId="0" borderId="2" xfId="2" applyNumberFormat="1" applyFont="1" applyBorder="1"/>
    <xf numFmtId="164" fontId="3" fillId="0" borderId="0" xfId="1" applyNumberFormat="1" applyFont="1" applyAlignment="1">
      <alignment horizontal="right"/>
    </xf>
    <xf numFmtId="164" fontId="2" fillId="0" borderId="3" xfId="0" applyNumberFormat="1" applyFont="1" applyBorder="1"/>
    <xf numFmtId="0" fontId="4" fillId="0" borderId="0" xfId="0" applyFont="1"/>
    <xf numFmtId="0" fontId="2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B0DC-56FD-46C8-B033-709991AA5AD6}">
  <sheetPr>
    <pageSetUpPr fitToPage="1"/>
  </sheetPr>
  <dimension ref="A1:G27"/>
  <sheetViews>
    <sheetView tabSelected="1" zoomScaleNormal="100" workbookViewId="0">
      <selection activeCell="R16" sqref="R16"/>
    </sheetView>
  </sheetViews>
  <sheetFormatPr defaultRowHeight="15" x14ac:dyDescent="0.25"/>
  <cols>
    <col min="2" max="2" width="58.5703125" bestFit="1" customWidth="1"/>
    <col min="3" max="3" width="14.42578125" bestFit="1" customWidth="1"/>
    <col min="4" max="4" width="2.28515625" customWidth="1"/>
    <col min="5" max="5" width="13.85546875" bestFit="1" customWidth="1"/>
    <col min="6" max="6" width="2.42578125" customWidth="1"/>
    <col min="7" max="7" width="14.42578125" bestFit="1" customWidth="1"/>
  </cols>
  <sheetData>
    <row r="1" spans="1:7" x14ac:dyDescent="0.25">
      <c r="A1" s="16" t="s">
        <v>31</v>
      </c>
    </row>
    <row r="2" spans="1:7" x14ac:dyDescent="0.25">
      <c r="A2" s="16" t="s">
        <v>33</v>
      </c>
    </row>
    <row r="3" spans="1:7" x14ac:dyDescent="0.25">
      <c r="A3" s="16" t="s">
        <v>32</v>
      </c>
    </row>
    <row r="5" spans="1:7" x14ac:dyDescent="0.25">
      <c r="G5" s="1" t="s">
        <v>0</v>
      </c>
    </row>
    <row r="6" spans="1:7" x14ac:dyDescent="0.25">
      <c r="C6" s="1" t="s">
        <v>1</v>
      </c>
      <c r="D6" s="1"/>
      <c r="E6" s="1" t="s">
        <v>2</v>
      </c>
      <c r="F6" s="1"/>
      <c r="G6" s="1" t="s">
        <v>3</v>
      </c>
    </row>
    <row r="7" spans="1:7" x14ac:dyDescent="0.25">
      <c r="G7" s="2"/>
    </row>
    <row r="8" spans="1:7" x14ac:dyDescent="0.25">
      <c r="A8" s="2" t="s">
        <v>4</v>
      </c>
      <c r="B8" s="2" t="s">
        <v>5</v>
      </c>
      <c r="C8" s="3">
        <f>'EXHIBIT JJM-1 p. 2 of 2'!D7</f>
        <v>27826385</v>
      </c>
      <c r="D8" s="3"/>
      <c r="E8" s="3">
        <f>'EXHIBIT JJM-1 p. 2 of 2'!E7</f>
        <v>32545724</v>
      </c>
      <c r="F8" s="3"/>
      <c r="G8" s="3">
        <f>'EXHIBIT JJM-1 p. 2 of 2'!F7</f>
        <v>30045584</v>
      </c>
    </row>
    <row r="9" spans="1:7" x14ac:dyDescent="0.25">
      <c r="A9" s="2"/>
    </row>
    <row r="10" spans="1:7" x14ac:dyDescent="0.25">
      <c r="A10" s="2" t="s">
        <v>4</v>
      </c>
      <c r="B10" t="s">
        <v>18</v>
      </c>
      <c r="C10" s="4">
        <f>'EXHIBIT JJM-1 p. 2 of 2'!D25</f>
        <v>-51090545.09018036</v>
      </c>
      <c r="D10" s="4"/>
      <c r="E10" s="4">
        <f>'EXHIBIT JJM-1 p. 2 of 2'!E25</f>
        <v>-8033322.6452905815</v>
      </c>
      <c r="F10" s="4"/>
      <c r="G10" s="4">
        <f>'EXHIBIT JJM-1 p. 2 of 2'!F25</f>
        <v>-21012801.603206411</v>
      </c>
    </row>
    <row r="11" spans="1:7" x14ac:dyDescent="0.25">
      <c r="A11" s="2" t="s">
        <v>19</v>
      </c>
      <c r="B11" t="s">
        <v>18</v>
      </c>
      <c r="C11" s="4">
        <f>'EXHIBIT JJM-1 p. 2 of 2'!D47</f>
        <v>-18026132.464514527</v>
      </c>
      <c r="D11" s="4"/>
      <c r="E11" s="4">
        <f>'EXHIBIT JJM-1 p. 2 of 2'!E47</f>
        <v>-9024826.4883824047</v>
      </c>
      <c r="F11" s="4"/>
      <c r="G11" s="4">
        <f>'EXHIBIT JJM-1 p. 2 of 2'!F47</f>
        <v>-108092.50116892255</v>
      </c>
    </row>
    <row r="12" spans="1:7" x14ac:dyDescent="0.25">
      <c r="A12" s="2" t="s">
        <v>21</v>
      </c>
      <c r="B12" t="s">
        <v>18</v>
      </c>
      <c r="C12" s="4">
        <f>'EXHIBIT JJM-1 p. 2 of 2'!D67</f>
        <v>155934.96690928552</v>
      </c>
      <c r="D12" s="4"/>
      <c r="E12" s="4">
        <f>'EXHIBIT JJM-1 p. 2 of 2'!E67</f>
        <v>433980.93735531194</v>
      </c>
      <c r="F12" s="4"/>
      <c r="G12" s="4">
        <f>'EXHIBIT JJM-1 p. 2 of 2'!F67</f>
        <v>290789.90021084726</v>
      </c>
    </row>
    <row r="13" spans="1:7" x14ac:dyDescent="0.25">
      <c r="A13" s="2" t="s">
        <v>22</v>
      </c>
      <c r="B13" t="s">
        <v>18</v>
      </c>
      <c r="C13" s="11">
        <f>'EXHIBIT JJM-1 p. 2 of 2'!D86</f>
        <v>2362330.585139595</v>
      </c>
      <c r="D13" s="11"/>
      <c r="E13" s="11">
        <f>'EXHIBIT JJM-1 p. 2 of 2'!E86</f>
        <v>-4907832.4969315836</v>
      </c>
      <c r="F13" s="11"/>
      <c r="G13" s="11">
        <f>'EXHIBIT JJM-1 p. 2 of 2'!F86</f>
        <v>-8629366.3372491319</v>
      </c>
    </row>
    <row r="15" spans="1:7" x14ac:dyDescent="0.25">
      <c r="B15" t="s">
        <v>23</v>
      </c>
      <c r="C15" s="5">
        <f>SUM(C8:C13)</f>
        <v>-38772027.002646014</v>
      </c>
      <c r="D15" s="5" t="s">
        <v>10</v>
      </c>
      <c r="E15" s="5">
        <f t="shared" ref="E15:G15" si="0">SUM(E8:E13)</f>
        <v>11013723.306750741</v>
      </c>
      <c r="F15" s="5" t="s">
        <v>10</v>
      </c>
      <c r="G15" s="5">
        <f t="shared" si="0"/>
        <v>586113.45858638175</v>
      </c>
    </row>
    <row r="17" spans="2:7" x14ac:dyDescent="0.25">
      <c r="B17" t="s">
        <v>24</v>
      </c>
      <c r="C17" s="13">
        <v>0.21</v>
      </c>
      <c r="D17" s="13"/>
      <c r="E17" s="13">
        <v>0.21</v>
      </c>
      <c r="F17" s="13"/>
      <c r="G17" s="13">
        <v>0.21</v>
      </c>
    </row>
    <row r="19" spans="2:7" x14ac:dyDescent="0.25">
      <c r="B19" s="2" t="s">
        <v>25</v>
      </c>
      <c r="C19" s="3">
        <f>-C15*C17</f>
        <v>8142125.6705556624</v>
      </c>
      <c r="D19" s="3"/>
      <c r="E19" s="3">
        <f>-E15*E17</f>
        <v>-2312881.8944176557</v>
      </c>
      <c r="F19" s="3"/>
      <c r="G19" s="3">
        <f>-G15*G17</f>
        <v>-123083.82630314016</v>
      </c>
    </row>
    <row r="22" spans="2:7" x14ac:dyDescent="0.25">
      <c r="B22" s="2" t="s">
        <v>26</v>
      </c>
      <c r="C22" s="3">
        <v>28552909.097604796</v>
      </c>
      <c r="D22" s="14" t="s">
        <v>27</v>
      </c>
      <c r="E22" s="9">
        <v>36695034.768160462</v>
      </c>
      <c r="F22" s="9"/>
      <c r="G22" s="9">
        <v>34382152.873742804</v>
      </c>
    </row>
    <row r="23" spans="2:7" x14ac:dyDescent="0.25">
      <c r="B23" s="2" t="s">
        <v>28</v>
      </c>
      <c r="C23" s="3">
        <f>C19</f>
        <v>8142125.6705556624</v>
      </c>
      <c r="D23" s="3"/>
      <c r="E23" s="3">
        <f>E19</f>
        <v>-2312881.8944176557</v>
      </c>
      <c r="F23" s="3"/>
      <c r="G23" s="3">
        <f>G19</f>
        <v>-123083.82630314016</v>
      </c>
    </row>
    <row r="24" spans="2:7" ht="15.75" thickBot="1" x14ac:dyDescent="0.3">
      <c r="B24" s="2" t="s">
        <v>29</v>
      </c>
      <c r="C24" s="15">
        <f>C22+C23</f>
        <v>36695034.768160462</v>
      </c>
      <c r="D24" s="9"/>
      <c r="E24" s="15">
        <f>E22+E23</f>
        <v>34382152.873742804</v>
      </c>
      <c r="F24" s="9"/>
      <c r="G24" s="15">
        <f>G22+G23</f>
        <v>34259069.047439665</v>
      </c>
    </row>
    <row r="25" spans="2:7" x14ac:dyDescent="0.25">
      <c r="B25" t="s">
        <v>10</v>
      </c>
      <c r="C25" s="5" t="s">
        <v>10</v>
      </c>
      <c r="D25" s="5"/>
      <c r="E25" s="5" t="s">
        <v>10</v>
      </c>
      <c r="F25" s="5"/>
      <c r="G25" s="5" t="s">
        <v>10</v>
      </c>
    </row>
    <row r="26" spans="2:7" x14ac:dyDescent="0.25">
      <c r="B26" t="s">
        <v>10</v>
      </c>
    </row>
    <row r="27" spans="2:7" x14ac:dyDescent="0.25">
      <c r="B27" s="2" t="s">
        <v>30</v>
      </c>
    </row>
  </sheetData>
  <printOptions horizontalCentered="1"/>
  <pageMargins left="0.7" right="0.7" top="0.75" bottom="0.75" header="0.3" footer="0.3"/>
  <pageSetup scale="77" orientation="portrait" r:id="rId1"/>
  <headerFooter>
    <oddHeader>&amp;R&amp;14Exhibit JJM-1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1591-51FA-45CB-8076-1270AF26FC5E}">
  <sheetPr>
    <pageSetUpPr fitToPage="1"/>
  </sheetPr>
  <dimension ref="A1:F99"/>
  <sheetViews>
    <sheetView zoomScaleNormal="100" workbookViewId="0">
      <selection activeCell="R16" sqref="R16"/>
    </sheetView>
  </sheetViews>
  <sheetFormatPr defaultRowHeight="15" x14ac:dyDescent="0.25"/>
  <cols>
    <col min="2" max="2" width="54" bestFit="1" customWidth="1"/>
    <col min="3" max="3" width="4.140625" customWidth="1"/>
    <col min="4" max="4" width="15.5703125" bestFit="1" customWidth="1"/>
    <col min="5" max="6" width="15.42578125" bestFit="1" customWidth="1"/>
  </cols>
  <sheetData>
    <row r="1" spans="1:6" x14ac:dyDescent="0.25">
      <c r="A1" s="16" t="s">
        <v>31</v>
      </c>
    </row>
    <row r="2" spans="1:6" x14ac:dyDescent="0.25">
      <c r="A2" s="16" t="s">
        <v>33</v>
      </c>
    </row>
    <row r="3" spans="1:6" x14ac:dyDescent="0.25">
      <c r="A3" s="16" t="s">
        <v>32</v>
      </c>
    </row>
    <row r="4" spans="1:6" x14ac:dyDescent="0.25">
      <c r="A4" s="16"/>
      <c r="D4" s="1"/>
      <c r="E4" s="1"/>
      <c r="F4" s="1"/>
    </row>
    <row r="5" spans="1:6" x14ac:dyDescent="0.25">
      <c r="A5" s="16"/>
      <c r="F5" s="1" t="s">
        <v>0</v>
      </c>
    </row>
    <row r="6" spans="1:6" x14ac:dyDescent="0.25">
      <c r="A6" s="2" t="s">
        <v>4</v>
      </c>
      <c r="D6" s="17" t="s">
        <v>1</v>
      </c>
      <c r="E6" s="17" t="s">
        <v>2</v>
      </c>
      <c r="F6" s="17" t="s">
        <v>3</v>
      </c>
    </row>
    <row r="7" spans="1:6" x14ac:dyDescent="0.25">
      <c r="B7" s="2" t="s">
        <v>5</v>
      </c>
      <c r="D7" s="3">
        <v>27826385</v>
      </c>
      <c r="E7" s="3">
        <v>32545724</v>
      </c>
      <c r="F7" s="3">
        <v>30045584</v>
      </c>
    </row>
    <row r="9" spans="1:6" x14ac:dyDescent="0.25">
      <c r="B9" t="s">
        <v>6</v>
      </c>
      <c r="D9" s="4">
        <v>-97066594</v>
      </c>
      <c r="E9" s="5">
        <v>-120107365</v>
      </c>
      <c r="F9" s="5">
        <v>-119965923</v>
      </c>
    </row>
    <row r="10" spans="1:6" x14ac:dyDescent="0.25">
      <c r="B10" t="s">
        <v>7</v>
      </c>
      <c r="D10" s="4">
        <v>-1439654</v>
      </c>
      <c r="E10" s="5">
        <v>-5485739</v>
      </c>
      <c r="F10" s="5">
        <v>-1437843</v>
      </c>
    </row>
    <row r="11" spans="1:6" x14ac:dyDescent="0.25">
      <c r="B11" t="s">
        <v>8</v>
      </c>
      <c r="D11" s="4">
        <v>11070567</v>
      </c>
      <c r="E11" s="5">
        <v>5705377</v>
      </c>
      <c r="F11" s="5">
        <v>5782479</v>
      </c>
    </row>
    <row r="12" spans="1:6" x14ac:dyDescent="0.25">
      <c r="B12" t="s">
        <v>9</v>
      </c>
      <c r="D12" s="11">
        <v>7021267</v>
      </c>
      <c r="E12" s="12">
        <v>6138862</v>
      </c>
      <c r="F12" s="12">
        <v>4159620</v>
      </c>
    </row>
    <row r="13" spans="1:6" x14ac:dyDescent="0.25">
      <c r="B13" t="s">
        <v>11</v>
      </c>
      <c r="D13" s="4">
        <f>D9-D10-D11-D12</f>
        <v>-113718774</v>
      </c>
      <c r="E13" s="4">
        <f t="shared" ref="E13:F13" si="0">E9-E10-E11-E12</f>
        <v>-126465865</v>
      </c>
      <c r="F13" s="4">
        <f t="shared" si="0"/>
        <v>-128470179</v>
      </c>
    </row>
    <row r="15" spans="1:6" x14ac:dyDescent="0.25">
      <c r="B15" t="s">
        <v>12</v>
      </c>
      <c r="D15" s="4">
        <v>-120107365</v>
      </c>
      <c r="E15" s="5">
        <v>-119965923</v>
      </c>
      <c r="F15" s="5">
        <v>-126931020</v>
      </c>
    </row>
    <row r="16" spans="1:6" x14ac:dyDescent="0.25">
      <c r="B16" t="s">
        <v>7</v>
      </c>
      <c r="D16" s="4">
        <v>-5485739</v>
      </c>
      <c r="E16" s="4">
        <v>-1437843</v>
      </c>
      <c r="F16" s="4">
        <v>-1011179</v>
      </c>
    </row>
    <row r="17" spans="1:6" x14ac:dyDescent="0.25">
      <c r="B17" t="s">
        <v>8</v>
      </c>
      <c r="D17" s="4">
        <v>5705377</v>
      </c>
      <c r="E17" s="4">
        <v>5782479</v>
      </c>
      <c r="F17" s="4">
        <v>5117842</v>
      </c>
    </row>
    <row r="18" spans="1:6" x14ac:dyDescent="0.25">
      <c r="B18" t="s">
        <v>9</v>
      </c>
      <c r="D18" s="11">
        <v>6138862</v>
      </c>
      <c r="E18" s="11">
        <v>4159620</v>
      </c>
      <c r="F18" s="11">
        <v>2675190</v>
      </c>
    </row>
    <row r="19" spans="1:6" x14ac:dyDescent="0.25">
      <c r="B19" t="s">
        <v>13</v>
      </c>
      <c r="D19" s="4">
        <f>D15-D16-D17-D18</f>
        <v>-126465865</v>
      </c>
      <c r="E19" s="4">
        <f t="shared" ref="E19:F19" si="1">E15-E16-E17-E18</f>
        <v>-128470179</v>
      </c>
      <c r="F19" s="4">
        <f t="shared" si="1"/>
        <v>-133712873</v>
      </c>
    </row>
    <row r="21" spans="1:6" x14ac:dyDescent="0.25">
      <c r="B21" t="s">
        <v>14</v>
      </c>
      <c r="D21" s="5">
        <f>D19-D13</f>
        <v>-12747091</v>
      </c>
      <c r="E21" s="5">
        <f t="shared" ref="E21:F21" si="2">E19-E13</f>
        <v>-2004314</v>
      </c>
      <c r="F21" s="5">
        <f t="shared" si="2"/>
        <v>-5242694</v>
      </c>
    </row>
    <row r="22" spans="1:6" x14ac:dyDescent="0.25">
      <c r="B22" t="s">
        <v>15</v>
      </c>
      <c r="D22" s="6">
        <v>0.2495</v>
      </c>
      <c r="E22" s="6">
        <v>0.2495</v>
      </c>
      <c r="F22" s="6">
        <v>0.2495</v>
      </c>
    </row>
    <row r="23" spans="1:6" x14ac:dyDescent="0.25">
      <c r="B23" t="s">
        <v>16</v>
      </c>
      <c r="D23" s="6">
        <v>1</v>
      </c>
      <c r="E23" s="6">
        <v>1</v>
      </c>
      <c r="F23" s="6">
        <v>1</v>
      </c>
    </row>
    <row r="24" spans="1:6" x14ac:dyDescent="0.25">
      <c r="B24" t="s">
        <v>17</v>
      </c>
      <c r="D24" s="6">
        <v>1</v>
      </c>
      <c r="E24" s="6">
        <v>1</v>
      </c>
      <c r="F24" s="6">
        <v>1</v>
      </c>
    </row>
    <row r="25" spans="1:6" x14ac:dyDescent="0.25">
      <c r="B25" s="2" t="s">
        <v>18</v>
      </c>
      <c r="D25" s="7">
        <f>(D21/D22)*D23*D24</f>
        <v>-51090545.09018036</v>
      </c>
      <c r="E25" s="7">
        <f t="shared" ref="E25:F25" si="3">(E21/E22)*E23*E24</f>
        <v>-8033322.6452905815</v>
      </c>
      <c r="F25" s="7">
        <f t="shared" si="3"/>
        <v>-21012801.603206411</v>
      </c>
    </row>
    <row r="28" spans="1:6" x14ac:dyDescent="0.25">
      <c r="A28" s="2" t="s">
        <v>19</v>
      </c>
    </row>
    <row r="29" spans="1:6" x14ac:dyDescent="0.25">
      <c r="B29" t="s">
        <v>6</v>
      </c>
      <c r="D29" s="4">
        <v>841973870.63609099</v>
      </c>
      <c r="E29" s="4">
        <v>342022601.26313603</v>
      </c>
      <c r="F29" s="4">
        <v>314468054.1171006</v>
      </c>
    </row>
    <row r="30" spans="1:6" x14ac:dyDescent="0.25">
      <c r="B30" t="s">
        <v>7</v>
      </c>
      <c r="D30" s="4">
        <v>35796993</v>
      </c>
      <c r="E30" s="4">
        <v>25188290</v>
      </c>
      <c r="F30" s="4">
        <v>21428201</v>
      </c>
    </row>
    <row r="31" spans="1:6" x14ac:dyDescent="0.25">
      <c r="B31" t="s">
        <v>8</v>
      </c>
      <c r="D31" s="4">
        <v>1910422</v>
      </c>
      <c r="E31" s="4">
        <v>2780160</v>
      </c>
      <c r="F31" s="4">
        <v>2296070</v>
      </c>
    </row>
    <row r="32" spans="1:6" x14ac:dyDescent="0.25">
      <c r="B32" t="s">
        <v>9</v>
      </c>
      <c r="D32" s="4">
        <v>0</v>
      </c>
      <c r="E32" s="4">
        <v>0</v>
      </c>
      <c r="F32" s="4">
        <v>0</v>
      </c>
    </row>
    <row r="33" spans="2:6" x14ac:dyDescent="0.25">
      <c r="B33" t="s">
        <v>20</v>
      </c>
      <c r="D33" s="11">
        <v>850194457</v>
      </c>
      <c r="E33" s="11">
        <v>441283389</v>
      </c>
      <c r="F33" s="11">
        <v>458676680</v>
      </c>
    </row>
    <row r="34" spans="2:6" x14ac:dyDescent="0.25">
      <c r="B34" t="s">
        <v>11</v>
      </c>
      <c r="D34" s="4">
        <f>D29-D30-D31-D33</f>
        <v>-45928001.363909006</v>
      </c>
      <c r="E34" s="4">
        <f t="shared" ref="E34:F34" si="4">E29-E30-E31-E33</f>
        <v>-127229237.73686397</v>
      </c>
      <c r="F34" s="4">
        <f t="shared" si="4"/>
        <v>-167932896.8828994</v>
      </c>
    </row>
    <row r="35" spans="2:6" x14ac:dyDescent="0.25">
      <c r="D35" s="4"/>
      <c r="E35" s="4"/>
      <c r="F35" s="4"/>
    </row>
    <row r="36" spans="2:6" x14ac:dyDescent="0.25">
      <c r="B36" t="s">
        <v>12</v>
      </c>
      <c r="D36" s="4">
        <v>342022601.26313603</v>
      </c>
      <c r="E36" s="4">
        <v>314468054.1171006</v>
      </c>
      <c r="F36" s="4">
        <v>252997115.67513248</v>
      </c>
    </row>
    <row r="37" spans="2:6" x14ac:dyDescent="0.25">
      <c r="B37" t="s">
        <v>7</v>
      </c>
      <c r="D37" s="4">
        <v>25188290</v>
      </c>
      <c r="E37" s="4">
        <v>21428201</v>
      </c>
      <c r="F37" s="4">
        <v>19995420</v>
      </c>
    </row>
    <row r="38" spans="2:6" x14ac:dyDescent="0.25">
      <c r="B38" t="s">
        <v>8</v>
      </c>
      <c r="D38" s="4">
        <v>2780160</v>
      </c>
      <c r="E38" s="4">
        <v>2296070</v>
      </c>
      <c r="F38" s="4">
        <v>2299863</v>
      </c>
    </row>
    <row r="39" spans="2:6" x14ac:dyDescent="0.25">
      <c r="B39" t="s">
        <v>9</v>
      </c>
      <c r="D39" s="4">
        <v>0</v>
      </c>
      <c r="E39" s="4">
        <v>0</v>
      </c>
      <c r="F39" s="4">
        <v>0</v>
      </c>
    </row>
    <row r="40" spans="2:6" x14ac:dyDescent="0.25">
      <c r="B40" t="s">
        <v>20</v>
      </c>
      <c r="D40" s="11">
        <v>441283389</v>
      </c>
      <c r="E40" s="11">
        <v>458676680</v>
      </c>
      <c r="F40" s="11">
        <v>399122247</v>
      </c>
    </row>
    <row r="41" spans="2:6" x14ac:dyDescent="0.25">
      <c r="B41" t="s">
        <v>13</v>
      </c>
      <c r="D41" s="4">
        <f>D36-D37-D38-D39-D40</f>
        <v>-127229237.73686397</v>
      </c>
      <c r="E41" s="4">
        <f t="shared" ref="E41:F41" si="5">E36-E37-E38-E39-E40</f>
        <v>-167932896.8828994</v>
      </c>
      <c r="F41" s="4">
        <f t="shared" si="5"/>
        <v>-168420414.32486752</v>
      </c>
    </row>
    <row r="43" spans="2:6" x14ac:dyDescent="0.25">
      <c r="B43" t="s">
        <v>14</v>
      </c>
      <c r="D43" s="5">
        <f>D41-D34</f>
        <v>-81301236.372954965</v>
      </c>
      <c r="E43" s="5">
        <f t="shared" ref="E43:F43" si="6">E41-E34</f>
        <v>-40703659.146035433</v>
      </c>
      <c r="F43" s="5">
        <f t="shared" si="6"/>
        <v>-487517.44196811318</v>
      </c>
    </row>
    <row r="44" spans="2:6" x14ac:dyDescent="0.25">
      <c r="B44" t="s">
        <v>15</v>
      </c>
      <c r="D44" s="8">
        <v>0.22422</v>
      </c>
      <c r="E44" s="8">
        <v>0.22422</v>
      </c>
      <c r="F44" s="8">
        <v>0.22422</v>
      </c>
    </row>
    <row r="45" spans="2:6" x14ac:dyDescent="0.25">
      <c r="B45" t="s">
        <v>16</v>
      </c>
      <c r="D45" s="8">
        <v>9.8599999999999993E-2</v>
      </c>
      <c r="E45" s="8">
        <v>9.8599999999999993E-2</v>
      </c>
      <c r="F45" s="8">
        <v>9.8599999999999993E-2</v>
      </c>
    </row>
    <row r="46" spans="2:6" x14ac:dyDescent="0.25">
      <c r="B46" t="s">
        <v>17</v>
      </c>
      <c r="D46" s="8">
        <v>0.50419999999999998</v>
      </c>
      <c r="E46" s="8">
        <v>0.50419999999999998</v>
      </c>
      <c r="F46" s="8">
        <v>0.50419999999999998</v>
      </c>
    </row>
    <row r="47" spans="2:6" x14ac:dyDescent="0.25">
      <c r="B47" s="2" t="s">
        <v>18</v>
      </c>
      <c r="D47" s="7">
        <f>(D43/D44)*D45*D46</f>
        <v>-18026132.464514527</v>
      </c>
      <c r="E47" s="7">
        <f t="shared" ref="E47:F47" si="7">(E43/E44)*E45*E46</f>
        <v>-9024826.4883824047</v>
      </c>
      <c r="F47" s="7">
        <f t="shared" si="7"/>
        <v>-108092.50116892255</v>
      </c>
    </row>
    <row r="50" spans="1:6" x14ac:dyDescent="0.25">
      <c r="A50" s="2" t="s">
        <v>21</v>
      </c>
    </row>
    <row r="51" spans="1:6" x14ac:dyDescent="0.25">
      <c r="B51" t="s">
        <v>6</v>
      </c>
      <c r="D51" s="4">
        <v>-15341523</v>
      </c>
      <c r="E51" s="4">
        <v>-14387639</v>
      </c>
      <c r="F51" s="4">
        <v>-11822885.199999999</v>
      </c>
    </row>
    <row r="52" spans="1:6" x14ac:dyDescent="0.25">
      <c r="B52" t="s">
        <v>7</v>
      </c>
      <c r="D52" s="4">
        <v>-1166404</v>
      </c>
      <c r="E52" s="4">
        <v>-841660</v>
      </c>
      <c r="F52" s="4">
        <v>-27859</v>
      </c>
    </row>
    <row r="53" spans="1:6" x14ac:dyDescent="0.25">
      <c r="B53" t="s">
        <v>8</v>
      </c>
      <c r="D53" s="4">
        <v>0</v>
      </c>
      <c r="E53" s="4">
        <v>0</v>
      </c>
      <c r="F53" s="4">
        <v>0</v>
      </c>
    </row>
    <row r="54" spans="1:6" x14ac:dyDescent="0.25">
      <c r="B54" t="s">
        <v>9</v>
      </c>
      <c r="D54" s="11">
        <v>0</v>
      </c>
      <c r="E54" s="11">
        <v>0</v>
      </c>
      <c r="F54" s="11">
        <v>0</v>
      </c>
    </row>
    <row r="55" spans="1:6" x14ac:dyDescent="0.25">
      <c r="B55" t="s">
        <v>11</v>
      </c>
      <c r="D55" s="4">
        <f>D51-D52-D53-D54</f>
        <v>-14175119</v>
      </c>
      <c r="E55" s="4">
        <f t="shared" ref="E55:F55" si="8">E51-E52-E53-E54</f>
        <v>-13545979</v>
      </c>
      <c r="F55" s="4">
        <f t="shared" si="8"/>
        <v>-11795026.199999999</v>
      </c>
    </row>
    <row r="56" spans="1:6" x14ac:dyDescent="0.25">
      <c r="D56" s="4"/>
      <c r="E56" s="4"/>
      <c r="F56" s="4"/>
    </row>
    <row r="57" spans="1:6" x14ac:dyDescent="0.25">
      <c r="B57" t="s">
        <v>12</v>
      </c>
      <c r="D57" s="4">
        <v>-14387639</v>
      </c>
      <c r="E57" s="4">
        <v>-11822885.199999999</v>
      </c>
      <c r="F57" s="4">
        <v>-10661552</v>
      </c>
    </row>
    <row r="58" spans="1:6" x14ac:dyDescent="0.25">
      <c r="B58" t="s">
        <v>7</v>
      </c>
      <c r="D58" s="4">
        <v>-841660</v>
      </c>
      <c r="E58" s="4">
        <v>-27859</v>
      </c>
      <c r="F58" s="4">
        <v>-39651</v>
      </c>
    </row>
    <row r="59" spans="1:6" x14ac:dyDescent="0.25">
      <c r="B59" t="s">
        <v>8</v>
      </c>
      <c r="D59" s="4">
        <v>0</v>
      </c>
      <c r="E59" s="4">
        <v>0</v>
      </c>
      <c r="F59" s="4">
        <v>0</v>
      </c>
    </row>
    <row r="60" spans="1:6" x14ac:dyDescent="0.25">
      <c r="B60" t="s">
        <v>9</v>
      </c>
      <c r="D60" s="11">
        <v>0</v>
      </c>
      <c r="E60" s="11">
        <v>0</v>
      </c>
      <c r="F60" s="11">
        <v>0</v>
      </c>
    </row>
    <row r="61" spans="1:6" x14ac:dyDescent="0.25">
      <c r="B61" t="s">
        <v>13</v>
      </c>
      <c r="D61" s="4">
        <f>D57-D58-D59-D60</f>
        <v>-13545979</v>
      </c>
      <c r="E61" s="4">
        <f t="shared" ref="E61:F61" si="9">E57-E58-E59-E60</f>
        <v>-11795026.199999999</v>
      </c>
      <c r="F61" s="4">
        <f t="shared" si="9"/>
        <v>-10621901</v>
      </c>
    </row>
    <row r="62" spans="1:6" x14ac:dyDescent="0.25">
      <c r="D62" s="4"/>
      <c r="E62" s="4"/>
      <c r="F62" s="4"/>
    </row>
    <row r="63" spans="1:6" x14ac:dyDescent="0.25">
      <c r="B63" t="s">
        <v>14</v>
      </c>
      <c r="D63" s="4">
        <f>D61-D55</f>
        <v>629140</v>
      </c>
      <c r="E63" s="4">
        <f t="shared" ref="E63:F63" si="10">E61-E55</f>
        <v>1750952.8000000007</v>
      </c>
      <c r="F63" s="4">
        <f t="shared" si="10"/>
        <v>1173125.1999999993</v>
      </c>
    </row>
    <row r="64" spans="1:6" x14ac:dyDescent="0.25">
      <c r="B64" t="s">
        <v>15</v>
      </c>
      <c r="D64" s="6">
        <v>0.22422</v>
      </c>
      <c r="E64" s="6">
        <v>0.22422</v>
      </c>
      <c r="F64" s="6">
        <v>0.22420000000000001</v>
      </c>
    </row>
    <row r="65" spans="1:6" x14ac:dyDescent="0.25">
      <c r="B65" t="s">
        <v>16</v>
      </c>
      <c r="D65" s="8">
        <v>0.11020000000000001</v>
      </c>
      <c r="E65" s="8">
        <v>0.11020000000000001</v>
      </c>
      <c r="F65" s="8">
        <v>0.11020000000000001</v>
      </c>
    </row>
    <row r="66" spans="1:6" x14ac:dyDescent="0.25">
      <c r="B66" t="s">
        <v>17</v>
      </c>
      <c r="D66" s="8">
        <v>0.50429999999999997</v>
      </c>
      <c r="E66" s="8">
        <v>0.50429999999999997</v>
      </c>
      <c r="F66" s="8">
        <v>0.50429999999999997</v>
      </c>
    </row>
    <row r="67" spans="1:6" x14ac:dyDescent="0.25">
      <c r="B67" s="2" t="s">
        <v>18</v>
      </c>
      <c r="D67" s="7">
        <f>(D63/D64)*D65*D66</f>
        <v>155934.96690928552</v>
      </c>
      <c r="E67" s="7">
        <f>(E63/E64)*E65*E66</f>
        <v>433980.93735531194</v>
      </c>
      <c r="F67" s="7">
        <f>(F63/F64)*F65*F66</f>
        <v>290789.90021084726</v>
      </c>
    </row>
    <row r="70" spans="1:6" x14ac:dyDescent="0.25">
      <c r="A70" s="2" t="s">
        <v>22</v>
      </c>
      <c r="B70" t="s">
        <v>6</v>
      </c>
      <c r="D70" s="4">
        <v>-3474544</v>
      </c>
      <c r="E70" s="4">
        <v>-2438663</v>
      </c>
      <c r="F70" s="4">
        <v>-4559829.1099999994</v>
      </c>
    </row>
    <row r="71" spans="1:6" x14ac:dyDescent="0.25">
      <c r="B71" t="s">
        <v>7</v>
      </c>
      <c r="D71" s="4">
        <v>1222305</v>
      </c>
      <c r="E71" s="4">
        <v>1207647</v>
      </c>
      <c r="F71" s="4">
        <v>1269016</v>
      </c>
    </row>
    <row r="72" spans="1:6" x14ac:dyDescent="0.25">
      <c r="B72" t="s">
        <v>8</v>
      </c>
      <c r="D72" s="4">
        <v>0</v>
      </c>
      <c r="E72" s="4">
        <v>0</v>
      </c>
      <c r="F72" s="4">
        <v>0</v>
      </c>
    </row>
    <row r="73" spans="1:6" x14ac:dyDescent="0.25">
      <c r="B73" t="s">
        <v>9</v>
      </c>
      <c r="D73" s="11">
        <v>0</v>
      </c>
      <c r="E73" s="11">
        <v>0</v>
      </c>
      <c r="F73" s="11">
        <v>0</v>
      </c>
    </row>
    <row r="74" spans="1:6" x14ac:dyDescent="0.25">
      <c r="B74" t="s">
        <v>11</v>
      </c>
      <c r="D74" s="4">
        <f>D70-D71-D72-D73</f>
        <v>-4696849</v>
      </c>
      <c r="E74" s="4">
        <f t="shared" ref="E74:F74" si="11">E70-E71-E72-E73</f>
        <v>-3646310</v>
      </c>
      <c r="F74" s="4">
        <f t="shared" si="11"/>
        <v>-5828845.1099999994</v>
      </c>
    </row>
    <row r="75" spans="1:6" x14ac:dyDescent="0.25">
      <c r="D75" s="4"/>
      <c r="E75" s="4"/>
      <c r="F75" s="4"/>
    </row>
    <row r="76" spans="1:6" x14ac:dyDescent="0.25">
      <c r="B76" t="s">
        <v>12</v>
      </c>
      <c r="D76" s="4">
        <v>-2438663</v>
      </c>
      <c r="E76" s="4">
        <v>-4559829.1099999994</v>
      </c>
      <c r="F76" s="4">
        <v>-8390118</v>
      </c>
    </row>
    <row r="77" spans="1:6" x14ac:dyDescent="0.25">
      <c r="B77" t="s">
        <v>7</v>
      </c>
      <c r="D77" s="4">
        <v>1207647</v>
      </c>
      <c r="E77" s="4">
        <v>1269016</v>
      </c>
      <c r="F77" s="4">
        <v>1276245</v>
      </c>
    </row>
    <row r="78" spans="1:6" x14ac:dyDescent="0.25">
      <c r="B78" t="s">
        <v>8</v>
      </c>
      <c r="D78" s="4">
        <v>0</v>
      </c>
      <c r="E78" s="4">
        <v>0</v>
      </c>
      <c r="F78" s="4">
        <v>0</v>
      </c>
    </row>
    <row r="79" spans="1:6" x14ac:dyDescent="0.25">
      <c r="B79" t="s">
        <v>9</v>
      </c>
      <c r="D79" s="11">
        <v>0</v>
      </c>
      <c r="E79" s="11">
        <v>0</v>
      </c>
      <c r="F79" s="11">
        <v>0</v>
      </c>
    </row>
    <row r="80" spans="1:6" x14ac:dyDescent="0.25">
      <c r="B80" t="s">
        <v>13</v>
      </c>
      <c r="D80" s="4">
        <f>D76-D77-D78-D79</f>
        <v>-3646310</v>
      </c>
      <c r="E80" s="4">
        <f t="shared" ref="E80:F80" si="12">E76-E77-E78-E79</f>
        <v>-5828845.1099999994</v>
      </c>
      <c r="F80" s="4">
        <f t="shared" si="12"/>
        <v>-9666363</v>
      </c>
    </row>
    <row r="81" spans="2:6" x14ac:dyDescent="0.25">
      <c r="D81" s="4"/>
      <c r="E81" s="4"/>
      <c r="F81" s="4"/>
    </row>
    <row r="82" spans="2:6" x14ac:dyDescent="0.25">
      <c r="B82" t="s">
        <v>14</v>
      </c>
      <c r="D82" s="4">
        <f>D80-D74</f>
        <v>1050539</v>
      </c>
      <c r="E82" s="4">
        <f t="shared" ref="E82:F82" si="13">E80-E74</f>
        <v>-2182535.1099999994</v>
      </c>
      <c r="F82" s="4">
        <f t="shared" si="13"/>
        <v>-3837517.8900000006</v>
      </c>
    </row>
    <row r="83" spans="2:6" x14ac:dyDescent="0.25">
      <c r="B83" t="s">
        <v>15</v>
      </c>
      <c r="D83" s="6">
        <v>0.22422</v>
      </c>
      <c r="E83" s="6">
        <v>0.22422</v>
      </c>
      <c r="F83" s="6">
        <v>0.22422</v>
      </c>
    </row>
    <row r="84" spans="2:6" x14ac:dyDescent="0.25">
      <c r="B84" t="s">
        <v>16</v>
      </c>
      <c r="D84" s="8">
        <v>1</v>
      </c>
      <c r="E84" s="8">
        <v>1</v>
      </c>
      <c r="F84" s="8">
        <v>1</v>
      </c>
    </row>
    <row r="85" spans="2:6" x14ac:dyDescent="0.25">
      <c r="B85" t="s">
        <v>17</v>
      </c>
      <c r="D85" s="8">
        <v>0.50419999999999998</v>
      </c>
      <c r="E85" s="8">
        <v>0.50419999999999998</v>
      </c>
      <c r="F85" s="8">
        <v>0.50419999999999998</v>
      </c>
    </row>
    <row r="86" spans="2:6" x14ac:dyDescent="0.25">
      <c r="B86" s="2" t="s">
        <v>18</v>
      </c>
      <c r="D86" s="7">
        <f>(D82/D83)*D84*D85</f>
        <v>2362330.585139595</v>
      </c>
      <c r="E86" s="7">
        <f>(E82/E83)*E84*E85</f>
        <v>-4907832.4969315836</v>
      </c>
      <c r="F86" s="7">
        <f>(F82/F83)*F84*F85</f>
        <v>-8629366.3372491319</v>
      </c>
    </row>
    <row r="89" spans="2:6" x14ac:dyDescent="0.25">
      <c r="B89" s="2" t="s">
        <v>23</v>
      </c>
      <c r="C89" s="3" t="s">
        <v>10</v>
      </c>
      <c r="D89" s="9">
        <f>D7+D25+D47+D67+D86</f>
        <v>-38772027.002646014</v>
      </c>
      <c r="E89" s="9">
        <f>E7+E25+E47+E67+E86</f>
        <v>11013723.306750741</v>
      </c>
      <c r="F89" s="9">
        <f>F7+F25+F47+F67+F86</f>
        <v>586113.45858638175</v>
      </c>
    </row>
    <row r="90" spans="2:6" x14ac:dyDescent="0.25">
      <c r="D90" s="2"/>
    </row>
    <row r="91" spans="2:6" x14ac:dyDescent="0.25">
      <c r="B91" s="2" t="s">
        <v>24</v>
      </c>
      <c r="C91" s="10" t="s">
        <v>10</v>
      </c>
      <c r="D91" s="10">
        <v>0.21</v>
      </c>
      <c r="E91" s="10">
        <v>0.21</v>
      </c>
      <c r="F91" s="10">
        <v>0.21</v>
      </c>
    </row>
    <row r="93" spans="2:6" x14ac:dyDescent="0.25">
      <c r="B93" s="2" t="s">
        <v>25</v>
      </c>
      <c r="C93" s="3" t="s">
        <v>10</v>
      </c>
      <c r="D93" s="3">
        <f>-D89*D91</f>
        <v>8142125.6705556624</v>
      </c>
      <c r="E93" s="3">
        <f t="shared" ref="E93:F93" si="14">-E89*E91</f>
        <v>-2312881.8944176557</v>
      </c>
      <c r="F93" s="3">
        <f t="shared" si="14"/>
        <v>-123083.82630314016</v>
      </c>
    </row>
    <row r="95" spans="2:6" x14ac:dyDescent="0.25">
      <c r="C95" s="9" t="s">
        <v>10</v>
      </c>
      <c r="D95" s="9" t="s">
        <v>10</v>
      </c>
      <c r="E95" s="9" t="s">
        <v>10</v>
      </c>
      <c r="F95" s="9" t="s">
        <v>10</v>
      </c>
    </row>
    <row r="96" spans="2:6" x14ac:dyDescent="0.25">
      <c r="F96" t="s">
        <v>10</v>
      </c>
    </row>
    <row r="97" spans="3:6" x14ac:dyDescent="0.25">
      <c r="C97" s="4" t="s">
        <v>10</v>
      </c>
      <c r="D97" s="4" t="s">
        <v>10</v>
      </c>
      <c r="E97" s="4" t="s">
        <v>10</v>
      </c>
      <c r="F97" s="4" t="s">
        <v>10</v>
      </c>
    </row>
    <row r="98" spans="3:6" x14ac:dyDescent="0.25">
      <c r="C98" s="4"/>
      <c r="D98" s="4"/>
      <c r="E98" s="4"/>
      <c r="F98" s="4" t="s">
        <v>10</v>
      </c>
    </row>
    <row r="99" spans="3:6" x14ac:dyDescent="0.25">
      <c r="C99" s="4" t="s">
        <v>10</v>
      </c>
      <c r="D99" s="4" t="s">
        <v>10</v>
      </c>
      <c r="E99" s="4" t="s">
        <v>10</v>
      </c>
      <c r="F99" s="4" t="s">
        <v>10</v>
      </c>
    </row>
  </sheetData>
  <printOptions horizontalCentered="1"/>
  <pageMargins left="0.7" right="0.7" top="0.6" bottom="0.25" header="0.3" footer="0.3"/>
  <pageSetup scale="48" orientation="portrait" r:id="rId1"/>
  <headerFooter>
    <oddHeader>&amp;R&amp;18Exhibit JJM-1</oddHeader>
    <oddFooter>&amp;C&amp;12&amp;P of &amp;N</oddFooter>
  </headerFooter>
  <rowBreaks count="1" manualBreakCount="1">
    <brk id="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EXHIBITJJM-1 p 1 of 2</vt:lpstr>
      <vt:lpstr>EXHIBIT JJM-1 p. 2 of 2</vt:lpstr>
      <vt:lpstr>'EXHIBIT JJM-1 p. 2 of 2'!Print_Area</vt:lpstr>
      <vt:lpstr>'EXHIBIT JJM-1 p. 2 of 2'!Print_Titles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Multer, Joel</dc:creator>
  <cp:lastModifiedBy>Wilen, Eric</cp:lastModifiedBy>
  <cp:lastPrinted>2024-09-26T19:05:01Z</cp:lastPrinted>
  <dcterms:created xsi:type="dcterms:W3CDTF">2024-09-11T19:58:55Z</dcterms:created>
  <dcterms:modified xsi:type="dcterms:W3CDTF">2024-09-26T19:05:06Z</dcterms:modified>
</cp:coreProperties>
</file>