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78ED2DE7-186A-4325-A6F1-6AB5236A0CEF}" xr6:coauthVersionLast="47" xr6:coauthVersionMax="47" xr10:uidLastSave="{00000000-0000-0000-0000-000000000000}"/>
  <bookViews>
    <workbookView xWindow="-120" yWindow="-120" windowWidth="29040" windowHeight="15720" xr2:uid="{CDDD0BAF-FBA2-47E2-AF65-775CD61E0461}"/>
  </bookViews>
  <sheets>
    <sheet name="K" sheetId="1" r:id="rId1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K!$A$1:$R$137</definedName>
    <definedName name="_xlnm.Print_Titles" localSheetId="0">K!$1:$13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8" i="1" l="1"/>
  <c r="N128" i="1"/>
  <c r="M128" i="1"/>
  <c r="I128" i="1"/>
  <c r="R128" i="1"/>
  <c r="Q128" i="1"/>
  <c r="P128" i="1"/>
  <c r="L128" i="1"/>
  <c r="K128" i="1"/>
  <c r="J128" i="1"/>
  <c r="P124" i="1"/>
  <c r="N124" i="1"/>
  <c r="M124" i="1"/>
  <c r="O124" i="1"/>
  <c r="J124" i="1"/>
  <c r="I124" i="1"/>
  <c r="H124" i="1"/>
  <c r="H130" i="1" s="1"/>
  <c r="H128" i="1" s="1"/>
  <c r="G124" i="1"/>
  <c r="G130" i="1" s="1"/>
  <c r="G128" i="1" s="1"/>
  <c r="R124" i="1"/>
  <c r="Q124" i="1"/>
  <c r="L124" i="1"/>
  <c r="K124" i="1"/>
  <c r="R98" i="1"/>
  <c r="Q98" i="1"/>
  <c r="P98" i="1"/>
  <c r="O98" i="1"/>
  <c r="N98" i="1"/>
  <c r="M98" i="1"/>
  <c r="L98" i="1"/>
  <c r="K98" i="1"/>
  <c r="J98" i="1"/>
  <c r="I98" i="1"/>
  <c r="R66" i="1"/>
  <c r="L64" i="1"/>
  <c r="K64" i="1"/>
  <c r="J66" i="1"/>
  <c r="I66" i="1"/>
  <c r="Q55" i="1"/>
  <c r="Q58" i="1" s="1"/>
  <c r="Q60" i="1" s="1"/>
  <c r="Q62" i="1" s="1"/>
  <c r="P55" i="1"/>
  <c r="P58" i="1" s="1"/>
  <c r="P60" i="1" s="1"/>
  <c r="P62" i="1" s="1"/>
  <c r="P64" i="1" s="1"/>
  <c r="O55" i="1"/>
  <c r="O58" i="1" s="1"/>
  <c r="O60" i="1" s="1"/>
  <c r="O62" i="1" s="1"/>
  <c r="O64" i="1" s="1"/>
  <c r="H55" i="1"/>
  <c r="G55" i="1"/>
  <c r="R55" i="1"/>
  <c r="R58" i="1" s="1"/>
  <c r="R60" i="1" s="1"/>
  <c r="R62" i="1" s="1"/>
  <c r="R64" i="1" s="1"/>
  <c r="N55" i="1"/>
  <c r="N58" i="1" s="1"/>
  <c r="N60" i="1" s="1"/>
  <c r="N62" i="1" s="1"/>
  <c r="M55" i="1"/>
  <c r="M58" i="1" s="1"/>
  <c r="M60" i="1" s="1"/>
  <c r="M62" i="1" s="1"/>
  <c r="L55" i="1"/>
  <c r="L58" i="1" s="1"/>
  <c r="L60" i="1" s="1"/>
  <c r="L62" i="1" s="1"/>
  <c r="K55" i="1"/>
  <c r="K58" i="1" s="1"/>
  <c r="K60" i="1" s="1"/>
  <c r="K62" i="1" s="1"/>
  <c r="J55" i="1"/>
  <c r="J58" i="1" s="1"/>
  <c r="J60" i="1" s="1"/>
  <c r="J62" i="1" s="1"/>
  <c r="I55" i="1"/>
  <c r="I58" i="1" s="1"/>
  <c r="I60" i="1" s="1"/>
  <c r="I62" i="1" s="1"/>
  <c r="R45" i="1"/>
  <c r="Q45" i="1"/>
  <c r="P45" i="1"/>
  <c r="O45" i="1"/>
  <c r="M45" i="1"/>
  <c r="N45" i="1"/>
  <c r="L45" i="1"/>
  <c r="K45" i="1"/>
  <c r="J45" i="1"/>
  <c r="I45" i="1"/>
  <c r="R31" i="1"/>
  <c r="Q31" i="1"/>
  <c r="J31" i="1"/>
  <c r="I31" i="1"/>
  <c r="H31" i="1"/>
  <c r="P31" i="1"/>
  <c r="O31" i="1"/>
  <c r="N31" i="1"/>
  <c r="M31" i="1"/>
  <c r="L31" i="1"/>
  <c r="K31" i="1"/>
  <c r="G31" i="1"/>
  <c r="N25" i="1"/>
  <c r="N27" i="1" s="1"/>
  <c r="N33" i="1" s="1"/>
  <c r="M25" i="1"/>
  <c r="M27" i="1" s="1"/>
  <c r="M33" i="1" s="1"/>
  <c r="K25" i="1"/>
  <c r="K27" i="1" s="1"/>
  <c r="L25" i="1"/>
  <c r="L27" i="1" s="1"/>
  <c r="R25" i="1"/>
  <c r="R27" i="1" s="1"/>
  <c r="R33" i="1" s="1"/>
  <c r="Q25" i="1"/>
  <c r="Q27" i="1" s="1"/>
  <c r="Q33" i="1" s="1"/>
  <c r="P25" i="1"/>
  <c r="P27" i="1" s="1"/>
  <c r="O25" i="1"/>
  <c r="O27" i="1" s="1"/>
  <c r="J25" i="1"/>
  <c r="J27" i="1" s="1"/>
  <c r="J33" i="1" s="1"/>
  <c r="I25" i="1"/>
  <c r="I27" i="1" s="1"/>
  <c r="I33" i="1" s="1"/>
  <c r="H25" i="1"/>
  <c r="H27" i="1" s="1"/>
  <c r="H33" i="1" s="1"/>
  <c r="G25" i="1"/>
  <c r="G27" i="1" s="1"/>
  <c r="G33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M64" i="1" l="1"/>
  <c r="O33" i="1"/>
  <c r="O66" i="1"/>
  <c r="Q64" i="1"/>
  <c r="Q66" i="1"/>
  <c r="P33" i="1"/>
  <c r="N64" i="1"/>
  <c r="N66" i="1"/>
  <c r="G58" i="1"/>
  <c r="G115" i="1"/>
  <c r="H58" i="1"/>
  <c r="H115" i="1"/>
  <c r="K33" i="1"/>
  <c r="L33" i="1"/>
  <c r="P66" i="1"/>
  <c r="L66" i="1"/>
  <c r="M66" i="1"/>
  <c r="K66" i="1"/>
  <c r="J64" i="1"/>
  <c r="I64" i="1"/>
  <c r="H78" i="1" l="1"/>
  <c r="H76" i="1"/>
  <c r="H77" i="1"/>
  <c r="H80" i="1"/>
  <c r="H60" i="1"/>
  <c r="H62" i="1" s="1"/>
  <c r="G78" i="1"/>
  <c r="G77" i="1"/>
  <c r="G60" i="1"/>
  <c r="G62" i="1" s="1"/>
  <c r="G80" i="1"/>
  <c r="G76" i="1"/>
  <c r="G66" i="1" l="1"/>
  <c r="G64" i="1"/>
  <c r="H66" i="1"/>
  <c r="H64" i="1"/>
</calcChain>
</file>

<file path=xl/sharedStrings.xml><?xml version="1.0" encoding="utf-8"?>
<sst xmlns="http://schemas.openxmlformats.org/spreadsheetml/2006/main" count="264" uniqueCount="127">
  <si>
    <t>Comparative Financial Data</t>
  </si>
  <si>
    <t>and 10 Most Recent Calendar Years</t>
  </si>
  <si>
    <t>Data:__X___Base Period___X___Forecasted Period</t>
  </si>
  <si>
    <t>FR 16(8)(k)</t>
  </si>
  <si>
    <t>Type of Filing:_______Original________Updated ____X____Revised</t>
  </si>
  <si>
    <t>Schedule K</t>
  </si>
  <si>
    <t>Workpaper Reference No(s).____________________</t>
  </si>
  <si>
    <t>Witness: Wiebe, Christian, Waller</t>
  </si>
  <si>
    <t>Line</t>
  </si>
  <si>
    <t>Forecasted</t>
  </si>
  <si>
    <t>Base</t>
  </si>
  <si>
    <t>Most Recent Ten Calendar Years - as Reported</t>
  </si>
  <si>
    <t>No.</t>
  </si>
  <si>
    <t>Description</t>
  </si>
  <si>
    <t>Period</t>
  </si>
  <si>
    <t xml:space="preserve"> </t>
  </si>
  <si>
    <t>Plant Data: ($000)</t>
  </si>
  <si>
    <t xml:space="preserve">   Plant in Service by functional class:</t>
  </si>
  <si>
    <t xml:space="preserve">   Intangible Plant</t>
  </si>
  <si>
    <t xml:space="preserve">   Production &amp; Gathering Plant</t>
  </si>
  <si>
    <t xml:space="preserve">   Underground Storage</t>
  </si>
  <si>
    <t xml:space="preserve">   Transmission Plant</t>
  </si>
  <si>
    <t xml:space="preserve">   Distribution Plant</t>
  </si>
  <si>
    <t xml:space="preserve">   General Plant</t>
  </si>
  <si>
    <t xml:space="preserve">    Acquisition Adjustments</t>
  </si>
  <si>
    <t xml:space="preserve">    Gross Plant</t>
  </si>
  <si>
    <t xml:space="preserve">   Less:  Accumulated depreciation</t>
  </si>
  <si>
    <t xml:space="preserve">   Net plant in Service</t>
  </si>
  <si>
    <t xml:space="preserve">  Construction Work in Progress</t>
  </si>
  <si>
    <t xml:space="preserve">    Total CWIP</t>
  </si>
  <si>
    <t>Total</t>
  </si>
  <si>
    <t>% of Construction financed internally</t>
  </si>
  <si>
    <r>
      <t xml:space="preserve">Capital structure:  </t>
    </r>
    <r>
      <rPr>
        <b/>
        <u/>
        <sz val="10.8"/>
        <rFont val="Helvetica-Narrow"/>
      </rPr>
      <t>(Total Company)</t>
    </r>
  </si>
  <si>
    <t>(based on year-end accounts))</t>
  </si>
  <si>
    <t xml:space="preserve">  Short-term debt ($000)</t>
  </si>
  <si>
    <t xml:space="preserve">  Long-term debt ($000)</t>
  </si>
  <si>
    <t xml:space="preserve">  Preferred stock ($000)</t>
  </si>
  <si>
    <t xml:space="preserve">  Common equity ($000)</t>
  </si>
  <si>
    <t>Condensed Income Statement data: ($000)</t>
  </si>
  <si>
    <t xml:space="preserve">  Operating Revenues </t>
  </si>
  <si>
    <t xml:space="preserve">  Operating Expenses (excludes Federal</t>
  </si>
  <si>
    <t xml:space="preserve">  and State Taxes, includes gas cost) </t>
  </si>
  <si>
    <t xml:space="preserve">  State Income Tax (current))</t>
  </si>
  <si>
    <t xml:space="preserve">  Federal Income Tax (current)</t>
  </si>
  <si>
    <t xml:space="preserve">  Federal and State Income Tax - net</t>
  </si>
  <si>
    <t xml:space="preserve">  Investment  tax credits</t>
  </si>
  <si>
    <t xml:space="preserve">  Operating Income</t>
  </si>
  <si>
    <t xml:space="preserve">  AFUDC</t>
  </si>
  <si>
    <t xml:space="preserve">  Other Income net</t>
  </si>
  <si>
    <t xml:space="preserve">  Income available for fixed charges</t>
  </si>
  <si>
    <t xml:space="preserve">  Interest charges</t>
  </si>
  <si>
    <t xml:space="preserve">  Net Income</t>
  </si>
  <si>
    <t xml:space="preserve">  Preferred dividends accrual</t>
  </si>
  <si>
    <t>N/A</t>
  </si>
  <si>
    <t xml:space="preserve">  Earnings available for common equity</t>
  </si>
  <si>
    <t xml:space="preserve">  AFUDC - % of Net Income</t>
  </si>
  <si>
    <t xml:space="preserve">  AFUDC - % of earnings available for </t>
  </si>
  <si>
    <t xml:space="preserve">   common equity</t>
  </si>
  <si>
    <t>Costs of Capital: (4)</t>
  </si>
  <si>
    <t xml:space="preserve">  Embedded cost of short-term debt (%)</t>
  </si>
  <si>
    <t xml:space="preserve">  Embedded cost of long-term debt  (%)</t>
  </si>
  <si>
    <t xml:space="preserve">  Embedded cost of preferred stock (%)</t>
  </si>
  <si>
    <t>Fixed Charge Coverage: (1)</t>
  </si>
  <si>
    <t xml:space="preserve">  Pre-Tax Interest Coverage </t>
  </si>
  <si>
    <t xml:space="preserve">  Pre-Tax Interest Coverage (Excluding AFUDC)</t>
  </si>
  <si>
    <t xml:space="preserve">  After Tax Interest Coverage  </t>
  </si>
  <si>
    <t xml:space="preserve">  SEC Coverage (3)</t>
  </si>
  <si>
    <t xml:space="preserve">  After Tax Interest Coverage (Excluding AFUDC)</t>
  </si>
  <si>
    <t xml:space="preserve">  Indenture Provision Coverage</t>
  </si>
  <si>
    <t xml:space="preserve">  After Tax Fixed Charge Coverage (3)</t>
  </si>
  <si>
    <t>Stock and Bond Ratings: (1)</t>
  </si>
  <si>
    <t xml:space="preserve">  Moody's Bond Rating</t>
  </si>
  <si>
    <t xml:space="preserve">  S&amp;P Bond Rating</t>
  </si>
  <si>
    <t xml:space="preserve">  Moody's Preferred Stock Rating</t>
  </si>
  <si>
    <t xml:space="preserve">  S&amp;P Preferred Stock Rating</t>
  </si>
  <si>
    <t>Common Stock Related Data: (1)</t>
  </si>
  <si>
    <t xml:space="preserve">  Shares Outstanding Year End (000)</t>
  </si>
  <si>
    <t xml:space="preserve">  Shares Outstanding - Weighted</t>
  </si>
  <si>
    <t xml:space="preserve">   Average (Monthly) (000)</t>
  </si>
  <si>
    <t xml:space="preserve">  Earnings Per Share - Weighted Avg. ($)</t>
  </si>
  <si>
    <t xml:space="preserve">  Dividends Paid Per Share ($)</t>
  </si>
  <si>
    <t xml:space="preserve">  Dividends Declared Per Share ($)</t>
  </si>
  <si>
    <t xml:space="preserve">  Dividend Payout Ratio (Declared</t>
  </si>
  <si>
    <t xml:space="preserve">   Basis) (%)</t>
  </si>
  <si>
    <t xml:space="preserve">  Market Price - High (Low)</t>
  </si>
  <si>
    <t xml:space="preserve">   1st Quarter - High ($)</t>
  </si>
  <si>
    <t xml:space="preserve">   1st Quarter - Low ($)</t>
  </si>
  <si>
    <t xml:space="preserve">   2nd Quarter - High ($)</t>
  </si>
  <si>
    <t xml:space="preserve">   2nd Quarter - Low ($)</t>
  </si>
  <si>
    <t xml:space="preserve">   3rd Quarter - High ($)</t>
  </si>
  <si>
    <t xml:space="preserve">   3rd Quarter - Low ($)</t>
  </si>
  <si>
    <t xml:space="preserve">   4th Quarter - High ($)</t>
  </si>
  <si>
    <t xml:space="preserve">   4th Quarter - Low ($)</t>
  </si>
  <si>
    <t xml:space="preserve">  Book Amount Per Share (Year-end) ($)</t>
  </si>
  <si>
    <t>(1) Based on fiscal year-end of parent company</t>
  </si>
  <si>
    <t>Rate of Return Measures (1)</t>
  </si>
  <si>
    <t xml:space="preserve">  Return On Common Equity (Average)</t>
  </si>
  <si>
    <t xml:space="preserve">  Return On Total Capital (Average)</t>
  </si>
  <si>
    <t xml:space="preserve">  Return On Net Plant in Service (Average)</t>
  </si>
  <si>
    <t>Other Financial and Operating Data:</t>
  </si>
  <si>
    <t xml:space="preserve">  Mix of Sales:</t>
  </si>
  <si>
    <t>(MMcf)</t>
  </si>
  <si>
    <t xml:space="preserve">   Residential</t>
  </si>
  <si>
    <t xml:space="preserve">   Commercial</t>
  </si>
  <si>
    <t xml:space="preserve">   Industrial</t>
  </si>
  <si>
    <t xml:space="preserve">   Public authority &amp; Other Sales</t>
  </si>
  <si>
    <t>Unbilled</t>
  </si>
  <si>
    <t xml:space="preserve">  Total Mix of Sales</t>
  </si>
  <si>
    <t xml:space="preserve">  Mix of Fuel:</t>
  </si>
  <si>
    <t xml:space="preserve">   Other</t>
  </si>
  <si>
    <t xml:space="preserve">  Total MIX of Fuel (2)</t>
  </si>
  <si>
    <t>Composite Depreciation Rate</t>
  </si>
  <si>
    <t>(1) Based on fiscal year-end of parent company, except for Base Period &amp; Test Period which are based on Atmos Energy Corporation, Kentucky.  Return calculations cannot be used for revenue requirement purposes</t>
  </si>
  <si>
    <t>(2) Kentucky gas purchases by accounting month.</t>
  </si>
  <si>
    <t>(3) No longer required to provide Computation of Earnings to Fixed charges in SEC filings.</t>
  </si>
  <si>
    <t>(4) The high cost of short-term debt for 2020 and more recent years is due to fixed commitment fees and low short-term borrowings.</t>
  </si>
  <si>
    <t>SOURCES:</t>
  </si>
  <si>
    <t>FR_16(8)(k)_Att1 - Schedule K_2024.xlsx</t>
  </si>
  <si>
    <t>KY Plant Data-2024.xlsx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</si>
  <si>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</si>
  <si>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</si>
  <si>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</si>
  <si>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</si>
  <si>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A1</t>
  </si>
  <si>
    <t>A2</t>
  </si>
  <si>
    <t>A-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</si>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</sst>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_)"/>
    <numFmt numFmtId="165" formatCode="hh:mm:ss_)"/>
    <numFmt numFmtId="166" formatCode="0.00_)"/>
    <numFmt numFmtId="167" formatCode="0.0%"/>
  </numFmts>
  <fonts count="8">
    <font>
      <sz val="12"/>
      <name val="Helvetica-Narrow"/>
      <family val="2"/>
    </font>
    <font>
      <sz val="12"/>
      <name val="Helvetica-Narrow"/>
    </font>
    <font>
      <u/>
      <sz val="12"/>
      <name val="Helvetica-Narrow"/>
      <family val="2"/>
    </font>
    <font>
      <u val="double"/>
      <sz val="12"/>
      <name val="Helvetica-Narrow"/>
      <family val="2"/>
    </font>
    <font>
      <u/>
      <sz val="12"/>
      <name val="Helvetica-Narrow"/>
    </font>
    <font>
      <b/>
      <u/>
      <sz val="10.8"/>
      <name val="Helvetica-Narrow"/>
    </font>
    <font>
      <sz val="12"/>
      <name val="Times New Roman"/>
      <family val="1"/>
    </font>
    <font>
      <sz val="10"/>
      <name val="Helvetica-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37" fontId="0" fillId="0" borderId="0" applyProtection="0"/>
    <xf numFmtId="9" fontId="6" fillId="0" borderId="0" applyFont="0" applyFill="0" applyBorder="0" applyAlignment="0" applyProtection="0"/>
  </cellStyleXfs>
  <cellXfs count="41">
    <xf numFmtId="37" fontId="0" fillId="0" borderId="0" xfId="0"/>
    <xf numFmtId="37" fontId="1" fillId="0" borderId="0" xfId="0" applyFont="1" applyAlignment="1" applyProtection="1">
      <alignment horizontal="left"/>
    </xf>
    <xf numFmtId="37" fontId="2" fillId="0" borderId="0" xfId="0" applyFont="1" applyAlignment="1" applyProtection="1">
      <alignment horizontal="left"/>
    </xf>
    <xf numFmtId="37" fontId="2" fillId="0" borderId="0" xfId="0" applyFont="1"/>
    <xf numFmtId="10" fontId="3" fillId="0" borderId="0" xfId="0" applyNumberFormat="1" applyFont="1" applyAlignment="1" applyProtection="1">
      <alignment horizontal="center"/>
    </xf>
    <xf numFmtId="37" fontId="4" fillId="0" borderId="0" xfId="0" applyFont="1"/>
    <xf numFmtId="37" fontId="7" fillId="0" borderId="0" xfId="0" applyFont="1"/>
    <xf numFmtId="37" fontId="7" fillId="0" borderId="0" xfId="0" applyFont="1" applyAlignment="1" applyProtection="1">
      <alignment horizontal="left"/>
    </xf>
    <xf numFmtId="37" fontId="0" fillId="0" borderId="0" xfId="0" applyFont="1" applyAlignment="1">
      <alignment horizontal="center"/>
    </xf>
    <xf numFmtId="37" fontId="6" fillId="0" borderId="0" xfId="0" applyFont="1"/>
    <xf numFmtId="37" fontId="0" fillId="0" borderId="0" xfId="0" applyFont="1"/>
    <xf numFmtId="164" fontId="0" fillId="0" borderId="0" xfId="0" applyNumberFormat="1" applyFont="1" applyProtection="1"/>
    <xf numFmtId="165" fontId="0" fillId="0" borderId="0" xfId="0" applyNumberFormat="1" applyFont="1" applyProtection="1"/>
    <xf numFmtId="37" fontId="0" fillId="0" borderId="0" xfId="0" applyFont="1" applyAlignment="1" applyProtection="1">
      <alignment horizontal="center"/>
    </xf>
    <xf numFmtId="37" fontId="0" fillId="0" borderId="0" xfId="0" applyFont="1" applyAlignment="1" applyProtection="1">
      <alignment horizontal="left"/>
    </xf>
    <xf numFmtId="37" fontId="0" fillId="0" borderId="0" xfId="0" applyFont="1" applyAlignment="1">
      <alignment horizontal="right"/>
    </xf>
    <xf numFmtId="37" fontId="0" fillId="0" borderId="0" xfId="0" applyFont="1" applyAlignment="1" applyProtection="1">
      <alignment horizontal="right"/>
    </xf>
    <xf numFmtId="37" fontId="0" fillId="0" borderId="1" xfId="0" applyFont="1" applyBorder="1" applyAlignment="1" applyProtection="1">
      <alignment horizontal="left"/>
    </xf>
    <xf numFmtId="37" fontId="0" fillId="0" borderId="1" xfId="0" applyFont="1" applyBorder="1"/>
    <xf numFmtId="37" fontId="0" fillId="0" borderId="2" xfId="0" applyFont="1" applyBorder="1" applyAlignment="1" applyProtection="1">
      <alignment horizontal="left"/>
    </xf>
    <xf numFmtId="37" fontId="0" fillId="0" borderId="2" xfId="0" applyFont="1" applyBorder="1" applyAlignment="1">
      <alignment horizontal="right"/>
    </xf>
    <xf numFmtId="37" fontId="0" fillId="0" borderId="1" xfId="0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37" fontId="0" fillId="0" borderId="0" xfId="0" applyFont="1" applyProtection="1"/>
    <xf numFmtId="37" fontId="0" fillId="0" borderId="2" xfId="0" applyFont="1" applyBorder="1" applyAlignment="1" applyProtection="1">
      <alignment horizontal="center"/>
    </xf>
    <xf numFmtId="37" fontId="0" fillId="0" borderId="3" xfId="0" applyFont="1" applyBorder="1" applyAlignment="1" applyProtection="1">
      <alignment horizontal="center"/>
    </xf>
    <xf numFmtId="37" fontId="0" fillId="0" borderId="0" xfId="0" applyFont="1" applyAlignment="1">
      <alignment horizontal="center"/>
    </xf>
    <xf numFmtId="37" fontId="3" fillId="0" borderId="0" xfId="0" applyFont="1" applyAlignment="1" applyProtection="1">
      <alignment horizontal="center"/>
    </xf>
    <xf numFmtId="166" fontId="0" fillId="0" borderId="0" xfId="0" applyNumberFormat="1" applyFont="1" applyProtection="1"/>
    <xf numFmtId="37" fontId="0" fillId="0" borderId="0" xfId="0" applyFont="1" applyAlignment="1" applyProtection="1">
      <alignment horizontal="center"/>
      <protection locked="0"/>
    </xf>
    <xf numFmtId="37" fontId="0" fillId="0" borderId="1" xfId="0" applyFont="1" applyBorder="1" applyAlignment="1" applyProtection="1">
      <alignment horizontal="center"/>
      <protection locked="0"/>
    </xf>
    <xf numFmtId="37" fontId="0" fillId="0" borderId="4" xfId="0" applyFont="1" applyBorder="1" applyAlignment="1" applyProtection="1">
      <alignment horizontal="center"/>
    </xf>
    <xf numFmtId="10" fontId="0" fillId="0" borderId="0" xfId="0" applyNumberFormat="1" applyFont="1" applyAlignment="1" applyProtection="1">
      <alignment horizontal="center"/>
    </xf>
    <xf numFmtId="39" fontId="0" fillId="0" borderId="0" xfId="0" applyNumberFormat="1" applyFont="1" applyAlignment="1" applyProtection="1">
      <alignment horizontal="center"/>
    </xf>
    <xf numFmtId="10" fontId="0" fillId="0" borderId="0" xfId="0" applyNumberFormat="1" applyFont="1" applyProtection="1"/>
    <xf numFmtId="9" fontId="0" fillId="0" borderId="0" xfId="1" applyFont="1" applyFill="1" applyAlignment="1" applyProtection="1">
      <alignment horizontal="center"/>
    </xf>
    <xf numFmtId="9" fontId="0" fillId="0" borderId="0" xfId="0" applyNumberFormat="1" applyFont="1" applyAlignment="1" applyProtection="1">
      <alignment horizontal="center"/>
    </xf>
    <xf numFmtId="167" fontId="0" fillId="0" borderId="0" xfId="0" applyNumberFormat="1" applyFont="1" applyProtection="1"/>
    <xf numFmtId="167" fontId="0" fillId="0" borderId="0" xfId="0" applyNumberFormat="1" applyFont="1" applyAlignment="1" applyProtection="1">
      <alignment horizontal="center"/>
    </xf>
    <xf numFmtId="37" fontId="0" fillId="0" borderId="0" xfId="0" applyFont="1" applyAlignment="1">
      <alignment horizontal="left" indent="1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8BBC-A553-418D-9E3C-24EF30851949}">
  <dimension ref="A1:AJ142"/>
  <sheetViews>
    <sheetView tabSelected="1" view="pageBreakPreview" zoomScale="80" zoomScaleNormal="100" zoomScaleSheetLayoutView="80" workbookViewId="0">
      <selection activeCell="A3" sqref="A3:R3"/>
    </sheetView>
  </sheetViews>
  <sheetFormatPr defaultColWidth="6.44140625" defaultRowHeight="15"/>
  <cols>
    <col min="1" max="1" width="5.33203125" style="10" customWidth="1"/>
    <col min="2" max="2" width="11.44140625" style="10" customWidth="1"/>
    <col min="3" max="4" width="6.44140625" style="10"/>
    <col min="5" max="5" width="7.109375" style="10" customWidth="1"/>
    <col min="6" max="6" width="7.33203125" style="10" customWidth="1"/>
    <col min="7" max="7" width="12.77734375" style="10" customWidth="1"/>
    <col min="8" max="8" width="13.6640625" style="10" customWidth="1"/>
    <col min="9" max="18" width="10.77734375" style="10" customWidth="1"/>
    <col min="19" max="19" width="9.44140625" style="10" customWidth="1"/>
    <col min="20" max="20" width="7.21875" style="10" customWidth="1"/>
    <col min="21" max="22" width="6.44140625" style="10"/>
    <col min="23" max="23" width="9.33203125" style="10" customWidth="1"/>
    <col min="24" max="24" width="6.44140625" style="10"/>
    <col min="25" max="25" width="10.6640625" style="10" customWidth="1"/>
    <col min="26" max="16384" width="6.44140625" style="10"/>
  </cols>
  <sheetData>
    <row r="1" spans="1:36" ht="15.75">
      <c r="A1" s="8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36">
      <c r="A2" s="8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1"/>
    </row>
    <row r="3" spans="1:36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2"/>
    </row>
    <row r="4" spans="1:36">
      <c r="A4" s="8" t="s">
        <v>121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36">
      <c r="A5" s="8" t="s">
        <v>122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36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36">
      <c r="A7" s="13"/>
      <c r="N7" s="14"/>
    </row>
    <row r="8" spans="1:36">
      <c r="A8" s="14" t="s">
        <v>2</v>
      </c>
      <c r="N8" s="14"/>
      <c r="O8" s="14"/>
      <c r="Q8" s="14"/>
      <c r="R8" s="15" t="s">
        <v>3</v>
      </c>
    </row>
    <row r="9" spans="1:36">
      <c r="A9" s="1" t="s">
        <v>4</v>
      </c>
      <c r="N9" s="14"/>
      <c r="O9" s="14"/>
      <c r="Q9" s="14"/>
      <c r="R9" s="16" t="s">
        <v>5</v>
      </c>
    </row>
    <row r="10" spans="1:36">
      <c r="A10" s="17" t="s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8"/>
      <c r="Q10" s="17"/>
      <c r="R10" s="20" t="s">
        <v>7</v>
      </c>
    </row>
    <row r="12" spans="1:36">
      <c r="A12" s="14" t="s">
        <v>8</v>
      </c>
      <c r="G12" s="13" t="s">
        <v>9</v>
      </c>
      <c r="H12" s="13" t="s">
        <v>10</v>
      </c>
      <c r="I12" s="18"/>
      <c r="J12" s="18"/>
      <c r="K12" s="18"/>
      <c r="L12" s="18"/>
      <c r="M12" s="21" t="s">
        <v>11</v>
      </c>
      <c r="N12" s="21"/>
      <c r="O12" s="18"/>
      <c r="P12" s="18"/>
      <c r="Q12" s="18"/>
      <c r="R12" s="18"/>
    </row>
    <row r="13" spans="1:36">
      <c r="A13" s="17" t="s">
        <v>12</v>
      </c>
      <c r="B13" s="18"/>
      <c r="C13" s="21" t="s">
        <v>13</v>
      </c>
      <c r="D13" s="18"/>
      <c r="E13" s="18"/>
      <c r="F13" s="18"/>
      <c r="G13" s="21" t="s">
        <v>14</v>
      </c>
      <c r="H13" s="21" t="s">
        <v>14</v>
      </c>
      <c r="I13" s="22">
        <v>2023</v>
      </c>
      <c r="J13" s="22">
        <v>2022</v>
      </c>
      <c r="K13" s="22">
        <v>2021</v>
      </c>
      <c r="L13" s="22">
        <v>2020</v>
      </c>
      <c r="M13" s="22">
        <v>2019</v>
      </c>
      <c r="N13" s="22">
        <v>2018</v>
      </c>
      <c r="O13" s="22">
        <v>2017</v>
      </c>
      <c r="P13" s="22">
        <v>2016</v>
      </c>
      <c r="Q13" s="22">
        <v>2015</v>
      </c>
      <c r="R13" s="22">
        <v>2014</v>
      </c>
    </row>
    <row r="14" spans="1:36">
      <c r="K14" s="10" t="s">
        <v>15</v>
      </c>
    </row>
    <row r="15" spans="1:36" ht="15.75">
      <c r="A15" s="13">
        <v>1</v>
      </c>
      <c r="B15" s="2" t="s">
        <v>16</v>
      </c>
      <c r="C15" s="3"/>
      <c r="S15" s="9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ht="15.75">
      <c r="A16" s="13">
        <f>A15+1</f>
        <v>2</v>
      </c>
      <c r="B16" s="14" t="s">
        <v>17</v>
      </c>
      <c r="S16" s="9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ht="15.75">
      <c r="A17" s="13">
        <f t="shared" ref="A17:A80" si="0">A16+1</f>
        <v>3</v>
      </c>
      <c r="B17" s="14" t="s">
        <v>18</v>
      </c>
      <c r="G17" s="13">
        <v>775.22442671499994</v>
      </c>
      <c r="H17" s="13">
        <v>775.22442671499994</v>
      </c>
      <c r="I17" s="13">
        <v>128</v>
      </c>
      <c r="J17" s="13">
        <v>128</v>
      </c>
      <c r="K17" s="13">
        <v>128</v>
      </c>
      <c r="L17" s="13">
        <v>128</v>
      </c>
      <c r="M17" s="13">
        <v>128</v>
      </c>
      <c r="N17" s="13">
        <v>128</v>
      </c>
      <c r="O17" s="13">
        <v>128</v>
      </c>
      <c r="P17" s="13">
        <v>128</v>
      </c>
      <c r="Q17" s="13">
        <v>128</v>
      </c>
      <c r="R17" s="13">
        <v>128</v>
      </c>
      <c r="S17" s="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13">
        <f t="shared" si="0"/>
        <v>4</v>
      </c>
      <c r="B18" s="14" t="s">
        <v>19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636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13">
        <f t="shared" si="0"/>
        <v>5</v>
      </c>
      <c r="B19" s="14" t="s">
        <v>20</v>
      </c>
      <c r="G19" s="13">
        <v>38353.976750000002</v>
      </c>
      <c r="H19" s="13">
        <v>35936.983749999999</v>
      </c>
      <c r="I19" s="13">
        <v>20622</v>
      </c>
      <c r="J19" s="13">
        <v>14924</v>
      </c>
      <c r="K19" s="13">
        <v>14473</v>
      </c>
      <c r="L19" s="13">
        <v>14473</v>
      </c>
      <c r="M19" s="13">
        <v>14471</v>
      </c>
      <c r="N19" s="13">
        <v>13328</v>
      </c>
      <c r="O19" s="13">
        <v>13329</v>
      </c>
      <c r="P19" s="13">
        <v>12454</v>
      </c>
      <c r="Q19" s="13">
        <v>11560</v>
      </c>
      <c r="R19" s="13">
        <v>10792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A20" s="13">
        <f t="shared" si="0"/>
        <v>6</v>
      </c>
      <c r="B20" s="14" t="s">
        <v>21</v>
      </c>
      <c r="G20" s="13">
        <v>33507.776519999999</v>
      </c>
      <c r="H20" s="13">
        <v>33507.776519999999</v>
      </c>
      <c r="I20" s="13">
        <v>33159</v>
      </c>
      <c r="J20" s="13">
        <v>33198</v>
      </c>
      <c r="K20" s="13">
        <v>33001</v>
      </c>
      <c r="L20" s="13">
        <v>33149</v>
      </c>
      <c r="M20" s="13">
        <v>32817</v>
      </c>
      <c r="N20" s="13">
        <v>31462</v>
      </c>
      <c r="O20" s="13">
        <v>31784</v>
      </c>
      <c r="P20" s="13">
        <v>31814</v>
      </c>
      <c r="Q20" s="13">
        <v>31808</v>
      </c>
      <c r="R20" s="13">
        <v>31877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>
      <c r="A21" s="13">
        <f t="shared" si="0"/>
        <v>7</v>
      </c>
      <c r="B21" s="14" t="s">
        <v>22</v>
      </c>
      <c r="G21" s="13">
        <v>841695.51389806031</v>
      </c>
      <c r="H21" s="13">
        <v>815055.70728191396</v>
      </c>
      <c r="I21" s="13">
        <v>829749</v>
      </c>
      <c r="J21" s="13">
        <v>771670</v>
      </c>
      <c r="K21" s="13">
        <v>752511</v>
      </c>
      <c r="L21" s="13">
        <v>693559</v>
      </c>
      <c r="M21" s="13">
        <v>666530</v>
      </c>
      <c r="N21" s="13">
        <v>573567</v>
      </c>
      <c r="O21" s="13">
        <v>517179</v>
      </c>
      <c r="P21" s="13">
        <v>472849</v>
      </c>
      <c r="Q21" s="13">
        <v>413302</v>
      </c>
      <c r="R21" s="13">
        <v>381623</v>
      </c>
    </row>
    <row r="22" spans="1:36">
      <c r="A22" s="13">
        <f t="shared" si="0"/>
        <v>8</v>
      </c>
      <c r="B22" s="14" t="s">
        <v>23</v>
      </c>
      <c r="G22" s="13">
        <v>50287.855760716047</v>
      </c>
      <c r="H22" s="13">
        <v>45753.152107352522</v>
      </c>
      <c r="I22" s="13">
        <v>24307</v>
      </c>
      <c r="J22" s="13">
        <v>23484</v>
      </c>
      <c r="K22" s="13">
        <v>25021</v>
      </c>
      <c r="L22" s="13">
        <v>24782</v>
      </c>
      <c r="M22" s="13">
        <v>23892</v>
      </c>
      <c r="N22" s="13">
        <v>22758</v>
      </c>
      <c r="O22" s="13">
        <v>21675</v>
      </c>
      <c r="P22" s="13">
        <v>21271</v>
      </c>
      <c r="Q22" s="13">
        <v>18126</v>
      </c>
      <c r="R22" s="13">
        <v>16683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>
      <c r="A23" s="13">
        <f t="shared" si="0"/>
        <v>9</v>
      </c>
      <c r="B23" s="14" t="s">
        <v>24</v>
      </c>
      <c r="G23" s="13"/>
      <c r="H23" s="13"/>
      <c r="I23" s="13">
        <v>3278.5473199999997</v>
      </c>
      <c r="J23" s="13">
        <v>3278.5473199999997</v>
      </c>
      <c r="K23" s="13">
        <v>3278.5473199999997</v>
      </c>
      <c r="L23" s="13">
        <v>3279</v>
      </c>
      <c r="M23" s="13">
        <v>3279</v>
      </c>
      <c r="N23" s="13">
        <v>3279</v>
      </c>
      <c r="O23" s="13">
        <v>3279</v>
      </c>
      <c r="P23" s="13">
        <v>3279</v>
      </c>
      <c r="Q23" s="13">
        <v>3279</v>
      </c>
      <c r="R23" s="13">
        <v>3279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>
      <c r="A24" s="13">
        <f t="shared" si="0"/>
        <v>10</v>
      </c>
      <c r="B24" s="14" t="s">
        <v>15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6">
      <c r="A25" s="13">
        <f t="shared" si="0"/>
        <v>11</v>
      </c>
      <c r="B25" s="14" t="s">
        <v>25</v>
      </c>
      <c r="G25" s="13">
        <f t="shared" ref="G25:R25" si="1">SUM(G17:G24)</f>
        <v>964620.34735549137</v>
      </c>
      <c r="H25" s="13">
        <f t="shared" si="1"/>
        <v>931028.84408598149</v>
      </c>
      <c r="I25" s="13">
        <f t="shared" si="1"/>
        <v>911243.54732000001</v>
      </c>
      <c r="J25" s="13">
        <f t="shared" si="1"/>
        <v>846682.54732000001</v>
      </c>
      <c r="K25" s="13">
        <f t="shared" si="1"/>
        <v>828412.54732000001</v>
      </c>
      <c r="L25" s="13">
        <f t="shared" si="1"/>
        <v>769370</v>
      </c>
      <c r="M25" s="13">
        <f t="shared" si="1"/>
        <v>741117</v>
      </c>
      <c r="N25" s="13">
        <f t="shared" si="1"/>
        <v>644522</v>
      </c>
      <c r="O25" s="13">
        <f t="shared" si="1"/>
        <v>587374</v>
      </c>
      <c r="P25" s="13">
        <f t="shared" si="1"/>
        <v>541795</v>
      </c>
      <c r="Q25" s="13">
        <f t="shared" si="1"/>
        <v>478203</v>
      </c>
      <c r="R25" s="13">
        <f t="shared" si="1"/>
        <v>445018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>
      <c r="A26" s="13">
        <f t="shared" si="0"/>
        <v>12</v>
      </c>
      <c r="B26" s="14" t="s">
        <v>26</v>
      </c>
      <c r="G26" s="21">
        <v>225029.87358881652</v>
      </c>
      <c r="H26" s="24">
        <v>204757.75061073719</v>
      </c>
      <c r="I26" s="13">
        <v>174869</v>
      </c>
      <c r="J26" s="13">
        <v>153918</v>
      </c>
      <c r="K26" s="13">
        <v>182190</v>
      </c>
      <c r="L26" s="13">
        <v>178144</v>
      </c>
      <c r="M26" s="13">
        <v>176418</v>
      </c>
      <c r="N26" s="13">
        <v>178946</v>
      </c>
      <c r="O26" s="13">
        <v>175150</v>
      </c>
      <c r="P26" s="13">
        <v>167228</v>
      </c>
      <c r="Q26" s="13">
        <v>165298</v>
      </c>
      <c r="R26" s="13">
        <v>160839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1:36">
      <c r="A27" s="13">
        <f t="shared" si="0"/>
        <v>13</v>
      </c>
      <c r="B27" s="14" t="s">
        <v>27</v>
      </c>
      <c r="G27" s="13">
        <f t="shared" ref="G27:R27" si="2">G25-G26</f>
        <v>739590.47376667487</v>
      </c>
      <c r="H27" s="13">
        <f t="shared" si="2"/>
        <v>726271.09347524424</v>
      </c>
      <c r="I27" s="25">
        <f t="shared" si="2"/>
        <v>736374.54732000001</v>
      </c>
      <c r="J27" s="25">
        <f t="shared" si="2"/>
        <v>692764.54732000001</v>
      </c>
      <c r="K27" s="25">
        <f t="shared" si="2"/>
        <v>646222.54732000001</v>
      </c>
      <c r="L27" s="25">
        <f t="shared" si="2"/>
        <v>591226</v>
      </c>
      <c r="M27" s="25">
        <f t="shared" si="2"/>
        <v>564699</v>
      </c>
      <c r="N27" s="25">
        <f t="shared" si="2"/>
        <v>465576</v>
      </c>
      <c r="O27" s="25">
        <f t="shared" si="2"/>
        <v>412224</v>
      </c>
      <c r="P27" s="25">
        <f t="shared" si="2"/>
        <v>374567</v>
      </c>
      <c r="Q27" s="25">
        <f t="shared" si="2"/>
        <v>312905</v>
      </c>
      <c r="R27" s="25">
        <f t="shared" si="2"/>
        <v>284179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>
      <c r="A28" s="13">
        <f t="shared" si="0"/>
        <v>14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36">
      <c r="A29" s="13">
        <f t="shared" si="0"/>
        <v>15</v>
      </c>
      <c r="B29" s="14" t="s">
        <v>28</v>
      </c>
      <c r="G29" s="13">
        <v>0</v>
      </c>
      <c r="H29" s="13">
        <v>0</v>
      </c>
      <c r="I29" s="13">
        <v>6973</v>
      </c>
      <c r="J29" s="13">
        <v>9205</v>
      </c>
      <c r="K29" s="13">
        <v>12491</v>
      </c>
      <c r="L29" s="13">
        <v>6625</v>
      </c>
      <c r="M29" s="13">
        <v>6557</v>
      </c>
      <c r="N29" s="13">
        <v>42150</v>
      </c>
      <c r="O29" s="13">
        <v>32838</v>
      </c>
      <c r="P29" s="13">
        <v>10146.378000000001</v>
      </c>
      <c r="Q29" s="13">
        <v>26310.035</v>
      </c>
      <c r="R29" s="13">
        <v>12708</v>
      </c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36">
      <c r="A30" s="13">
        <f t="shared" si="0"/>
        <v>16</v>
      </c>
      <c r="B30" s="14" t="s">
        <v>15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1:36">
      <c r="A31" s="13">
        <f t="shared" si="0"/>
        <v>17</v>
      </c>
      <c r="B31" s="14" t="s">
        <v>29</v>
      </c>
      <c r="G31" s="13">
        <f t="shared" ref="G31:R31" si="3">SUM(G29:G30)</f>
        <v>0</v>
      </c>
      <c r="H31" s="13">
        <f t="shared" si="3"/>
        <v>0</v>
      </c>
      <c r="I31" s="13">
        <f t="shared" si="3"/>
        <v>6973</v>
      </c>
      <c r="J31" s="13">
        <f t="shared" si="3"/>
        <v>9205</v>
      </c>
      <c r="K31" s="13">
        <f t="shared" si="3"/>
        <v>12491</v>
      </c>
      <c r="L31" s="13">
        <f t="shared" si="3"/>
        <v>6625</v>
      </c>
      <c r="M31" s="13">
        <f t="shared" si="3"/>
        <v>6557</v>
      </c>
      <c r="N31" s="13">
        <f t="shared" si="3"/>
        <v>42150</v>
      </c>
      <c r="O31" s="13">
        <f t="shared" si="3"/>
        <v>32838</v>
      </c>
      <c r="P31" s="13">
        <f t="shared" si="3"/>
        <v>10146.378000000001</v>
      </c>
      <c r="Q31" s="13">
        <f t="shared" si="3"/>
        <v>26310.035</v>
      </c>
      <c r="R31" s="13">
        <f t="shared" si="3"/>
        <v>12708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>
      <c r="A32" s="13">
        <f t="shared" si="0"/>
        <v>18</v>
      </c>
      <c r="G32" s="13"/>
      <c r="H32" s="13"/>
      <c r="I32" s="13"/>
      <c r="J32" s="13"/>
      <c r="K32" s="13"/>
      <c r="L32" s="13"/>
      <c r="M32" s="13"/>
      <c r="N32" s="13"/>
      <c r="O32" s="26"/>
      <c r="P32" s="13"/>
      <c r="Q32" s="13"/>
      <c r="R32" s="1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>
      <c r="A33" s="13">
        <f t="shared" si="0"/>
        <v>19</v>
      </c>
      <c r="B33" s="14" t="s">
        <v>30</v>
      </c>
      <c r="G33" s="27">
        <f t="shared" ref="G33:R33" si="4">G27+G31</f>
        <v>739590.47376667487</v>
      </c>
      <c r="H33" s="27">
        <f t="shared" si="4"/>
        <v>726271.09347524424</v>
      </c>
      <c r="I33" s="27">
        <f t="shared" si="4"/>
        <v>743347.54732000001</v>
      </c>
      <c r="J33" s="27">
        <f t="shared" si="4"/>
        <v>701969.54732000001</v>
      </c>
      <c r="K33" s="27">
        <f t="shared" si="4"/>
        <v>658713.54732000001</v>
      </c>
      <c r="L33" s="27">
        <f t="shared" si="4"/>
        <v>597851</v>
      </c>
      <c r="M33" s="27">
        <f t="shared" si="4"/>
        <v>571256</v>
      </c>
      <c r="N33" s="27">
        <f t="shared" si="4"/>
        <v>507726</v>
      </c>
      <c r="O33" s="27">
        <f t="shared" si="4"/>
        <v>445062</v>
      </c>
      <c r="P33" s="27">
        <f t="shared" si="4"/>
        <v>384713.37800000003</v>
      </c>
      <c r="Q33" s="27">
        <f t="shared" si="4"/>
        <v>339215.03499999997</v>
      </c>
      <c r="R33" s="27">
        <f t="shared" si="4"/>
        <v>296887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>
      <c r="A34" s="13">
        <f t="shared" si="0"/>
        <v>20</v>
      </c>
      <c r="G34" s="13"/>
      <c r="H34" s="26"/>
      <c r="I34" s="13"/>
      <c r="J34" s="13"/>
      <c r="K34" s="13"/>
      <c r="L34" s="26"/>
      <c r="M34" s="13"/>
      <c r="N34" s="13"/>
      <c r="O34" s="13"/>
      <c r="P34" s="13"/>
      <c r="Q34" s="13"/>
      <c r="R34" s="1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13">
        <f t="shared" si="0"/>
        <v>21</v>
      </c>
      <c r="B35" s="14" t="s">
        <v>31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>
      <c r="A36" s="13">
        <f t="shared" si="0"/>
        <v>22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>
      <c r="A37" s="13">
        <f t="shared" si="0"/>
        <v>23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36">
      <c r="A38" s="13">
        <f t="shared" si="0"/>
        <v>24</v>
      </c>
      <c r="B38" s="5" t="s">
        <v>32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3"/>
      <c r="T38" s="23"/>
      <c r="U38" s="23"/>
      <c r="AA38" s="28"/>
    </row>
    <row r="39" spans="1:36">
      <c r="A39" s="13">
        <f t="shared" si="0"/>
        <v>25</v>
      </c>
      <c r="B39" s="2" t="s">
        <v>33</v>
      </c>
      <c r="C39" s="3"/>
      <c r="D39" s="3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3"/>
      <c r="T39" s="23"/>
      <c r="U39" s="23"/>
      <c r="X39" s="28"/>
      <c r="AA39" s="28"/>
      <c r="AC39" s="28"/>
      <c r="AD39" s="28"/>
      <c r="AE39" s="28"/>
      <c r="AF39" s="28"/>
      <c r="AG39" s="28"/>
      <c r="AH39" s="28"/>
    </row>
    <row r="40" spans="1:36" ht="15.75">
      <c r="A40" s="13">
        <f t="shared" si="0"/>
        <v>26</v>
      </c>
      <c r="B40" s="14" t="s">
        <v>34</v>
      </c>
      <c r="G40" s="29">
        <v>37866.953405017921</v>
      </c>
      <c r="H40" s="29">
        <v>37866.953405017921</v>
      </c>
      <c r="I40" s="13">
        <v>241933</v>
      </c>
      <c r="J40" s="13">
        <v>184967</v>
      </c>
      <c r="K40" s="13">
        <v>0</v>
      </c>
      <c r="L40" s="13">
        <v>0</v>
      </c>
      <c r="M40" s="13">
        <v>464915</v>
      </c>
      <c r="N40" s="13">
        <v>575780</v>
      </c>
      <c r="O40" s="13">
        <v>447745</v>
      </c>
      <c r="P40" s="13">
        <v>829811</v>
      </c>
      <c r="Q40" s="13">
        <v>457927</v>
      </c>
      <c r="R40" s="13">
        <v>196695</v>
      </c>
      <c r="S40" s="9"/>
      <c r="X40" s="28"/>
      <c r="Z40" s="28"/>
      <c r="AA40" s="28"/>
      <c r="AC40" s="28"/>
      <c r="AD40" s="28"/>
      <c r="AE40" s="28"/>
      <c r="AF40" s="28"/>
      <c r="AG40" s="28"/>
      <c r="AH40" s="28"/>
    </row>
    <row r="41" spans="1:36" ht="15.75">
      <c r="A41" s="13">
        <f t="shared" si="0"/>
        <v>27</v>
      </c>
      <c r="B41" s="14" t="s">
        <v>35</v>
      </c>
      <c r="G41" s="29">
        <v>7790898.2290950017</v>
      </c>
      <c r="H41" s="29">
        <v>7213975.1521719238</v>
      </c>
      <c r="I41" s="13">
        <v>6555701</v>
      </c>
      <c r="J41" s="13">
        <v>7962104</v>
      </c>
      <c r="K41" s="13">
        <v>7330657</v>
      </c>
      <c r="L41" s="13">
        <v>4531944</v>
      </c>
      <c r="M41" s="13">
        <v>3529452</v>
      </c>
      <c r="N41" s="13">
        <v>3068665</v>
      </c>
      <c r="O41" s="13">
        <v>3067045</v>
      </c>
      <c r="P41" s="13">
        <v>2438779</v>
      </c>
      <c r="Q41" s="13">
        <v>2437515</v>
      </c>
      <c r="R41" s="13">
        <v>2455986</v>
      </c>
      <c r="S41" s="9"/>
      <c r="AA41" s="28"/>
    </row>
    <row r="42" spans="1:36">
      <c r="A42" s="13">
        <f t="shared" si="0"/>
        <v>28</v>
      </c>
      <c r="B42" s="14" t="s">
        <v>36</v>
      </c>
      <c r="G42" s="13"/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X42" s="28"/>
      <c r="AA42" s="28"/>
      <c r="AC42" s="28"/>
      <c r="AD42" s="28"/>
      <c r="AE42" s="28"/>
      <c r="AF42" s="28"/>
      <c r="AG42" s="28"/>
      <c r="AH42" s="28"/>
    </row>
    <row r="43" spans="1:36" ht="15.75">
      <c r="A43" s="13">
        <f t="shared" si="0"/>
        <v>29</v>
      </c>
      <c r="B43" s="14" t="s">
        <v>37</v>
      </c>
      <c r="G43" s="30">
        <v>12183077.097279999</v>
      </c>
      <c r="H43" s="30">
        <v>11296404.47738154</v>
      </c>
      <c r="I43" s="13">
        <v>10870064</v>
      </c>
      <c r="J43" s="13">
        <v>9419091</v>
      </c>
      <c r="K43" s="13">
        <v>7906889</v>
      </c>
      <c r="L43" s="13">
        <v>6791203</v>
      </c>
      <c r="M43" s="13">
        <v>5750223</v>
      </c>
      <c r="N43" s="13">
        <v>4769951</v>
      </c>
      <c r="O43" s="13">
        <v>3898666</v>
      </c>
      <c r="P43" s="13">
        <v>3463059</v>
      </c>
      <c r="Q43" s="13">
        <v>3194797</v>
      </c>
      <c r="R43" s="13">
        <v>3086232</v>
      </c>
      <c r="S43" s="9"/>
      <c r="AA43" s="28"/>
    </row>
    <row r="44" spans="1:36">
      <c r="A44" s="13">
        <f t="shared" si="0"/>
        <v>30</v>
      </c>
      <c r="G44" s="13"/>
      <c r="H44" s="13"/>
      <c r="I44" s="25"/>
      <c r="J44" s="25"/>
      <c r="K44" s="25"/>
      <c r="L44" s="25"/>
      <c r="M44" s="25"/>
      <c r="N44" s="25"/>
      <c r="O44" s="25"/>
      <c r="P44" s="25"/>
      <c r="Q44" s="25"/>
      <c r="R44" s="25"/>
      <c r="X44" s="28"/>
      <c r="Z44" s="28"/>
      <c r="AA44" s="28"/>
      <c r="AC44" s="28"/>
      <c r="AD44" s="28"/>
      <c r="AE44" s="28"/>
      <c r="AF44" s="28"/>
      <c r="AG44" s="28"/>
      <c r="AH44" s="28"/>
    </row>
    <row r="45" spans="1:36">
      <c r="A45" s="13">
        <f t="shared" si="0"/>
        <v>31</v>
      </c>
      <c r="B45" s="14" t="s">
        <v>30</v>
      </c>
      <c r="G45" s="27">
        <v>20011842.279780019</v>
      </c>
      <c r="H45" s="27">
        <v>18548246.582958482</v>
      </c>
      <c r="I45" s="27">
        <f t="shared" ref="I45:R45" si="5">SUM(I40:I43)</f>
        <v>17667698</v>
      </c>
      <c r="J45" s="27">
        <f t="shared" si="5"/>
        <v>17566162</v>
      </c>
      <c r="K45" s="27">
        <f t="shared" si="5"/>
        <v>15237546</v>
      </c>
      <c r="L45" s="27">
        <f t="shared" si="5"/>
        <v>11323147</v>
      </c>
      <c r="M45" s="27">
        <f t="shared" si="5"/>
        <v>9744590</v>
      </c>
      <c r="N45" s="27">
        <f t="shared" si="5"/>
        <v>8414396</v>
      </c>
      <c r="O45" s="27">
        <f>SUM(O40:O43)</f>
        <v>7413456</v>
      </c>
      <c r="P45" s="27">
        <f t="shared" si="5"/>
        <v>6731649</v>
      </c>
      <c r="Q45" s="27">
        <f t="shared" si="5"/>
        <v>6090239</v>
      </c>
      <c r="R45" s="27">
        <f t="shared" si="5"/>
        <v>5738913</v>
      </c>
      <c r="AA45" s="28"/>
    </row>
    <row r="46" spans="1:36">
      <c r="A46" s="13">
        <f t="shared" si="0"/>
        <v>32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X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6">
      <c r="A47" s="13">
        <f t="shared" si="0"/>
        <v>33</v>
      </c>
      <c r="B47" s="2" t="s">
        <v>38</v>
      </c>
      <c r="C47" s="3"/>
      <c r="D47" s="3"/>
      <c r="E47" s="3"/>
      <c r="F47" s="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AA47" s="28"/>
    </row>
    <row r="48" spans="1:36" ht="15.75">
      <c r="A48" s="13">
        <f t="shared" si="0"/>
        <v>34</v>
      </c>
      <c r="B48" s="14" t="s">
        <v>39</v>
      </c>
      <c r="G48" s="29">
        <v>187822.0132190111</v>
      </c>
      <c r="H48" s="29">
        <v>154805.38238077352</v>
      </c>
      <c r="I48" s="13">
        <v>190732</v>
      </c>
      <c r="J48" s="13">
        <v>230005.21871000004</v>
      </c>
      <c r="K48" s="13">
        <v>170968.63918</v>
      </c>
      <c r="L48" s="13">
        <v>153508.38554000002</v>
      </c>
      <c r="M48" s="13">
        <v>177708.51032000003</v>
      </c>
      <c r="N48" s="13">
        <v>180854.48095000003</v>
      </c>
      <c r="O48" s="13">
        <v>164101.98418</v>
      </c>
      <c r="P48" s="13">
        <v>147431.20070000002</v>
      </c>
      <c r="Q48" s="13">
        <v>170467.55309000003</v>
      </c>
      <c r="R48" s="13">
        <v>196881.73706000001</v>
      </c>
      <c r="S48" s="9"/>
      <c r="AA48" s="28"/>
    </row>
    <row r="49" spans="1:34" ht="15.75">
      <c r="A49" s="13">
        <f t="shared" si="0"/>
        <v>35</v>
      </c>
      <c r="B49" s="14" t="s">
        <v>40</v>
      </c>
      <c r="G49" s="13"/>
      <c r="H49" s="13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9"/>
      <c r="X49" s="28"/>
      <c r="Z49" s="28"/>
      <c r="AA49" s="28"/>
      <c r="AC49" s="28"/>
      <c r="AD49" s="28"/>
      <c r="AE49" s="28"/>
      <c r="AF49" s="28"/>
      <c r="AG49" s="28"/>
      <c r="AH49" s="28"/>
    </row>
    <row r="50" spans="1:34">
      <c r="A50" s="13">
        <f t="shared" si="0"/>
        <v>36</v>
      </c>
      <c r="B50" s="14" t="s">
        <v>41</v>
      </c>
      <c r="G50" s="29">
        <v>156791.54007040922</v>
      </c>
      <c r="H50" s="29">
        <v>119281.61026091559</v>
      </c>
      <c r="I50" s="13">
        <v>150750</v>
      </c>
      <c r="J50" s="13">
        <v>191957.97605</v>
      </c>
      <c r="K50" s="13">
        <v>140845.91335000002</v>
      </c>
      <c r="L50" s="13">
        <v>118505.37428999999</v>
      </c>
      <c r="M50" s="13">
        <v>144251.98412000001</v>
      </c>
      <c r="N50" s="13">
        <v>145816.76319999999</v>
      </c>
      <c r="O50" s="13">
        <v>124455.12636000001</v>
      </c>
      <c r="P50" s="13">
        <v>113446.59728999999</v>
      </c>
      <c r="Q50" s="13">
        <v>141525.69095999998</v>
      </c>
      <c r="R50" s="13">
        <v>166451.88477999999</v>
      </c>
      <c r="Z50" s="28"/>
      <c r="AA50" s="28"/>
    </row>
    <row r="51" spans="1:34">
      <c r="A51" s="13">
        <f t="shared" si="0"/>
        <v>37</v>
      </c>
      <c r="B51" s="14" t="s">
        <v>42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X51" s="28"/>
      <c r="Z51" s="28"/>
      <c r="AA51" s="28"/>
      <c r="AC51" s="28"/>
      <c r="AD51" s="28"/>
      <c r="AE51" s="28"/>
      <c r="AF51" s="28"/>
      <c r="AG51" s="28"/>
      <c r="AH51" s="28"/>
    </row>
    <row r="52" spans="1:34">
      <c r="A52" s="13">
        <f t="shared" si="0"/>
        <v>38</v>
      </c>
      <c r="B52" s="14" t="s">
        <v>43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Z52" s="28"/>
      <c r="AA52" s="28"/>
    </row>
    <row r="53" spans="1:34">
      <c r="A53" s="13">
        <f t="shared" si="0"/>
        <v>39</v>
      </c>
      <c r="B53" s="14" t="s">
        <v>44</v>
      </c>
      <c r="G53" s="13">
        <v>5692.6972803289555</v>
      </c>
      <c r="H53" s="13">
        <v>6995.2675193610203</v>
      </c>
      <c r="I53" s="13">
        <v>607</v>
      </c>
      <c r="J53" s="13">
        <v>5162.7196800000011</v>
      </c>
      <c r="K53" s="13">
        <v>3870.1726900000003</v>
      </c>
      <c r="L53" s="13">
        <v>3380.3330000000001</v>
      </c>
      <c r="M53" s="13">
        <v>6288.4629999999997</v>
      </c>
      <c r="N53" s="13">
        <v>8860.9265299999988</v>
      </c>
      <c r="O53" s="13">
        <v>9696.7549999999992</v>
      </c>
      <c r="P53" s="13">
        <v>9516.4333000000006</v>
      </c>
      <c r="Q53" s="13">
        <v>9884.3428100000001</v>
      </c>
      <c r="R53" s="13">
        <v>9671.5353700000014</v>
      </c>
      <c r="X53" s="28"/>
      <c r="Z53" s="28"/>
      <c r="AA53" s="28"/>
      <c r="AC53" s="28"/>
      <c r="AD53" s="28"/>
      <c r="AE53" s="28"/>
      <c r="AF53" s="28"/>
      <c r="AG53" s="28"/>
      <c r="AH53" s="28"/>
    </row>
    <row r="54" spans="1:34">
      <c r="A54" s="13">
        <f t="shared" si="0"/>
        <v>40</v>
      </c>
      <c r="B54" s="14" t="s">
        <v>45</v>
      </c>
      <c r="G54" s="30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Z54" s="28"/>
      <c r="AA54" s="28"/>
    </row>
    <row r="55" spans="1:34">
      <c r="A55" s="13">
        <f t="shared" si="0"/>
        <v>41</v>
      </c>
      <c r="B55" s="14" t="s">
        <v>46</v>
      </c>
      <c r="G55" s="13">
        <f t="shared" ref="G55:R55" si="6">G48-G50-G53-G54</f>
        <v>25337.775868272933</v>
      </c>
      <c r="H55" s="13">
        <f t="shared" si="6"/>
        <v>28528.504600496904</v>
      </c>
      <c r="I55" s="25">
        <f t="shared" si="6"/>
        <v>39375</v>
      </c>
      <c r="J55" s="25">
        <f t="shared" si="6"/>
        <v>32884.522980000045</v>
      </c>
      <c r="K55" s="25">
        <f t="shared" si="6"/>
        <v>26252.553139999982</v>
      </c>
      <c r="L55" s="25">
        <f t="shared" si="6"/>
        <v>31622.678250000026</v>
      </c>
      <c r="M55" s="25">
        <f t="shared" si="6"/>
        <v>27168.063200000022</v>
      </c>
      <c r="N55" s="25">
        <f t="shared" si="6"/>
        <v>26176.791220000043</v>
      </c>
      <c r="O55" s="25">
        <f t="shared" si="6"/>
        <v>29950.102819999993</v>
      </c>
      <c r="P55" s="25">
        <f t="shared" si="6"/>
        <v>24468.170110000025</v>
      </c>
      <c r="Q55" s="25">
        <f t="shared" si="6"/>
        <v>19057.51932000005</v>
      </c>
      <c r="R55" s="25">
        <f t="shared" si="6"/>
        <v>20758.31691000002</v>
      </c>
      <c r="Z55" s="28"/>
      <c r="AA55" s="28"/>
    </row>
    <row r="56" spans="1:34" ht="15.75">
      <c r="A56" s="13">
        <f t="shared" si="0"/>
        <v>42</v>
      </c>
      <c r="B56" s="14" t="s">
        <v>47</v>
      </c>
      <c r="G56" s="29">
        <v>0</v>
      </c>
      <c r="H56" s="29">
        <v>0</v>
      </c>
      <c r="I56" s="13">
        <v>908</v>
      </c>
      <c r="J56" s="13">
        <v>1212</v>
      </c>
      <c r="K56" s="13">
        <v>685</v>
      </c>
      <c r="L56" s="13">
        <v>615</v>
      </c>
      <c r="M56" s="13">
        <v>1513</v>
      </c>
      <c r="N56" s="13">
        <v>1239</v>
      </c>
      <c r="O56" s="13">
        <v>379</v>
      </c>
      <c r="P56" s="13">
        <v>179</v>
      </c>
      <c r="Q56" s="13">
        <v>182</v>
      </c>
      <c r="R56" s="13">
        <v>139</v>
      </c>
      <c r="S56" s="9"/>
      <c r="Z56" s="28"/>
      <c r="AA56" s="28"/>
      <c r="AC56" s="28"/>
      <c r="AD56" s="28"/>
      <c r="AE56" s="28"/>
      <c r="AF56" s="28"/>
      <c r="AG56" s="28"/>
      <c r="AH56" s="28"/>
    </row>
    <row r="57" spans="1:34">
      <c r="A57" s="13">
        <f t="shared" si="0"/>
        <v>43</v>
      </c>
      <c r="B57" s="14" t="s">
        <v>48</v>
      </c>
      <c r="G57" s="30">
        <v>2026.2992100000004</v>
      </c>
      <c r="H57" s="30">
        <v>2380.5889100000004</v>
      </c>
      <c r="I57" s="13">
        <v>763</v>
      </c>
      <c r="J57" s="13">
        <v>2213</v>
      </c>
      <c r="K57" s="13">
        <v>-548</v>
      </c>
      <c r="L57" s="13">
        <v>1418</v>
      </c>
      <c r="M57" s="13">
        <v>867</v>
      </c>
      <c r="N57" s="13">
        <v>942</v>
      </c>
      <c r="O57" s="13">
        <v>2135</v>
      </c>
      <c r="P57" s="13">
        <v>1908</v>
      </c>
      <c r="Q57" s="13">
        <v>1881</v>
      </c>
      <c r="R57" s="13">
        <v>1880</v>
      </c>
    </row>
    <row r="58" spans="1:34">
      <c r="A58" s="13">
        <f t="shared" si="0"/>
        <v>44</v>
      </c>
      <c r="B58" s="14" t="s">
        <v>49</v>
      </c>
      <c r="G58" s="13">
        <f t="shared" ref="G58:R58" si="7">G55+G56+G57</f>
        <v>27364.075078272934</v>
      </c>
      <c r="H58" s="13">
        <f t="shared" si="7"/>
        <v>30909.093510496903</v>
      </c>
      <c r="I58" s="25">
        <f t="shared" si="7"/>
        <v>41046</v>
      </c>
      <c r="J58" s="25">
        <f t="shared" si="7"/>
        <v>36309.522980000045</v>
      </c>
      <c r="K58" s="25">
        <f t="shared" si="7"/>
        <v>26389.553139999982</v>
      </c>
      <c r="L58" s="25">
        <f t="shared" si="7"/>
        <v>33655.678250000026</v>
      </c>
      <c r="M58" s="25">
        <f t="shared" si="7"/>
        <v>29548.063200000022</v>
      </c>
      <c r="N58" s="25">
        <f>N55+N56+N57</f>
        <v>28357.791220000043</v>
      </c>
      <c r="O58" s="25">
        <f t="shared" si="7"/>
        <v>32464.102819999993</v>
      </c>
      <c r="P58" s="25">
        <f t="shared" si="7"/>
        <v>26555.170110000025</v>
      </c>
      <c r="Q58" s="25">
        <f t="shared" si="7"/>
        <v>21120.51932000005</v>
      </c>
      <c r="R58" s="25">
        <f t="shared" si="7"/>
        <v>22777.31691000002</v>
      </c>
    </row>
    <row r="59" spans="1:34">
      <c r="A59" s="13">
        <f t="shared" si="0"/>
        <v>45</v>
      </c>
      <c r="B59" s="14" t="s">
        <v>50</v>
      </c>
      <c r="G59" s="30">
        <v>10240.350393355569</v>
      </c>
      <c r="H59" s="30">
        <v>9867.2166636814873</v>
      </c>
      <c r="I59" s="31">
        <v>9544</v>
      </c>
      <c r="J59" s="31">
        <v>9886</v>
      </c>
      <c r="K59" s="31">
        <v>9199</v>
      </c>
      <c r="L59" s="31">
        <v>8924</v>
      </c>
      <c r="M59" s="31">
        <v>8208</v>
      </c>
      <c r="N59" s="31">
        <v>8022</v>
      </c>
      <c r="O59" s="31">
        <v>8009</v>
      </c>
      <c r="P59" s="31">
        <v>7377</v>
      </c>
      <c r="Q59" s="31">
        <v>6744</v>
      </c>
      <c r="R59" s="31">
        <v>6419</v>
      </c>
    </row>
    <row r="60" spans="1:34">
      <c r="A60" s="13">
        <f t="shared" si="0"/>
        <v>46</v>
      </c>
      <c r="B60" s="14" t="s">
        <v>51</v>
      </c>
      <c r="G60" s="13">
        <f t="shared" ref="G60:R60" si="8">G58-G59</f>
        <v>17123.724684917364</v>
      </c>
      <c r="H60" s="13">
        <f t="shared" si="8"/>
        <v>21041.876846815416</v>
      </c>
      <c r="I60" s="13">
        <f t="shared" si="8"/>
        <v>31502</v>
      </c>
      <c r="J60" s="13">
        <f t="shared" si="8"/>
        <v>26423.522980000045</v>
      </c>
      <c r="K60" s="13">
        <f t="shared" si="8"/>
        <v>17190.553139999982</v>
      </c>
      <c r="L60" s="13">
        <f t="shared" si="8"/>
        <v>24731.678250000026</v>
      </c>
      <c r="M60" s="13">
        <f t="shared" si="8"/>
        <v>21340.063200000022</v>
      </c>
      <c r="N60" s="13">
        <f t="shared" si="8"/>
        <v>20335.791220000043</v>
      </c>
      <c r="O60" s="13">
        <f t="shared" si="8"/>
        <v>24455.102819999993</v>
      </c>
      <c r="P60" s="13">
        <f t="shared" si="8"/>
        <v>19178.170110000025</v>
      </c>
      <c r="Q60" s="13">
        <f t="shared" si="8"/>
        <v>14376.51932000005</v>
      </c>
      <c r="R60" s="13">
        <f t="shared" si="8"/>
        <v>16358.31691000002</v>
      </c>
    </row>
    <row r="61" spans="1:34">
      <c r="A61" s="13">
        <f t="shared" si="0"/>
        <v>47</v>
      </c>
      <c r="B61" s="14" t="s">
        <v>52</v>
      </c>
      <c r="G61" s="21" t="s">
        <v>53</v>
      </c>
      <c r="H61" s="21" t="s">
        <v>53</v>
      </c>
      <c r="I61" s="21" t="s">
        <v>53</v>
      </c>
      <c r="J61" s="21" t="s">
        <v>53</v>
      </c>
      <c r="K61" s="21" t="s">
        <v>53</v>
      </c>
      <c r="L61" s="21" t="s">
        <v>53</v>
      </c>
      <c r="M61" s="21" t="s">
        <v>53</v>
      </c>
      <c r="N61" s="21" t="s">
        <v>53</v>
      </c>
      <c r="O61" s="21" t="s">
        <v>53</v>
      </c>
      <c r="P61" s="21" t="s">
        <v>53</v>
      </c>
      <c r="Q61" s="21" t="s">
        <v>53</v>
      </c>
      <c r="R61" s="21" t="s">
        <v>53</v>
      </c>
    </row>
    <row r="62" spans="1:34" ht="15.75">
      <c r="A62" s="13">
        <f t="shared" si="0"/>
        <v>48</v>
      </c>
      <c r="B62" s="14" t="s">
        <v>54</v>
      </c>
      <c r="G62" s="27">
        <f t="shared" ref="G62:R62" si="9">G60</f>
        <v>17123.724684917364</v>
      </c>
      <c r="H62" s="27">
        <f t="shared" si="9"/>
        <v>21041.876846815416</v>
      </c>
      <c r="I62" s="27">
        <f t="shared" si="9"/>
        <v>31502</v>
      </c>
      <c r="J62" s="27">
        <f t="shared" si="9"/>
        <v>26423.522980000045</v>
      </c>
      <c r="K62" s="27">
        <f t="shared" si="9"/>
        <v>17190.553139999982</v>
      </c>
      <c r="L62" s="27">
        <f t="shared" si="9"/>
        <v>24731.678250000026</v>
      </c>
      <c r="M62" s="27">
        <f t="shared" si="9"/>
        <v>21340.063200000022</v>
      </c>
      <c r="N62" s="27">
        <f t="shared" si="9"/>
        <v>20335.791220000043</v>
      </c>
      <c r="O62" s="27">
        <f t="shared" si="9"/>
        <v>24455.102819999993</v>
      </c>
      <c r="P62" s="27">
        <f t="shared" si="9"/>
        <v>19178.170110000025</v>
      </c>
      <c r="Q62" s="27">
        <f t="shared" si="9"/>
        <v>14376.51932000005</v>
      </c>
      <c r="R62" s="27">
        <f t="shared" si="9"/>
        <v>16358.31691000002</v>
      </c>
      <c r="S62" s="9"/>
    </row>
    <row r="63" spans="1:34">
      <c r="A63" s="13">
        <f t="shared" si="0"/>
        <v>49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34">
      <c r="A64" s="13">
        <f t="shared" si="0"/>
        <v>50</v>
      </c>
      <c r="B64" s="14" t="s">
        <v>55</v>
      </c>
      <c r="G64" s="32">
        <f t="shared" ref="G64:R64" si="10">ROUND(G56/G62,4)</f>
        <v>0</v>
      </c>
      <c r="H64" s="32">
        <f t="shared" si="10"/>
        <v>0</v>
      </c>
      <c r="I64" s="32">
        <f t="shared" si="10"/>
        <v>2.8799999999999999E-2</v>
      </c>
      <c r="J64" s="32">
        <f t="shared" si="10"/>
        <v>4.5900000000000003E-2</v>
      </c>
      <c r="K64" s="32">
        <f t="shared" si="10"/>
        <v>3.9800000000000002E-2</v>
      </c>
      <c r="L64" s="32">
        <f t="shared" si="10"/>
        <v>2.4899999999999999E-2</v>
      </c>
      <c r="M64" s="32">
        <f t="shared" si="10"/>
        <v>7.0900000000000005E-2</v>
      </c>
      <c r="N64" s="32">
        <f t="shared" si="10"/>
        <v>6.0900000000000003E-2</v>
      </c>
      <c r="O64" s="32">
        <f t="shared" si="10"/>
        <v>1.55E-2</v>
      </c>
      <c r="P64" s="32">
        <f t="shared" si="10"/>
        <v>9.2999999999999992E-3</v>
      </c>
      <c r="Q64" s="32">
        <f t="shared" si="10"/>
        <v>1.2699999999999999E-2</v>
      </c>
      <c r="R64" s="32">
        <f t="shared" si="10"/>
        <v>8.5000000000000006E-3</v>
      </c>
    </row>
    <row r="65" spans="1:19">
      <c r="A65" s="13">
        <f t="shared" si="0"/>
        <v>51</v>
      </c>
      <c r="B65" s="14" t="s">
        <v>56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9">
      <c r="A66" s="13">
        <f t="shared" si="0"/>
        <v>52</v>
      </c>
      <c r="B66" s="14" t="s">
        <v>57</v>
      </c>
      <c r="G66" s="32">
        <f t="shared" ref="G66:R66" si="11">ROUND(G56/G62,4)</f>
        <v>0</v>
      </c>
      <c r="H66" s="32">
        <f t="shared" si="11"/>
        <v>0</v>
      </c>
      <c r="I66" s="32">
        <f>ROUND(I56/I62,4)</f>
        <v>2.8799999999999999E-2</v>
      </c>
      <c r="J66" s="32">
        <f>ROUND(J56/J62,4)</f>
        <v>4.5900000000000003E-2</v>
      </c>
      <c r="K66" s="32">
        <f t="shared" si="11"/>
        <v>3.9800000000000002E-2</v>
      </c>
      <c r="L66" s="32">
        <f t="shared" si="11"/>
        <v>2.4899999999999999E-2</v>
      </c>
      <c r="M66" s="32">
        <f t="shared" si="11"/>
        <v>7.0900000000000005E-2</v>
      </c>
      <c r="N66" s="32">
        <f t="shared" si="11"/>
        <v>6.0900000000000003E-2</v>
      </c>
      <c r="O66" s="32">
        <f t="shared" si="11"/>
        <v>1.55E-2</v>
      </c>
      <c r="P66" s="32">
        <f t="shared" si="11"/>
        <v>9.2999999999999992E-3</v>
      </c>
      <c r="Q66" s="32">
        <f t="shared" si="11"/>
        <v>1.2699999999999999E-2</v>
      </c>
      <c r="R66" s="32">
        <f t="shared" si="11"/>
        <v>8.5000000000000006E-3</v>
      </c>
    </row>
    <row r="67" spans="1:19">
      <c r="A67" s="13">
        <f t="shared" si="0"/>
        <v>53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9">
      <c r="A68" s="13">
        <f t="shared" si="0"/>
        <v>54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1:19">
      <c r="A69" s="13">
        <f t="shared" si="0"/>
        <v>55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9">
      <c r="A70" s="13">
        <f t="shared" si="0"/>
        <v>56</v>
      </c>
      <c r="B70" s="2" t="s">
        <v>58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9">
      <c r="A71" s="13">
        <f t="shared" si="0"/>
        <v>57</v>
      </c>
      <c r="B71" s="14" t="s">
        <v>59</v>
      </c>
      <c r="C71" s="3"/>
      <c r="G71" s="32">
        <v>0.1714</v>
      </c>
      <c r="H71" s="32">
        <v>0.17136080852890212</v>
      </c>
      <c r="I71" s="32">
        <v>9.35E-2</v>
      </c>
      <c r="J71" s="32">
        <v>0.2954</v>
      </c>
      <c r="K71" s="32">
        <v>0.53979999999999995</v>
      </c>
      <c r="L71" s="32">
        <v>0.22459999999999999</v>
      </c>
      <c r="M71" s="32">
        <v>8.0600000000000005E-2</v>
      </c>
      <c r="N71" s="32">
        <v>3.4000000000000002E-2</v>
      </c>
      <c r="O71" s="32">
        <v>1.6799999999999999E-2</v>
      </c>
      <c r="P71" s="32">
        <v>1.12E-2</v>
      </c>
      <c r="Q71" s="32">
        <v>1.09E-2</v>
      </c>
      <c r="R71" s="32">
        <v>1.49E-2</v>
      </c>
    </row>
    <row r="72" spans="1:19">
      <c r="A72" s="13">
        <f t="shared" si="0"/>
        <v>58</v>
      </c>
      <c r="B72" s="14" t="s">
        <v>60</v>
      </c>
      <c r="F72" s="23"/>
      <c r="G72" s="32">
        <v>4.1099999999999998E-2</v>
      </c>
      <c r="H72" s="32">
        <v>3.9699999999999999E-2</v>
      </c>
      <c r="I72" s="32">
        <v>3.61E-2</v>
      </c>
      <c r="J72" s="32">
        <v>3.1600000000000003E-2</v>
      </c>
      <c r="K72" s="32">
        <v>3.15E-2</v>
      </c>
      <c r="L72" s="32">
        <v>4.2599999999999999E-2</v>
      </c>
      <c r="M72" s="32">
        <v>4.6899999999999997E-2</v>
      </c>
      <c r="N72" s="32">
        <v>5.1900000000000002E-2</v>
      </c>
      <c r="O72" s="32">
        <v>5.45E-2</v>
      </c>
      <c r="P72" s="32">
        <v>5.8900000000000001E-2</v>
      </c>
      <c r="Q72" s="32">
        <v>5.8999999999999997E-2</v>
      </c>
      <c r="R72" s="32">
        <v>6.0299999999999999E-2</v>
      </c>
    </row>
    <row r="73" spans="1:19">
      <c r="A73" s="13">
        <f t="shared" si="0"/>
        <v>59</v>
      </c>
      <c r="B73" s="14" t="s">
        <v>61</v>
      </c>
      <c r="F73" s="23"/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13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</row>
    <row r="74" spans="1:19">
      <c r="A74" s="13">
        <f t="shared" si="0"/>
        <v>60</v>
      </c>
      <c r="F74" s="2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9">
      <c r="A75" s="13">
        <f t="shared" si="0"/>
        <v>61</v>
      </c>
      <c r="B75" s="2" t="s">
        <v>62</v>
      </c>
      <c r="F75" s="2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9" ht="15.75">
      <c r="A76" s="13">
        <f t="shared" si="0"/>
        <v>62</v>
      </c>
      <c r="B76" s="14" t="s">
        <v>63</v>
      </c>
      <c r="C76" s="3"/>
      <c r="D76" s="3"/>
      <c r="F76" s="23"/>
      <c r="G76" s="33">
        <f>(+G53+G58)/G59</f>
        <v>3.2280899665357849</v>
      </c>
      <c r="H76" s="33">
        <f>(+H53+H58)/H59</f>
        <v>3.8414440790961302</v>
      </c>
      <c r="I76" s="33">
        <v>7.45</v>
      </c>
      <c r="J76" s="33">
        <v>8.25</v>
      </c>
      <c r="K76" s="33">
        <v>9.4039832272477</v>
      </c>
      <c r="L76" s="33">
        <v>8.9</v>
      </c>
      <c r="M76" s="33">
        <v>6.98</v>
      </c>
      <c r="N76" s="33">
        <v>6.14</v>
      </c>
      <c r="O76" s="33">
        <v>5.85</v>
      </c>
      <c r="P76" s="33">
        <v>5.7223635160087802</v>
      </c>
      <c r="Q76" s="33">
        <v>5.26</v>
      </c>
      <c r="R76" s="33">
        <v>4.6900000000000004</v>
      </c>
      <c r="S76" s="9"/>
    </row>
    <row r="77" spans="1:19">
      <c r="A77" s="13">
        <f t="shared" si="0"/>
        <v>63</v>
      </c>
      <c r="B77" s="14" t="s">
        <v>64</v>
      </c>
      <c r="F77" s="23"/>
      <c r="G77" s="33">
        <f>(+G53+G58-G56)/G59</f>
        <v>3.2280899665357849</v>
      </c>
      <c r="H77" s="33">
        <f>(+H53+H58-H56)/H59</f>
        <v>3.8414440790961302</v>
      </c>
      <c r="I77" s="33">
        <v>8.2799999999999994</v>
      </c>
      <c r="J77" s="33">
        <v>9.2899999999999991</v>
      </c>
      <c r="K77" s="33">
        <v>10.81</v>
      </c>
      <c r="L77" s="33">
        <v>9.84</v>
      </c>
      <c r="M77" s="33">
        <v>7.3</v>
      </c>
      <c r="N77" s="33">
        <v>6.73</v>
      </c>
      <c r="O77" s="33">
        <v>6.03</v>
      </c>
      <c r="P77" s="33">
        <v>5.74</v>
      </c>
      <c r="Q77" s="33">
        <v>5.2803035946008698</v>
      </c>
      <c r="R77" s="33">
        <v>4.7</v>
      </c>
    </row>
    <row r="78" spans="1:19">
      <c r="A78" s="13">
        <f t="shared" si="0"/>
        <v>64</v>
      </c>
      <c r="B78" s="14" t="s">
        <v>65</v>
      </c>
      <c r="F78" s="23"/>
      <c r="G78" s="33">
        <f>G58/G59</f>
        <v>2.6721815198851067</v>
      </c>
      <c r="H78" s="33">
        <f>H58/H59</f>
        <v>3.1325037813616459</v>
      </c>
      <c r="I78" s="33">
        <v>6.71</v>
      </c>
      <c r="J78" s="33">
        <v>7.58</v>
      </c>
      <c r="K78" s="33">
        <v>7.8</v>
      </c>
      <c r="L78" s="33">
        <v>7.34</v>
      </c>
      <c r="M78" s="33">
        <v>5.69</v>
      </c>
      <c r="N78" s="33">
        <v>6.07</v>
      </c>
      <c r="O78" s="33">
        <v>4.0599999999999996</v>
      </c>
      <c r="P78" s="33">
        <v>3.2418469012036302</v>
      </c>
      <c r="Q78" s="33">
        <v>3.71053242831703</v>
      </c>
      <c r="R78" s="33">
        <v>3.2418469012036302</v>
      </c>
    </row>
    <row r="79" spans="1:19">
      <c r="A79" s="13">
        <f t="shared" si="0"/>
        <v>65</v>
      </c>
      <c r="B79" s="14" t="s">
        <v>66</v>
      </c>
      <c r="F79" s="23"/>
      <c r="G79" s="13" t="s">
        <v>53</v>
      </c>
      <c r="H79" s="13" t="s">
        <v>53</v>
      </c>
      <c r="I79" s="33" t="s">
        <v>53</v>
      </c>
      <c r="J79" s="33" t="s">
        <v>53</v>
      </c>
      <c r="K79" s="33" t="s">
        <v>53</v>
      </c>
      <c r="L79" s="33" t="s">
        <v>53</v>
      </c>
      <c r="M79" s="33" t="s">
        <v>53</v>
      </c>
      <c r="N79" s="33" t="s">
        <v>53</v>
      </c>
      <c r="O79" s="33">
        <v>5.45</v>
      </c>
      <c r="P79" s="33">
        <v>5.16</v>
      </c>
      <c r="Q79" s="33">
        <v>4.7699999999999996</v>
      </c>
      <c r="R79" s="33">
        <v>4.1100000000000003</v>
      </c>
    </row>
    <row r="80" spans="1:19">
      <c r="A80" s="13">
        <f t="shared" si="0"/>
        <v>66</v>
      </c>
      <c r="B80" s="14" t="s">
        <v>67</v>
      </c>
      <c r="F80" s="23"/>
      <c r="G80" s="33">
        <f>(G58-G56)/G59</f>
        <v>2.6721815198851067</v>
      </c>
      <c r="H80" s="33">
        <f>(H58-H56)/H59</f>
        <v>3.1325037813616459</v>
      </c>
      <c r="I80" s="33">
        <v>7.45</v>
      </c>
      <c r="J80" s="33">
        <v>8.5299999999999994</v>
      </c>
      <c r="K80" s="33">
        <v>8.9700000000000006</v>
      </c>
      <c r="L80" s="33">
        <v>8.1199999999999992</v>
      </c>
      <c r="M80" s="33">
        <v>5.96</v>
      </c>
      <c r="N80" s="33">
        <v>6.6548206214954204</v>
      </c>
      <c r="O80" s="33">
        <v>4.1844286165981597</v>
      </c>
      <c r="P80" s="33">
        <v>4.0713051167125398</v>
      </c>
      <c r="Q80" s="33">
        <v>3.73</v>
      </c>
      <c r="R80" s="33">
        <v>3.25</v>
      </c>
    </row>
    <row r="81" spans="1:19">
      <c r="A81" s="13">
        <f t="shared" ref="A81:A132" si="12">A80+1</f>
        <v>67</v>
      </c>
      <c r="B81" s="14" t="s">
        <v>68</v>
      </c>
      <c r="F81" s="23"/>
      <c r="G81" s="13" t="s">
        <v>53</v>
      </c>
      <c r="H81" s="13" t="s">
        <v>53</v>
      </c>
      <c r="I81" s="33" t="s">
        <v>53</v>
      </c>
      <c r="J81" s="33" t="s">
        <v>53</v>
      </c>
      <c r="K81" s="33" t="s">
        <v>53</v>
      </c>
      <c r="L81" s="33" t="s">
        <v>53</v>
      </c>
      <c r="M81" s="33" t="s">
        <v>53</v>
      </c>
      <c r="N81" s="33" t="s">
        <v>53</v>
      </c>
      <c r="O81" s="33" t="s">
        <v>53</v>
      </c>
      <c r="P81" s="33" t="s">
        <v>53</v>
      </c>
      <c r="Q81" s="33" t="s">
        <v>53</v>
      </c>
      <c r="R81" s="33" t="s">
        <v>53</v>
      </c>
    </row>
    <row r="82" spans="1:19">
      <c r="A82" s="13">
        <f t="shared" si="12"/>
        <v>68</v>
      </c>
      <c r="B82" s="14" t="s">
        <v>69</v>
      </c>
      <c r="G82" s="13" t="s">
        <v>53</v>
      </c>
      <c r="H82" s="13" t="s">
        <v>53</v>
      </c>
      <c r="I82" s="33" t="s">
        <v>53</v>
      </c>
      <c r="J82" s="33" t="s">
        <v>53</v>
      </c>
      <c r="K82" s="33" t="s">
        <v>53</v>
      </c>
      <c r="L82" s="33" t="s">
        <v>53</v>
      </c>
      <c r="M82" s="33" t="s">
        <v>53</v>
      </c>
      <c r="N82" s="33" t="s">
        <v>53</v>
      </c>
      <c r="O82" s="33">
        <v>3.81</v>
      </c>
      <c r="P82" s="33">
        <v>3.64</v>
      </c>
      <c r="Q82" s="33">
        <v>3.32</v>
      </c>
      <c r="R82" s="33">
        <v>3.02</v>
      </c>
    </row>
    <row r="83" spans="1:19">
      <c r="A83" s="13">
        <f t="shared" si="12"/>
        <v>69</v>
      </c>
      <c r="F83" s="34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9">
      <c r="A84" s="13">
        <f t="shared" si="12"/>
        <v>70</v>
      </c>
      <c r="B84" s="2" t="s">
        <v>70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9" ht="15.75">
      <c r="A85" s="13">
        <f t="shared" si="12"/>
        <v>71</v>
      </c>
      <c r="B85" s="14" t="s">
        <v>71</v>
      </c>
      <c r="C85" s="3"/>
      <c r="D85" s="3"/>
      <c r="G85" s="13" t="s">
        <v>53</v>
      </c>
      <c r="H85" s="13" t="s">
        <v>53</v>
      </c>
      <c r="I85" s="13" t="s">
        <v>123</v>
      </c>
      <c r="J85" s="13" t="s">
        <v>123</v>
      </c>
      <c r="K85" s="13" t="s">
        <v>123</v>
      </c>
      <c r="L85" s="13" t="s">
        <v>123</v>
      </c>
      <c r="M85" s="13" t="s">
        <v>124</v>
      </c>
      <c r="N85" s="13" t="s">
        <v>124</v>
      </c>
      <c r="O85" s="13" t="s">
        <v>124</v>
      </c>
      <c r="P85" s="13" t="s">
        <v>124</v>
      </c>
      <c r="Q85" s="13" t="s">
        <v>124</v>
      </c>
      <c r="R85" s="13" t="s">
        <v>124</v>
      </c>
      <c r="S85" s="9"/>
    </row>
    <row r="86" spans="1:19" ht="15.75">
      <c r="A86" s="13">
        <f t="shared" si="12"/>
        <v>72</v>
      </c>
      <c r="B86" s="14" t="s">
        <v>72</v>
      </c>
      <c r="F86" s="23"/>
      <c r="G86" s="13" t="s">
        <v>53</v>
      </c>
      <c r="H86" s="13" t="s">
        <v>53</v>
      </c>
      <c r="I86" s="13" t="s">
        <v>125</v>
      </c>
      <c r="J86" s="13" t="s">
        <v>125</v>
      </c>
      <c r="K86" s="13" t="s">
        <v>125</v>
      </c>
      <c r="L86" s="13" t="s">
        <v>123</v>
      </c>
      <c r="M86" s="13" t="s">
        <v>126</v>
      </c>
      <c r="N86" s="13" t="s">
        <v>126</v>
      </c>
      <c r="O86" s="13" t="s">
        <v>126</v>
      </c>
      <c r="P86" s="13" t="s">
        <v>126</v>
      </c>
      <c r="Q86" s="13" t="s">
        <v>125</v>
      </c>
      <c r="R86" s="13" t="s">
        <v>125</v>
      </c>
      <c r="S86" s="9"/>
    </row>
    <row r="87" spans="1:19">
      <c r="A87" s="13">
        <f t="shared" si="12"/>
        <v>73</v>
      </c>
      <c r="B87" s="14" t="s">
        <v>73</v>
      </c>
      <c r="G87" s="13" t="s">
        <v>53</v>
      </c>
      <c r="H87" s="13" t="s">
        <v>53</v>
      </c>
      <c r="I87" s="13" t="s">
        <v>53</v>
      </c>
      <c r="J87" s="13" t="s">
        <v>53</v>
      </c>
      <c r="K87" s="13" t="s">
        <v>53</v>
      </c>
      <c r="L87" s="13" t="s">
        <v>53</v>
      </c>
      <c r="M87" s="13" t="s">
        <v>53</v>
      </c>
      <c r="N87" s="13" t="s">
        <v>53</v>
      </c>
      <c r="O87" s="13" t="s">
        <v>53</v>
      </c>
      <c r="P87" s="13" t="s">
        <v>53</v>
      </c>
      <c r="Q87" s="13" t="s">
        <v>53</v>
      </c>
      <c r="R87" s="13" t="s">
        <v>53</v>
      </c>
    </row>
    <row r="88" spans="1:19">
      <c r="A88" s="13">
        <f t="shared" si="12"/>
        <v>74</v>
      </c>
      <c r="B88" s="14" t="s">
        <v>74</v>
      </c>
      <c r="G88" s="13" t="s">
        <v>53</v>
      </c>
      <c r="H88" s="13" t="s">
        <v>53</v>
      </c>
      <c r="I88" s="13" t="s">
        <v>53</v>
      </c>
      <c r="J88" s="13" t="s">
        <v>53</v>
      </c>
      <c r="K88" s="13" t="s">
        <v>53</v>
      </c>
      <c r="L88" s="13" t="s">
        <v>53</v>
      </c>
      <c r="M88" s="13" t="s">
        <v>53</v>
      </c>
      <c r="N88" s="13" t="s">
        <v>53</v>
      </c>
      <c r="O88" s="13" t="s">
        <v>53</v>
      </c>
      <c r="P88" s="13" t="s">
        <v>53</v>
      </c>
      <c r="Q88" s="13" t="s">
        <v>53</v>
      </c>
      <c r="R88" s="13" t="s">
        <v>53</v>
      </c>
    </row>
    <row r="89" spans="1:19">
      <c r="A89" s="13">
        <f t="shared" si="12"/>
        <v>75</v>
      </c>
      <c r="G89" s="13" t="s">
        <v>15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9">
      <c r="A90" s="13">
        <f t="shared" si="12"/>
        <v>76</v>
      </c>
      <c r="B90" s="2" t="s">
        <v>75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9" ht="15.75">
      <c r="A91" s="13">
        <f t="shared" si="12"/>
        <v>77</v>
      </c>
      <c r="B91" s="14" t="s">
        <v>76</v>
      </c>
      <c r="C91" s="3"/>
      <c r="D91" s="3"/>
      <c r="E91" s="3"/>
      <c r="G91" s="13" t="s">
        <v>53</v>
      </c>
      <c r="H91" s="13" t="s">
        <v>53</v>
      </c>
      <c r="I91" s="13">
        <v>148493</v>
      </c>
      <c r="J91" s="13">
        <v>140897</v>
      </c>
      <c r="K91" s="13">
        <v>132420</v>
      </c>
      <c r="L91" s="13">
        <v>125882</v>
      </c>
      <c r="M91" s="13">
        <v>119339</v>
      </c>
      <c r="N91" s="13">
        <v>111274</v>
      </c>
      <c r="O91" s="13">
        <v>106105</v>
      </c>
      <c r="P91" s="13">
        <v>103931</v>
      </c>
      <c r="Q91" s="13">
        <v>101479</v>
      </c>
      <c r="R91" s="13">
        <v>100388</v>
      </c>
      <c r="S91" s="9"/>
    </row>
    <row r="92" spans="1:19">
      <c r="A92" s="13">
        <f t="shared" si="12"/>
        <v>78</v>
      </c>
      <c r="B92" s="14" t="s">
        <v>77</v>
      </c>
      <c r="G92" s="13" t="s">
        <v>53</v>
      </c>
      <c r="H92" s="13" t="s">
        <v>53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9" ht="15.75">
      <c r="A93" s="13">
        <f t="shared" si="12"/>
        <v>79</v>
      </c>
      <c r="B93" s="14" t="s">
        <v>78</v>
      </c>
      <c r="G93" s="13" t="s">
        <v>53</v>
      </c>
      <c r="H93" s="13" t="s">
        <v>53</v>
      </c>
      <c r="I93" s="13">
        <v>145166</v>
      </c>
      <c r="J93" s="13">
        <v>138096</v>
      </c>
      <c r="K93" s="13">
        <v>129834</v>
      </c>
      <c r="L93" s="13">
        <v>122872</v>
      </c>
      <c r="M93" s="13">
        <v>117461</v>
      </c>
      <c r="N93" s="13">
        <v>111012</v>
      </c>
      <c r="O93" s="13">
        <v>106100</v>
      </c>
      <c r="P93" s="13">
        <v>103524</v>
      </c>
      <c r="Q93" s="13">
        <v>101892</v>
      </c>
      <c r="R93" s="13">
        <v>97608</v>
      </c>
      <c r="S93" s="9"/>
    </row>
    <row r="94" spans="1:19">
      <c r="A94" s="13">
        <f t="shared" si="12"/>
        <v>80</v>
      </c>
      <c r="B94" s="14" t="s">
        <v>79</v>
      </c>
      <c r="G94" s="13" t="s">
        <v>53</v>
      </c>
      <c r="H94" s="13" t="s">
        <v>53</v>
      </c>
      <c r="I94" s="33">
        <v>6.1</v>
      </c>
      <c r="J94" s="33">
        <v>5.6</v>
      </c>
      <c r="K94" s="33">
        <v>5.12</v>
      </c>
      <c r="L94" s="33">
        <v>4.8899999999999997</v>
      </c>
      <c r="M94" s="33">
        <v>4.3499999999999996</v>
      </c>
      <c r="N94" s="33">
        <v>5.43</v>
      </c>
      <c r="O94" s="33">
        <v>3.73</v>
      </c>
      <c r="P94" s="33">
        <v>3.38</v>
      </c>
      <c r="Q94" s="33">
        <v>3.09</v>
      </c>
      <c r="R94" s="33">
        <v>2.96</v>
      </c>
    </row>
    <row r="95" spans="1:19">
      <c r="A95" s="13">
        <f t="shared" si="12"/>
        <v>81</v>
      </c>
      <c r="B95" s="14" t="s">
        <v>80</v>
      </c>
      <c r="G95" s="13" t="s">
        <v>53</v>
      </c>
      <c r="H95" s="13" t="s">
        <v>53</v>
      </c>
      <c r="I95" s="33">
        <v>2.96</v>
      </c>
      <c r="J95" s="33">
        <v>2.72</v>
      </c>
      <c r="K95" s="33">
        <v>2.5</v>
      </c>
      <c r="L95" s="33">
        <v>2.2999999999999998</v>
      </c>
      <c r="M95" s="33">
        <v>2.1</v>
      </c>
      <c r="N95" s="33">
        <v>1.94</v>
      </c>
      <c r="O95" s="33">
        <v>1.8</v>
      </c>
      <c r="P95" s="33">
        <v>1.68</v>
      </c>
      <c r="Q95" s="33">
        <v>1.56</v>
      </c>
      <c r="R95" s="33">
        <v>1.48</v>
      </c>
    </row>
    <row r="96" spans="1:19" ht="15.75">
      <c r="A96" s="13">
        <f t="shared" si="12"/>
        <v>82</v>
      </c>
      <c r="B96" s="14" t="s">
        <v>81</v>
      </c>
      <c r="G96" s="13" t="s">
        <v>53</v>
      </c>
      <c r="H96" s="13" t="s">
        <v>53</v>
      </c>
      <c r="I96" s="33">
        <v>2.96</v>
      </c>
      <c r="J96" s="33">
        <v>2.72</v>
      </c>
      <c r="K96" s="33">
        <v>2.5</v>
      </c>
      <c r="L96" s="33">
        <v>2.2999999999999998</v>
      </c>
      <c r="M96" s="33">
        <v>2.1</v>
      </c>
      <c r="N96" s="33">
        <v>1.94</v>
      </c>
      <c r="O96" s="33">
        <v>1.8</v>
      </c>
      <c r="P96" s="33">
        <v>1.68</v>
      </c>
      <c r="Q96" s="33">
        <v>1.56</v>
      </c>
      <c r="R96" s="33">
        <v>1.48</v>
      </c>
      <c r="S96" s="9"/>
    </row>
    <row r="97" spans="1:19">
      <c r="A97" s="13">
        <f t="shared" si="12"/>
        <v>83</v>
      </c>
      <c r="B97" s="14" t="s">
        <v>82</v>
      </c>
      <c r="G97" s="13" t="s">
        <v>53</v>
      </c>
      <c r="H97" s="13" t="s">
        <v>53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9">
      <c r="A98" s="13">
        <f t="shared" si="12"/>
        <v>84</v>
      </c>
      <c r="B98" s="14" t="s">
        <v>83</v>
      </c>
      <c r="G98" s="13" t="s">
        <v>53</v>
      </c>
      <c r="H98" s="13" t="s">
        <v>53</v>
      </c>
      <c r="I98" s="35">
        <f>I96/I94</f>
        <v>0.48524590163934428</v>
      </c>
      <c r="J98" s="35">
        <f>J96/J94</f>
        <v>0.48571428571428577</v>
      </c>
      <c r="K98" s="35">
        <f>K96/K94</f>
        <v>0.48828125</v>
      </c>
      <c r="L98" s="35">
        <f>L96/L94</f>
        <v>0.47034764826175868</v>
      </c>
      <c r="M98" s="36">
        <f t="shared" ref="M98:R98" si="13">M96/M94</f>
        <v>0.48275862068965525</v>
      </c>
      <c r="N98" s="36">
        <f t="shared" si="13"/>
        <v>0.35727440147329653</v>
      </c>
      <c r="O98" s="36">
        <f t="shared" si="13"/>
        <v>0.48257372654155495</v>
      </c>
      <c r="P98" s="36">
        <f t="shared" si="13"/>
        <v>0.49704142011834318</v>
      </c>
      <c r="Q98" s="36">
        <f t="shared" si="13"/>
        <v>0.50485436893203883</v>
      </c>
      <c r="R98" s="36">
        <f t="shared" si="13"/>
        <v>0.5</v>
      </c>
    </row>
    <row r="99" spans="1:19">
      <c r="A99" s="13">
        <f t="shared" si="12"/>
        <v>85</v>
      </c>
      <c r="B99" s="14" t="s">
        <v>84</v>
      </c>
      <c r="G99" s="13" t="s">
        <v>53</v>
      </c>
      <c r="H99" s="13" t="s">
        <v>53</v>
      </c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9" ht="15.75">
      <c r="A100" s="13">
        <f t="shared" si="12"/>
        <v>86</v>
      </c>
      <c r="B100" s="14" t="s">
        <v>85</v>
      </c>
      <c r="G100" s="13" t="s">
        <v>53</v>
      </c>
      <c r="H100" s="13" t="s">
        <v>53</v>
      </c>
      <c r="I100" s="33">
        <v>114.90213870967739</v>
      </c>
      <c r="J100" s="33">
        <v>110.11558387096773</v>
      </c>
      <c r="K100" s="33">
        <v>92.042019672131133</v>
      </c>
      <c r="L100" s="33">
        <v>111.58455322580643</v>
      </c>
      <c r="M100" s="33">
        <v>99.5</v>
      </c>
      <c r="N100" s="33">
        <v>92.29</v>
      </c>
      <c r="O100" s="33">
        <v>74.73</v>
      </c>
      <c r="P100" s="33">
        <v>64.25</v>
      </c>
      <c r="Q100" s="33">
        <v>58.08</v>
      </c>
      <c r="R100" s="33">
        <v>47.06</v>
      </c>
      <c r="S100" s="9"/>
    </row>
    <row r="101" spans="1:19">
      <c r="A101" s="13">
        <f t="shared" si="12"/>
        <v>87</v>
      </c>
      <c r="B101" s="14" t="s">
        <v>86</v>
      </c>
      <c r="G101" s="13" t="s">
        <v>53</v>
      </c>
      <c r="H101" s="13" t="s">
        <v>53</v>
      </c>
      <c r="I101" s="33">
        <v>112.55743225806452</v>
      </c>
      <c r="J101" s="33">
        <v>107.90324032258064</v>
      </c>
      <c r="K101" s="33">
        <v>89.981811475409842</v>
      </c>
      <c r="L101" s="33">
        <v>107.72552741935483</v>
      </c>
      <c r="M101" s="33">
        <v>89.33</v>
      </c>
      <c r="N101" s="33">
        <v>84.41</v>
      </c>
      <c r="O101" s="33">
        <v>68.959999999999994</v>
      </c>
      <c r="P101" s="33">
        <v>57.82</v>
      </c>
      <c r="Q101" s="33">
        <v>47.35</v>
      </c>
      <c r="R101" s="33">
        <v>41.08</v>
      </c>
    </row>
    <row r="102" spans="1:19">
      <c r="A102" s="13">
        <f t="shared" si="12"/>
        <v>88</v>
      </c>
      <c r="B102" s="14" t="s">
        <v>87</v>
      </c>
      <c r="G102" s="13" t="s">
        <v>53</v>
      </c>
      <c r="H102" s="13" t="s">
        <v>53</v>
      </c>
      <c r="I102" s="33">
        <v>116.69829193548387</v>
      </c>
      <c r="J102" s="33">
        <v>115.75269354838707</v>
      </c>
      <c r="K102" s="33">
        <v>101.02285555555554</v>
      </c>
      <c r="L102" s="33">
        <v>102.5549761904762</v>
      </c>
      <c r="M102" s="33">
        <v>103.72</v>
      </c>
      <c r="N102" s="33">
        <v>85.89</v>
      </c>
      <c r="O102" s="33">
        <v>80.400000000000006</v>
      </c>
      <c r="P102" s="33">
        <v>74.33</v>
      </c>
      <c r="Q102" s="33">
        <v>58.81</v>
      </c>
      <c r="R102" s="33">
        <v>48.01</v>
      </c>
    </row>
    <row r="103" spans="1:19">
      <c r="A103" s="13">
        <f t="shared" si="12"/>
        <v>89</v>
      </c>
      <c r="B103" s="14" t="s">
        <v>88</v>
      </c>
      <c r="G103" s="13" t="s">
        <v>53</v>
      </c>
      <c r="H103" s="13" t="s">
        <v>53</v>
      </c>
      <c r="I103" s="33">
        <v>114.65685161290322</v>
      </c>
      <c r="J103" s="33">
        <v>113.4316596774194</v>
      </c>
      <c r="K103" s="33">
        <v>99.552065079365079</v>
      </c>
      <c r="L103" s="33">
        <v>99.281507936507921</v>
      </c>
      <c r="M103" s="33">
        <v>89.85</v>
      </c>
      <c r="N103" s="33">
        <v>78.03</v>
      </c>
      <c r="O103" s="33">
        <v>73.209999999999994</v>
      </c>
      <c r="P103" s="33">
        <v>61.74</v>
      </c>
      <c r="Q103" s="33">
        <v>52.02</v>
      </c>
      <c r="R103" s="33">
        <v>44.19</v>
      </c>
    </row>
    <row r="104" spans="1:19">
      <c r="A104" s="13">
        <f t="shared" si="12"/>
        <v>90</v>
      </c>
      <c r="B104" s="14" t="s">
        <v>89</v>
      </c>
      <c r="G104" s="13" t="s">
        <v>53</v>
      </c>
      <c r="H104" s="13" t="s">
        <v>53</v>
      </c>
      <c r="I104" s="33">
        <v>117.70365079365078</v>
      </c>
      <c r="J104" s="33">
        <v>115.61934062499998</v>
      </c>
      <c r="K104" s="33">
        <v>97.517995312500034</v>
      </c>
      <c r="L104" s="33">
        <v>100.81804687500001</v>
      </c>
      <c r="M104" s="33">
        <v>107.93</v>
      </c>
      <c r="N104" s="33">
        <v>90.53</v>
      </c>
      <c r="O104" s="33">
        <v>85.54</v>
      </c>
      <c r="P104" s="33">
        <v>81.319999999999993</v>
      </c>
      <c r="Q104" s="33">
        <v>56.41</v>
      </c>
      <c r="R104" s="33">
        <v>53.4</v>
      </c>
    </row>
    <row r="105" spans="1:19">
      <c r="A105" s="13">
        <f t="shared" si="12"/>
        <v>91</v>
      </c>
      <c r="B105" s="14" t="s">
        <v>90</v>
      </c>
      <c r="G105" s="13" t="s">
        <v>53</v>
      </c>
      <c r="H105" s="13" t="s">
        <v>53</v>
      </c>
      <c r="I105" s="33">
        <v>115.86531904761904</v>
      </c>
      <c r="J105" s="33">
        <v>113.53695312500001</v>
      </c>
      <c r="K105" s="33">
        <v>95.956356250000027</v>
      </c>
      <c r="L105" s="33">
        <v>98.972762500000002</v>
      </c>
      <c r="M105" s="33">
        <v>99.07</v>
      </c>
      <c r="N105" s="33">
        <v>82.68</v>
      </c>
      <c r="O105" s="33">
        <v>78.900000000000006</v>
      </c>
      <c r="P105" s="33">
        <v>70.599999999999994</v>
      </c>
      <c r="Q105" s="33">
        <v>51.28</v>
      </c>
      <c r="R105" s="33">
        <v>46.94</v>
      </c>
    </row>
    <row r="106" spans="1:19">
      <c r="A106" s="13">
        <f t="shared" si="12"/>
        <v>92</v>
      </c>
      <c r="B106" s="14" t="s">
        <v>91</v>
      </c>
      <c r="G106" s="13" t="s">
        <v>53</v>
      </c>
      <c r="H106" s="13" t="s">
        <v>53</v>
      </c>
      <c r="I106" s="33">
        <v>112.66991904761903</v>
      </c>
      <c r="J106" s="33">
        <v>111.00875238095239</v>
      </c>
      <c r="K106" s="33">
        <v>95.539759375000017</v>
      </c>
      <c r="L106" s="33">
        <v>97.653796874999998</v>
      </c>
      <c r="M106" s="33">
        <v>114.65</v>
      </c>
      <c r="N106" s="33">
        <v>94.77</v>
      </c>
      <c r="O106" s="33">
        <v>88.69</v>
      </c>
      <c r="P106" s="33">
        <v>81.16</v>
      </c>
      <c r="Q106" s="33">
        <v>58.18</v>
      </c>
      <c r="R106" s="33">
        <v>52.68</v>
      </c>
    </row>
    <row r="107" spans="1:19">
      <c r="A107" s="13">
        <f t="shared" si="12"/>
        <v>93</v>
      </c>
      <c r="B107" s="14" t="s">
        <v>92</v>
      </c>
      <c r="G107" s="13" t="s">
        <v>53</v>
      </c>
      <c r="H107" s="13" t="s">
        <v>53</v>
      </c>
      <c r="I107" s="33">
        <v>110.73691746031744</v>
      </c>
      <c r="J107" s="33">
        <v>108.70323809523812</v>
      </c>
      <c r="K107" s="33">
        <v>93.794767187499986</v>
      </c>
      <c r="L107" s="33">
        <v>95.449035937499971</v>
      </c>
      <c r="M107" s="33">
        <v>105.27</v>
      </c>
      <c r="N107" s="33">
        <v>89.81</v>
      </c>
      <c r="O107" s="33">
        <v>82.42</v>
      </c>
      <c r="P107" s="33">
        <v>71.88</v>
      </c>
      <c r="Q107" s="33">
        <v>51.48</v>
      </c>
      <c r="R107" s="33">
        <v>47.01</v>
      </c>
    </row>
    <row r="108" spans="1:19">
      <c r="A108" s="13">
        <f t="shared" si="12"/>
        <v>94</v>
      </c>
      <c r="B108" s="14" t="s">
        <v>93</v>
      </c>
      <c r="G108" s="13" t="s">
        <v>53</v>
      </c>
      <c r="H108" s="13" t="s">
        <v>53</v>
      </c>
      <c r="I108" s="33">
        <v>74.880233663530021</v>
      </c>
      <c r="J108" s="33">
        <v>68.206834376086206</v>
      </c>
      <c r="K108" s="33">
        <v>60.899987676571619</v>
      </c>
      <c r="L108" s="33">
        <v>55.270549840484406</v>
      </c>
      <c r="M108" s="33">
        <v>48.954316751943196</v>
      </c>
      <c r="N108" s="33">
        <v>42.967886354628327</v>
      </c>
      <c r="O108" s="33">
        <v>36.745202639019794</v>
      </c>
      <c r="P108" s="33">
        <v>33.450000000000003</v>
      </c>
      <c r="Q108" s="33">
        <v>31.35</v>
      </c>
      <c r="R108" s="33">
        <v>31.62</v>
      </c>
    </row>
    <row r="109" spans="1:19">
      <c r="A109" s="13">
        <f t="shared" si="12"/>
        <v>95</v>
      </c>
      <c r="G109" s="16"/>
      <c r="H109" s="16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19">
      <c r="A110" s="13">
        <f t="shared" si="12"/>
        <v>96</v>
      </c>
      <c r="B110" s="10" t="s">
        <v>94</v>
      </c>
      <c r="G110" s="23"/>
      <c r="H110" s="23"/>
      <c r="I110" s="23"/>
      <c r="J110" s="23"/>
      <c r="K110" s="23"/>
      <c r="L110" s="23"/>
      <c r="M110" s="23"/>
      <c r="N110" s="23"/>
      <c r="O110" s="37"/>
      <c r="P110" s="37"/>
      <c r="Q110" s="37"/>
      <c r="R110" s="37"/>
    </row>
    <row r="111" spans="1:19">
      <c r="A111" s="13">
        <f t="shared" si="12"/>
        <v>97</v>
      </c>
      <c r="G111" s="23"/>
      <c r="H111" s="23"/>
      <c r="I111" s="23"/>
      <c r="J111" s="23"/>
      <c r="K111" s="23"/>
      <c r="L111" s="23"/>
      <c r="M111" s="23"/>
      <c r="N111" s="23"/>
      <c r="O111" s="37"/>
      <c r="P111" s="23"/>
      <c r="Q111" s="23"/>
      <c r="R111" s="23"/>
    </row>
    <row r="112" spans="1:19">
      <c r="A112" s="13">
        <f t="shared" si="12"/>
        <v>98</v>
      </c>
      <c r="B112" s="2" t="s">
        <v>95</v>
      </c>
      <c r="C112" s="3"/>
      <c r="D112" s="3"/>
      <c r="E112" s="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21" ht="15.75">
      <c r="A113" s="13">
        <f t="shared" si="12"/>
        <v>99</v>
      </c>
      <c r="B113" s="14" t="s">
        <v>96</v>
      </c>
      <c r="G113" s="38">
        <v>2.7162252054923647E-2</v>
      </c>
      <c r="H113" s="38">
        <v>3.620939367931135E-2</v>
      </c>
      <c r="I113" s="38">
        <v>8.7323695836519555E-2</v>
      </c>
      <c r="J113" s="38">
        <v>8.939153802555469E-2</v>
      </c>
      <c r="K113" s="38">
        <v>9.0564544023809354E-2</v>
      </c>
      <c r="L113" s="38">
        <v>9.5913016589979486E-2</v>
      </c>
      <c r="M113" s="38">
        <v>9.7223867209800904E-2</v>
      </c>
      <c r="N113" s="38">
        <v>0.13913730413974917</v>
      </c>
      <c r="O113" s="38">
        <v>0.1076978561410539</v>
      </c>
      <c r="P113" s="38">
        <v>0.10379978179161579</v>
      </c>
      <c r="Q113" s="38">
        <v>9.7316220001531589E-2</v>
      </c>
      <c r="R113" s="38">
        <v>0.10228881624934419</v>
      </c>
      <c r="S113" s="9"/>
    </row>
    <row r="114" spans="1:21">
      <c r="A114" s="13">
        <f t="shared" si="12"/>
        <v>100</v>
      </c>
      <c r="B114" s="14" t="s">
        <v>97</v>
      </c>
      <c r="G114" s="38">
        <v>2.7752447629445749E-2</v>
      </c>
      <c r="H114" s="38">
        <v>3.371289280883065E-2</v>
      </c>
      <c r="I114" s="38">
        <v>5.028469773110298E-2</v>
      </c>
      <c r="J114" s="38">
        <v>4.7214052752816843E-2</v>
      </c>
      <c r="K114" s="38">
        <v>5.0116388152974777E-2</v>
      </c>
      <c r="L114" s="38">
        <v>5.7096118107037318E-2</v>
      </c>
      <c r="M114" s="38">
        <v>5.6325391737181804E-2</v>
      </c>
      <c r="N114" s="38">
        <v>7.6202885900120879E-2</v>
      </c>
      <c r="O114" s="38">
        <v>5.6050626700897589E-2</v>
      </c>
      <c r="P114" s="38">
        <v>5.3898770602270121E-2</v>
      </c>
      <c r="Q114" s="38">
        <v>5.2017876371816978E-2</v>
      </c>
      <c r="R114" s="38">
        <v>5.2017876371816978E-2</v>
      </c>
    </row>
    <row r="115" spans="1:21">
      <c r="A115" s="13">
        <f t="shared" si="12"/>
        <v>101</v>
      </c>
      <c r="B115" s="14" t="s">
        <v>98</v>
      </c>
      <c r="G115" s="38">
        <f>G55/G27</f>
        <v>3.4259197173308192E-2</v>
      </c>
      <c r="H115" s="38">
        <f>H55/H27</f>
        <v>3.9280793159461369E-2</v>
      </c>
      <c r="I115" s="38">
        <v>4.8083495504714087E-2</v>
      </c>
      <c r="J115" s="38">
        <v>4.7944092981815463E-2</v>
      </c>
      <c r="K115" s="38">
        <v>4.6838775189424857E-2</v>
      </c>
      <c r="L115" s="38">
        <v>4.7841754545278101E-2</v>
      </c>
      <c r="M115" s="38">
        <v>4.6158242389846102E-2</v>
      </c>
      <c r="N115" s="38">
        <v>6.1442067527243176E-2</v>
      </c>
      <c r="O115" s="38">
        <v>4.5233431622974898E-2</v>
      </c>
      <c r="P115" s="38">
        <v>4.4020371502063865E-2</v>
      </c>
      <c r="Q115" s="38">
        <v>4.317780556559022E-2</v>
      </c>
      <c r="R115" s="38">
        <v>4.5438108280123457E-2</v>
      </c>
    </row>
    <row r="116" spans="1:21">
      <c r="A116" s="13">
        <f t="shared" si="12"/>
        <v>102</v>
      </c>
      <c r="G116" s="13"/>
      <c r="H116" s="1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1:21">
      <c r="A117" s="13">
        <f t="shared" si="12"/>
        <v>103</v>
      </c>
      <c r="B117" s="2" t="s">
        <v>99</v>
      </c>
      <c r="C117" s="3"/>
      <c r="D117" s="3"/>
      <c r="E117" s="3"/>
      <c r="G117" s="13"/>
      <c r="H117" s="1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21">
      <c r="A118" s="13">
        <f t="shared" si="12"/>
        <v>104</v>
      </c>
      <c r="B118" s="14" t="s">
        <v>100</v>
      </c>
      <c r="D118" s="14" t="s">
        <v>101</v>
      </c>
      <c r="G118" s="13"/>
      <c r="H118" s="1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1:21" ht="15.75">
      <c r="A119" s="13">
        <f t="shared" si="12"/>
        <v>105</v>
      </c>
      <c r="B119" s="14" t="s">
        <v>102</v>
      </c>
      <c r="G119" s="13">
        <v>9938.5928194675053</v>
      </c>
      <c r="H119" s="13">
        <v>9938.592654600001</v>
      </c>
      <c r="I119" s="13">
        <v>8150</v>
      </c>
      <c r="J119" s="13">
        <v>10367</v>
      </c>
      <c r="K119" s="13">
        <v>9461</v>
      </c>
      <c r="L119" s="13">
        <v>9389</v>
      </c>
      <c r="M119" s="13">
        <v>9887</v>
      </c>
      <c r="N119" s="13">
        <v>10416</v>
      </c>
      <c r="O119" s="13">
        <v>8724</v>
      </c>
      <c r="P119" s="13">
        <v>9094</v>
      </c>
      <c r="Q119" s="13">
        <v>9826</v>
      </c>
      <c r="R119" s="13">
        <v>11729</v>
      </c>
      <c r="S119" s="9"/>
    </row>
    <row r="120" spans="1:21">
      <c r="A120" s="13">
        <f t="shared" si="12"/>
        <v>106</v>
      </c>
      <c r="B120" s="14" t="s">
        <v>103</v>
      </c>
      <c r="G120" s="13">
        <v>5614.138469016536</v>
      </c>
      <c r="H120" s="13">
        <v>5586.2289812000008</v>
      </c>
      <c r="I120" s="13">
        <v>4702</v>
      </c>
      <c r="J120" s="13">
        <v>5466</v>
      </c>
      <c r="K120" s="13">
        <v>5118</v>
      </c>
      <c r="L120" s="13">
        <v>4748</v>
      </c>
      <c r="M120" s="13">
        <v>5105</v>
      </c>
      <c r="N120" s="13">
        <v>5346</v>
      </c>
      <c r="O120" s="13">
        <v>4575</v>
      </c>
      <c r="P120" s="13">
        <v>4538</v>
      </c>
      <c r="Q120" s="13">
        <v>4845</v>
      </c>
      <c r="R120" s="13">
        <v>5650</v>
      </c>
    </row>
    <row r="121" spans="1:21">
      <c r="A121" s="13">
        <f t="shared" si="12"/>
        <v>107</v>
      </c>
      <c r="B121" s="14" t="s">
        <v>104</v>
      </c>
      <c r="G121" s="13">
        <v>825.38221759999999</v>
      </c>
      <c r="H121" s="13">
        <v>825.3822176000001</v>
      </c>
      <c r="I121" s="13">
        <v>812</v>
      </c>
      <c r="J121" s="13">
        <v>1064</v>
      </c>
      <c r="K121" s="13">
        <v>949</v>
      </c>
      <c r="L121" s="13">
        <v>1139</v>
      </c>
      <c r="M121" s="13">
        <v>1919</v>
      </c>
      <c r="N121" s="13">
        <v>1286</v>
      </c>
      <c r="O121" s="13">
        <v>1517</v>
      </c>
      <c r="P121" s="13">
        <v>1048</v>
      </c>
      <c r="Q121" s="13">
        <v>693</v>
      </c>
      <c r="R121" s="13">
        <v>810</v>
      </c>
    </row>
    <row r="122" spans="1:21">
      <c r="A122" s="13">
        <f t="shared" si="12"/>
        <v>108</v>
      </c>
      <c r="B122" s="14" t="s">
        <v>105</v>
      </c>
      <c r="G122" s="13">
        <v>915.39131620000001</v>
      </c>
      <c r="H122" s="13">
        <v>915.39131620000001</v>
      </c>
      <c r="I122" s="13">
        <v>786</v>
      </c>
      <c r="J122" s="13">
        <v>940</v>
      </c>
      <c r="K122" s="13">
        <v>878</v>
      </c>
      <c r="L122" s="13">
        <v>859</v>
      </c>
      <c r="M122" s="13">
        <v>945</v>
      </c>
      <c r="N122" s="13">
        <v>994</v>
      </c>
      <c r="O122" s="13">
        <v>859</v>
      </c>
      <c r="P122" s="13">
        <v>916</v>
      </c>
      <c r="Q122" s="13">
        <v>1025</v>
      </c>
      <c r="R122" s="13">
        <v>1234</v>
      </c>
    </row>
    <row r="123" spans="1:21">
      <c r="A123" s="13">
        <f t="shared" si="12"/>
        <v>109</v>
      </c>
      <c r="B123" s="39" t="s">
        <v>106</v>
      </c>
      <c r="G123" s="31">
        <v>0</v>
      </c>
      <c r="H123" s="31">
        <v>0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21">
      <c r="A124" s="13">
        <f t="shared" si="12"/>
        <v>110</v>
      </c>
      <c r="B124" s="14" t="s">
        <v>107</v>
      </c>
      <c r="G124" s="13">
        <f>SUM(G119:G123)</f>
        <v>17293.504822284041</v>
      </c>
      <c r="H124" s="13">
        <f>SUM(H119:H123)</f>
        <v>17265.595169600001</v>
      </c>
      <c r="I124" s="25">
        <f t="shared" ref="I124:R124" si="14">I119+I120+I121+I122</f>
        <v>14450</v>
      </c>
      <c r="J124" s="25">
        <f t="shared" si="14"/>
        <v>17837</v>
      </c>
      <c r="K124" s="25">
        <f t="shared" si="14"/>
        <v>16406</v>
      </c>
      <c r="L124" s="25">
        <f t="shared" si="14"/>
        <v>16135</v>
      </c>
      <c r="M124" s="25">
        <f t="shared" si="14"/>
        <v>17856</v>
      </c>
      <c r="N124" s="25">
        <f t="shared" si="14"/>
        <v>18042</v>
      </c>
      <c r="O124" s="25">
        <f t="shared" si="14"/>
        <v>15675</v>
      </c>
      <c r="P124" s="25">
        <f t="shared" si="14"/>
        <v>15596</v>
      </c>
      <c r="Q124" s="25">
        <f t="shared" si="14"/>
        <v>16389</v>
      </c>
      <c r="R124" s="25">
        <f t="shared" si="14"/>
        <v>19423</v>
      </c>
    </row>
    <row r="125" spans="1:21">
      <c r="A125" s="13">
        <f t="shared" si="12"/>
        <v>111</v>
      </c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U125" s="40"/>
    </row>
    <row r="126" spans="1:21">
      <c r="A126" s="13">
        <f t="shared" si="12"/>
        <v>112</v>
      </c>
      <c r="B126" s="14" t="s">
        <v>108</v>
      </c>
      <c r="D126" s="14" t="s">
        <v>101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21">
      <c r="A127" s="13">
        <f t="shared" si="12"/>
        <v>113</v>
      </c>
      <c r="B127" s="14"/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</row>
    <row r="128" spans="1:21">
      <c r="A128" s="13">
        <f t="shared" si="12"/>
        <v>114</v>
      </c>
      <c r="B128" s="14" t="s">
        <v>109</v>
      </c>
      <c r="G128" s="13">
        <f t="shared" ref="G128:R128" si="15">G130-G127</f>
        <v>17622.081413907439</v>
      </c>
      <c r="H128" s="13">
        <f t="shared" si="15"/>
        <v>17593.641477822403</v>
      </c>
      <c r="I128" s="13">
        <f t="shared" si="15"/>
        <v>15377</v>
      </c>
      <c r="J128" s="13">
        <f t="shared" si="15"/>
        <v>18507</v>
      </c>
      <c r="K128" s="13">
        <f t="shared" si="15"/>
        <v>16891</v>
      </c>
      <c r="L128" s="13">
        <f t="shared" si="15"/>
        <v>16316.028010000002</v>
      </c>
      <c r="M128" s="13">
        <f t="shared" si="15"/>
        <v>18978.60252</v>
      </c>
      <c r="N128" s="13">
        <f t="shared" si="15"/>
        <v>21324.457250000003</v>
      </c>
      <c r="O128" s="13">
        <f t="shared" si="15"/>
        <v>18606.398259999998</v>
      </c>
      <c r="P128" s="13">
        <f t="shared" si="15"/>
        <v>15416.667660000001</v>
      </c>
      <c r="Q128" s="13">
        <f t="shared" si="15"/>
        <v>18606.398259999998</v>
      </c>
      <c r="R128" s="13">
        <f t="shared" si="15"/>
        <v>21324.457250000003</v>
      </c>
    </row>
    <row r="129" spans="1:19">
      <c r="A129" s="13">
        <f t="shared" si="12"/>
        <v>115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9" ht="15.75">
      <c r="A130" s="13">
        <f t="shared" si="12"/>
        <v>116</v>
      </c>
      <c r="B130" s="14" t="s">
        <v>110</v>
      </c>
      <c r="G130" s="13">
        <f>+G124+(0.019*G124)</f>
        <v>17622.081413907439</v>
      </c>
      <c r="H130" s="13">
        <f>+H124+(0.019*H124)</f>
        <v>17593.641477822403</v>
      </c>
      <c r="I130" s="13">
        <v>15377</v>
      </c>
      <c r="J130" s="13">
        <v>18507</v>
      </c>
      <c r="K130" s="13">
        <v>16891</v>
      </c>
      <c r="L130" s="13">
        <v>16316.028010000002</v>
      </c>
      <c r="M130" s="13">
        <v>18978.60252</v>
      </c>
      <c r="N130" s="13">
        <v>21324.457250000003</v>
      </c>
      <c r="O130" s="13">
        <v>18606.398259999998</v>
      </c>
      <c r="P130" s="13">
        <v>15416.667660000001</v>
      </c>
      <c r="Q130" s="13">
        <v>18606.398259999998</v>
      </c>
      <c r="R130" s="13">
        <v>21324.457250000003</v>
      </c>
      <c r="S130" s="9"/>
    </row>
    <row r="131" spans="1:19">
      <c r="A131" s="13">
        <f t="shared" si="12"/>
        <v>117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9" ht="15.75">
      <c r="A132" s="13">
        <f t="shared" si="12"/>
        <v>118</v>
      </c>
      <c r="B132" s="14" t="s">
        <v>111</v>
      </c>
      <c r="G132" s="32">
        <v>2.1833925280157686E-2</v>
      </c>
      <c r="H132" s="32">
        <v>2.1991787539568982E-2</v>
      </c>
      <c r="I132" s="32">
        <v>1.9586246543604462E-2</v>
      </c>
      <c r="J132" s="32">
        <v>2.1834826353768249E-2</v>
      </c>
      <c r="K132" s="32">
        <v>2.4200306443979455E-2</v>
      </c>
      <c r="L132" s="32">
        <v>2.4591095496409931E-2</v>
      </c>
      <c r="M132" s="32">
        <v>2.5986936296440694E-2</v>
      </c>
      <c r="N132" s="32">
        <v>3.0582077456226889E-2</v>
      </c>
      <c r="O132" s="32">
        <v>3.0988474507082683E-2</v>
      </c>
      <c r="P132" s="32">
        <v>3.3109777418196852E-2</v>
      </c>
      <c r="Q132" s="32">
        <v>3.6328710997388533E-2</v>
      </c>
      <c r="R132" s="32">
        <v>3.4703662933953938E-2</v>
      </c>
      <c r="S132" s="9"/>
    </row>
    <row r="133" spans="1:19">
      <c r="A133" s="14"/>
      <c r="B133" s="1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9">
      <c r="B134" s="6" t="s">
        <v>112</v>
      </c>
    </row>
    <row r="135" spans="1:19">
      <c r="B135" s="7" t="s">
        <v>113</v>
      </c>
    </row>
    <row r="136" spans="1:19">
      <c r="B136" s="6" t="s">
        <v>114</v>
      </c>
    </row>
    <row r="137" spans="1:19">
      <c r="B137" s="7" t="s">
        <v>115</v>
      </c>
    </row>
    <row r="140" spans="1:19">
      <c r="B140" s="10" t="s">
        <v>116</v>
      </c>
    </row>
    <row r="141" spans="1:19">
      <c r="B141" s="10" t="s">
        <v>117</v>
      </c>
    </row>
    <row r="142" spans="1:19">
      <c r="B142" s="10" t="s">
        <v>118</v>
      </c>
    </row>
  </sheetData>
  <mergeCells count="6">
    <mergeCell ref="A6:R6"/>
    <mergeCell ref="A1:R1"/>
    <mergeCell ref="A2:R2"/>
    <mergeCell ref="A3:R3"/>
    <mergeCell ref="A4:R4"/>
    <mergeCell ref="A5:R5"/>
  </mergeCells>
  <printOptions horizontalCentered="1"/>
  <pageMargins left="0.75" right="0.75" top="0.62" bottom="0.81" header="0.25" footer="0.39"/>
  <pageSetup scale="54" fitToHeight="4" orientation="landscape" verticalDpi="300" r:id="rId1"/>
  <headerFooter alignWithMargins="0">
    <oddHeader>&amp;R&amp;9CASE NO. 2024-00276
FR 16(8)(k)
ATTACHMENT 1</oddHeader>
    <oddFooter>&amp;RSchedule &amp;A
Page &amp;P of &amp;N</oddFooter>
  </headerFooter>
  <rowBreaks count="2" manualBreakCount="2">
    <brk id="45" max="17" man="1"/>
    <brk id="8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</vt:lpstr>
      <vt:lpstr>K!Print_Area</vt:lpstr>
      <vt:lpstr>K!Print_Titles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Bergeron, Molly</dc:creator>
  <cp:lastModifiedBy>Wilen, Eric</cp:lastModifiedBy>
  <cp:lastPrinted>2024-09-26T03:50:45Z</cp:lastPrinted>
  <dcterms:created xsi:type="dcterms:W3CDTF">2024-09-25T23:04:19Z</dcterms:created>
  <dcterms:modified xsi:type="dcterms:W3CDTF">2024-09-26T03:50:48Z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