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MdSt-KY Rate Case\2024 KY Rate Case\Model\Model Tabs\"/>
    </mc:Choice>
  </mc:AlternateContent>
  <xr:revisionPtr revIDLastSave="0" documentId="13_ncr:1_{0750920F-3A6B-471D-8DE5-7535B9DCFB05}" xr6:coauthVersionLast="47" xr6:coauthVersionMax="47" xr10:uidLastSave="{00000000-0000-0000-0000-000000000000}"/>
  <bookViews>
    <workbookView xWindow="-28920" yWindow="-120" windowWidth="29040" windowHeight="15720" xr2:uid="{B5AFBE80-3A70-4F9D-A173-6C1D96AFFCF4}"/>
  </bookViews>
  <sheets>
    <sheet name="Cover F" sheetId="1" r:id="rId1"/>
    <sheet name="F.1" sheetId="2" r:id="rId2"/>
    <sheet name="F.2.1" sheetId="3" r:id="rId3"/>
    <sheet name="F.2.2" sheetId="4" r:id="rId4"/>
    <sheet name="F.3" sheetId="5" r:id="rId5"/>
    <sheet name="F.4" sheetId="6" r:id="rId6"/>
    <sheet name="F.5" sheetId="7" r:id="rId7"/>
    <sheet name="F.6" sheetId="8" r:id="rId8"/>
    <sheet name="F.7" sheetId="9" r:id="rId9"/>
    <sheet name="F.8" sheetId="10" r:id="rId10"/>
    <sheet name="F.9" sheetId="11" r:id="rId11"/>
    <sheet name="F.10" sheetId="12" r:id="rId12"/>
    <sheet name="F.11" sheetId="13" r:id="rId13"/>
    <sheet name="F.12" sheetId="14" r:id="rId14"/>
  </sheets>
  <definedNames>
    <definedName name="_Div012" localSheetId="11">#REF!</definedName>
    <definedName name="_Div012" localSheetId="10">#REF!</definedName>
    <definedName name="_Div012">#REF!</definedName>
    <definedName name="_Div02" localSheetId="11">#REF!</definedName>
    <definedName name="_Div02" localSheetId="10">#REF!</definedName>
    <definedName name="_Div02">#REF!</definedName>
    <definedName name="_Div091" localSheetId="11">#REF!</definedName>
    <definedName name="_Div091" localSheetId="10">#REF!</definedName>
    <definedName name="_Div091">#REF!</definedName>
    <definedName name="Case_No._2006_00464" localSheetId="11">#REF!</definedName>
    <definedName name="Case_No._2006_00464" localSheetId="10">#REF!</definedName>
    <definedName name="Case_No._2006_00464">#REF!</definedName>
    <definedName name="csDesignMode">1</definedName>
    <definedName name="Div012Cap" localSheetId="11">#REF!</definedName>
    <definedName name="Div012Cap" localSheetId="10">#REF!</definedName>
    <definedName name="Div012Cap">#REF!</definedName>
    <definedName name="Div02Cap" localSheetId="11">#REF!</definedName>
    <definedName name="Div02Cap" localSheetId="10">#REF!</definedName>
    <definedName name="Div02Cap">#REF!</definedName>
    <definedName name="Div091Cap" localSheetId="11">#REF!</definedName>
    <definedName name="Div091Cap" localSheetId="10">#REF!</definedName>
    <definedName name="Div091Cap">#REF!</definedName>
    <definedName name="Div09cap" localSheetId="11">#REF!</definedName>
    <definedName name="Div09cap" localSheetId="10">#REF!</definedName>
    <definedName name="Div09cap">#REF!</definedName>
    <definedName name="EssOptions" localSheetId="2">"A1100000000030000000001100020_0000"</definedName>
    <definedName name="EssOptions" localSheetId="4">"A1100000000030000000001100020_0000"</definedName>
    <definedName name="kytax" localSheetId="11">#REF!</definedName>
    <definedName name="kytax" localSheetId="10">#REF!</definedName>
    <definedName name="kytax">#REF!</definedName>
    <definedName name="ltdrate" localSheetId="11">#REF!</definedName>
    <definedName name="ltdrate" localSheetId="10">#REF!</definedName>
    <definedName name="ltdrate">#REF!</definedName>
    <definedName name="_xlnm.Print_Area" localSheetId="0">'Cover F'!$A$1:$C$31</definedName>
    <definedName name="_xlnm.Print_Area" localSheetId="1">F.1!$A$1:$I$113</definedName>
    <definedName name="_xlnm.Print_Area" localSheetId="11">F.10!$A$1:$F$39</definedName>
    <definedName name="_xlnm.Print_Area" localSheetId="12">F.11!$A$1:$F$20</definedName>
    <definedName name="_xlnm.Print_Area" localSheetId="13">F.12!$A$1:$I$39</definedName>
    <definedName name="_xlnm.Print_Area" localSheetId="2">'F.2.1'!$A$1:$F$38</definedName>
    <definedName name="_xlnm.Print_Area" localSheetId="3">'F.2.2'!$A$1:$J$37</definedName>
    <definedName name="_xlnm.Print_Area" localSheetId="4">F.3!$A$1:$J$78</definedName>
    <definedName name="_xlnm.Print_Area" localSheetId="5">F.4!$A$1:$K$32</definedName>
    <definedName name="_xlnm.Print_Area" localSheetId="6">F.5!$A$1:$I$39</definedName>
    <definedName name="_xlnm.Print_Area" localSheetId="7">F.6!$A$1:$E$32</definedName>
    <definedName name="_xlnm.Print_Area" localSheetId="8">F.7!$A$1:$I$51</definedName>
    <definedName name="_xlnm.Print_Area" localSheetId="9">F.8!$A$1:$I$28</definedName>
    <definedName name="_xlnm.Print_Area" localSheetId="10">F.9!$A$1:$F$23</definedName>
    <definedName name="_xlnm.Print_Titles" localSheetId="1">F.1!$1:$11</definedName>
    <definedName name="_xlnm.Print_Titles" localSheetId="7">F.6!$1:$9</definedName>
    <definedName name="ROR" localSheetId="11">#REF!</definedName>
    <definedName name="ROR" localSheetId="10">#REF!</definedName>
    <definedName name="ROR">#REF!</definedName>
    <definedName name="stdrate" localSheetId="11">#REF!</definedName>
    <definedName name="stdrate" localSheetId="10">#REF!</definedName>
    <definedName name="stdr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4" l="1"/>
  <c r="E25" i="14" s="1"/>
  <c r="E26" i="14" s="1"/>
  <c r="E27" i="14" s="1"/>
  <c r="E28" i="14" s="1"/>
  <c r="E33" i="14" s="1"/>
  <c r="E34" i="14" s="1"/>
  <c r="I16" i="14" s="1"/>
  <c r="E23" i="14"/>
  <c r="D23" i="14"/>
  <c r="D24" i="14" s="1"/>
  <c r="D25" i="14" s="1"/>
  <c r="D26" i="14" s="1"/>
  <c r="D27" i="14" s="1"/>
  <c r="D28" i="14" s="1"/>
  <c r="D33" i="14" s="1"/>
  <c r="D34" i="14" s="1"/>
  <c r="H16" i="14" s="1"/>
  <c r="C17" i="14"/>
  <c r="C18" i="14" s="1"/>
  <c r="C19" i="14" s="1"/>
  <c r="C20" i="14" s="1"/>
  <c r="C21" i="14" s="1"/>
  <c r="C22" i="14" s="1"/>
  <c r="C23" i="14" s="1"/>
  <c r="C24" i="14" s="1"/>
  <c r="C25" i="14" s="1"/>
  <c r="C26" i="14" s="1"/>
  <c r="C27" i="14" s="1"/>
  <c r="C28" i="14" s="1"/>
  <c r="C33" i="14" s="1"/>
  <c r="C34" i="14" s="1"/>
  <c r="G16" i="14" s="1"/>
  <c r="G17" i="14" s="1"/>
  <c r="G18" i="14" s="1"/>
  <c r="G19" i="14" s="1"/>
  <c r="G20" i="14" s="1"/>
  <c r="G21" i="14" s="1"/>
  <c r="G22" i="14" s="1"/>
  <c r="G23" i="14" s="1"/>
  <c r="G24" i="14" s="1"/>
  <c r="G25" i="14" s="1"/>
  <c r="G26" i="14" s="1"/>
  <c r="G27" i="14" s="1"/>
  <c r="G28" i="14" s="1"/>
  <c r="A16" i="14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I9" i="14"/>
  <c r="A18" i="13"/>
  <c r="A19" i="13" s="1"/>
  <c r="F17" i="13"/>
  <c r="F16" i="13"/>
  <c r="F15" i="13"/>
  <c r="F14" i="13"/>
  <c r="A14" i="13"/>
  <c r="A15" i="13" s="1"/>
  <c r="A16" i="13" s="1"/>
  <c r="A17" i="13" s="1"/>
  <c r="F13" i="13"/>
  <c r="F8" i="13"/>
  <c r="F33" i="12"/>
  <c r="E29" i="12"/>
  <c r="F29" i="12" s="1"/>
  <c r="F21" i="12"/>
  <c r="A20" i="12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F19" i="12"/>
  <c r="F17" i="12"/>
  <c r="F15" i="12"/>
  <c r="A15" i="12"/>
  <c r="A16" i="12" s="1"/>
  <c r="A17" i="12" s="1"/>
  <c r="A18" i="12" s="1"/>
  <c r="A19" i="12" s="1"/>
  <c r="F8" i="12"/>
  <c r="F17" i="11"/>
  <c r="F15" i="11"/>
  <c r="F19" i="11" s="1"/>
  <c r="F9" i="11"/>
  <c r="C24" i="10"/>
  <c r="I22" i="10"/>
  <c r="G22" i="10"/>
  <c r="E22" i="10"/>
  <c r="G20" i="10"/>
  <c r="E20" i="10"/>
  <c r="G18" i="10"/>
  <c r="I18" i="10" s="1"/>
  <c r="E18" i="10"/>
  <c r="H16" i="10"/>
  <c r="G16" i="10"/>
  <c r="H15" i="10"/>
  <c r="H12" i="10"/>
  <c r="H11" i="10"/>
  <c r="I9" i="10"/>
  <c r="G41" i="9"/>
  <c r="C41" i="9"/>
  <c r="E40" i="9"/>
  <c r="D40" i="9"/>
  <c r="H40" i="9" s="1"/>
  <c r="I40" i="9" s="1"/>
  <c r="G39" i="9"/>
  <c r="H38" i="9"/>
  <c r="I38" i="9" s="1"/>
  <c r="E38" i="9"/>
  <c r="D38" i="9"/>
  <c r="I37" i="9"/>
  <c r="H37" i="9"/>
  <c r="E37" i="9"/>
  <c r="D39" i="9"/>
  <c r="G34" i="9"/>
  <c r="C34" i="9"/>
  <c r="H32" i="9"/>
  <c r="G32" i="9"/>
  <c r="I32" i="9" s="1"/>
  <c r="D32" i="9"/>
  <c r="E32" i="9" s="1"/>
  <c r="D31" i="9"/>
  <c r="I30" i="9"/>
  <c r="E30" i="9"/>
  <c r="D33" i="9"/>
  <c r="C27" i="9"/>
  <c r="G25" i="9"/>
  <c r="D25" i="9"/>
  <c r="E25" i="9" s="1"/>
  <c r="E23" i="9"/>
  <c r="D26" i="9"/>
  <c r="E26" i="9" s="1"/>
  <c r="H19" i="9"/>
  <c r="I19" i="9" s="1"/>
  <c r="E19" i="9"/>
  <c r="D19" i="9"/>
  <c r="D18" i="9"/>
  <c r="H18" i="9" s="1"/>
  <c r="I17" i="9"/>
  <c r="H17" i="9"/>
  <c r="E17" i="9"/>
  <c r="D17" i="9"/>
  <c r="I16" i="9"/>
  <c r="H16" i="9"/>
  <c r="E16" i="9"/>
  <c r="H13" i="9"/>
  <c r="H12" i="9"/>
  <c r="I10" i="9"/>
  <c r="E18" i="8"/>
  <c r="E29" i="8" s="1"/>
  <c r="E31" i="8" s="1"/>
  <c r="A15" i="8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E9" i="8"/>
  <c r="H33" i="7"/>
  <c r="I33" i="7" s="1"/>
  <c r="E32" i="7"/>
  <c r="E34" i="7" s="1"/>
  <c r="D33" i="7"/>
  <c r="E33" i="7" s="1"/>
  <c r="C34" i="7"/>
  <c r="G29" i="7"/>
  <c r="I28" i="7"/>
  <c r="D28" i="7"/>
  <c r="I27" i="7"/>
  <c r="H28" i="7"/>
  <c r="C24" i="7"/>
  <c r="H23" i="7"/>
  <c r="I23" i="7" s="1"/>
  <c r="G24" i="7"/>
  <c r="E22" i="7"/>
  <c r="D23" i="7"/>
  <c r="E18" i="7"/>
  <c r="D18" i="7"/>
  <c r="H18" i="7" s="1"/>
  <c r="H17" i="7"/>
  <c r="G19" i="7"/>
  <c r="E17" i="7"/>
  <c r="C19" i="7"/>
  <c r="A16" i="7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H12" i="7"/>
  <c r="H11" i="7"/>
  <c r="I9" i="7"/>
  <c r="D29" i="6"/>
  <c r="K18" i="6"/>
  <c r="J18" i="6"/>
  <c r="I18" i="6"/>
  <c r="E18" i="6"/>
  <c r="J14" i="6"/>
  <c r="J13" i="6"/>
  <c r="K10" i="6"/>
  <c r="H73" i="5"/>
  <c r="D73" i="5"/>
  <c r="F69" i="5"/>
  <c r="E69" i="5"/>
  <c r="E65" i="5"/>
  <c r="F65" i="5" s="1"/>
  <c r="F63" i="5"/>
  <c r="D66" i="5"/>
  <c r="H59" i="5"/>
  <c r="E55" i="5"/>
  <c r="J51" i="5"/>
  <c r="E51" i="5"/>
  <c r="F51" i="5" s="1"/>
  <c r="J50" i="5"/>
  <c r="J49" i="5"/>
  <c r="I49" i="5"/>
  <c r="F48" i="5"/>
  <c r="E48" i="5"/>
  <c r="D52" i="5"/>
  <c r="H43" i="5"/>
  <c r="D43" i="5"/>
  <c r="J42" i="5"/>
  <c r="I42" i="5"/>
  <c r="I72" i="5" s="1"/>
  <c r="J72" i="5" s="1"/>
  <c r="E42" i="5"/>
  <c r="F42" i="5" s="1"/>
  <c r="J40" i="5"/>
  <c r="I40" i="5"/>
  <c r="I70" i="5" s="1"/>
  <c r="J70" i="5" s="1"/>
  <c r="E40" i="5"/>
  <c r="F40" i="5" s="1"/>
  <c r="J39" i="5"/>
  <c r="F39" i="5"/>
  <c r="H36" i="5"/>
  <c r="E35" i="5"/>
  <c r="F33" i="5"/>
  <c r="E33" i="5"/>
  <c r="E63" i="5" s="1"/>
  <c r="J32" i="5"/>
  <c r="F32" i="5"/>
  <c r="H29" i="5"/>
  <c r="D29" i="5"/>
  <c r="I27" i="5"/>
  <c r="J27" i="5" s="1"/>
  <c r="J25" i="5"/>
  <c r="F25" i="5"/>
  <c r="J21" i="5"/>
  <c r="I21" i="5"/>
  <c r="I51" i="5" s="1"/>
  <c r="E21" i="5"/>
  <c r="F21" i="5" s="1"/>
  <c r="E20" i="5"/>
  <c r="I19" i="5"/>
  <c r="J19" i="5" s="1"/>
  <c r="E19" i="5"/>
  <c r="E49" i="5" s="1"/>
  <c r="F49" i="5" s="1"/>
  <c r="I18" i="5"/>
  <c r="J18" i="5" s="1"/>
  <c r="F18" i="5"/>
  <c r="I13" i="5"/>
  <c r="I12" i="5"/>
  <c r="J10" i="5"/>
  <c r="J31" i="4"/>
  <c r="J33" i="4" s="1"/>
  <c r="J35" i="4" s="1"/>
  <c r="H33" i="4"/>
  <c r="H35" i="4" s="1"/>
  <c r="F31" i="4"/>
  <c r="F33" i="4" s="1"/>
  <c r="D33" i="4"/>
  <c r="F28" i="4"/>
  <c r="D28" i="4"/>
  <c r="J26" i="4"/>
  <c r="J28" i="4" s="1"/>
  <c r="H28" i="4"/>
  <c r="F26" i="4"/>
  <c r="H23" i="4"/>
  <c r="J21" i="4"/>
  <c r="J23" i="4" s="1"/>
  <c r="H18" i="4"/>
  <c r="D18" i="4"/>
  <c r="I16" i="4"/>
  <c r="J16" i="4" s="1"/>
  <c r="J18" i="4" s="1"/>
  <c r="F16" i="4"/>
  <c r="F18" i="4" s="1"/>
  <c r="J10" i="4"/>
  <c r="F34" i="3"/>
  <c r="F33" i="3"/>
  <c r="F32" i="3"/>
  <c r="F31" i="3"/>
  <c r="F30" i="3"/>
  <c r="F29" i="3"/>
  <c r="F28" i="3"/>
  <c r="A28" i="3"/>
  <c r="A29" i="3" s="1"/>
  <c r="A30" i="3" s="1"/>
  <c r="A31" i="3" s="1"/>
  <c r="A32" i="3" s="1"/>
  <c r="A33" i="3" s="1"/>
  <c r="A34" i="3" s="1"/>
  <c r="F27" i="3"/>
  <c r="D23" i="3"/>
  <c r="F23" i="3" s="1"/>
  <c r="F22" i="3"/>
  <c r="F21" i="3"/>
  <c r="F20" i="3"/>
  <c r="F19" i="3"/>
  <c r="A19" i="3"/>
  <c r="A20" i="3" s="1"/>
  <c r="A21" i="3" s="1"/>
  <c r="A22" i="3" s="1"/>
  <c r="F18" i="3"/>
  <c r="F17" i="3"/>
  <c r="A17" i="3"/>
  <c r="A18" i="3" s="1"/>
  <c r="F16" i="3"/>
  <c r="A16" i="3"/>
  <c r="F15" i="3"/>
  <c r="F9" i="3"/>
  <c r="F111" i="2"/>
  <c r="F110" i="2"/>
  <c r="F109" i="2"/>
  <c r="F108" i="2"/>
  <c r="F107" i="2"/>
  <c r="F106" i="2"/>
  <c r="F105" i="2"/>
  <c r="F104" i="2"/>
  <c r="F103" i="2"/>
  <c r="F102" i="2"/>
  <c r="I101" i="2"/>
  <c r="F101" i="2"/>
  <c r="F100" i="2"/>
  <c r="I100" i="2" s="1"/>
  <c r="I99" i="2"/>
  <c r="F99" i="2"/>
  <c r="F98" i="2"/>
  <c r="I98" i="2" s="1"/>
  <c r="F97" i="2"/>
  <c r="I97" i="2" s="1"/>
  <c r="F96" i="2"/>
  <c r="I96" i="2" s="1"/>
  <c r="F95" i="2"/>
  <c r="I95" i="2" s="1"/>
  <c r="F94" i="2"/>
  <c r="I94" i="2" s="1"/>
  <c r="F93" i="2"/>
  <c r="I93" i="2" s="1"/>
  <c r="F92" i="2"/>
  <c r="I92" i="2" s="1"/>
  <c r="F91" i="2"/>
  <c r="I91" i="2" s="1"/>
  <c r="F90" i="2"/>
  <c r="I90" i="2" s="1"/>
  <c r="F89" i="2"/>
  <c r="I89" i="2" s="1"/>
  <c r="F88" i="2"/>
  <c r="I88" i="2" s="1"/>
  <c r="F87" i="2"/>
  <c r="I87" i="2" s="1"/>
  <c r="F86" i="2"/>
  <c r="I86" i="2" s="1"/>
  <c r="F85" i="2"/>
  <c r="I85" i="2" s="1"/>
  <c r="F84" i="2"/>
  <c r="I84" i="2" s="1"/>
  <c r="I83" i="2"/>
  <c r="F83" i="2"/>
  <c r="I82" i="2"/>
  <c r="F82" i="2"/>
  <c r="F81" i="2"/>
  <c r="I81" i="2" s="1"/>
  <c r="F80" i="2"/>
  <c r="I80" i="2" s="1"/>
  <c r="F79" i="2"/>
  <c r="I79" i="2" s="1"/>
  <c r="F78" i="2"/>
  <c r="I78" i="2" s="1"/>
  <c r="F77" i="2"/>
  <c r="I77" i="2" s="1"/>
  <c r="F76" i="2"/>
  <c r="I76" i="2" s="1"/>
  <c r="F75" i="2"/>
  <c r="I75" i="2" s="1"/>
  <c r="F74" i="2"/>
  <c r="H74" i="2" s="1"/>
  <c r="F73" i="2"/>
  <c r="I73" i="2" s="1"/>
  <c r="I72" i="2"/>
  <c r="F72" i="2"/>
  <c r="I71" i="2"/>
  <c r="F71" i="2"/>
  <c r="F70" i="2"/>
  <c r="I70" i="2" s="1"/>
  <c r="F69" i="2"/>
  <c r="I69" i="2" s="1"/>
  <c r="F68" i="2"/>
  <c r="I68" i="2" s="1"/>
  <c r="F67" i="2"/>
  <c r="I67" i="2" s="1"/>
  <c r="A67" i="2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F66" i="2"/>
  <c r="D113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F15" i="2"/>
  <c r="F62" i="2" s="1"/>
  <c r="I21" i="14" l="1"/>
  <c r="I22" i="14"/>
  <c r="I23" i="14"/>
  <c r="I24" i="14"/>
  <c r="I25" i="14"/>
  <c r="I17" i="14"/>
  <c r="I26" i="14"/>
  <c r="I18" i="14"/>
  <c r="H17" i="14"/>
  <c r="H18" i="14" s="1"/>
  <c r="I20" i="14"/>
  <c r="I19" i="14"/>
  <c r="I28" i="14"/>
  <c r="I27" i="14"/>
  <c r="F19" i="13"/>
  <c r="D22" i="5"/>
  <c r="F20" i="5"/>
  <c r="I74" i="2"/>
  <c r="I28" i="5"/>
  <c r="I55" i="5"/>
  <c r="I26" i="5"/>
  <c r="H66" i="5"/>
  <c r="G18" i="6"/>
  <c r="E28" i="7"/>
  <c r="G34" i="7"/>
  <c r="I32" i="7"/>
  <c r="I34" i="7" s="1"/>
  <c r="H26" i="9"/>
  <c r="I26" i="9" s="1"/>
  <c r="H24" i="9"/>
  <c r="I24" i="9" s="1"/>
  <c r="H25" i="9"/>
  <c r="I25" i="9" s="1"/>
  <c r="I23" i="9"/>
  <c r="E41" i="9"/>
  <c r="I20" i="10"/>
  <c r="F27" i="12"/>
  <c r="G18" i="9"/>
  <c r="C20" i="9"/>
  <c r="C43" i="9" s="1"/>
  <c r="E18" i="9"/>
  <c r="D30" i="14"/>
  <c r="D62" i="2"/>
  <c r="I20" i="5"/>
  <c r="I50" i="5" s="1"/>
  <c r="E50" i="5"/>
  <c r="F50" i="5" s="1"/>
  <c r="F52" i="5" s="1"/>
  <c r="D59" i="5"/>
  <c r="F55" i="5"/>
  <c r="I57" i="5"/>
  <c r="J57" i="5" s="1"/>
  <c r="I24" i="6"/>
  <c r="K24" i="6" s="1"/>
  <c r="E24" i="6"/>
  <c r="G24" i="6" s="1"/>
  <c r="E20" i="9"/>
  <c r="D23" i="4"/>
  <c r="F21" i="4"/>
  <c r="F23" i="4" s="1"/>
  <c r="F35" i="4" s="1"/>
  <c r="C29" i="7"/>
  <c r="E27" i="7"/>
  <c r="E29" i="7" s="1"/>
  <c r="H31" i="9"/>
  <c r="I31" i="9" s="1"/>
  <c r="I34" i="9" s="1"/>
  <c r="E31" i="9"/>
  <c r="H39" i="9"/>
  <c r="I39" i="9" s="1"/>
  <c r="I41" i="9" s="1"/>
  <c r="E39" i="9"/>
  <c r="E24" i="7"/>
  <c r="F28" i="5"/>
  <c r="J55" i="5"/>
  <c r="C29" i="6"/>
  <c r="I18" i="7"/>
  <c r="I22" i="7"/>
  <c r="I24" i="7" s="1"/>
  <c r="D36" i="5"/>
  <c r="F35" i="5"/>
  <c r="I21" i="6"/>
  <c r="K21" i="6" s="1"/>
  <c r="K29" i="6" s="1"/>
  <c r="E21" i="6"/>
  <c r="G21" i="6" s="1"/>
  <c r="E23" i="7"/>
  <c r="F113" i="2"/>
  <c r="D35" i="4"/>
  <c r="E19" i="7"/>
  <c r="F23" i="12"/>
  <c r="E30" i="14"/>
  <c r="H66" i="2"/>
  <c r="H113" i="2" s="1"/>
  <c r="H52" i="5"/>
  <c r="J48" i="5"/>
  <c r="J52" i="5" s="1"/>
  <c r="I27" i="6"/>
  <c r="K27" i="6" s="1"/>
  <c r="E27" i="6"/>
  <c r="G27" i="6" s="1"/>
  <c r="I29" i="7"/>
  <c r="E27" i="9"/>
  <c r="H33" i="9"/>
  <c r="I33" i="9" s="1"/>
  <c r="E33" i="9"/>
  <c r="I16" i="10"/>
  <c r="I24" i="10" s="1"/>
  <c r="G24" i="10"/>
  <c r="D35" i="3"/>
  <c r="F35" i="3" s="1"/>
  <c r="E26" i="5"/>
  <c r="I33" i="5"/>
  <c r="E41" i="5"/>
  <c r="I48" i="5"/>
  <c r="E62" i="5"/>
  <c r="F62" i="5" s="1"/>
  <c r="I69" i="5"/>
  <c r="J69" i="5" s="1"/>
  <c r="E28" i="5"/>
  <c r="E58" i="5" s="1"/>
  <c r="F58" i="5" s="1"/>
  <c r="D24" i="9"/>
  <c r="E24" i="9" s="1"/>
  <c r="G27" i="9"/>
  <c r="E16" i="10"/>
  <c r="E24" i="10" s="1"/>
  <c r="E27" i="12"/>
  <c r="H22" i="5"/>
  <c r="E34" i="5"/>
  <c r="I35" i="5"/>
  <c r="I65" i="5" s="1"/>
  <c r="J65" i="5" s="1"/>
  <c r="I41" i="5"/>
  <c r="I62" i="5"/>
  <c r="J62" i="5" s="1"/>
  <c r="E70" i="5"/>
  <c r="F70" i="5" s="1"/>
  <c r="E72" i="5"/>
  <c r="F72" i="5" s="1"/>
  <c r="I17" i="7"/>
  <c r="I19" i="7" s="1"/>
  <c r="F19" i="5"/>
  <c r="F22" i="5" s="1"/>
  <c r="E31" i="12"/>
  <c r="F31" i="12" s="1"/>
  <c r="E27" i="5"/>
  <c r="I34" i="5"/>
  <c r="F35" i="12" l="1"/>
  <c r="F37" i="12" s="1"/>
  <c r="F39" i="12" s="1"/>
  <c r="F27" i="5"/>
  <c r="E57" i="5"/>
  <c r="F57" i="5" s="1"/>
  <c r="J73" i="5"/>
  <c r="J35" i="5"/>
  <c r="E43" i="9"/>
  <c r="I29" i="6"/>
  <c r="I27" i="9"/>
  <c r="I43" i="9" s="1"/>
  <c r="E29" i="6"/>
  <c r="H19" i="14"/>
  <c r="J33" i="5"/>
  <c r="I63" i="5"/>
  <c r="J63" i="5" s="1"/>
  <c r="G29" i="6"/>
  <c r="E56" i="5"/>
  <c r="F56" i="5" s="1"/>
  <c r="F59" i="5" s="1"/>
  <c r="F26" i="5"/>
  <c r="F34" i="5"/>
  <c r="F36" i="5" s="1"/>
  <c r="E64" i="5"/>
  <c r="F64" i="5" s="1"/>
  <c r="F66" i="5" s="1"/>
  <c r="F41" i="5"/>
  <c r="F43" i="5" s="1"/>
  <c r="E71" i="5"/>
  <c r="F71" i="5" s="1"/>
  <c r="F73" i="5"/>
  <c r="J66" i="5"/>
  <c r="I18" i="9"/>
  <c r="I20" i="9" s="1"/>
  <c r="G20" i="9"/>
  <c r="G43" i="9" s="1"/>
  <c r="J28" i="5"/>
  <c r="I58" i="5"/>
  <c r="J58" i="5" s="1"/>
  <c r="J20" i="5"/>
  <c r="J22" i="5" s="1"/>
  <c r="J34" i="5"/>
  <c r="I64" i="5"/>
  <c r="J64" i="5" s="1"/>
  <c r="J41" i="5"/>
  <c r="J43" i="5" s="1"/>
  <c r="I71" i="5"/>
  <c r="J71" i="5" s="1"/>
  <c r="E34" i="9"/>
  <c r="J26" i="5"/>
  <c r="I56" i="5"/>
  <c r="J56" i="5" s="1"/>
  <c r="J59" i="5" s="1"/>
  <c r="I66" i="2"/>
  <c r="I113" i="2" s="1"/>
  <c r="I30" i="14"/>
  <c r="I39" i="14" s="1"/>
  <c r="J36" i="5" l="1"/>
  <c r="H20" i="14"/>
  <c r="H21" i="14" s="1"/>
  <c r="H22" i="14" s="1"/>
  <c r="H23" i="14" s="1"/>
  <c r="H24" i="14" s="1"/>
  <c r="H25" i="14" s="1"/>
  <c r="H26" i="14" s="1"/>
  <c r="H27" i="14" s="1"/>
  <c r="H28" i="14" s="1"/>
  <c r="H30" i="14"/>
  <c r="H39" i="14" s="1"/>
  <c r="J29" i="5"/>
  <c r="F29" i="5"/>
</calcChain>
</file>

<file path=xl/sharedStrings.xml><?xml version="1.0" encoding="utf-8"?>
<sst xmlns="http://schemas.openxmlformats.org/spreadsheetml/2006/main" count="776" uniqueCount="260">
  <si>
    <t>FR 16(8)(f)                 SCHEDULE F</t>
  </si>
  <si>
    <t>Schedule</t>
  </si>
  <si>
    <t>Pages</t>
  </si>
  <si>
    <t>Description</t>
  </si>
  <si>
    <t>F-1</t>
  </si>
  <si>
    <t>Social and Service Club Dues</t>
  </si>
  <si>
    <t>F-2.1</t>
  </si>
  <si>
    <t>Charitable Contributions</t>
  </si>
  <si>
    <t>F-2.2</t>
  </si>
  <si>
    <t>Initiation Fees/Country Club Expenses</t>
  </si>
  <si>
    <t>F-2.3</t>
  </si>
  <si>
    <t>Employee Party, Outing and Gift Expenses</t>
  </si>
  <si>
    <t>F-3</t>
  </si>
  <si>
    <t>Sales and Advertising Expenses</t>
  </si>
  <si>
    <t>F-4</t>
  </si>
  <si>
    <t>Advertising</t>
  </si>
  <si>
    <t>F-5</t>
  </si>
  <si>
    <t>Professional Service Expenses</t>
  </si>
  <si>
    <t>F-6</t>
  </si>
  <si>
    <t>Projected Rate Case Expense</t>
  </si>
  <si>
    <t>F-7</t>
  </si>
  <si>
    <t>Civic, Political and Related Activities</t>
  </si>
  <si>
    <t>F-8</t>
  </si>
  <si>
    <t>Expense Reports</t>
  </si>
  <si>
    <t>F-9</t>
  </si>
  <si>
    <t>SERP Expense</t>
  </si>
  <si>
    <t>F-10</t>
  </si>
  <si>
    <t>Incentive Compensation Expense</t>
  </si>
  <si>
    <t>F-11</t>
  </si>
  <si>
    <t>2017-00349 O&amp;M Adjustments</t>
  </si>
  <si>
    <t>F-12</t>
  </si>
  <si>
    <t>Misc Regulatory Liabilities</t>
  </si>
  <si>
    <t>SOCIAL and Service CLUB DUES</t>
  </si>
  <si>
    <t>Data:___X___Base Period___X____Forecasted Period</t>
  </si>
  <si>
    <t>FR 16(8)(f)</t>
  </si>
  <si>
    <t>Type of Filing:___X____Original________Updated________Revised</t>
  </si>
  <si>
    <t>Schedule F-1</t>
  </si>
  <si>
    <t>Workpaper Reference No(s).</t>
  </si>
  <si>
    <t>Witness: Waller</t>
  </si>
  <si>
    <t>Line</t>
  </si>
  <si>
    <t>Total</t>
  </si>
  <si>
    <t>No.</t>
  </si>
  <si>
    <t>Account No.</t>
  </si>
  <si>
    <t>Social Organization/Service Club</t>
  </si>
  <si>
    <t>Utility</t>
  </si>
  <si>
    <t>Jurisdictional %</t>
  </si>
  <si>
    <t>Jurisdiction</t>
  </si>
  <si>
    <t>BASE PERIOD</t>
  </si>
  <si>
    <t>Various</t>
  </si>
  <si>
    <t>100%</t>
  </si>
  <si>
    <t xml:space="preserve"> </t>
  </si>
  <si>
    <t>Total Base Period</t>
  </si>
  <si>
    <t>TEST PERIOD</t>
  </si>
  <si>
    <t>Adjustment %</t>
  </si>
  <si>
    <t>Adjustment</t>
  </si>
  <si>
    <t>Adjusted Amount</t>
  </si>
  <si>
    <t>Total Forecasted Period</t>
  </si>
  <si>
    <t>Data Source:</t>
  </si>
  <si>
    <t>CHARITABLE CONTRIBUTIONS</t>
  </si>
  <si>
    <t>Schedule F-2.1</t>
  </si>
  <si>
    <t>Charitable Organization  *</t>
  </si>
  <si>
    <t>Note:  These items are not included in O&amp;M and therefore not part of revenue requirements.</t>
  </si>
  <si>
    <t>Employee PARTY, OUTING, and GIFT EXP.</t>
  </si>
  <si>
    <t>Data:___X___Base Period___X___Forecasted Period</t>
  </si>
  <si>
    <t>Type of Filing:___X____Original_______Updated_______Revised</t>
  </si>
  <si>
    <t>Schedule F-2.3</t>
  </si>
  <si>
    <t>Workpaper Reference No(s).____________________</t>
  </si>
  <si>
    <t>Base Period</t>
  </si>
  <si>
    <t>Forecasted Period</t>
  </si>
  <si>
    <t xml:space="preserve">Kentucky </t>
  </si>
  <si>
    <t>Allocated</t>
  </si>
  <si>
    <t>Description of Expenses</t>
  </si>
  <si>
    <t>Jurisdictional</t>
  </si>
  <si>
    <t>Amount</t>
  </si>
  <si>
    <t>Div 009</t>
  </si>
  <si>
    <t>Sub Account 07421- Service Awards</t>
  </si>
  <si>
    <t>Div 091</t>
  </si>
  <si>
    <t>Div 002</t>
  </si>
  <si>
    <t>Div 012</t>
  </si>
  <si>
    <t>Grand Total</t>
  </si>
  <si>
    <t>Customer Service and Informational SALES and General ADVERTISING Expense</t>
  </si>
  <si>
    <t>Data:__X___Base Period___X___Forecasted Period</t>
  </si>
  <si>
    <t>Type of Filing:___X____Original________Updated_________Revised</t>
  </si>
  <si>
    <t>Schedule F-3</t>
  </si>
  <si>
    <t>Account</t>
  </si>
  <si>
    <t xml:space="preserve">Allocated </t>
  </si>
  <si>
    <t>Number</t>
  </si>
  <si>
    <t>Customer Service and Informational Expenses</t>
  </si>
  <si>
    <t>Supervision (1)</t>
  </si>
  <si>
    <t>Customer Assistance</t>
  </si>
  <si>
    <t>Informational Advertising (1)</t>
  </si>
  <si>
    <t>Miscellaneous Customer Service and Informational (1)</t>
  </si>
  <si>
    <t>Sales Expense</t>
  </si>
  <si>
    <t>Supervision</t>
  </si>
  <si>
    <t>Demonstration and Selling (1)</t>
  </si>
  <si>
    <t>Miscellaneous Sales Expense</t>
  </si>
  <si>
    <t xml:space="preserve">(1) Included in these accounts are advertising and promotional advertising expenses which are considered Non-recoverable and will be Excluded </t>
  </si>
  <si>
    <t>from O &amp; M for ratemaking and therefore the Revenue Requirements.  These amounts are shown properly classified on Schedule F-4, Advertising.</t>
  </si>
  <si>
    <t>ADVERTISING</t>
  </si>
  <si>
    <t>Schedule F-4</t>
  </si>
  <si>
    <t>Sales or</t>
  </si>
  <si>
    <t>Safety or</t>
  </si>
  <si>
    <t>Item</t>
  </si>
  <si>
    <t>Promotional</t>
  </si>
  <si>
    <t>Req by Law</t>
  </si>
  <si>
    <t>(A)</t>
  </si>
  <si>
    <t>Newspaper, Magazine,bill stuffer &amp; Other</t>
  </si>
  <si>
    <t>PROFESSIONAL Service Expenses</t>
  </si>
  <si>
    <t>Type of Filing:___X_____Original________Updated________Revised</t>
  </si>
  <si>
    <t>Schedule F-5</t>
  </si>
  <si>
    <t>Account 923 - Outside Services Employed</t>
  </si>
  <si>
    <t>06111- Contract Labor</t>
  </si>
  <si>
    <t>06121- Legal</t>
  </si>
  <si>
    <t xml:space="preserve">Total </t>
  </si>
  <si>
    <t xml:space="preserve">Note:  Rate Case related expenses are shown separately on Schedule F-6. </t>
  </si>
  <si>
    <t>Data:__X___Base Period__X___Forecasted Period</t>
  </si>
  <si>
    <t>Type of Filing:___X____Original________Updated ________Revised</t>
  </si>
  <si>
    <t>Schedule F-6</t>
  </si>
  <si>
    <t>Consulting</t>
  </si>
  <si>
    <t>Class Cost Study - P. Raab</t>
  </si>
  <si>
    <t>Depreciation Study - N. Allis</t>
  </si>
  <si>
    <t>Cost of Capital - D'Ascendis</t>
  </si>
  <si>
    <t xml:space="preserve">          sub-total</t>
  </si>
  <si>
    <t>Legal Fees</t>
  </si>
  <si>
    <t xml:space="preserve">     (J. Hughes/A. Honaker)</t>
  </si>
  <si>
    <t>Employee Expense</t>
  </si>
  <si>
    <t xml:space="preserve">     (airfare, lodging, meals, etc.)</t>
  </si>
  <si>
    <t>Miscellaneous Expense</t>
  </si>
  <si>
    <t xml:space="preserve">     (printing, advertising, etc.)</t>
  </si>
  <si>
    <t>Total Projected Rate Case Expense</t>
  </si>
  <si>
    <t xml:space="preserve">Three (3) Year Amortization of Rate Case Expenses </t>
  </si>
  <si>
    <t>SOURCE:</t>
  </si>
  <si>
    <t>this links to C.2 and B.1 F for a ratemaking adjustment</t>
  </si>
  <si>
    <t>CIVIC, POLITICAL and RELATED ACTIVITIES</t>
  </si>
  <si>
    <t>Schedule F-7</t>
  </si>
  <si>
    <t>Donations (1)</t>
  </si>
  <si>
    <t>Civic Duties (2)</t>
  </si>
  <si>
    <t>Political Activities (3)</t>
  </si>
  <si>
    <t>Other</t>
  </si>
  <si>
    <t>Notes:</t>
  </si>
  <si>
    <t xml:space="preserve">(1) These donations represent Economic Development Contributions, all Other civic donations are Included </t>
  </si>
  <si>
    <t xml:space="preserve">     on Schedule F-2.1, Charitable Contributions.</t>
  </si>
  <si>
    <t>(2)  All civic Memberships are Included on Schedule F-1, Social and Service Club Dues.</t>
  </si>
  <si>
    <t>(3) These expenses are recorded below the line and therefore not included in O&amp;M.</t>
  </si>
  <si>
    <t>EMPLOYEE EXPENSE REPORT EXCLUSIONS</t>
  </si>
  <si>
    <t>Schedule F-8</t>
  </si>
  <si>
    <t>Total Expense Report Exclusions</t>
  </si>
  <si>
    <t>NOTE:  This amount is included on ratemaking adjustments on Schedule C-2 and therefore excluded from the Revenue Requirements.</t>
  </si>
  <si>
    <t xml:space="preserve">Data Source: </t>
  </si>
  <si>
    <t>SERP EXPENSE</t>
  </si>
  <si>
    <t>Data:______Base Period___X___Forecasted Period</t>
  </si>
  <si>
    <t>Schedule F-9</t>
  </si>
  <si>
    <t>Allocation</t>
  </si>
  <si>
    <t>Div</t>
  </si>
  <si>
    <t>Category</t>
  </si>
  <si>
    <t>Factor</t>
  </si>
  <si>
    <t>Total Amount</t>
  </si>
  <si>
    <t>SERP Expense Adjustment</t>
  </si>
  <si>
    <t>NOTES:</t>
  </si>
  <si>
    <t>Links to schedule C.2</t>
  </si>
  <si>
    <t>INCENTIVE COMPENSATION EXPENSE</t>
  </si>
  <si>
    <t>Schedule F-10</t>
  </si>
  <si>
    <t>Totals</t>
  </si>
  <si>
    <t>Variable Pay &amp; Management Incentive Plans</t>
  </si>
  <si>
    <t>VPP &amp; MIP</t>
  </si>
  <si>
    <t>Total Allocated VPP &amp; MIP Plans</t>
  </si>
  <si>
    <t>Restricted Stock Plans</t>
  </si>
  <si>
    <t>RSU-LTIP - Performance Based</t>
  </si>
  <si>
    <t>Total Allocated Restricted Stock Plans</t>
  </si>
  <si>
    <t>Grand Total Allocated Expense</t>
  </si>
  <si>
    <t>Payroll Taxes Expense Adjustment</t>
  </si>
  <si>
    <t>Line 16 payroll tax expense adjust @ 6.5%</t>
  </si>
  <si>
    <t>Line No.</t>
  </si>
  <si>
    <t>Division</t>
  </si>
  <si>
    <t>Budget Sub Account</t>
  </si>
  <si>
    <t>002</t>
  </si>
  <si>
    <t>Directors Retirement Expenses - 04113</t>
  </si>
  <si>
    <t>Removal of Retirement Benefits</t>
  </si>
  <si>
    <t>012</t>
  </si>
  <si>
    <t>009</t>
  </si>
  <si>
    <t>091</t>
  </si>
  <si>
    <t>Regulatory Liabilities</t>
  </si>
  <si>
    <t>Schedule F-12</t>
  </si>
  <si>
    <t>Forecast Period</t>
  </si>
  <si>
    <t>Regulatory Liability</t>
  </si>
  <si>
    <t>Balance</t>
  </si>
  <si>
    <t>Amortization</t>
  </si>
  <si>
    <t>Depreciation Reserve 2540-27913</t>
  </si>
  <si>
    <t>(13-Month Avg)</t>
  </si>
  <si>
    <t>Balance (13-Mo.)</t>
  </si>
  <si>
    <t>Total Regulatory Liabilities</t>
  </si>
  <si>
    <t>KY Reg Liability Summary.xlsx</t>
  </si>
  <si>
    <t>F.6 Schedule Rate Case Expenses - 2019.2020.xlsx</t>
  </si>
  <si>
    <t>Atmos Energy Corporation, Kentucky/Mid-States Division</t>
  </si>
  <si>
    <t xml:space="preserve">Kentucky Jurisdiction Case No. 2024-00276 </t>
  </si>
  <si>
    <t>Base Period: Twelve Months Ended December 31, 2024</t>
  </si>
  <si>
    <t>Forecasted Test Period:  Twelve Months Ended March 31, 2026</t>
  </si>
  <si>
    <t>AGA</t>
  </si>
  <si>
    <t>ASME</t>
  </si>
  <si>
    <t>AUCSC</t>
  </si>
  <si>
    <t>B2B PRIME</t>
  </si>
  <si>
    <t>BEACON / QPUBLIC.NET</t>
  </si>
  <si>
    <t>BIA OF LOUISVILLE</t>
  </si>
  <si>
    <t>BUILDERS ASSOCIATION OF SOUTH CENTRAL KY</t>
  </si>
  <si>
    <t>CADIZ TRIGG COUNTY ECONOMIC DEVELOP COMM</t>
  </si>
  <si>
    <t>CHAMBER OF COMMERCE</t>
  </si>
  <si>
    <t>CHRISTIAN COUNTY PVA</t>
  </si>
  <si>
    <t>CNA SURETY</t>
  </si>
  <si>
    <t>COMCAST CABLE</t>
  </si>
  <si>
    <t>CRITTENDEN COUNTY ECONOMIC</t>
  </si>
  <si>
    <t>ECONOMIC DEVELOPMENT COUNCIL</t>
  </si>
  <si>
    <t>FRANKLIN SIMPSON INDUSTRIAL AUTHORITY</t>
  </si>
  <si>
    <t>GRAVES COUNTY</t>
  </si>
  <si>
    <t>GREATER OWENSBORO ECONOMIC DEVELOPMENT CORP</t>
  </si>
  <si>
    <t>GREATER PADUCAH ECONOMIC DEVELOPMENT COUNCIL INC</t>
  </si>
  <si>
    <t>HOME BUILDERS ASSOCIATION</t>
  </si>
  <si>
    <t>HOME BUILDERS ASSOCIATION OF OWENSBORO</t>
  </si>
  <si>
    <t>HOPKINS COUNTY HOME BUILDERS ASSOCIATION</t>
  </si>
  <si>
    <t>HOPKINS COUNTY PVA</t>
  </si>
  <si>
    <t>KENTUCKY ASSOCIATION FOR ECONOMIC DEVELOPMENT</t>
  </si>
  <si>
    <t>KENTUCKY ASSOCIATION OF MAPPING PROFESSIONALS</t>
  </si>
  <si>
    <t>KENTUCKY ASSOCIATION OF MASTER CONTRACTORS INC</t>
  </si>
  <si>
    <t>KENTUCKY GAS ASSOCIATION</t>
  </si>
  <si>
    <t>KENTUCKY LAKE ECONOMIC DEVELOPMENT</t>
  </si>
  <si>
    <t>KENTUCKY OIL AND GAS ASSOCIATION</t>
  </si>
  <si>
    <t>KENTUCKY PROFESSIONAL ENGINEER</t>
  </si>
  <si>
    <t>KENTUCKY PROFESSIONAL GEOLGIST LICENSE RENEWAL</t>
  </si>
  <si>
    <t>KENTUCKY RESTAURANT ASSOCIATION</t>
  </si>
  <si>
    <t>KENTUCKY SECRETARY OF STATE</t>
  </si>
  <si>
    <t>LEADERSHIP KENTUCKY</t>
  </si>
  <si>
    <t>MAD HOP CO BOARD OF REALTORS</t>
  </si>
  <si>
    <t>MASTERCRAFT PRINTED PRODUCTS AND SERVICES INC</t>
  </si>
  <si>
    <t>MCCRACKEN COUNTY TAX</t>
  </si>
  <si>
    <t>NACE INTERNATIONAL</t>
  </si>
  <si>
    <t>OBION COUNTY INDUSTRIAL DEVELOPMENT CORP</t>
  </si>
  <si>
    <t>OBION COUNTY JEDC</t>
  </si>
  <si>
    <t>OHIO COUNTY CHAMBER OF COMMERCE</t>
  </si>
  <si>
    <t>PADUCAH BOARD OF REALTORS INC</t>
  </si>
  <si>
    <t>REALTOR ASSOCIATION</t>
  </si>
  <si>
    <t>SAM'S CLUB</t>
  </si>
  <si>
    <t>THE MESSENGER</t>
  </si>
  <si>
    <t>TNGIC</t>
  </si>
  <si>
    <t>TRIGG COUNTY PVA</t>
  </si>
  <si>
    <t>Community Welfare</t>
  </si>
  <si>
    <t>Education</t>
  </si>
  <si>
    <t>Health</t>
  </si>
  <si>
    <t>Museums &amp; Arts</t>
  </si>
  <si>
    <t>United Way Agencies</t>
  </si>
  <si>
    <t>Youth Clubs &amp; Centers</t>
  </si>
  <si>
    <t>American Red Cross</t>
  </si>
  <si>
    <t>Energy Assistance Program</t>
  </si>
  <si>
    <t>F.1 Social &amp; Service Club Dues - June 2024.xlsx</t>
  </si>
  <si>
    <t>F.2 Donations 009 Jul23-Jun24.xlsx</t>
  </si>
  <si>
    <t>O&amp;M Detail - TME Jun-24.xlsx</t>
  </si>
  <si>
    <t>Advertising &amp; Acct 4264 - 2024.xlsx</t>
  </si>
  <si>
    <t>F.6 Schedule Rate Case Expenses - 2023.2024.xlsx</t>
  </si>
  <si>
    <t>KMD Expense Report Review Jul23-Jun24 (009)</t>
  </si>
  <si>
    <t>KMD Expense Report Review Jul23-Jun24 (091).xlsx</t>
  </si>
  <si>
    <t>Jul''23-Jun''24 002 WEXP Review - DONE.xlsx</t>
  </si>
  <si>
    <t>Jul''23-Jun''24 012 WEXP Review - DONE.xlsx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</si>
</sst>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00%"/>
    <numFmt numFmtId="166" formatCode="_(&quot;$&quot;* #,##0_);_(&quot;$&quot;* \(#,##0\);_(&quot;$&quot;* &quot;-&quot;??_);_(@_)"/>
    <numFmt numFmtId="167" formatCode="_(* #,##0_);_(* \(#,##0\);_(* &quot;-&quot;??_);_(@_)"/>
    <numFmt numFmtId="168" formatCode="&quot;$&quot;#,##0"/>
    <numFmt numFmtId="169" formatCode="[$-409]mmm\-yy;@"/>
  </numFmts>
  <fonts count="16">
    <font>
      <sz val="12"/>
      <name val="Helvetica-Narrow"/>
      <family val="2"/>
    </font>
    <font>
      <sz val="12"/>
      <name val="Helvetica-Narrow"/>
      <family val="2"/>
    </font>
    <font>
      <b/>
      <sz val="12"/>
      <name val="Helvetica-Narrow"/>
    </font>
    <font>
      <sz val="12"/>
      <name val="Helvetica-Narrow"/>
    </font>
    <font>
      <b/>
      <sz val="12"/>
      <name val="Helvetica-Narrow"/>
      <family val="2"/>
    </font>
    <font>
      <u val="double"/>
      <sz val="12"/>
      <name val="Helvetica-Narrow"/>
      <family val="2"/>
    </font>
    <font>
      <sz val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0"/>
      <name val="Helvetica-Narrow"/>
    </font>
    <font>
      <sz val="10"/>
      <name val="Helvetica-Narrow"/>
      <family val="2"/>
    </font>
    <font>
      <u/>
      <sz val="12"/>
      <name val="Helvetica-Narrow"/>
    </font>
    <font>
      <u/>
      <sz val="12"/>
      <name val="Helvetica-Narrow"/>
      <family val="2"/>
    </font>
    <font>
      <sz val="10.8"/>
      <name val="Helvetica-Narrow"/>
    </font>
    <font>
      <i/>
      <sz val="10"/>
      <name val="Helvetica-Narrow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6">
    <xf numFmtId="37" fontId="0" fillId="0" borderId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37" fontId="1" fillId="0" borderId="0" applyProtection="0"/>
    <xf numFmtId="0" fontId="6" fillId="0" borderId="0"/>
  </cellStyleXfs>
  <cellXfs count="187">
    <xf numFmtId="37" fontId="0" fillId="0" borderId="0" xfId="0"/>
    <xf numFmtId="37" fontId="3" fillId="0" borderId="0" xfId="4" applyFont="1" applyAlignment="1" applyProtection="1">
      <alignment horizontal="left"/>
    </xf>
    <xf numFmtId="37" fontId="4" fillId="0" borderId="0" xfId="4" applyFont="1"/>
    <xf numFmtId="37" fontId="2" fillId="0" borderId="1" xfId="4" applyFont="1" applyBorder="1" applyAlignment="1" applyProtection="1">
      <alignment horizontal="left"/>
    </xf>
    <xf numFmtId="37" fontId="5" fillId="0" borderId="0" xfId="4" applyFont="1" applyAlignment="1" applyProtection="1">
      <alignment horizontal="center"/>
    </xf>
    <xf numFmtId="37" fontId="4" fillId="0" borderId="0" xfId="4" applyFont="1" applyAlignment="1" applyProtection="1">
      <alignment horizontal="right"/>
    </xf>
    <xf numFmtId="37" fontId="2" fillId="0" borderId="0" xfId="4" applyFont="1" applyAlignment="1" applyProtection="1">
      <alignment horizontal="left"/>
    </xf>
    <xf numFmtId="37" fontId="4" fillId="0" borderId="0" xfId="0" applyFont="1" applyAlignment="1">
      <alignment horizontal="center"/>
    </xf>
    <xf numFmtId="37" fontId="4" fillId="0" borderId="0" xfId="0" applyFont="1"/>
    <xf numFmtId="37" fontId="3" fillId="0" borderId="0" xfId="0" applyFont="1" applyAlignment="1" applyProtection="1">
      <alignment horizontal="left"/>
    </xf>
    <xf numFmtId="37" fontId="3" fillId="0" borderId="0" xfId="0" applyFont="1"/>
    <xf numFmtId="37" fontId="4" fillId="0" borderId="5" xfId="0" applyFont="1" applyBorder="1" applyAlignment="1" applyProtection="1">
      <alignment horizontal="center"/>
    </xf>
    <xf numFmtId="37" fontId="2" fillId="0" borderId="0" xfId="0" applyFont="1" applyAlignment="1" applyProtection="1">
      <alignment horizontal="left"/>
    </xf>
    <xf numFmtId="9" fontId="0" fillId="0" borderId="0" xfId="3" applyFont="1" applyFill="1" applyBorder="1" applyAlignment="1">
      <alignment horizontal="center"/>
    </xf>
    <xf numFmtId="9" fontId="0" fillId="0" borderId="0" xfId="3" applyFont="1" applyFill="1" applyBorder="1" applyAlignment="1" applyProtection="1">
      <alignment horizontal="center"/>
    </xf>
    <xf numFmtId="167" fontId="5" fillId="0" borderId="0" xfId="1" applyNumberFormat="1" applyFont="1" applyFill="1" applyBorder="1" applyProtection="1"/>
    <xf numFmtId="37" fontId="5" fillId="0" borderId="0" xfId="0" applyFont="1" applyAlignment="1" applyProtection="1">
      <alignment horizontal="center"/>
    </xf>
    <xf numFmtId="37" fontId="5" fillId="0" borderId="0" xfId="0" applyFont="1" applyProtection="1"/>
    <xf numFmtId="37" fontId="5" fillId="0" borderId="0" xfId="0" applyFont="1" applyAlignment="1" applyProtection="1">
      <alignment horizontal="left"/>
    </xf>
    <xf numFmtId="10" fontId="0" fillId="0" borderId="0" xfId="3" applyNumberFormat="1" applyFont="1" applyFill="1" applyAlignment="1">
      <alignment horizontal="center"/>
    </xf>
    <xf numFmtId="10" fontId="0" fillId="0" borderId="0" xfId="3" applyNumberFormat="1" applyFont="1" applyFill="1" applyBorder="1" applyAlignment="1">
      <alignment horizontal="center"/>
    </xf>
    <xf numFmtId="37" fontId="2" fillId="0" borderId="0" xfId="0" applyFont="1"/>
    <xf numFmtId="166" fontId="0" fillId="0" borderId="0" xfId="2" applyNumberFormat="1" applyFont="1" applyFill="1" applyBorder="1"/>
    <xf numFmtId="37" fontId="4" fillId="0" borderId="0" xfId="0" applyFont="1" applyAlignment="1" applyProtection="1">
      <alignment horizontal="center"/>
    </xf>
    <xf numFmtId="37" fontId="2" fillId="0" borderId="1" xfId="0" applyFont="1" applyBorder="1" applyAlignment="1" applyProtection="1">
      <alignment horizontal="left"/>
    </xf>
    <xf numFmtId="166" fontId="0" fillId="0" borderId="0" xfId="2" applyNumberFormat="1" applyFont="1" applyFill="1" applyProtection="1"/>
    <xf numFmtId="9" fontId="0" fillId="0" borderId="0" xfId="3" quotePrefix="1" applyFont="1" applyFill="1" applyAlignment="1">
      <alignment horizontal="center"/>
    </xf>
    <xf numFmtId="167" fontId="0" fillId="0" borderId="0" xfId="1" applyNumberFormat="1" applyFont="1" applyFill="1" applyProtection="1"/>
    <xf numFmtId="167" fontId="0" fillId="0" borderId="1" xfId="1" applyNumberFormat="1" applyFont="1" applyFill="1" applyBorder="1" applyProtection="1"/>
    <xf numFmtId="37" fontId="3" fillId="0" borderId="0" xfId="0" applyFont="1" applyAlignment="1" applyProtection="1">
      <alignment horizontal="left" indent="2"/>
    </xf>
    <xf numFmtId="167" fontId="0" fillId="0" borderId="0" xfId="1" applyNumberFormat="1" applyFont="1" applyFill="1"/>
    <xf numFmtId="9" fontId="0" fillId="0" borderId="0" xfId="3" applyFont="1" applyFill="1" applyAlignment="1">
      <alignment horizontal="center"/>
    </xf>
    <xf numFmtId="166" fontId="0" fillId="0" borderId="0" xfId="2" applyNumberFormat="1" applyFont="1" applyFill="1"/>
    <xf numFmtId="167" fontId="0" fillId="0" borderId="1" xfId="1" applyNumberFormat="1" applyFont="1" applyFill="1" applyBorder="1"/>
    <xf numFmtId="37" fontId="3" fillId="0" borderId="0" xfId="0" applyFont="1" applyAlignment="1" applyProtection="1">
      <alignment horizontal="left" indent="1"/>
    </xf>
    <xf numFmtId="37" fontId="2" fillId="0" borderId="0" xfId="0" applyFont="1" applyAlignment="1" applyProtection="1">
      <alignment horizontal="left" indent="1"/>
    </xf>
    <xf numFmtId="37" fontId="3" fillId="0" borderId="0" xfId="0" applyFont="1" applyAlignment="1" applyProtection="1">
      <alignment horizontal="left" indent="3"/>
    </xf>
    <xf numFmtId="37" fontId="3" fillId="0" borderId="0" xfId="0" applyFont="1" applyAlignment="1">
      <alignment horizontal="left" indent="1"/>
    </xf>
    <xf numFmtId="37" fontId="2" fillId="0" borderId="0" xfId="0" applyFont="1" applyAlignment="1">
      <alignment horizontal="left" indent="1"/>
    </xf>
    <xf numFmtId="37" fontId="3" fillId="0" borderId="1" xfId="0" applyFont="1" applyBorder="1"/>
    <xf numFmtId="167" fontId="0" fillId="0" borderId="0" xfId="1" applyNumberFormat="1" applyFont="1" applyFill="1" applyBorder="1" applyAlignment="1">
      <alignment horizontal="center"/>
    </xf>
    <xf numFmtId="10" fontId="5" fillId="0" borderId="0" xfId="0" applyNumberFormat="1" applyFont="1" applyProtection="1"/>
    <xf numFmtId="37" fontId="8" fillId="0" borderId="0" xfId="0" applyFont="1" applyAlignment="1">
      <alignment horizontal="right"/>
    </xf>
    <xf numFmtId="37" fontId="3" fillId="0" borderId="1" xfId="0" applyFont="1" applyBorder="1" applyAlignment="1" applyProtection="1">
      <alignment horizontal="left"/>
    </xf>
    <xf numFmtId="37" fontId="4" fillId="0" borderId="0" xfId="0" applyFont="1" applyAlignment="1" applyProtection="1">
      <alignment horizontal="left"/>
    </xf>
    <xf numFmtId="37" fontId="9" fillId="0" borderId="0" xfId="0" applyFont="1"/>
    <xf numFmtId="37" fontId="8" fillId="0" borderId="0" xfId="0" applyFont="1"/>
    <xf numFmtId="3" fontId="0" fillId="0" borderId="0" xfId="1" applyNumberFormat="1" applyFont="1"/>
    <xf numFmtId="37" fontId="8" fillId="0" borderId="0" xfId="0" applyFont="1" applyAlignment="1">
      <alignment horizontal="center"/>
    </xf>
    <xf numFmtId="37" fontId="4" fillId="0" borderId="10" xfId="0" applyFont="1" applyBorder="1" applyAlignment="1" applyProtection="1">
      <alignment horizontal="center"/>
    </xf>
    <xf numFmtId="37" fontId="4" fillId="0" borderId="3" xfId="0" applyFont="1" applyBorder="1" applyAlignment="1" applyProtection="1">
      <alignment horizontal="center"/>
    </xf>
    <xf numFmtId="37" fontId="10" fillId="0" borderId="0" xfId="0" applyFont="1" applyAlignment="1" applyProtection="1">
      <alignment horizontal="left"/>
    </xf>
    <xf numFmtId="37" fontId="11" fillId="0" borderId="0" xfId="0" applyFont="1"/>
    <xf numFmtId="37" fontId="4" fillId="0" borderId="1" xfId="0" applyFont="1" applyBorder="1"/>
    <xf numFmtId="37" fontId="3" fillId="0" borderId="0" xfId="0" applyFont="1" applyAlignment="1" applyProtection="1">
      <alignment horizontal="center"/>
    </xf>
    <xf numFmtId="37" fontId="3" fillId="0" borderId="0" xfId="0" applyFont="1" applyAlignment="1">
      <alignment horizontal="center"/>
    </xf>
    <xf numFmtId="37" fontId="3" fillId="0" borderId="3" xfId="0" applyFont="1" applyBorder="1" applyAlignment="1" applyProtection="1">
      <alignment horizontal="center"/>
    </xf>
    <xf numFmtId="166" fontId="0" fillId="0" borderId="0" xfId="2" applyNumberFormat="1" applyFont="1" applyBorder="1"/>
    <xf numFmtId="37" fontId="12" fillId="0" borderId="0" xfId="0" applyFont="1" applyAlignment="1" applyProtection="1">
      <alignment horizontal="left"/>
    </xf>
    <xf numFmtId="37" fontId="3" fillId="0" borderId="0" xfId="0" applyFont="1" applyAlignment="1">
      <alignment horizontal="right"/>
    </xf>
    <xf numFmtId="37" fontId="3" fillId="0" borderId="0" xfId="0" applyFont="1" applyAlignment="1" applyProtection="1">
      <alignment horizontal="right"/>
    </xf>
    <xf numFmtId="37" fontId="2" fillId="0" borderId="1" xfId="0" applyFont="1" applyBorder="1"/>
    <xf numFmtId="37" fontId="3" fillId="0" borderId="2" xfId="0" applyFont="1" applyBorder="1"/>
    <xf numFmtId="37" fontId="3" fillId="0" borderId="1" xfId="0" applyFont="1" applyBorder="1" applyAlignment="1">
      <alignment horizontal="center"/>
    </xf>
    <xf numFmtId="37" fontId="10" fillId="0" borderId="0" xfId="0" applyFont="1"/>
    <xf numFmtId="37" fontId="12" fillId="0" borderId="0" xfId="0" applyFont="1"/>
    <xf numFmtId="10" fontId="3" fillId="0" borderId="0" xfId="0" applyNumberFormat="1" applyFont="1"/>
    <xf numFmtId="37" fontId="3" fillId="0" borderId="0" xfId="0" applyFont="1" applyAlignment="1">
      <alignment horizontal="left" indent="2"/>
    </xf>
    <xf numFmtId="3" fontId="3" fillId="0" borderId="0" xfId="0" applyNumberFormat="1" applyFont="1"/>
    <xf numFmtId="37" fontId="3" fillId="0" borderId="0" xfId="0" applyFont="1" applyAlignment="1">
      <alignment horizontal="left"/>
    </xf>
    <xf numFmtId="10" fontId="0" fillId="0" borderId="0" xfId="3" applyNumberFormat="1" applyFont="1" applyFill="1"/>
    <xf numFmtId="37" fontId="12" fillId="0" borderId="0" xfId="0" applyFont="1" applyAlignment="1" applyProtection="1">
      <alignment horizontal="center"/>
    </xf>
    <xf numFmtId="37" fontId="13" fillId="0" borderId="0" xfId="0" applyFont="1" applyAlignment="1">
      <alignment horizontal="center"/>
    </xf>
    <xf numFmtId="37" fontId="8" fillId="0" borderId="0" xfId="0" applyFont="1" applyAlignment="1">
      <alignment horizontal="left"/>
    </xf>
    <xf numFmtId="166" fontId="0" fillId="0" borderId="0" xfId="2" applyNumberFormat="1" applyFont="1"/>
    <xf numFmtId="37" fontId="8" fillId="0" borderId="0" xfId="0" applyFont="1" applyAlignment="1">
      <alignment horizontal="left" indent="2"/>
    </xf>
    <xf numFmtId="43" fontId="0" fillId="0" borderId="9" xfId="1" applyFont="1" applyBorder="1"/>
    <xf numFmtId="44" fontId="0" fillId="0" borderId="9" xfId="2" applyFont="1" applyBorder="1"/>
    <xf numFmtId="43" fontId="0" fillId="0" borderId="0" xfId="1" applyFont="1" applyBorder="1"/>
    <xf numFmtId="44" fontId="0" fillId="0" borderId="0" xfId="2" applyFont="1" applyBorder="1"/>
    <xf numFmtId="43" fontId="0" fillId="0" borderId="0" xfId="1" applyFont="1"/>
    <xf numFmtId="37" fontId="0" fillId="0" borderId="0" xfId="0" applyAlignment="1">
      <alignment horizontal="center"/>
    </xf>
    <xf numFmtId="37" fontId="0" fillId="0" borderId="1" xfId="0" applyBorder="1" applyAlignment="1">
      <alignment horizontal="center"/>
    </xf>
    <xf numFmtId="37" fontId="0" fillId="0" borderId="0" xfId="0" applyAlignment="1" applyProtection="1">
      <alignment horizontal="right"/>
    </xf>
    <xf numFmtId="37" fontId="0" fillId="0" borderId="1" xfId="0" applyBorder="1"/>
    <xf numFmtId="37" fontId="0" fillId="0" borderId="1" xfId="0" applyBorder="1" applyAlignment="1" applyProtection="1">
      <alignment horizontal="right"/>
    </xf>
    <xf numFmtId="37" fontId="0" fillId="0" borderId="0" xfId="0" applyAlignment="1" applyProtection="1">
      <alignment horizontal="left"/>
    </xf>
    <xf numFmtId="37" fontId="0" fillId="0" borderId="0" xfId="0" applyAlignment="1" applyProtection="1">
      <alignment horizontal="center"/>
    </xf>
    <xf numFmtId="37" fontId="0" fillId="0" borderId="3" xfId="0" applyBorder="1" applyAlignment="1" applyProtection="1">
      <alignment horizontal="center"/>
    </xf>
    <xf numFmtId="168" fontId="0" fillId="0" borderId="0" xfId="0" applyNumberFormat="1"/>
    <xf numFmtId="169" fontId="0" fillId="0" borderId="0" xfId="0" quotePrefix="1" applyNumberFormat="1"/>
    <xf numFmtId="167" fontId="0" fillId="0" borderId="0" xfId="1" applyNumberFormat="1" applyFont="1"/>
    <xf numFmtId="37" fontId="0" fillId="0" borderId="0" xfId="0" applyAlignment="1">
      <alignment horizontal="left" indent="4"/>
    </xf>
    <xf numFmtId="169" fontId="0" fillId="0" borderId="9" xfId="0" quotePrefix="1" applyNumberFormat="1" applyBorder="1"/>
    <xf numFmtId="37" fontId="0" fillId="0" borderId="9" xfId="0" applyBorder="1"/>
    <xf numFmtId="169" fontId="0" fillId="0" borderId="9" xfId="0" quotePrefix="1" applyNumberFormat="1" applyBorder="1" applyAlignment="1">
      <alignment horizontal="right"/>
    </xf>
    <xf numFmtId="169" fontId="0" fillId="0" borderId="0" xfId="0" quotePrefix="1" applyNumberFormat="1" applyAlignment="1">
      <alignment horizontal="left"/>
    </xf>
    <xf numFmtId="169" fontId="0" fillId="0" borderId="0" xfId="0" quotePrefix="1" applyNumberFormat="1" applyAlignment="1">
      <alignment horizontal="center"/>
    </xf>
    <xf numFmtId="169" fontId="0" fillId="0" borderId="0" xfId="0" quotePrefix="1" applyNumberFormat="1" applyAlignment="1">
      <alignment horizontal="right"/>
    </xf>
    <xf numFmtId="166" fontId="0" fillId="0" borderId="7" xfId="2" applyNumberFormat="1" applyFont="1" applyBorder="1"/>
    <xf numFmtId="37" fontId="0" fillId="0" borderId="0" xfId="0" applyAlignment="1" applyProtection="1">
      <alignment horizontal="left" indent="2"/>
    </xf>
    <xf numFmtId="37" fontId="0" fillId="0" borderId="0" xfId="0" applyAlignment="1" applyProtection="1">
      <alignment horizontal="left" indent="5"/>
    </xf>
    <xf numFmtId="37" fontId="3" fillId="0" borderId="1" xfId="0" applyFont="1" applyBorder="1" applyAlignment="1" applyProtection="1">
      <alignment horizontal="right"/>
    </xf>
    <xf numFmtId="49" fontId="0" fillId="0" borderId="0" xfId="0" applyNumberFormat="1" applyAlignment="1">
      <alignment horizontal="center"/>
    </xf>
    <xf numFmtId="10" fontId="0" fillId="0" borderId="0" xfId="3" applyNumberFormat="1" applyFont="1"/>
    <xf numFmtId="166" fontId="3" fillId="0" borderId="0" xfId="2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66" fontId="3" fillId="0" borderId="9" xfId="2" applyNumberFormat="1" applyFont="1" applyBorder="1"/>
    <xf numFmtId="10" fontId="3" fillId="0" borderId="0" xfId="3" applyNumberFormat="1" applyFont="1" applyAlignment="1">
      <alignment horizontal="right"/>
    </xf>
    <xf numFmtId="166" fontId="3" fillId="0" borderId="8" xfId="2" applyNumberFormat="1" applyFont="1" applyBorder="1"/>
    <xf numFmtId="166" fontId="3" fillId="0" borderId="0" xfId="2" applyNumberFormat="1" applyFont="1" applyBorder="1"/>
    <xf numFmtId="37" fontId="0" fillId="0" borderId="0" xfId="0" applyAlignment="1">
      <alignment horizontal="right"/>
    </xf>
    <xf numFmtId="37" fontId="0" fillId="0" borderId="2" xfId="0" applyBorder="1"/>
    <xf numFmtId="37" fontId="0" fillId="0" borderId="0" xfId="0" applyProtection="1"/>
    <xf numFmtId="166" fontId="0" fillId="0" borderId="0" xfId="2" applyNumberFormat="1" applyFont="1" applyAlignment="1" applyProtection="1">
      <alignment horizontal="left"/>
    </xf>
    <xf numFmtId="10" fontId="0" fillId="0" borderId="0" xfId="3" applyNumberFormat="1" applyFont="1" applyFill="1" applyAlignment="1" applyProtection="1">
      <alignment horizontal="center"/>
    </xf>
    <xf numFmtId="166" fontId="0" fillId="0" borderId="0" xfId="3" applyNumberFormat="1" applyFont="1" applyBorder="1" applyAlignment="1" applyProtection="1">
      <alignment horizontal="center"/>
    </xf>
    <xf numFmtId="10" fontId="0" fillId="0" borderId="0" xfId="3" applyNumberFormat="1" applyFont="1" applyBorder="1" applyAlignment="1">
      <alignment horizontal="center"/>
    </xf>
    <xf numFmtId="167" fontId="3" fillId="0" borderId="0" xfId="1" applyNumberFormat="1" applyFont="1" applyBorder="1" applyAlignment="1">
      <alignment horizontal="left" indent="1"/>
    </xf>
    <xf numFmtId="167" fontId="0" fillId="0" borderId="1" xfId="1" applyNumberFormat="1" applyFont="1" applyBorder="1" applyAlignment="1" applyProtection="1">
      <alignment horizontal="center"/>
    </xf>
    <xf numFmtId="166" fontId="0" fillId="0" borderId="11" xfId="3" applyNumberFormat="1" applyFont="1" applyBorder="1" applyAlignment="1" applyProtection="1">
      <alignment horizontal="center"/>
    </xf>
    <xf numFmtId="167" fontId="0" fillId="0" borderId="0" xfId="1" applyNumberFormat="1" applyFont="1" applyBorder="1" applyAlignment="1">
      <alignment horizontal="center"/>
    </xf>
    <xf numFmtId="37" fontId="0" fillId="0" borderId="10" xfId="0" applyBorder="1"/>
    <xf numFmtId="37" fontId="0" fillId="0" borderId="3" xfId="0" applyBorder="1"/>
    <xf numFmtId="10" fontId="0" fillId="0" borderId="0" xfId="3" applyNumberFormat="1" applyFont="1" applyFill="1" applyBorder="1" applyAlignment="1" applyProtection="1">
      <alignment horizontal="center"/>
    </xf>
    <xf numFmtId="167" fontId="0" fillId="0" borderId="0" xfId="1" applyNumberFormat="1" applyFont="1" applyFill="1" applyBorder="1" applyAlignment="1" applyProtection="1">
      <alignment horizontal="center"/>
    </xf>
    <xf numFmtId="10" fontId="0" fillId="0" borderId="0" xfId="0" applyNumberFormat="1"/>
    <xf numFmtId="167" fontId="0" fillId="0" borderId="1" xfId="1" applyNumberFormat="1" applyFont="1" applyFill="1" applyBorder="1" applyAlignment="1">
      <alignment horizontal="center"/>
    </xf>
    <xf numFmtId="166" fontId="0" fillId="0" borderId="7" xfId="2" applyNumberFormat="1" applyFont="1" applyFill="1" applyBorder="1"/>
    <xf numFmtId="37" fontId="0" fillId="0" borderId="4" xfId="0" applyBorder="1"/>
    <xf numFmtId="37" fontId="0" fillId="0" borderId="6" xfId="0" applyBorder="1"/>
    <xf numFmtId="167" fontId="0" fillId="0" borderId="0" xfId="1" applyNumberFormat="1" applyFont="1" applyFill="1" applyBorder="1" applyProtection="1"/>
    <xf numFmtId="167" fontId="0" fillId="0" borderId="0" xfId="1" applyNumberFormat="1" applyFont="1" applyFill="1" applyBorder="1"/>
    <xf numFmtId="37" fontId="0" fillId="0" borderId="0" xfId="0" applyAlignment="1">
      <alignment horizontal="left" indent="2"/>
    </xf>
    <xf numFmtId="37" fontId="0" fillId="0" borderId="0" xfId="0" applyAlignment="1">
      <alignment horizontal="left" indent="3"/>
    </xf>
    <xf numFmtId="166" fontId="0" fillId="0" borderId="0" xfId="2" applyNumberFormat="1" applyFont="1" applyFill="1" applyBorder="1" applyProtection="1"/>
    <xf numFmtId="37" fontId="13" fillId="0" borderId="0" xfId="0" applyFont="1"/>
    <xf numFmtId="37" fontId="0" fillId="0" borderId="1" xfId="0" applyBorder="1" applyAlignment="1" applyProtection="1">
      <alignment horizontal="center"/>
    </xf>
    <xf numFmtId="3" fontId="0" fillId="0" borderId="0" xfId="0" applyNumberFormat="1"/>
    <xf numFmtId="37" fontId="0" fillId="0" borderId="0" xfId="0" applyAlignment="1">
      <alignment horizontal="left" indent="1"/>
    </xf>
    <xf numFmtId="166" fontId="8" fillId="0" borderId="0" xfId="2" applyNumberFormat="1" applyFont="1"/>
    <xf numFmtId="37" fontId="8" fillId="0" borderId="0" xfId="1" applyNumberFormat="1" applyFont="1" applyFill="1"/>
    <xf numFmtId="37" fontId="8" fillId="0" borderId="1" xfId="0" applyFont="1" applyBorder="1"/>
    <xf numFmtId="37" fontId="8" fillId="0" borderId="0" xfId="1" applyNumberFormat="1" applyFont="1"/>
    <xf numFmtId="166" fontId="8" fillId="0" borderId="7" xfId="2" applyNumberFormat="1" applyFont="1" applyBorder="1"/>
    <xf numFmtId="166" fontId="0" fillId="0" borderId="0" xfId="2" applyNumberFormat="1" applyFont="1" applyFill="1" applyBorder="1" applyAlignment="1" applyProtection="1">
      <alignment horizontal="center"/>
    </xf>
    <xf numFmtId="167" fontId="0" fillId="0" borderId="1" xfId="1" applyNumberFormat="1" applyFont="1" applyFill="1" applyBorder="1" applyAlignment="1" applyProtection="1">
      <alignment horizontal="center"/>
    </xf>
    <xf numFmtId="166" fontId="0" fillId="0" borderId="9" xfId="2" applyNumberFormat="1" applyFont="1" applyFill="1" applyBorder="1" applyAlignment="1" applyProtection="1">
      <alignment horizontal="center"/>
    </xf>
    <xf numFmtId="43" fontId="0" fillId="0" borderId="1" xfId="1" applyFont="1" applyFill="1" applyBorder="1"/>
    <xf numFmtId="166" fontId="0" fillId="0" borderId="9" xfId="2" applyNumberFormat="1" applyFont="1" applyFill="1" applyBorder="1"/>
    <xf numFmtId="166" fontId="0" fillId="0" borderId="8" xfId="2" applyNumberFormat="1" applyFont="1" applyFill="1" applyBorder="1"/>
    <xf numFmtId="37" fontId="0" fillId="0" borderId="0" xfId="0" applyAlignment="1" applyProtection="1">
      <alignment horizontal="left" indent="1"/>
    </xf>
    <xf numFmtId="0" fontId="0" fillId="0" borderId="0" xfId="0" applyNumberFormat="1" applyAlignment="1" applyProtection="1">
      <alignment horizontal="center"/>
    </xf>
    <xf numFmtId="39" fontId="0" fillId="0" borderId="0" xfId="0" applyNumberFormat="1"/>
    <xf numFmtId="37" fontId="14" fillId="0" borderId="0" xfId="0" applyFont="1"/>
    <xf numFmtId="37" fontId="0" fillId="0" borderId="2" xfId="0" applyBorder="1" applyAlignment="1" applyProtection="1">
      <alignment horizontal="center"/>
    </xf>
    <xf numFmtId="37" fontId="0" fillId="0" borderId="3" xfId="0" applyBorder="1" applyAlignment="1" applyProtection="1">
      <alignment horizontal="left"/>
    </xf>
    <xf numFmtId="37" fontId="0" fillId="0" borderId="0" xfId="4" applyFont="1" applyAlignment="1" applyProtection="1">
      <alignment horizontal="center"/>
    </xf>
    <xf numFmtId="37" fontId="0" fillId="0" borderId="0" xfId="4" applyFont="1" applyAlignment="1" applyProtection="1">
      <alignment horizontal="left"/>
    </xf>
    <xf numFmtId="166" fontId="0" fillId="0" borderId="0" xfId="2" applyNumberFormat="1" applyFont="1" applyFill="1" applyAlignment="1" applyProtection="1">
      <alignment horizontal="left"/>
    </xf>
    <xf numFmtId="166" fontId="0" fillId="0" borderId="0" xfId="2" applyNumberFormat="1" applyFont="1" applyProtection="1"/>
    <xf numFmtId="37" fontId="0" fillId="0" borderId="0" xfId="4" applyFont="1"/>
    <xf numFmtId="37" fontId="0" fillId="0" borderId="0" xfId="4" applyFont="1" applyProtection="1"/>
    <xf numFmtId="166" fontId="0" fillId="0" borderId="2" xfId="2" applyNumberFormat="1" applyFont="1" applyFill="1" applyBorder="1" applyProtection="1"/>
    <xf numFmtId="166" fontId="0" fillId="0" borderId="2" xfId="2" applyNumberFormat="1" applyFont="1" applyBorder="1" applyProtection="1"/>
    <xf numFmtId="37" fontId="0" fillId="0" borderId="0" xfId="4" applyFont="1" applyAlignment="1">
      <alignment horizontal="right"/>
    </xf>
    <xf numFmtId="37" fontId="0" fillId="0" borderId="0" xfId="4" applyFont="1" applyAlignment="1" applyProtection="1">
      <alignment horizontal="right"/>
    </xf>
    <xf numFmtId="37" fontId="0" fillId="0" borderId="2" xfId="4" applyFont="1" applyBorder="1" applyAlignment="1" applyProtection="1">
      <alignment horizontal="center"/>
    </xf>
    <xf numFmtId="37" fontId="0" fillId="0" borderId="2" xfId="4" applyFont="1" applyBorder="1"/>
    <xf numFmtId="37" fontId="0" fillId="0" borderId="3" xfId="4" applyFont="1" applyBorder="1" applyAlignment="1" applyProtection="1">
      <alignment horizontal="center"/>
    </xf>
    <xf numFmtId="37" fontId="0" fillId="0" borderId="1" xfId="4" applyFont="1" applyBorder="1" applyAlignment="1" applyProtection="1">
      <alignment horizontal="center"/>
    </xf>
    <xf numFmtId="0" fontId="6" fillId="0" borderId="0" xfId="5"/>
    <xf numFmtId="37" fontId="0" fillId="0" borderId="2" xfId="4" applyFont="1" applyBorder="1" applyProtection="1"/>
    <xf numFmtId="37" fontId="0" fillId="0" borderId="1" xfId="4" applyFont="1" applyBorder="1"/>
    <xf numFmtId="164" fontId="0" fillId="0" borderId="0" xfId="3" applyNumberFormat="1" applyFont="1" applyFill="1" applyAlignment="1">
      <alignment horizontal="center"/>
    </xf>
    <xf numFmtId="37" fontId="15" fillId="0" borderId="0" xfId="4" applyFont="1"/>
    <xf numFmtId="37" fontId="0" fillId="0" borderId="0" xfId="4" applyFont="1" applyAlignment="1">
      <alignment horizontal="center"/>
    </xf>
    <xf numFmtId="165" fontId="0" fillId="0" borderId="0" xfId="4" applyNumberFormat="1" applyFont="1"/>
    <xf numFmtId="165" fontId="0" fillId="0" borderId="0" xfId="4" applyNumberFormat="1" applyFont="1" applyAlignment="1">
      <alignment horizontal="center"/>
    </xf>
    <xf numFmtId="37" fontId="0" fillId="0" borderId="0" xfId="0" applyAlignment="1">
      <alignment horizontal="center"/>
    </xf>
    <xf numFmtId="37" fontId="2" fillId="0" borderId="0" xfId="4" applyFont="1" applyAlignment="1">
      <alignment horizontal="center"/>
    </xf>
    <xf numFmtId="37" fontId="4" fillId="0" borderId="0" xfId="0" applyFont="1" applyAlignment="1">
      <alignment horizontal="center"/>
    </xf>
    <xf numFmtId="37" fontId="2" fillId="0" borderId="0" xfId="0" applyFont="1" applyAlignment="1">
      <alignment horizontal="center"/>
    </xf>
    <xf numFmtId="37" fontId="4" fillId="0" borderId="4" xfId="0" applyFont="1" applyBorder="1" applyAlignment="1" applyProtection="1">
      <alignment horizontal="center"/>
    </xf>
    <xf numFmtId="37" fontId="4" fillId="0" borderId="5" xfId="0" applyFont="1" applyBorder="1" applyAlignment="1" applyProtection="1">
      <alignment horizontal="center"/>
    </xf>
    <xf numFmtId="37" fontId="4" fillId="0" borderId="6" xfId="0" applyFont="1" applyBorder="1" applyAlignment="1" applyProtection="1">
      <alignment horizontal="center"/>
    </xf>
    <xf numFmtId="37" fontId="2" fillId="0" borderId="1" xfId="0" applyFont="1" applyBorder="1" applyAlignment="1">
      <alignment horizontal="center"/>
    </xf>
  </cellXfs>
  <cellStyles count="6">
    <cellStyle name="Comma" xfId="1" builtinId="3"/>
    <cellStyle name="Currency" xfId="2" builtinId="4"/>
    <cellStyle name="Normal" xfId="0" builtinId="0"/>
    <cellStyle name="Normal_Book1 (2) (3)" xfId="4" xr:uid="{E1F38BEA-0A29-4338-91B3-4A4A789E6617}"/>
    <cellStyle name="Normal_F.1" xfId="5" xr:uid="{6236067B-E2C3-4699-B260-0266911AA905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EF849-0823-43EC-A6BB-9D930F2951A5}">
  <sheetPr>
    <tabColor rgb="FF92D050"/>
    <pageSetUpPr fitToPage="1"/>
  </sheetPr>
  <dimension ref="A1:C31"/>
  <sheetViews>
    <sheetView tabSelected="1" view="pageBreakPreview" zoomScale="80" zoomScaleNormal="100" zoomScaleSheetLayoutView="80" workbookViewId="0">
      <selection sqref="A1:C1"/>
    </sheetView>
  </sheetViews>
  <sheetFormatPr defaultRowHeight="15"/>
  <cols>
    <col min="3" max="3" width="45.44140625" customWidth="1"/>
  </cols>
  <sheetData>
    <row r="1" spans="1:3">
      <c r="A1" s="179" t="s">
        <v>193</v>
      </c>
      <c r="B1" s="179"/>
      <c r="C1" s="179"/>
    </row>
    <row r="2" spans="1:3">
      <c r="A2" s="179" t="s">
        <v>194</v>
      </c>
      <c r="B2" s="179"/>
      <c r="C2" s="179"/>
    </row>
    <row r="3" spans="1:3">
      <c r="A3" s="179" t="s">
        <v>195</v>
      </c>
      <c r="B3" s="179"/>
      <c r="C3" s="179"/>
    </row>
    <row r="4" spans="1:3">
      <c r="A4" s="179" t="s">
        <v>196</v>
      </c>
      <c r="B4" s="179"/>
      <c r="C4" s="179"/>
    </row>
    <row r="11" spans="1:3">
      <c r="A11" s="179" t="s">
        <v>0</v>
      </c>
      <c r="B11" s="179"/>
      <c r="C11" s="179"/>
    </row>
    <row r="13" spans="1:3">
      <c r="A13" s="179"/>
      <c r="B13" s="179"/>
      <c r="C13" s="179"/>
    </row>
    <row r="16" spans="1:3">
      <c r="A16" s="82" t="s">
        <v>1</v>
      </c>
      <c r="B16" s="82" t="s">
        <v>2</v>
      </c>
      <c r="C16" s="82" t="s">
        <v>3</v>
      </c>
    </row>
    <row r="18" spans="1:3">
      <c r="A18" t="s">
        <v>4</v>
      </c>
      <c r="B18" s="81">
        <v>2</v>
      </c>
      <c r="C18" t="s">
        <v>5</v>
      </c>
    </row>
    <row r="19" spans="1:3">
      <c r="A19" t="s">
        <v>6</v>
      </c>
      <c r="B19" s="81">
        <v>1</v>
      </c>
      <c r="C19" t="s">
        <v>7</v>
      </c>
    </row>
    <row r="20" spans="1:3">
      <c r="A20" t="s">
        <v>8</v>
      </c>
      <c r="B20" s="81">
        <v>1</v>
      </c>
      <c r="C20" t="s">
        <v>9</v>
      </c>
    </row>
    <row r="21" spans="1:3">
      <c r="A21" t="s">
        <v>10</v>
      </c>
      <c r="B21" s="81">
        <v>1</v>
      </c>
      <c r="C21" t="s">
        <v>11</v>
      </c>
    </row>
    <row r="22" spans="1:3">
      <c r="A22" t="s">
        <v>12</v>
      </c>
      <c r="B22" s="81">
        <v>1</v>
      </c>
      <c r="C22" t="s">
        <v>13</v>
      </c>
    </row>
    <row r="23" spans="1:3">
      <c r="A23" t="s">
        <v>14</v>
      </c>
      <c r="B23" s="81">
        <v>1</v>
      </c>
      <c r="C23" t="s">
        <v>15</v>
      </c>
    </row>
    <row r="24" spans="1:3">
      <c r="A24" t="s">
        <v>16</v>
      </c>
      <c r="B24" s="81">
        <v>1</v>
      </c>
      <c r="C24" t="s">
        <v>17</v>
      </c>
    </row>
    <row r="25" spans="1:3">
      <c r="A25" t="s">
        <v>18</v>
      </c>
      <c r="B25" s="81">
        <v>4</v>
      </c>
      <c r="C25" t="s">
        <v>19</v>
      </c>
    </row>
    <row r="26" spans="1:3">
      <c r="A26" t="s">
        <v>20</v>
      </c>
      <c r="B26" s="81">
        <v>1</v>
      </c>
      <c r="C26" t="s">
        <v>21</v>
      </c>
    </row>
    <row r="27" spans="1:3">
      <c r="A27" t="s">
        <v>22</v>
      </c>
      <c r="B27" s="81">
        <v>1</v>
      </c>
      <c r="C27" t="s">
        <v>23</v>
      </c>
    </row>
    <row r="28" spans="1:3">
      <c r="A28" t="s">
        <v>24</v>
      </c>
      <c r="B28" s="81">
        <v>1</v>
      </c>
      <c r="C28" t="s">
        <v>25</v>
      </c>
    </row>
    <row r="29" spans="1:3">
      <c r="A29" t="s">
        <v>26</v>
      </c>
      <c r="B29" s="81">
        <v>1</v>
      </c>
      <c r="C29" t="s">
        <v>27</v>
      </c>
    </row>
    <row r="30" spans="1:3">
      <c r="A30" t="s">
        <v>28</v>
      </c>
      <c r="B30" s="81">
        <v>1</v>
      </c>
      <c r="C30" t="s">
        <v>29</v>
      </c>
    </row>
    <row r="31" spans="1:3">
      <c r="A31" t="s">
        <v>30</v>
      </c>
      <c r="B31" s="81">
        <v>1</v>
      </c>
      <c r="C31" t="s">
        <v>31</v>
      </c>
    </row>
  </sheetData>
  <mergeCells count="6">
    <mergeCell ref="A13:C13"/>
    <mergeCell ref="A1:C1"/>
    <mergeCell ref="A2:C2"/>
    <mergeCell ref="A3:C3"/>
    <mergeCell ref="A4:C4"/>
    <mergeCell ref="A11:C11"/>
  </mergeCells>
  <printOptions horizontalCentered="1"/>
  <pageMargins left="0.75" right="0.75" top="1" bottom="1" header="0.25" footer="0.5"/>
  <pageSetup orientation="portrait" r:id="rId1"/>
  <headerFooter alignWithMargins="0">
    <oddHeader>&amp;R&amp;9CASE NO. 2024-00276 
FR 16(8)(f)
ATTACHMENT 1</oddHeader>
  </headerFooter>
  <colBreaks count="1" manualBreakCount="1">
    <brk id="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D7C0E-B0B6-4EC6-94AD-844C07E547ED}">
  <sheetPr>
    <tabColor rgb="FF92D050"/>
    <pageSetUpPr fitToPage="1"/>
  </sheetPr>
  <dimension ref="A1:K35"/>
  <sheetViews>
    <sheetView view="pageBreakPreview" zoomScale="80" zoomScaleNormal="100" zoomScaleSheetLayoutView="80" workbookViewId="0">
      <selection sqref="A1:I1"/>
    </sheetView>
  </sheetViews>
  <sheetFormatPr defaultColWidth="8.88671875" defaultRowHeight="15"/>
  <cols>
    <col min="1" max="1" width="5.88671875" customWidth="1"/>
    <col min="2" max="2" width="32.44140625" customWidth="1"/>
    <col min="3" max="3" width="11.33203125" customWidth="1"/>
    <col min="4" max="4" width="11.109375" customWidth="1"/>
    <col min="5" max="5" width="9.6640625" customWidth="1"/>
    <col min="6" max="6" width="4.21875" customWidth="1"/>
    <col min="7" max="7" width="11" bestFit="1" customWidth="1"/>
    <col min="8" max="8" width="12" customWidth="1"/>
    <col min="9" max="9" width="10.77734375" customWidth="1"/>
  </cols>
  <sheetData>
    <row r="1" spans="1:11" ht="15.75">
      <c r="A1" s="182" t="s">
        <v>193</v>
      </c>
      <c r="B1" s="182"/>
      <c r="C1" s="182"/>
      <c r="D1" s="182"/>
      <c r="E1" s="182"/>
      <c r="F1" s="182"/>
      <c r="G1" s="182"/>
      <c r="H1" s="182"/>
      <c r="I1" s="182"/>
    </row>
    <row r="2" spans="1:11" ht="15.75">
      <c r="A2" s="182" t="s">
        <v>194</v>
      </c>
      <c r="B2" s="182" t="s">
        <v>50</v>
      </c>
      <c r="C2" s="182"/>
      <c r="D2" s="182"/>
      <c r="E2" s="182"/>
      <c r="F2" s="182"/>
      <c r="G2" s="182"/>
      <c r="H2" s="182"/>
      <c r="I2" s="182"/>
    </row>
    <row r="3" spans="1:11" ht="15.75">
      <c r="A3" s="182" t="s">
        <v>144</v>
      </c>
      <c r="B3" s="182"/>
      <c r="C3" s="182"/>
      <c r="D3" s="182"/>
      <c r="E3" s="182"/>
      <c r="F3" s="182"/>
      <c r="G3" s="182"/>
      <c r="H3" s="182"/>
      <c r="I3" s="182"/>
    </row>
    <row r="4" spans="1:11" ht="15.75">
      <c r="A4" s="182"/>
      <c r="B4" s="182"/>
      <c r="C4" s="182"/>
      <c r="D4" s="182"/>
      <c r="E4" s="182"/>
      <c r="F4" s="182"/>
      <c r="G4" s="182"/>
      <c r="H4" s="182"/>
      <c r="I4" s="182"/>
    </row>
    <row r="5" spans="1:11" ht="15.75">
      <c r="A5" s="182"/>
      <c r="B5" s="182"/>
      <c r="C5" s="182"/>
      <c r="D5" s="182"/>
      <c r="E5" s="182"/>
      <c r="F5" s="182"/>
      <c r="G5" s="182"/>
      <c r="H5" s="182"/>
      <c r="I5" s="182"/>
    </row>
    <row r="6" spans="1:11" ht="15.75">
      <c r="B6" s="8"/>
      <c r="C6" s="8"/>
    </row>
    <row r="7" spans="1:11" ht="15.75">
      <c r="A7" s="9" t="s">
        <v>81</v>
      </c>
      <c r="C7" s="8"/>
      <c r="I7" s="111" t="s">
        <v>34</v>
      </c>
    </row>
    <row r="8" spans="1:11" ht="15.75">
      <c r="A8" s="9" t="s">
        <v>108</v>
      </c>
      <c r="C8" s="8"/>
      <c r="I8" s="83" t="s">
        <v>145</v>
      </c>
    </row>
    <row r="9" spans="1:11" ht="15.75">
      <c r="A9" s="9" t="s">
        <v>66</v>
      </c>
      <c r="C9" s="8"/>
      <c r="H9" s="84"/>
      <c r="I9" s="83" t="str">
        <f>F.1!$I$9</f>
        <v>Witness: Waller</v>
      </c>
    </row>
    <row r="10" spans="1:11" ht="15.75">
      <c r="A10" s="112"/>
      <c r="B10" s="112"/>
      <c r="C10" s="122"/>
      <c r="D10" s="49" t="s">
        <v>67</v>
      </c>
      <c r="E10" s="122"/>
      <c r="F10" s="112"/>
      <c r="G10" s="122"/>
      <c r="H10" s="50" t="s">
        <v>68</v>
      </c>
      <c r="I10" s="122"/>
      <c r="K10" s="52"/>
    </row>
    <row r="11" spans="1:11">
      <c r="A11" s="87" t="s">
        <v>39</v>
      </c>
      <c r="C11" s="87"/>
      <c r="D11" s="81" t="s">
        <v>69</v>
      </c>
      <c r="E11" s="81" t="s">
        <v>70</v>
      </c>
      <c r="G11" s="87"/>
      <c r="H11" s="81" t="str">
        <f>D11</f>
        <v xml:space="preserve">Kentucky </v>
      </c>
      <c r="I11" s="81" t="s">
        <v>85</v>
      </c>
    </row>
    <row r="12" spans="1:11">
      <c r="A12" s="88" t="s">
        <v>41</v>
      </c>
      <c r="B12" s="88" t="s">
        <v>3</v>
      </c>
      <c r="C12" s="88" t="s">
        <v>73</v>
      </c>
      <c r="D12" s="82" t="s">
        <v>72</v>
      </c>
      <c r="E12" s="88" t="s">
        <v>73</v>
      </c>
      <c r="F12" s="123"/>
      <c r="G12" s="88" t="s">
        <v>73</v>
      </c>
      <c r="H12" s="88" t="str">
        <f>D12</f>
        <v>Jurisdictional</v>
      </c>
      <c r="I12" s="88" t="s">
        <v>73</v>
      </c>
    </row>
    <row r="14" spans="1:11" ht="15.75">
      <c r="A14" s="81"/>
      <c r="B14" s="10"/>
      <c r="C14" s="21"/>
      <c r="D14" s="21"/>
      <c r="E14" s="21"/>
      <c r="F14" s="21"/>
      <c r="G14" s="21"/>
      <c r="H14" s="21"/>
      <c r="I14" s="21"/>
      <c r="J14" s="21"/>
    </row>
    <row r="15" spans="1:11">
      <c r="A15" s="87"/>
      <c r="B15" s="86"/>
      <c r="C15" s="86" t="s">
        <v>50</v>
      </c>
      <c r="D15" s="86" t="s">
        <v>50</v>
      </c>
      <c r="E15" s="86" t="s">
        <v>50</v>
      </c>
      <c r="F15" s="86" t="s">
        <v>50</v>
      </c>
      <c r="H15" s="113" t="str">
        <f>F15</f>
        <v xml:space="preserve"> </v>
      </c>
      <c r="I15" s="86" t="s">
        <v>50</v>
      </c>
    </row>
    <row r="16" spans="1:11">
      <c r="A16" s="81">
        <v>1</v>
      </c>
      <c r="B16" s="34" t="s">
        <v>74</v>
      </c>
      <c r="C16" s="32">
        <v>33461.379999999997</v>
      </c>
      <c r="D16" s="124">
        <v>1</v>
      </c>
      <c r="E16" s="32">
        <f>C16*D16</f>
        <v>33461.379999999997</v>
      </c>
      <c r="F16" s="113"/>
      <c r="G16" s="32">
        <f>C16</f>
        <v>33461.379999999997</v>
      </c>
      <c r="H16" s="14">
        <f>D16</f>
        <v>1</v>
      </c>
      <c r="I16" s="32">
        <f>G16*H16</f>
        <v>33461.379999999997</v>
      </c>
    </row>
    <row r="17" spans="1:9">
      <c r="A17" s="87">
        <v>2</v>
      </c>
      <c r="B17" s="37"/>
      <c r="C17" s="40"/>
      <c r="D17" s="13"/>
      <c r="E17" s="40"/>
      <c r="G17" s="40"/>
      <c r="I17" s="40"/>
    </row>
    <row r="18" spans="1:9">
      <c r="A18" s="81">
        <v>3</v>
      </c>
      <c r="B18" s="34" t="s">
        <v>76</v>
      </c>
      <c r="C18" s="40">
        <v>102874</v>
      </c>
      <c r="D18" s="124">
        <v>0.49969999999999998</v>
      </c>
      <c r="E18" s="125">
        <f>C18*D18</f>
        <v>51406.137799999997</v>
      </c>
      <c r="F18" s="17"/>
      <c r="G18" s="125">
        <f>C18</f>
        <v>102874</v>
      </c>
      <c r="H18" s="124">
        <v>0.49969999999999998</v>
      </c>
      <c r="I18" s="125">
        <f>G18*H18</f>
        <v>51406.137799999997</v>
      </c>
    </row>
    <row r="19" spans="1:9">
      <c r="A19" s="87">
        <v>4</v>
      </c>
      <c r="B19" s="37"/>
      <c r="C19" s="40"/>
      <c r="D19" s="20"/>
      <c r="E19" s="40"/>
      <c r="G19" s="40"/>
      <c r="H19" s="126"/>
      <c r="I19" s="40"/>
    </row>
    <row r="20" spans="1:9">
      <c r="A20" s="81">
        <v>5</v>
      </c>
      <c r="B20" s="37" t="s">
        <v>77</v>
      </c>
      <c r="C20" s="40">
        <v>880462.62851865124</v>
      </c>
      <c r="D20" s="124">
        <v>4.5622610000000001E-2</v>
      </c>
      <c r="E20" s="40">
        <f>C20*D20</f>
        <v>40169.003120481306</v>
      </c>
      <c r="G20" s="40">
        <f>C20</f>
        <v>880462.62851865124</v>
      </c>
      <c r="H20" s="124">
        <v>4.5622610000000001E-2</v>
      </c>
      <c r="I20" s="40">
        <f>G20*H20</f>
        <v>40169.003120481306</v>
      </c>
    </row>
    <row r="21" spans="1:9">
      <c r="A21" s="87">
        <v>6</v>
      </c>
      <c r="B21" s="37"/>
      <c r="C21" s="40"/>
      <c r="D21" s="19"/>
      <c r="E21" s="40"/>
      <c r="G21" s="40"/>
      <c r="H21" s="126"/>
      <c r="I21" s="40"/>
    </row>
    <row r="22" spans="1:9">
      <c r="A22" s="81">
        <v>7</v>
      </c>
      <c r="B22" s="37" t="s">
        <v>78</v>
      </c>
      <c r="C22" s="127">
        <v>165583.95554999996</v>
      </c>
      <c r="D22" s="124">
        <v>5.3911399999999998E-2</v>
      </c>
      <c r="E22" s="127">
        <f>C22*D22</f>
        <v>8926.8628612382672</v>
      </c>
      <c r="G22" s="127">
        <f>C22</f>
        <v>165583.95554999996</v>
      </c>
      <c r="H22" s="124">
        <v>5.3911399999999998E-2</v>
      </c>
      <c r="I22" s="127">
        <f>G22*H22</f>
        <v>8926.8628612382672</v>
      </c>
    </row>
    <row r="23" spans="1:9">
      <c r="A23" s="81">
        <v>8</v>
      </c>
    </row>
    <row r="24" spans="1:9" ht="15.75" thickBot="1">
      <c r="A24" s="81">
        <v>9</v>
      </c>
      <c r="B24" t="s">
        <v>146</v>
      </c>
      <c r="C24" s="128">
        <f>SUM(C16:C22)</f>
        <v>1182381.9640686512</v>
      </c>
      <c r="E24" s="128">
        <f>SUM(E16:E22)</f>
        <v>133963.38378171957</v>
      </c>
      <c r="G24" s="128">
        <f>SUM(G16:G22)</f>
        <v>1182381.9640686512</v>
      </c>
      <c r="I24" s="128">
        <f>SUM(I16:I22)</f>
        <v>133963.38378171957</v>
      </c>
    </row>
    <row r="25" spans="1:9" ht="15.75" thickTop="1">
      <c r="C25" s="22"/>
      <c r="E25" s="22"/>
      <c r="G25" s="22"/>
      <c r="I25" s="22"/>
    </row>
    <row r="27" spans="1:9">
      <c r="A27" s="51" t="s">
        <v>147</v>
      </c>
      <c r="B27" s="52"/>
    </row>
    <row r="31" spans="1:9">
      <c r="B31" t="s">
        <v>148</v>
      </c>
    </row>
    <row r="32" spans="1:9">
      <c r="B32" t="s">
        <v>256</v>
      </c>
    </row>
    <row r="33" spans="2:2">
      <c r="B33" t="s">
        <v>257</v>
      </c>
    </row>
    <row r="34" spans="2:2">
      <c r="B34" t="s">
        <v>258</v>
      </c>
    </row>
    <row r="35" spans="2:2">
      <c r="B35" t="s">
        <v>259</v>
      </c>
    </row>
  </sheetData>
  <mergeCells count="5">
    <mergeCell ref="A1:I1"/>
    <mergeCell ref="A2:I2"/>
    <mergeCell ref="A3:I3"/>
    <mergeCell ref="A4:I4"/>
    <mergeCell ref="A5:I5"/>
  </mergeCells>
  <printOptions horizontalCentered="1"/>
  <pageMargins left="0.75" right="0.75" top="1" bottom="1" header="0.25" footer="0.5"/>
  <pageSetup scale="69" orientation="portrait" r:id="rId1"/>
  <headerFooter alignWithMargins="0">
    <oddHeader>&amp;R&amp;9CASE NO. 2024-00276 
FR 16(8)(f)
ATTACHMENT 1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C65D7-0FD5-4784-B0A9-7973F5058CD7}">
  <sheetPr>
    <tabColor rgb="FF92D050"/>
    <pageSetUpPr fitToPage="1"/>
  </sheetPr>
  <dimension ref="A1:H30"/>
  <sheetViews>
    <sheetView view="pageBreakPreview" zoomScale="80" zoomScaleNormal="100" zoomScaleSheetLayoutView="80" workbookViewId="0">
      <selection sqref="A1:F1"/>
    </sheetView>
  </sheetViews>
  <sheetFormatPr defaultRowHeight="15"/>
  <cols>
    <col min="1" max="2" width="5.88671875" customWidth="1"/>
    <col min="3" max="3" width="23.77734375" bestFit="1" customWidth="1"/>
    <col min="4" max="4" width="11" bestFit="1" customWidth="1"/>
    <col min="5" max="5" width="8.5546875" bestFit="1" customWidth="1"/>
    <col min="6" max="6" width="15.109375" bestFit="1" customWidth="1"/>
  </cols>
  <sheetData>
    <row r="1" spans="1:8" ht="15.75">
      <c r="A1" s="182" t="s">
        <v>193</v>
      </c>
      <c r="B1" s="182"/>
      <c r="C1" s="182"/>
      <c r="D1" s="182"/>
      <c r="E1" s="182"/>
      <c r="F1" s="182"/>
    </row>
    <row r="2" spans="1:8" ht="15.75">
      <c r="A2" s="182" t="s">
        <v>194</v>
      </c>
      <c r="B2" s="182" t="s">
        <v>50</v>
      </c>
      <c r="C2" s="182"/>
      <c r="D2" s="182"/>
      <c r="E2" s="182"/>
      <c r="F2" s="182"/>
    </row>
    <row r="3" spans="1:8" ht="15.75">
      <c r="A3" s="182" t="s">
        <v>149</v>
      </c>
      <c r="B3" s="182"/>
      <c r="C3" s="182"/>
      <c r="D3" s="182"/>
      <c r="E3" s="182"/>
      <c r="F3" s="182"/>
    </row>
    <row r="4" spans="1:8" ht="15.75">
      <c r="A4" s="182"/>
      <c r="B4" s="182"/>
      <c r="C4" s="182"/>
      <c r="D4" s="182"/>
      <c r="E4" s="182"/>
      <c r="F4" s="182"/>
    </row>
    <row r="5" spans="1:8" ht="15.75">
      <c r="A5" s="182"/>
      <c r="B5" s="182"/>
      <c r="C5" s="182"/>
      <c r="D5" s="182"/>
      <c r="E5" s="182"/>
      <c r="F5" s="182"/>
    </row>
    <row r="6" spans="1:8" ht="15.75">
      <c r="B6" s="8"/>
      <c r="C6" s="8"/>
      <c r="D6" s="8"/>
      <c r="E6" s="8"/>
    </row>
    <row r="7" spans="1:8" ht="15.75">
      <c r="A7" s="9" t="s">
        <v>150</v>
      </c>
      <c r="E7" s="8"/>
      <c r="F7" s="111" t="s">
        <v>34</v>
      </c>
    </row>
    <row r="8" spans="1:8" ht="15.75">
      <c r="A8" s="9" t="s">
        <v>108</v>
      </c>
      <c r="E8" s="8"/>
      <c r="F8" s="83" t="s">
        <v>151</v>
      </c>
    </row>
    <row r="9" spans="1:8" ht="15.75">
      <c r="A9" s="9" t="s">
        <v>66</v>
      </c>
      <c r="E9" s="53"/>
      <c r="F9" s="85" t="str">
        <f>F.1!$I$9</f>
        <v>Witness: Waller</v>
      </c>
    </row>
    <row r="10" spans="1:8">
      <c r="A10" s="112"/>
      <c r="B10" s="112"/>
      <c r="C10" s="112"/>
      <c r="D10" s="112"/>
    </row>
    <row r="11" spans="1:8">
      <c r="A11" s="54" t="s">
        <v>39</v>
      </c>
      <c r="B11" s="10"/>
      <c r="C11" s="10"/>
      <c r="D11" s="10"/>
      <c r="E11" s="55" t="s">
        <v>152</v>
      </c>
      <c r="F11" s="55" t="s">
        <v>70</v>
      </c>
    </row>
    <row r="12" spans="1:8">
      <c r="A12" s="56" t="s">
        <v>41</v>
      </c>
      <c r="B12" s="56" t="s">
        <v>153</v>
      </c>
      <c r="C12" s="56" t="s">
        <v>154</v>
      </c>
      <c r="D12" s="56" t="s">
        <v>40</v>
      </c>
      <c r="E12" s="56" t="s">
        <v>155</v>
      </c>
      <c r="F12" s="82" t="s">
        <v>156</v>
      </c>
      <c r="H12" s="52"/>
    </row>
    <row r="14" spans="1:8">
      <c r="A14" s="87"/>
      <c r="B14" s="86"/>
      <c r="C14" s="86"/>
      <c r="D14" s="86"/>
      <c r="E14" s="86" t="s">
        <v>50</v>
      </c>
      <c r="F14" s="86" t="s">
        <v>50</v>
      </c>
    </row>
    <row r="15" spans="1:8">
      <c r="A15" s="87">
        <v>1</v>
      </c>
      <c r="B15" s="54">
        <v>2</v>
      </c>
      <c r="C15" s="113" t="s">
        <v>25</v>
      </c>
      <c r="D15" s="114">
        <v>697806.69000000041</v>
      </c>
      <c r="E15" s="115">
        <v>4.5622610000000001E-2</v>
      </c>
      <c r="F15" s="116">
        <f>D15*E15</f>
        <v>31835.762473260918</v>
      </c>
    </row>
    <row r="16" spans="1:8">
      <c r="A16" s="87">
        <v>2</v>
      </c>
      <c r="B16" s="81"/>
      <c r="E16" s="40"/>
      <c r="F16" s="117"/>
    </row>
    <row r="17" spans="1:6">
      <c r="A17" s="81">
        <v>3</v>
      </c>
      <c r="B17" s="54">
        <v>91</v>
      </c>
      <c r="C17" s="10" t="s">
        <v>25</v>
      </c>
      <c r="D17" s="118">
        <v>35887.679999999978</v>
      </c>
      <c r="E17" s="20">
        <v>0.49969999999999998</v>
      </c>
      <c r="F17" s="119">
        <f>D17*E17</f>
        <v>17933.073695999989</v>
      </c>
    </row>
    <row r="18" spans="1:6">
      <c r="A18" s="87">
        <v>4</v>
      </c>
      <c r="B18" s="55"/>
      <c r="C18" s="37"/>
      <c r="D18" s="55"/>
      <c r="E18" s="40"/>
      <c r="F18" s="117"/>
    </row>
    <row r="19" spans="1:6" ht="15.75" thickBot="1">
      <c r="A19" s="87">
        <v>5</v>
      </c>
      <c r="B19" s="54"/>
      <c r="C19" s="37" t="s">
        <v>157</v>
      </c>
      <c r="D19" s="55"/>
      <c r="E19" s="40"/>
      <c r="F19" s="120">
        <f>F15+F17</f>
        <v>49768.836169260903</v>
      </c>
    </row>
    <row r="20" spans="1:6" ht="15.75" thickTop="1">
      <c r="A20" s="81"/>
      <c r="E20" s="40"/>
      <c r="F20" s="121"/>
    </row>
    <row r="21" spans="1:6">
      <c r="A21" s="81"/>
      <c r="E21" s="40"/>
      <c r="F21" s="121"/>
    </row>
    <row r="22" spans="1:6">
      <c r="E22" s="57"/>
      <c r="F22" s="57"/>
    </row>
    <row r="24" spans="1:6">
      <c r="A24" s="58" t="s">
        <v>158</v>
      </c>
    </row>
    <row r="26" spans="1:6">
      <c r="A26" s="9" t="s">
        <v>159</v>
      </c>
    </row>
    <row r="27" spans="1:6">
      <c r="A27" s="9"/>
    </row>
    <row r="28" spans="1:6">
      <c r="A28" s="9"/>
    </row>
    <row r="29" spans="1:6">
      <c r="A29" s="9"/>
    </row>
    <row r="30" spans="1:6">
      <c r="A30" s="9"/>
    </row>
  </sheetData>
  <mergeCells count="5">
    <mergeCell ref="A1:F1"/>
    <mergeCell ref="A2:F2"/>
    <mergeCell ref="A3:F3"/>
    <mergeCell ref="A4:F4"/>
    <mergeCell ref="A5:F5"/>
  </mergeCells>
  <printOptions horizontalCentered="1"/>
  <pageMargins left="0.75" right="0.75" top="1" bottom="1" header="0.25" footer="0.5"/>
  <pageSetup orientation="portrait" r:id="rId1"/>
  <headerFooter alignWithMargins="0">
    <oddHeader>&amp;R&amp;9CASE NO. 2024-00276 
FR 16(8)(f)
ATTACHMENT 1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4843A-E5DB-4373-ACED-47D430605096}">
  <sheetPr>
    <tabColor rgb="FF92D050"/>
    <pageSetUpPr fitToPage="1"/>
  </sheetPr>
  <dimension ref="A1:J44"/>
  <sheetViews>
    <sheetView view="pageBreakPreview" zoomScale="80" zoomScaleNormal="100" zoomScaleSheetLayoutView="80" workbookViewId="0">
      <selection sqref="A1:F1"/>
    </sheetView>
  </sheetViews>
  <sheetFormatPr defaultColWidth="8.88671875" defaultRowHeight="15"/>
  <cols>
    <col min="1" max="1" width="5.88671875" style="10" customWidth="1"/>
    <col min="2" max="2" width="7.109375" style="10" customWidth="1"/>
    <col min="3" max="3" width="36.109375" style="10" bestFit="1" customWidth="1"/>
    <col min="4" max="4" width="11.88671875" style="10" customWidth="1"/>
    <col min="5" max="5" width="10.6640625" style="10" customWidth="1"/>
    <col min="6" max="6" width="11.44140625" style="10" customWidth="1"/>
    <col min="7" max="16384" width="8.88671875" style="10"/>
  </cols>
  <sheetData>
    <row r="1" spans="1:8" ht="15.75">
      <c r="A1" s="182" t="s">
        <v>193</v>
      </c>
      <c r="B1" s="182"/>
      <c r="C1" s="182"/>
      <c r="D1" s="182"/>
      <c r="E1" s="182"/>
      <c r="F1" s="182"/>
    </row>
    <row r="2" spans="1:8" ht="15.75">
      <c r="A2" s="182" t="s">
        <v>194</v>
      </c>
      <c r="B2" s="182" t="s">
        <v>50</v>
      </c>
      <c r="C2" s="182"/>
      <c r="D2" s="182"/>
      <c r="E2" s="182"/>
      <c r="F2" s="182"/>
    </row>
    <row r="3" spans="1:8" ht="15.75">
      <c r="A3" s="182" t="s">
        <v>160</v>
      </c>
      <c r="B3" s="182"/>
      <c r="C3" s="182"/>
      <c r="D3" s="182"/>
      <c r="E3" s="182"/>
      <c r="F3" s="182"/>
    </row>
    <row r="4" spans="1:8" ht="15.75">
      <c r="A4" s="182"/>
      <c r="B4" s="182"/>
      <c r="C4" s="182"/>
      <c r="D4" s="182"/>
      <c r="E4" s="182"/>
      <c r="F4" s="182"/>
    </row>
    <row r="5" spans="1:8" ht="15.75">
      <c r="B5" s="21"/>
      <c r="C5" s="21"/>
      <c r="D5" s="21"/>
      <c r="E5" s="21"/>
    </row>
    <row r="6" spans="1:8" ht="15.75">
      <c r="A6" s="9" t="s">
        <v>81</v>
      </c>
      <c r="E6" s="21"/>
      <c r="F6" s="59" t="s">
        <v>34</v>
      </c>
    </row>
    <row r="7" spans="1:8" ht="15.75">
      <c r="A7" s="9" t="s">
        <v>108</v>
      </c>
      <c r="E7" s="21"/>
      <c r="F7" s="60" t="s">
        <v>161</v>
      </c>
    </row>
    <row r="8" spans="1:8" ht="15.75">
      <c r="A8" s="9" t="s">
        <v>66</v>
      </c>
      <c r="E8" s="61"/>
      <c r="F8" s="102" t="str">
        <f>F.1!$I$9</f>
        <v>Witness: Waller</v>
      </c>
    </row>
    <row r="9" spans="1:8">
      <c r="A9" s="62"/>
      <c r="B9" s="62"/>
      <c r="C9" s="62"/>
      <c r="D9" s="62"/>
    </row>
    <row r="11" spans="1:8">
      <c r="A11" s="54" t="s">
        <v>39</v>
      </c>
      <c r="E11" s="55" t="s">
        <v>152</v>
      </c>
      <c r="F11" s="55" t="s">
        <v>70</v>
      </c>
    </row>
    <row r="12" spans="1:8">
      <c r="A12" s="56" t="s">
        <v>41</v>
      </c>
      <c r="B12" s="56" t="s">
        <v>153</v>
      </c>
      <c r="C12" s="56" t="s">
        <v>154</v>
      </c>
      <c r="D12" s="56" t="s">
        <v>40</v>
      </c>
      <c r="E12" s="56" t="s">
        <v>155</v>
      </c>
      <c r="F12" s="63" t="s">
        <v>162</v>
      </c>
      <c r="H12" s="64"/>
    </row>
    <row r="14" spans="1:8">
      <c r="A14" s="55">
        <v>1</v>
      </c>
      <c r="B14" s="65" t="s">
        <v>163</v>
      </c>
    </row>
    <row r="15" spans="1:8">
      <c r="A15" s="55">
        <f>+A14+1</f>
        <v>2</v>
      </c>
      <c r="B15" s="55">
        <v>2</v>
      </c>
      <c r="C15" s="10" t="s">
        <v>164</v>
      </c>
      <c r="D15" s="68">
        <v>10633155.43289909</v>
      </c>
      <c r="E15" s="66">
        <v>4.5622610000000001E-2</v>
      </c>
      <c r="F15" s="105">
        <f>D15*E15</f>
        <v>485112.30338453635</v>
      </c>
    </row>
    <row r="16" spans="1:8">
      <c r="A16" s="55">
        <f t="shared" ref="A16:A39" si="0">+A15+1</f>
        <v>3</v>
      </c>
      <c r="B16" s="55"/>
    </row>
    <row r="17" spans="1:10">
      <c r="A17" s="55">
        <f t="shared" si="0"/>
        <v>4</v>
      </c>
      <c r="B17" s="55">
        <v>12</v>
      </c>
      <c r="C17" s="10" t="s">
        <v>164</v>
      </c>
      <c r="D17" s="68">
        <v>1691182.5003910582</v>
      </c>
      <c r="E17" s="66">
        <v>5.3911399999999998E-2</v>
      </c>
      <c r="F17" s="106">
        <f>D17*E17</f>
        <v>91174.016251582492</v>
      </c>
    </row>
    <row r="18" spans="1:10">
      <c r="A18" s="55">
        <f t="shared" si="0"/>
        <v>5</v>
      </c>
      <c r="B18" s="55"/>
    </row>
    <row r="19" spans="1:10">
      <c r="A19" s="55">
        <f t="shared" si="0"/>
        <v>6</v>
      </c>
      <c r="B19" s="55">
        <v>91</v>
      </c>
      <c r="C19" s="10" t="s">
        <v>164</v>
      </c>
      <c r="D19" s="68">
        <v>518969.94894127629</v>
      </c>
      <c r="E19" s="66">
        <v>0.49969999999999998</v>
      </c>
      <c r="F19" s="106">
        <f>D19*E19</f>
        <v>259329.28348595576</v>
      </c>
    </row>
    <row r="20" spans="1:10">
      <c r="A20" s="55">
        <f t="shared" si="0"/>
        <v>7</v>
      </c>
      <c r="B20" s="55"/>
      <c r="J20" s="10" t="s">
        <v>50</v>
      </c>
    </row>
    <row r="21" spans="1:10">
      <c r="A21" s="55">
        <f t="shared" si="0"/>
        <v>8</v>
      </c>
      <c r="B21" s="55">
        <v>9</v>
      </c>
      <c r="C21" s="10" t="s">
        <v>164</v>
      </c>
      <c r="D21" s="10">
        <v>0</v>
      </c>
      <c r="E21" s="66">
        <v>1</v>
      </c>
      <c r="F21" s="106">
        <f>D21*E21</f>
        <v>0</v>
      </c>
    </row>
    <row r="22" spans="1:10">
      <c r="A22" s="55">
        <f t="shared" si="0"/>
        <v>9</v>
      </c>
    </row>
    <row r="23" spans="1:10">
      <c r="A23" s="55">
        <f t="shared" si="0"/>
        <v>10</v>
      </c>
      <c r="C23" s="67" t="s">
        <v>165</v>
      </c>
      <c r="F23" s="107">
        <f>SUM(F15:F22)</f>
        <v>835615.60312207462</v>
      </c>
    </row>
    <row r="24" spans="1:10">
      <c r="A24" s="55">
        <f t="shared" si="0"/>
        <v>11</v>
      </c>
      <c r="F24" s="68"/>
    </row>
    <row r="25" spans="1:10">
      <c r="A25" s="55">
        <f t="shared" si="0"/>
        <v>12</v>
      </c>
    </row>
    <row r="26" spans="1:10">
      <c r="A26" s="55">
        <f t="shared" si="0"/>
        <v>13</v>
      </c>
      <c r="B26" s="65" t="s">
        <v>166</v>
      </c>
    </row>
    <row r="27" spans="1:10">
      <c r="A27" s="55">
        <f t="shared" si="0"/>
        <v>14</v>
      </c>
      <c r="B27" s="55">
        <v>2</v>
      </c>
      <c r="C27" s="10" t="s">
        <v>167</v>
      </c>
      <c r="D27" s="68">
        <v>5314210.2188847344</v>
      </c>
      <c r="E27" s="108">
        <f>$E$15</f>
        <v>4.5622610000000001E-2</v>
      </c>
      <c r="F27" s="106">
        <f>D27*E27</f>
        <v>242448.14027419288</v>
      </c>
    </row>
    <row r="28" spans="1:10">
      <c r="A28" s="55">
        <f t="shared" si="0"/>
        <v>15</v>
      </c>
      <c r="B28" s="55"/>
    </row>
    <row r="29" spans="1:10">
      <c r="A29" s="55">
        <f t="shared" si="0"/>
        <v>16</v>
      </c>
      <c r="B29" s="55">
        <v>12</v>
      </c>
      <c r="C29" s="10" t="s">
        <v>167</v>
      </c>
      <c r="D29" s="68">
        <v>119488.42309181536</v>
      </c>
      <c r="E29" s="66">
        <f>$E$17</f>
        <v>5.3911399999999998E-2</v>
      </c>
      <c r="F29" s="106">
        <f>D29*E29</f>
        <v>6441.7881726720943</v>
      </c>
    </row>
    <row r="30" spans="1:10">
      <c r="A30" s="55">
        <f t="shared" si="0"/>
        <v>17</v>
      </c>
      <c r="B30" s="55"/>
    </row>
    <row r="31" spans="1:10">
      <c r="A31" s="55">
        <f t="shared" si="0"/>
        <v>18</v>
      </c>
      <c r="B31" s="55">
        <v>91</v>
      </c>
      <c r="C31" s="10" t="s">
        <v>167</v>
      </c>
      <c r="D31" s="68">
        <v>56219.322020254884</v>
      </c>
      <c r="E31" s="66">
        <f>$E$19</f>
        <v>0.49969999999999998</v>
      </c>
      <c r="F31" s="106">
        <f>D31*E31</f>
        <v>28092.795213521364</v>
      </c>
    </row>
    <row r="32" spans="1:10">
      <c r="A32" s="55">
        <f t="shared" si="0"/>
        <v>19</v>
      </c>
      <c r="B32" s="55"/>
    </row>
    <row r="33" spans="1:6">
      <c r="A33" s="55">
        <f t="shared" si="0"/>
        <v>20</v>
      </c>
      <c r="B33" s="55">
        <v>9</v>
      </c>
      <c r="C33" s="10" t="s">
        <v>167</v>
      </c>
      <c r="D33" s="68">
        <v>0</v>
      </c>
      <c r="E33" s="66">
        <v>1</v>
      </c>
      <c r="F33" s="106">
        <f>D33*E33</f>
        <v>0</v>
      </c>
    </row>
    <row r="34" spans="1:6">
      <c r="A34" s="55">
        <f t="shared" si="0"/>
        <v>21</v>
      </c>
    </row>
    <row r="35" spans="1:6">
      <c r="A35" s="55">
        <f t="shared" si="0"/>
        <v>22</v>
      </c>
      <c r="C35" s="67" t="s">
        <v>168</v>
      </c>
      <c r="F35" s="107">
        <f>SUM(F27:F33)</f>
        <v>276982.72366038634</v>
      </c>
    </row>
    <row r="36" spans="1:6">
      <c r="A36" s="55">
        <f t="shared" si="0"/>
        <v>23</v>
      </c>
    </row>
    <row r="37" spans="1:6" ht="18" customHeight="1" thickBot="1">
      <c r="A37" s="55">
        <f t="shared" si="0"/>
        <v>24</v>
      </c>
      <c r="C37" s="10" t="s">
        <v>169</v>
      </c>
      <c r="F37" s="109">
        <f>F35+F23</f>
        <v>1112598.326782461</v>
      </c>
    </row>
    <row r="38" spans="1:6" ht="18" customHeight="1" thickTop="1">
      <c r="A38" s="55">
        <f t="shared" si="0"/>
        <v>25</v>
      </c>
      <c r="F38" s="110"/>
    </row>
    <row r="39" spans="1:6" ht="18" customHeight="1">
      <c r="A39" s="55">
        <f t="shared" si="0"/>
        <v>26</v>
      </c>
      <c r="C39" s="69" t="s">
        <v>170</v>
      </c>
      <c r="F39" s="110">
        <f>F37*0.065</f>
        <v>72318.891240859972</v>
      </c>
    </row>
    <row r="40" spans="1:6" ht="18" customHeight="1">
      <c r="A40" s="55"/>
      <c r="F40" s="110"/>
    </row>
    <row r="42" spans="1:6">
      <c r="A42" t="s">
        <v>148</v>
      </c>
    </row>
    <row r="43" spans="1:6">
      <c r="A43" s="10" t="s">
        <v>253</v>
      </c>
    </row>
    <row r="44" spans="1:6">
      <c r="A44" s="10" t="s">
        <v>171</v>
      </c>
    </row>
  </sheetData>
  <mergeCells count="4">
    <mergeCell ref="A1:F1"/>
    <mergeCell ref="A2:F2"/>
    <mergeCell ref="A3:F3"/>
    <mergeCell ref="A4:F4"/>
  </mergeCells>
  <printOptions horizontalCentered="1"/>
  <pageMargins left="0.75" right="0.75" top="1" bottom="1" header="0.25" footer="0.5"/>
  <pageSetup scale="90" orientation="portrait" r:id="rId1"/>
  <headerFooter alignWithMargins="0">
    <oddHeader>&amp;R&amp;9CASE NO. 2024-00276 
FR 16(8)(f)
ATTACHMENT 1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80076-9161-4403-B8D3-3A13C9F89C87}">
  <sheetPr>
    <tabColor rgb="FF92D050"/>
    <pageSetUpPr fitToPage="1"/>
  </sheetPr>
  <dimension ref="A1:F24"/>
  <sheetViews>
    <sheetView view="pageBreakPreview" zoomScale="80" zoomScaleNormal="100" zoomScaleSheetLayoutView="80" workbookViewId="0">
      <selection sqref="A1:F1"/>
    </sheetView>
  </sheetViews>
  <sheetFormatPr defaultRowHeight="15"/>
  <cols>
    <col min="1" max="1" width="8.77734375" customWidth="1"/>
    <col min="2" max="2" width="12.109375" customWidth="1"/>
    <col min="3" max="3" width="32.109375" bestFit="1" customWidth="1"/>
    <col min="4" max="4" width="10.6640625" customWidth="1"/>
    <col min="5" max="5" width="12.21875" customWidth="1"/>
    <col min="6" max="6" width="13.109375" bestFit="1" customWidth="1"/>
  </cols>
  <sheetData>
    <row r="1" spans="1:6" ht="15.75">
      <c r="A1" s="182" t="s">
        <v>193</v>
      </c>
      <c r="B1" s="182"/>
      <c r="C1" s="182"/>
      <c r="D1" s="182"/>
      <c r="E1" s="182"/>
      <c r="F1" s="182"/>
    </row>
    <row r="2" spans="1:6" ht="15.75">
      <c r="A2" s="182" t="s">
        <v>194</v>
      </c>
      <c r="B2" s="182" t="s">
        <v>50</v>
      </c>
      <c r="C2" s="182"/>
      <c r="D2" s="182"/>
      <c r="E2" s="182"/>
      <c r="F2" s="182"/>
    </row>
    <row r="3" spans="1:6" ht="15.75">
      <c r="A3" s="182" t="s">
        <v>29</v>
      </c>
      <c r="B3" s="182"/>
      <c r="C3" s="182"/>
      <c r="D3" s="182"/>
      <c r="E3" s="182"/>
      <c r="F3" s="182"/>
    </row>
    <row r="4" spans="1:6" ht="15.75">
      <c r="A4" s="182"/>
      <c r="B4" s="182"/>
      <c r="C4" s="182"/>
      <c r="D4" s="182"/>
      <c r="E4" s="182"/>
      <c r="F4" s="182"/>
    </row>
    <row r="5" spans="1:6" ht="15.75">
      <c r="A5" s="10"/>
      <c r="B5" s="21"/>
      <c r="C5" s="21"/>
      <c r="D5" s="21"/>
      <c r="E5" s="21"/>
      <c r="F5" s="10"/>
    </row>
    <row r="6" spans="1:6" ht="15.75">
      <c r="A6" s="9" t="s">
        <v>81</v>
      </c>
      <c r="B6" s="10"/>
      <c r="C6" s="10"/>
      <c r="D6" s="10"/>
      <c r="E6" s="21"/>
      <c r="F6" s="59" t="s">
        <v>34</v>
      </c>
    </row>
    <row r="7" spans="1:6" ht="15.75">
      <c r="A7" s="9" t="s">
        <v>108</v>
      </c>
      <c r="B7" s="10"/>
      <c r="C7" s="10"/>
      <c r="D7" s="10"/>
      <c r="E7" s="21"/>
      <c r="F7" s="60" t="s">
        <v>161</v>
      </c>
    </row>
    <row r="8" spans="1:6" ht="15.75">
      <c r="A8" s="9" t="s">
        <v>66</v>
      </c>
      <c r="B8" s="10"/>
      <c r="C8" s="10"/>
      <c r="D8" s="10"/>
      <c r="E8" s="61"/>
      <c r="F8" s="102" t="str">
        <f>F.1!$I$9</f>
        <v>Witness: Waller</v>
      </c>
    </row>
    <row r="11" spans="1:6">
      <c r="A11" s="43" t="s">
        <v>172</v>
      </c>
      <c r="B11" s="84" t="s">
        <v>173</v>
      </c>
      <c r="C11" s="84" t="s">
        <v>174</v>
      </c>
      <c r="D11" s="82" t="s">
        <v>73</v>
      </c>
      <c r="E11" s="84" t="s">
        <v>152</v>
      </c>
      <c r="F11" s="84" t="s">
        <v>40</v>
      </c>
    </row>
    <row r="12" spans="1:6">
      <c r="A12" s="81"/>
    </row>
    <row r="13" spans="1:6">
      <c r="A13" s="81">
        <v>1</v>
      </c>
      <c r="B13" s="103" t="s">
        <v>175</v>
      </c>
      <c r="C13" t="s">
        <v>176</v>
      </c>
      <c r="D13">
        <v>2947500</v>
      </c>
      <c r="E13" s="104">
        <v>4.5622610000000001E-2</v>
      </c>
      <c r="F13">
        <f>D13*E13</f>
        <v>134472.642975</v>
      </c>
    </row>
    <row r="14" spans="1:6">
      <c r="A14" s="81">
        <f>+A13+1</f>
        <v>2</v>
      </c>
      <c r="B14" s="103" t="s">
        <v>175</v>
      </c>
      <c r="C14" t="s">
        <v>177</v>
      </c>
      <c r="D14">
        <v>893437.71999999986</v>
      </c>
      <c r="E14" s="70">
        <v>4.5622610000000001E-2</v>
      </c>
      <c r="F14">
        <f t="shared" ref="F14:F17" si="0">D14*E14</f>
        <v>40760.960658849195</v>
      </c>
    </row>
    <row r="15" spans="1:6">
      <c r="A15" s="81">
        <f t="shared" ref="A15:A19" si="1">+A14+1</f>
        <v>3</v>
      </c>
      <c r="B15" s="103" t="s">
        <v>178</v>
      </c>
      <c r="C15" t="s">
        <v>177</v>
      </c>
      <c r="D15">
        <v>410483.26</v>
      </c>
      <c r="E15" s="70">
        <v>5.3911399999999998E-2</v>
      </c>
      <c r="F15">
        <f t="shared" si="0"/>
        <v>22129.727223163998</v>
      </c>
    </row>
    <row r="16" spans="1:6">
      <c r="A16" s="81">
        <f t="shared" si="1"/>
        <v>4</v>
      </c>
      <c r="B16" s="103" t="s">
        <v>179</v>
      </c>
      <c r="C16" t="s">
        <v>177</v>
      </c>
      <c r="D16">
        <v>80903.37999999999</v>
      </c>
      <c r="E16" s="70">
        <v>1</v>
      </c>
      <c r="F16">
        <f t="shared" si="0"/>
        <v>80903.37999999999</v>
      </c>
    </row>
    <row r="17" spans="1:6">
      <c r="A17" s="81">
        <f t="shared" si="1"/>
        <v>5</v>
      </c>
      <c r="B17" s="103" t="s">
        <v>180</v>
      </c>
      <c r="C17" t="s">
        <v>177</v>
      </c>
      <c r="D17">
        <v>62786.87999999999</v>
      </c>
      <c r="E17" s="70">
        <v>0.49969999999999998</v>
      </c>
      <c r="F17">
        <f t="shared" si="0"/>
        <v>31374.603935999992</v>
      </c>
    </row>
    <row r="18" spans="1:6">
      <c r="A18" s="81">
        <f t="shared" si="1"/>
        <v>6</v>
      </c>
    </row>
    <row r="19" spans="1:6">
      <c r="A19" s="81">
        <f t="shared" si="1"/>
        <v>7</v>
      </c>
      <c r="C19" t="s">
        <v>79</v>
      </c>
      <c r="F19">
        <f>SUM(F13:F17)</f>
        <v>309641.31479301315</v>
      </c>
    </row>
    <row r="23" spans="1:6">
      <c r="A23" t="s">
        <v>148</v>
      </c>
    </row>
    <row r="24" spans="1:6">
      <c r="A24" t="s">
        <v>253</v>
      </c>
    </row>
  </sheetData>
  <mergeCells count="4">
    <mergeCell ref="A1:F1"/>
    <mergeCell ref="A2:F2"/>
    <mergeCell ref="A3:F3"/>
    <mergeCell ref="A4:F4"/>
  </mergeCells>
  <printOptions horizontalCentered="1"/>
  <pageMargins left="0.75" right="0.75" top="1" bottom="1" header="0.25" footer="0.5"/>
  <pageSetup scale="84" orientation="portrait" r:id="rId1"/>
  <headerFooter alignWithMargins="0">
    <oddHeader>&amp;R&amp;9CASE NO. 2024-00276 
FR 16(8)(f)
ATTACHMENT 1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99364-5911-4C27-99AF-628AB79F2E44}">
  <sheetPr>
    <tabColor rgb="FF92D050"/>
    <pageSetUpPr fitToPage="1"/>
  </sheetPr>
  <dimension ref="A1:J73"/>
  <sheetViews>
    <sheetView view="pageBreakPreview" zoomScale="80" zoomScaleNormal="100" zoomScaleSheetLayoutView="80" workbookViewId="0">
      <selection sqref="A1:I1"/>
    </sheetView>
  </sheetViews>
  <sheetFormatPr defaultColWidth="8.88671875" defaultRowHeight="15"/>
  <cols>
    <col min="1" max="1" width="8.33203125" customWidth="1"/>
    <col min="2" max="2" width="30.77734375" customWidth="1"/>
    <col min="3" max="3" width="10.77734375" bestFit="1" customWidth="1"/>
    <col min="4" max="4" width="13.21875" bestFit="1" customWidth="1"/>
    <col min="5" max="5" width="11.77734375" bestFit="1" customWidth="1"/>
    <col min="6" max="6" width="4.21875" customWidth="1"/>
    <col min="7" max="7" width="13.88671875" bestFit="1" customWidth="1"/>
    <col min="8" max="8" width="14.88671875" bestFit="1" customWidth="1"/>
    <col min="9" max="9" width="16" bestFit="1" customWidth="1"/>
    <col min="11" max="11" width="9.6640625" customWidth="1"/>
    <col min="12" max="12" width="9" customWidth="1"/>
    <col min="13" max="13" width="20.33203125" customWidth="1"/>
    <col min="14" max="14" width="20.21875" customWidth="1"/>
    <col min="16" max="16" width="13.33203125" customWidth="1"/>
    <col min="17" max="17" width="23.109375" customWidth="1"/>
    <col min="18" max="18" width="23.33203125" customWidth="1"/>
    <col min="19" max="20" width="8.21875" customWidth="1"/>
    <col min="21" max="21" width="16.77734375" bestFit="1" customWidth="1"/>
    <col min="22" max="22" width="15" bestFit="1" customWidth="1"/>
    <col min="23" max="23" width="4.109375" bestFit="1" customWidth="1"/>
  </cols>
  <sheetData>
    <row r="1" spans="1:10" ht="15.75">
      <c r="A1" s="181" t="s">
        <v>193</v>
      </c>
      <c r="B1" s="181"/>
      <c r="C1" s="181"/>
      <c r="D1" s="181"/>
      <c r="E1" s="181"/>
      <c r="F1" s="181"/>
      <c r="G1" s="181"/>
      <c r="H1" s="181"/>
      <c r="I1" s="181"/>
      <c r="J1" s="8"/>
    </row>
    <row r="2" spans="1:10" ht="15.75">
      <c r="A2" s="181" t="s">
        <v>194</v>
      </c>
      <c r="B2" s="181"/>
      <c r="C2" s="181"/>
      <c r="D2" s="181"/>
      <c r="E2" s="181"/>
      <c r="F2" s="181"/>
      <c r="G2" s="181"/>
      <c r="H2" s="181"/>
      <c r="I2" s="181"/>
      <c r="J2" s="7"/>
    </row>
    <row r="3" spans="1:10" ht="15.75">
      <c r="A3" s="181" t="s">
        <v>181</v>
      </c>
      <c r="B3" s="181"/>
      <c r="C3" s="181"/>
      <c r="D3" s="181"/>
      <c r="E3" s="181"/>
      <c r="F3" s="181"/>
      <c r="G3" s="181"/>
      <c r="H3" s="181"/>
      <c r="I3" s="181"/>
      <c r="J3" s="8"/>
    </row>
    <row r="4" spans="1:10" ht="15.75">
      <c r="A4" s="181" t="s">
        <v>195</v>
      </c>
      <c r="B4" s="181"/>
      <c r="C4" s="181"/>
      <c r="D4" s="181"/>
      <c r="E4" s="181"/>
      <c r="F4" s="181"/>
      <c r="G4" s="181"/>
      <c r="H4" s="181"/>
      <c r="I4" s="181"/>
    </row>
    <row r="5" spans="1:10" ht="15.75">
      <c r="A5" s="181" t="s">
        <v>196</v>
      </c>
      <c r="B5" s="181"/>
      <c r="C5" s="181"/>
      <c r="D5" s="181"/>
      <c r="E5" s="181"/>
      <c r="F5" s="181"/>
      <c r="G5" s="181"/>
      <c r="H5" s="181"/>
      <c r="I5" s="181"/>
    </row>
    <row r="6" spans="1:10" ht="15.75">
      <c r="A6" s="8"/>
    </row>
    <row r="7" spans="1:10">
      <c r="A7" s="9" t="s">
        <v>115</v>
      </c>
      <c r="I7" s="42" t="s">
        <v>34</v>
      </c>
    </row>
    <row r="8" spans="1:10">
      <c r="A8" s="9" t="s">
        <v>116</v>
      </c>
      <c r="I8" s="83" t="s">
        <v>182</v>
      </c>
    </row>
    <row r="9" spans="1:10">
      <c r="A9" s="43" t="s">
        <v>37</v>
      </c>
      <c r="B9" s="84"/>
      <c r="C9" s="84"/>
      <c r="D9" s="84"/>
      <c r="E9" s="84"/>
      <c r="F9" s="84"/>
      <c r="G9" s="84"/>
      <c r="H9" s="84"/>
      <c r="I9" s="85" t="str">
        <f>F.1!$I$9</f>
        <v>Witness: Waller</v>
      </c>
    </row>
    <row r="10" spans="1:10" ht="15.75">
      <c r="B10" s="44"/>
      <c r="I10" s="86"/>
    </row>
    <row r="11" spans="1:10" ht="15.75">
      <c r="A11" s="87" t="s">
        <v>39</v>
      </c>
      <c r="C11" s="186" t="s">
        <v>67</v>
      </c>
      <c r="D11" s="186"/>
      <c r="E11" s="186"/>
      <c r="G11" s="186" t="s">
        <v>183</v>
      </c>
      <c r="H11" s="186"/>
      <c r="I11" s="186"/>
    </row>
    <row r="12" spans="1:10">
      <c r="A12" s="88" t="s">
        <v>41</v>
      </c>
      <c r="B12" s="88" t="s">
        <v>3</v>
      </c>
      <c r="C12" s="84"/>
      <c r="D12" s="84"/>
      <c r="E12" s="84"/>
      <c r="F12" s="84"/>
      <c r="G12" s="84"/>
      <c r="H12" s="84"/>
      <c r="I12" s="84"/>
    </row>
    <row r="13" spans="1:10" ht="15.75">
      <c r="B13" s="12"/>
    </row>
    <row r="15" spans="1:10">
      <c r="A15" s="81">
        <v>1</v>
      </c>
      <c r="B15" s="71" t="s">
        <v>184</v>
      </c>
      <c r="D15" s="72" t="s">
        <v>185</v>
      </c>
      <c r="E15" s="72" t="s">
        <v>186</v>
      </c>
      <c r="H15" s="72" t="s">
        <v>185</v>
      </c>
      <c r="I15" s="72" t="s">
        <v>186</v>
      </c>
      <c r="J15" s="89"/>
    </row>
    <row r="16" spans="1:10">
      <c r="A16" s="81">
        <f>A15+1</f>
        <v>2</v>
      </c>
      <c r="B16" s="73" t="s">
        <v>187</v>
      </c>
      <c r="C16" s="90">
        <v>45291</v>
      </c>
      <c r="D16" s="74">
        <v>-8620222.2699999996</v>
      </c>
      <c r="E16" s="74"/>
      <c r="G16" s="90">
        <f>EOMONTH(C34,1)</f>
        <v>45747</v>
      </c>
      <c r="H16" s="74">
        <f>D34+I16</f>
        <v>-6565552.2699999996</v>
      </c>
      <c r="I16" s="74">
        <f>E34</f>
        <v>136978</v>
      </c>
      <c r="J16" s="89"/>
    </row>
    <row r="17" spans="1:10">
      <c r="A17" s="81">
        <f t="shared" ref="A17:A39" si="0">A16+1</f>
        <v>3</v>
      </c>
      <c r="B17" s="75"/>
      <c r="C17" s="90">
        <f>EOMONTH(C16,1)</f>
        <v>45322</v>
      </c>
      <c r="D17" s="91">
        <v>-8620222.2699999996</v>
      </c>
      <c r="E17">
        <v>0</v>
      </c>
      <c r="G17" s="90">
        <f t="shared" ref="G17:G28" si="1">EOMONTH(G16,1)</f>
        <v>45777</v>
      </c>
      <c r="H17" s="91">
        <f t="shared" ref="H17:H28" si="2">H16+I17</f>
        <v>-6383175.8180555552</v>
      </c>
      <c r="I17">
        <f>-$H$16/36</f>
        <v>182376.45194444444</v>
      </c>
      <c r="J17" s="89"/>
    </row>
    <row r="18" spans="1:10">
      <c r="A18" s="81">
        <f t="shared" si="0"/>
        <v>4</v>
      </c>
      <c r="B18" s="75"/>
      <c r="C18" s="90">
        <f>EOMONTH(C17,1)</f>
        <v>45351</v>
      </c>
      <c r="D18" s="91">
        <v>-8346266.2699999996</v>
      </c>
      <c r="E18">
        <v>273956</v>
      </c>
      <c r="G18" s="90">
        <f t="shared" si="1"/>
        <v>45808</v>
      </c>
      <c r="H18" s="91">
        <f t="shared" si="2"/>
        <v>-6200799.3661111109</v>
      </c>
      <c r="I18">
        <f t="shared" ref="I18:I28" si="3">-$H$16/36</f>
        <v>182376.45194444444</v>
      </c>
      <c r="J18" s="89"/>
    </row>
    <row r="19" spans="1:10">
      <c r="A19" s="81">
        <f t="shared" si="0"/>
        <v>5</v>
      </c>
      <c r="B19" s="75"/>
      <c r="C19" s="90">
        <f t="shared" ref="C19:C28" si="4">EOMONTH(C18,1)</f>
        <v>45382</v>
      </c>
      <c r="D19" s="91">
        <v>-8209288.2699999996</v>
      </c>
      <c r="E19">
        <v>136978</v>
      </c>
      <c r="G19" s="90">
        <f t="shared" si="1"/>
        <v>45838</v>
      </c>
      <c r="H19" s="91">
        <f t="shared" si="2"/>
        <v>-6018422.9141666666</v>
      </c>
      <c r="I19">
        <f t="shared" si="3"/>
        <v>182376.45194444444</v>
      </c>
      <c r="J19" s="89"/>
    </row>
    <row r="20" spans="1:10">
      <c r="A20" s="81">
        <f t="shared" si="0"/>
        <v>6</v>
      </c>
      <c r="B20" s="75"/>
      <c r="C20" s="90">
        <f t="shared" si="4"/>
        <v>45412</v>
      </c>
      <c r="D20" s="91">
        <v>-8072310.2699999996</v>
      </c>
      <c r="E20">
        <v>136978</v>
      </c>
      <c r="G20" s="90">
        <f t="shared" si="1"/>
        <v>45869</v>
      </c>
      <c r="H20" s="91">
        <f t="shared" si="2"/>
        <v>-5836046.4622222222</v>
      </c>
      <c r="I20">
        <f t="shared" si="3"/>
        <v>182376.45194444444</v>
      </c>
      <c r="J20" s="89"/>
    </row>
    <row r="21" spans="1:10">
      <c r="A21" s="81">
        <f t="shared" si="0"/>
        <v>7</v>
      </c>
      <c r="B21" s="75"/>
      <c r="C21" s="90">
        <f t="shared" si="4"/>
        <v>45443</v>
      </c>
      <c r="D21" s="91">
        <v>-7935332.2699999996</v>
      </c>
      <c r="E21">
        <v>136978</v>
      </c>
      <c r="G21" s="90">
        <f t="shared" si="1"/>
        <v>45900</v>
      </c>
      <c r="H21" s="91">
        <f t="shared" si="2"/>
        <v>-5653670.0102777779</v>
      </c>
      <c r="I21">
        <f t="shared" si="3"/>
        <v>182376.45194444444</v>
      </c>
      <c r="J21" s="89"/>
    </row>
    <row r="22" spans="1:10">
      <c r="A22" s="81">
        <f t="shared" si="0"/>
        <v>8</v>
      </c>
      <c r="B22" s="75"/>
      <c r="C22" s="90">
        <f t="shared" si="4"/>
        <v>45473</v>
      </c>
      <c r="D22" s="91">
        <v>-7798354.2699999996</v>
      </c>
      <c r="E22">
        <v>136978</v>
      </c>
      <c r="G22" s="90">
        <f t="shared" si="1"/>
        <v>45930</v>
      </c>
      <c r="H22" s="91">
        <f t="shared" si="2"/>
        <v>-5471293.5583333336</v>
      </c>
      <c r="I22">
        <f t="shared" si="3"/>
        <v>182376.45194444444</v>
      </c>
      <c r="J22" s="89"/>
    </row>
    <row r="23" spans="1:10">
      <c r="A23" s="81">
        <f t="shared" si="0"/>
        <v>9</v>
      </c>
      <c r="B23" s="75"/>
      <c r="C23" s="90">
        <f t="shared" si="4"/>
        <v>45504</v>
      </c>
      <c r="D23">
        <f t="shared" ref="D23:D24" si="5">D22+E23</f>
        <v>-7661376.2699999996</v>
      </c>
      <c r="E23">
        <f t="shared" ref="E23:E24" si="6">E22</f>
        <v>136978</v>
      </c>
      <c r="G23" s="90">
        <f t="shared" si="1"/>
        <v>45961</v>
      </c>
      <c r="H23" s="91">
        <f t="shared" si="2"/>
        <v>-5288917.1063888893</v>
      </c>
      <c r="I23">
        <f t="shared" si="3"/>
        <v>182376.45194444444</v>
      </c>
      <c r="J23" s="89"/>
    </row>
    <row r="24" spans="1:10">
      <c r="A24" s="81">
        <f t="shared" si="0"/>
        <v>10</v>
      </c>
      <c r="B24" s="75"/>
      <c r="C24" s="90">
        <f t="shared" si="4"/>
        <v>45535</v>
      </c>
      <c r="D24">
        <f t="shared" si="5"/>
        <v>-7524398.2699999996</v>
      </c>
      <c r="E24">
        <f t="shared" si="6"/>
        <v>136978</v>
      </c>
      <c r="G24" s="90">
        <f t="shared" si="1"/>
        <v>45991</v>
      </c>
      <c r="H24" s="91">
        <f t="shared" si="2"/>
        <v>-5106540.6544444449</v>
      </c>
      <c r="I24">
        <f t="shared" si="3"/>
        <v>182376.45194444444</v>
      </c>
      <c r="J24" s="89"/>
    </row>
    <row r="25" spans="1:10">
      <c r="A25" s="81">
        <f t="shared" si="0"/>
        <v>11</v>
      </c>
      <c r="C25" s="90">
        <f t="shared" si="4"/>
        <v>45565</v>
      </c>
      <c r="D25">
        <f>D24+E25</f>
        <v>-7387420.2699999996</v>
      </c>
      <c r="E25">
        <f>E24</f>
        <v>136978</v>
      </c>
      <c r="G25" s="90">
        <f t="shared" si="1"/>
        <v>46022</v>
      </c>
      <c r="H25" s="91">
        <f t="shared" si="2"/>
        <v>-4924164.2025000006</v>
      </c>
      <c r="I25">
        <f t="shared" si="3"/>
        <v>182376.45194444444</v>
      </c>
      <c r="J25" s="89"/>
    </row>
    <row r="26" spans="1:10">
      <c r="A26" s="81">
        <f t="shared" si="0"/>
        <v>12</v>
      </c>
      <c r="C26" s="90">
        <f t="shared" si="4"/>
        <v>45596</v>
      </c>
      <c r="D26">
        <f t="shared" ref="D26:D28" si="7">D25+E26</f>
        <v>-7250442.2699999996</v>
      </c>
      <c r="E26">
        <f t="shared" ref="E26:E28" si="8">E25</f>
        <v>136978</v>
      </c>
      <c r="G26" s="90">
        <f t="shared" si="1"/>
        <v>46053</v>
      </c>
      <c r="H26" s="91">
        <f t="shared" si="2"/>
        <v>-4741787.7505555563</v>
      </c>
      <c r="I26">
        <f t="shared" si="3"/>
        <v>182376.45194444444</v>
      </c>
      <c r="J26" s="89"/>
    </row>
    <row r="27" spans="1:10">
      <c r="A27" s="81">
        <f t="shared" si="0"/>
        <v>13</v>
      </c>
      <c r="B27" s="92"/>
      <c r="C27" s="90">
        <f>EOMONTH(C26,1)</f>
        <v>45626</v>
      </c>
      <c r="D27">
        <f t="shared" si="7"/>
        <v>-7113464.2699999996</v>
      </c>
      <c r="E27">
        <f t="shared" si="8"/>
        <v>136978</v>
      </c>
      <c r="G27" s="90">
        <f t="shared" si="1"/>
        <v>46081</v>
      </c>
      <c r="H27" s="91">
        <f t="shared" si="2"/>
        <v>-4559411.2986111119</v>
      </c>
      <c r="I27">
        <f t="shared" si="3"/>
        <v>182376.45194444444</v>
      </c>
      <c r="J27" s="89"/>
    </row>
    <row r="28" spans="1:10">
      <c r="A28" s="81">
        <f t="shared" si="0"/>
        <v>14</v>
      </c>
      <c r="C28" s="90">
        <f t="shared" si="4"/>
        <v>45657</v>
      </c>
      <c r="D28">
        <f t="shared" si="7"/>
        <v>-6976486.2699999996</v>
      </c>
      <c r="E28">
        <f t="shared" si="8"/>
        <v>136978</v>
      </c>
      <c r="G28" s="90">
        <f t="shared" si="1"/>
        <v>46112</v>
      </c>
      <c r="H28" s="91">
        <f t="shared" si="2"/>
        <v>-4377034.8466666676</v>
      </c>
      <c r="I28" s="84">
        <f t="shared" si="3"/>
        <v>182376.45194444444</v>
      </c>
      <c r="J28" s="89"/>
    </row>
    <row r="29" spans="1:10">
      <c r="A29" s="81">
        <f t="shared" si="0"/>
        <v>15</v>
      </c>
      <c r="C29" s="93"/>
      <c r="D29" s="94"/>
      <c r="E29" s="76"/>
      <c r="G29" s="95"/>
      <c r="H29" s="94"/>
      <c r="I29" s="77"/>
      <c r="J29" s="89"/>
    </row>
    <row r="30" spans="1:10">
      <c r="A30" s="81">
        <f t="shared" si="0"/>
        <v>16</v>
      </c>
      <c r="C30" s="90" t="s">
        <v>67</v>
      </c>
      <c r="D30" s="57">
        <f>AVERAGE(D16:D28)</f>
        <v>-7808891.0392307658</v>
      </c>
      <c r="E30" s="57">
        <f>SUM(E17:E28)</f>
        <v>1643736</v>
      </c>
      <c r="G30" s="96" t="s">
        <v>183</v>
      </c>
      <c r="H30" s="57">
        <f>AVERAGE(H16:H28)</f>
        <v>-5471293.5583333354</v>
      </c>
      <c r="I30" s="57">
        <f>SUM(I17:I28)</f>
        <v>2188517.4233333329</v>
      </c>
      <c r="J30" s="89"/>
    </row>
    <row r="31" spans="1:10">
      <c r="A31" s="81">
        <f t="shared" si="0"/>
        <v>17</v>
      </c>
      <c r="C31" s="90"/>
      <c r="D31" s="97" t="s">
        <v>188</v>
      </c>
      <c r="E31" s="78"/>
      <c r="G31" s="98"/>
      <c r="H31" s="97" t="s">
        <v>188</v>
      </c>
      <c r="I31" s="79"/>
      <c r="J31" s="89"/>
    </row>
    <row r="32" spans="1:10">
      <c r="A32" s="81">
        <f t="shared" si="0"/>
        <v>18</v>
      </c>
      <c r="C32" s="90"/>
      <c r="J32" s="89"/>
    </row>
    <row r="33" spans="1:10">
      <c r="A33" s="81">
        <f t="shared" si="0"/>
        <v>19</v>
      </c>
      <c r="C33" s="90">
        <f>EOMONTH(C28,1)</f>
        <v>45688</v>
      </c>
      <c r="D33">
        <f>D28+E33</f>
        <v>-6839508.2699999996</v>
      </c>
      <c r="E33" s="91">
        <f>E28</f>
        <v>136978</v>
      </c>
      <c r="J33" s="89"/>
    </row>
    <row r="34" spans="1:10">
      <c r="A34" s="81">
        <f t="shared" si="0"/>
        <v>20</v>
      </c>
      <c r="C34" s="90">
        <f t="shared" ref="C34" si="9">EOMONTH(C33,1)</f>
        <v>45716</v>
      </c>
      <c r="D34">
        <f>D33+E34</f>
        <v>-6702530.2699999996</v>
      </c>
      <c r="E34" s="91">
        <f>E33</f>
        <v>136978</v>
      </c>
      <c r="F34" s="81"/>
      <c r="G34" s="81"/>
      <c r="H34" s="81"/>
      <c r="J34" s="89"/>
    </row>
    <row r="35" spans="1:10">
      <c r="A35" s="81">
        <f t="shared" si="0"/>
        <v>21</v>
      </c>
      <c r="C35" s="90"/>
      <c r="E35" s="80"/>
      <c r="F35" s="81"/>
      <c r="G35" s="81"/>
      <c r="H35" s="81"/>
      <c r="J35" s="89"/>
    </row>
    <row r="36" spans="1:10">
      <c r="A36" s="81">
        <f t="shared" si="0"/>
        <v>22</v>
      </c>
      <c r="C36" s="90"/>
      <c r="E36" s="80"/>
      <c r="F36" s="81"/>
      <c r="G36" s="81"/>
      <c r="H36" s="81"/>
      <c r="J36" s="89"/>
    </row>
    <row r="37" spans="1:10">
      <c r="A37" s="81">
        <f t="shared" si="0"/>
        <v>23</v>
      </c>
      <c r="C37" s="90"/>
      <c r="E37" s="80"/>
      <c r="F37" s="81"/>
      <c r="G37" s="81"/>
      <c r="H37" s="81"/>
      <c r="J37" s="89"/>
    </row>
    <row r="38" spans="1:10">
      <c r="A38" s="81">
        <f t="shared" si="0"/>
        <v>24</v>
      </c>
      <c r="G38" s="90"/>
      <c r="H38" s="72" t="s">
        <v>189</v>
      </c>
      <c r="I38" s="72" t="s">
        <v>186</v>
      </c>
      <c r="J38" s="89"/>
    </row>
    <row r="39" spans="1:10" ht="15.75" thickBot="1">
      <c r="A39" s="81">
        <f t="shared" si="0"/>
        <v>25</v>
      </c>
      <c r="B39" t="s">
        <v>190</v>
      </c>
      <c r="G39" s="96" t="s">
        <v>183</v>
      </c>
      <c r="H39" s="99">
        <f>H30</f>
        <v>-5471293.5583333354</v>
      </c>
      <c r="I39" s="99">
        <f>I30</f>
        <v>2188517.4233333329</v>
      </c>
      <c r="J39" s="89"/>
    </row>
    <row r="40" spans="1:10" ht="15.75" thickTop="1"/>
    <row r="41" spans="1:10">
      <c r="B41" t="s">
        <v>57</v>
      </c>
    </row>
    <row r="42" spans="1:10">
      <c r="B42" t="s">
        <v>191</v>
      </c>
    </row>
    <row r="49" spans="1:2">
      <c r="A49" s="87"/>
      <c r="B49" s="86"/>
    </row>
    <row r="50" spans="1:2">
      <c r="A50" s="87"/>
      <c r="B50" s="100"/>
    </row>
    <row r="51" spans="1:2">
      <c r="A51" s="87"/>
      <c r="B51" s="101"/>
    </row>
    <row r="52" spans="1:2">
      <c r="A52" s="87"/>
      <c r="B52" s="101"/>
    </row>
    <row r="53" spans="1:2">
      <c r="A53" s="87"/>
      <c r="B53" s="101"/>
    </row>
    <row r="54" spans="1:2">
      <c r="A54" s="87"/>
      <c r="B54" s="101"/>
    </row>
    <row r="55" spans="1:2">
      <c r="A55" s="87"/>
      <c r="B55" s="101"/>
    </row>
    <row r="56" spans="1:2">
      <c r="A56" s="87"/>
      <c r="B56" s="87"/>
    </row>
    <row r="72" spans="2:2">
      <c r="B72" t="s">
        <v>131</v>
      </c>
    </row>
    <row r="73" spans="2:2">
      <c r="B73" t="s">
        <v>192</v>
      </c>
    </row>
  </sheetData>
  <mergeCells count="7">
    <mergeCell ref="C11:E11"/>
    <mergeCell ref="G11:I11"/>
    <mergeCell ref="A1:I1"/>
    <mergeCell ref="A2:I2"/>
    <mergeCell ref="A3:I3"/>
    <mergeCell ref="A4:I4"/>
    <mergeCell ref="A5:I5"/>
  </mergeCells>
  <printOptions horizontalCentered="1"/>
  <pageMargins left="0.75" right="0.75" top="1" bottom="1" header="0.25" footer="0.5"/>
  <pageSetup scale="60" orientation="portrait" r:id="rId1"/>
  <headerFooter alignWithMargins="0">
    <oddHeader>&amp;R&amp;9CASE NO. 2024-00276 
FR 16(8)(f)
ATTACHMENT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DD19B-D643-404D-9417-C8251979B8C9}">
  <sheetPr>
    <tabColor rgb="FF92D050"/>
  </sheetPr>
  <dimension ref="A1:J118"/>
  <sheetViews>
    <sheetView view="pageBreakPreview" zoomScale="80" zoomScaleNormal="100" zoomScaleSheetLayoutView="80" workbookViewId="0">
      <selection sqref="A1:I1"/>
    </sheetView>
  </sheetViews>
  <sheetFormatPr defaultColWidth="11.21875" defaultRowHeight="15"/>
  <cols>
    <col min="1" max="1" width="4.6640625" style="161" customWidth="1"/>
    <col min="2" max="2" width="9.5546875" style="161" customWidth="1"/>
    <col min="3" max="3" width="56.5546875" style="161" customWidth="1"/>
    <col min="4" max="4" width="10.6640625" style="161" customWidth="1"/>
    <col min="5" max="8" width="13.5546875" style="161" customWidth="1"/>
    <col min="9" max="9" width="16.44140625" style="161" bestFit="1" customWidth="1"/>
    <col min="10" max="10" width="7.6640625" style="161" customWidth="1"/>
    <col min="11" max="11" width="4.6640625" style="161" customWidth="1"/>
    <col min="12" max="12" width="23.6640625" style="161" customWidth="1"/>
    <col min="13" max="14" width="10.6640625" style="161" customWidth="1"/>
    <col min="15" max="15" width="11.6640625" style="161" customWidth="1"/>
    <col min="16" max="16" width="10.6640625" style="161" customWidth="1"/>
    <col min="17" max="17" width="9.6640625" style="161" customWidth="1"/>
    <col min="18" max="18" width="14.6640625" style="161" customWidth="1"/>
    <col min="19" max="19" width="5.6640625" style="161" customWidth="1"/>
    <col min="20" max="20" width="4.6640625" style="161" customWidth="1"/>
    <col min="21" max="21" width="9.6640625" style="161" customWidth="1"/>
    <col min="22" max="22" width="20.6640625" style="161" customWidth="1"/>
    <col min="23" max="23" width="9.6640625" style="161" customWidth="1"/>
    <col min="24" max="24" width="15.6640625" style="161" customWidth="1"/>
    <col min="25" max="25" width="9.6640625" style="161" customWidth="1"/>
    <col min="26" max="26" width="6.6640625" style="161" customWidth="1"/>
    <col min="27" max="27" width="9.6640625" style="161" customWidth="1"/>
    <col min="28" max="28" width="16.6640625" style="161" customWidth="1"/>
    <col min="29" max="29" width="9.6640625" style="161" customWidth="1"/>
    <col min="30" max="30" width="5.6640625" style="161" customWidth="1"/>
    <col min="31" max="31" width="10.6640625" style="161" customWidth="1"/>
    <col min="32" max="32" width="19.6640625" style="161" customWidth="1"/>
    <col min="33" max="33" width="9.6640625" style="161" customWidth="1"/>
    <col min="34" max="34" width="16.6640625" style="161" customWidth="1"/>
    <col min="35" max="35" width="11.21875" style="161"/>
    <col min="36" max="36" width="5.6640625" style="161" customWidth="1"/>
    <col min="37" max="37" width="10.6640625" style="161" customWidth="1"/>
    <col min="38" max="38" width="17.6640625" style="161" customWidth="1"/>
    <col min="39" max="39" width="10.6640625" style="161" customWidth="1"/>
    <col min="40" max="40" width="24.6640625" style="161" customWidth="1"/>
    <col min="41" max="42" width="9.6640625" style="161" customWidth="1"/>
    <col min="43" max="43" width="11.6640625" style="161" customWidth="1"/>
    <col min="44" max="45" width="9.6640625" style="161" customWidth="1"/>
    <col min="46" max="46" width="13.6640625" style="161" customWidth="1"/>
    <col min="47" max="47" width="19.6640625" style="161" customWidth="1"/>
    <col min="48" max="48" width="14.6640625" style="161" customWidth="1"/>
    <col min="49" max="52" width="11.21875" style="161"/>
    <col min="53" max="53" width="9.6640625" style="161" customWidth="1"/>
    <col min="54" max="54" width="14.6640625" style="161" customWidth="1"/>
    <col min="55" max="56" width="11.21875" style="161"/>
    <col min="57" max="57" width="12.6640625" style="161" customWidth="1"/>
    <col min="58" max="58" width="10.6640625" style="161" customWidth="1"/>
    <col min="59" max="16384" width="11.21875" style="161"/>
  </cols>
  <sheetData>
    <row r="1" spans="1:9" ht="15.75" customHeight="1">
      <c r="A1" s="180" t="s">
        <v>193</v>
      </c>
      <c r="B1" s="180"/>
      <c r="C1" s="180"/>
      <c r="D1" s="180"/>
      <c r="E1" s="180"/>
      <c r="F1" s="180"/>
      <c r="G1" s="180"/>
      <c r="H1" s="180"/>
      <c r="I1" s="180"/>
    </row>
    <row r="2" spans="1:9" ht="15.75">
      <c r="A2" s="180" t="s">
        <v>194</v>
      </c>
      <c r="B2" s="180"/>
      <c r="C2" s="180"/>
      <c r="D2" s="180"/>
      <c r="E2" s="180"/>
      <c r="F2" s="180"/>
      <c r="G2" s="180"/>
      <c r="H2" s="180"/>
      <c r="I2" s="180"/>
    </row>
    <row r="3" spans="1:9" ht="15.75">
      <c r="A3" s="180" t="s">
        <v>32</v>
      </c>
      <c r="B3" s="180"/>
      <c r="C3" s="180"/>
      <c r="D3" s="180"/>
      <c r="E3" s="180"/>
      <c r="F3" s="180"/>
      <c r="G3" s="180"/>
      <c r="H3" s="180"/>
      <c r="I3" s="180"/>
    </row>
    <row r="4" spans="1:9" ht="15.75">
      <c r="A4" s="180" t="s">
        <v>195</v>
      </c>
      <c r="B4" s="180"/>
      <c r="C4" s="180"/>
      <c r="D4" s="180"/>
      <c r="E4" s="180"/>
      <c r="F4" s="180"/>
      <c r="G4" s="180"/>
      <c r="H4" s="180"/>
      <c r="I4" s="180"/>
    </row>
    <row r="5" spans="1:9" ht="15.75">
      <c r="A5" s="180" t="s">
        <v>196</v>
      </c>
      <c r="B5" s="180"/>
      <c r="C5" s="180"/>
      <c r="D5" s="180"/>
      <c r="E5" s="180"/>
      <c r="F5" s="180"/>
      <c r="G5" s="180"/>
      <c r="H5" s="180"/>
      <c r="I5" s="180"/>
    </row>
    <row r="7" spans="1:9" ht="15.75">
      <c r="A7" s="1" t="s">
        <v>33</v>
      </c>
      <c r="B7" s="2"/>
      <c r="I7" s="165" t="s">
        <v>34</v>
      </c>
    </row>
    <row r="8" spans="1:9" ht="15.75">
      <c r="A8" s="1" t="s">
        <v>35</v>
      </c>
      <c r="B8" s="2"/>
      <c r="I8" s="166" t="s">
        <v>36</v>
      </c>
    </row>
    <row r="9" spans="1:9" ht="15.75">
      <c r="A9" s="1" t="s">
        <v>37</v>
      </c>
      <c r="B9" s="2"/>
      <c r="I9" s="166" t="s">
        <v>38</v>
      </c>
    </row>
    <row r="10" spans="1:9">
      <c r="A10" s="167" t="s">
        <v>39</v>
      </c>
      <c r="B10" s="168"/>
      <c r="C10" s="168"/>
      <c r="D10" s="167" t="s">
        <v>40</v>
      </c>
      <c r="E10" s="168"/>
      <c r="F10" s="168"/>
      <c r="G10" s="168"/>
      <c r="H10" s="168"/>
      <c r="I10" s="168"/>
    </row>
    <row r="11" spans="1:9">
      <c r="A11" s="169" t="s">
        <v>41</v>
      </c>
      <c r="B11" s="169" t="s">
        <v>42</v>
      </c>
      <c r="C11" s="169" t="s">
        <v>43</v>
      </c>
      <c r="D11" s="169" t="s">
        <v>44</v>
      </c>
      <c r="E11" s="169" t="s">
        <v>45</v>
      </c>
      <c r="F11" s="169"/>
      <c r="G11" s="169"/>
      <c r="H11" s="169"/>
      <c r="I11" s="169" t="s">
        <v>46</v>
      </c>
    </row>
    <row r="12" spans="1:9">
      <c r="A12" s="157"/>
      <c r="B12" s="157"/>
      <c r="C12" s="157"/>
      <c r="D12" s="157"/>
      <c r="E12" s="157"/>
      <c r="F12" s="157"/>
      <c r="G12" s="157"/>
      <c r="H12" s="157"/>
      <c r="I12" s="157"/>
    </row>
    <row r="13" spans="1:9" ht="15.75">
      <c r="A13" s="157"/>
      <c r="C13" s="3" t="s">
        <v>47</v>
      </c>
      <c r="D13" s="170"/>
      <c r="E13" s="170"/>
      <c r="F13" s="170"/>
      <c r="G13" s="170"/>
      <c r="H13" s="170"/>
      <c r="I13" s="170"/>
    </row>
    <row r="15" spans="1:9">
      <c r="A15" s="162">
        <v>1</v>
      </c>
      <c r="B15" s="157" t="s">
        <v>48</v>
      </c>
      <c r="C15" s="162" t="s">
        <v>197</v>
      </c>
      <c r="D15" s="162">
        <v>34037.939999999988</v>
      </c>
      <c r="E15" s="4" t="s">
        <v>49</v>
      </c>
      <c r="F15" s="162">
        <f t="shared" ref="F15:F60" si="0">D15</f>
        <v>34037.939999999988</v>
      </c>
      <c r="G15" s="4"/>
      <c r="H15" s="4"/>
    </row>
    <row r="16" spans="1:9">
      <c r="A16" s="162">
        <f>A15+1</f>
        <v>2</v>
      </c>
      <c r="B16" s="157" t="s">
        <v>48</v>
      </c>
      <c r="C16" s="162" t="s">
        <v>198</v>
      </c>
      <c r="D16" s="162">
        <v>158</v>
      </c>
      <c r="E16" s="4"/>
      <c r="F16" s="162">
        <f t="shared" si="0"/>
        <v>158</v>
      </c>
      <c r="G16" s="4"/>
      <c r="H16" s="4"/>
    </row>
    <row r="17" spans="1:8">
      <c r="A17" s="162">
        <f t="shared" ref="A17:A60" si="1">A16+1</f>
        <v>3</v>
      </c>
      <c r="B17" s="157" t="s">
        <v>48</v>
      </c>
      <c r="C17" s="162" t="s">
        <v>199</v>
      </c>
      <c r="D17" s="162">
        <v>-200</v>
      </c>
      <c r="E17" s="171"/>
      <c r="F17" s="162">
        <f t="shared" si="0"/>
        <v>-200</v>
      </c>
      <c r="G17" s="171"/>
      <c r="H17" s="171"/>
    </row>
    <row r="18" spans="1:8">
      <c r="A18" s="162">
        <f t="shared" si="1"/>
        <v>4</v>
      </c>
      <c r="B18" s="157" t="s">
        <v>48</v>
      </c>
      <c r="C18" s="162" t="s">
        <v>200</v>
      </c>
      <c r="D18" s="162">
        <v>196.45</v>
      </c>
      <c r="E18" s="171"/>
      <c r="F18" s="162">
        <f t="shared" si="0"/>
        <v>196.45</v>
      </c>
      <c r="G18" s="171"/>
      <c r="H18" s="171"/>
    </row>
    <row r="19" spans="1:8">
      <c r="A19" s="162">
        <f t="shared" si="1"/>
        <v>5</v>
      </c>
      <c r="B19" s="157" t="s">
        <v>48</v>
      </c>
      <c r="C19" s="162" t="s">
        <v>201</v>
      </c>
      <c r="D19" s="162">
        <v>105</v>
      </c>
      <c r="E19" s="171"/>
      <c r="F19" s="162">
        <f t="shared" si="0"/>
        <v>105</v>
      </c>
      <c r="G19" s="171"/>
      <c r="H19" s="171"/>
    </row>
    <row r="20" spans="1:8">
      <c r="A20" s="162">
        <f t="shared" si="1"/>
        <v>6</v>
      </c>
      <c r="B20" s="157" t="s">
        <v>48</v>
      </c>
      <c r="C20" s="162" t="s">
        <v>202</v>
      </c>
      <c r="D20" s="162">
        <v>450</v>
      </c>
      <c r="E20" s="171"/>
      <c r="F20" s="162">
        <f t="shared" si="0"/>
        <v>450</v>
      </c>
      <c r="G20" s="171"/>
      <c r="H20" s="171"/>
    </row>
    <row r="21" spans="1:8">
      <c r="A21" s="162">
        <f t="shared" si="1"/>
        <v>7</v>
      </c>
      <c r="B21" s="157" t="s">
        <v>48</v>
      </c>
      <c r="C21" s="162" t="s">
        <v>203</v>
      </c>
      <c r="D21" s="162">
        <v>455</v>
      </c>
      <c r="E21" s="171"/>
      <c r="F21" s="162">
        <f t="shared" si="0"/>
        <v>455</v>
      </c>
      <c r="G21" s="171"/>
      <c r="H21" s="171"/>
    </row>
    <row r="22" spans="1:8">
      <c r="A22" s="162">
        <f t="shared" si="1"/>
        <v>8</v>
      </c>
      <c r="B22" s="157" t="s">
        <v>48</v>
      </c>
      <c r="C22" s="162" t="s">
        <v>204</v>
      </c>
      <c r="D22" s="162">
        <v>500</v>
      </c>
      <c r="E22" s="171"/>
      <c r="F22" s="162">
        <f t="shared" si="0"/>
        <v>500</v>
      </c>
      <c r="G22" s="171"/>
      <c r="H22" s="171"/>
    </row>
    <row r="23" spans="1:8">
      <c r="A23" s="162">
        <f t="shared" si="1"/>
        <v>9</v>
      </c>
      <c r="B23" s="157" t="s">
        <v>48</v>
      </c>
      <c r="C23" s="162" t="s">
        <v>205</v>
      </c>
      <c r="D23" s="162">
        <v>55629.979999999996</v>
      </c>
      <c r="E23" s="171"/>
      <c r="F23" s="162">
        <f t="shared" si="0"/>
        <v>55629.979999999996</v>
      </c>
      <c r="G23" s="171"/>
      <c r="H23" s="171"/>
    </row>
    <row r="24" spans="1:8">
      <c r="A24" s="162">
        <f t="shared" si="1"/>
        <v>10</v>
      </c>
      <c r="B24" s="157" t="s">
        <v>48</v>
      </c>
      <c r="C24" s="162" t="s">
        <v>206</v>
      </c>
      <c r="D24" s="162">
        <v>50</v>
      </c>
      <c r="E24" s="171"/>
      <c r="F24" s="162">
        <f t="shared" si="0"/>
        <v>50</v>
      </c>
      <c r="G24" s="171"/>
      <c r="H24" s="171"/>
    </row>
    <row r="25" spans="1:8">
      <c r="A25" s="162">
        <f t="shared" si="1"/>
        <v>11</v>
      </c>
      <c r="B25" s="157" t="s">
        <v>48</v>
      </c>
      <c r="C25" s="162" t="s">
        <v>207</v>
      </c>
      <c r="D25" s="162">
        <v>60.72</v>
      </c>
      <c r="E25" s="171"/>
      <c r="F25" s="162">
        <f t="shared" si="0"/>
        <v>60.72</v>
      </c>
      <c r="G25" s="171"/>
      <c r="H25" s="171"/>
    </row>
    <row r="26" spans="1:8">
      <c r="A26" s="162">
        <f t="shared" si="1"/>
        <v>12</v>
      </c>
      <c r="B26" s="157" t="s">
        <v>48</v>
      </c>
      <c r="C26" s="162" t="s">
        <v>208</v>
      </c>
      <c r="D26" s="162">
        <v>2.83</v>
      </c>
      <c r="E26" s="171"/>
      <c r="F26" s="162">
        <f t="shared" si="0"/>
        <v>2.83</v>
      </c>
      <c r="G26" s="171"/>
      <c r="H26" s="171"/>
    </row>
    <row r="27" spans="1:8">
      <c r="A27" s="162">
        <f t="shared" si="1"/>
        <v>13</v>
      </c>
      <c r="B27" s="157" t="s">
        <v>48</v>
      </c>
      <c r="C27" s="162" t="s">
        <v>209</v>
      </c>
      <c r="D27" s="162">
        <v>100</v>
      </c>
      <c r="E27" s="171"/>
      <c r="F27" s="162">
        <f t="shared" si="0"/>
        <v>100</v>
      </c>
      <c r="G27" s="171"/>
      <c r="H27" s="171"/>
    </row>
    <row r="28" spans="1:8">
      <c r="A28" s="162">
        <f t="shared" si="1"/>
        <v>14</v>
      </c>
      <c r="B28" s="157" t="s">
        <v>48</v>
      </c>
      <c r="C28" s="162" t="s">
        <v>210</v>
      </c>
      <c r="D28" s="162">
        <v>18500</v>
      </c>
      <c r="E28" s="171"/>
      <c r="F28" s="162">
        <f t="shared" si="0"/>
        <v>18500</v>
      </c>
      <c r="G28" s="171"/>
      <c r="H28" s="171"/>
    </row>
    <row r="29" spans="1:8">
      <c r="A29" s="162">
        <f t="shared" si="1"/>
        <v>15</v>
      </c>
      <c r="B29" s="157" t="s">
        <v>48</v>
      </c>
      <c r="C29" s="162" t="s">
        <v>211</v>
      </c>
      <c r="D29" s="162">
        <v>5000</v>
      </c>
      <c r="E29" s="171"/>
      <c r="F29" s="162">
        <f t="shared" si="0"/>
        <v>5000</v>
      </c>
      <c r="G29" s="171"/>
      <c r="H29" s="171"/>
    </row>
    <row r="30" spans="1:8">
      <c r="A30" s="162">
        <f t="shared" si="1"/>
        <v>16</v>
      </c>
      <c r="B30" s="157" t="s">
        <v>48</v>
      </c>
      <c r="C30" s="162" t="s">
        <v>212</v>
      </c>
      <c r="D30" s="162">
        <v>3000</v>
      </c>
      <c r="E30" s="171"/>
      <c r="F30" s="162">
        <f t="shared" si="0"/>
        <v>3000</v>
      </c>
      <c r="G30" s="171"/>
      <c r="H30" s="171"/>
    </row>
    <row r="31" spans="1:8">
      <c r="A31" s="162">
        <f t="shared" si="1"/>
        <v>17</v>
      </c>
      <c r="B31" s="157" t="s">
        <v>48</v>
      </c>
      <c r="C31" s="162" t="s">
        <v>213</v>
      </c>
      <c r="D31" s="162">
        <v>10000</v>
      </c>
      <c r="E31" s="171"/>
      <c r="F31" s="162">
        <f t="shared" si="0"/>
        <v>10000</v>
      </c>
      <c r="G31" s="171"/>
      <c r="H31" s="171"/>
    </row>
    <row r="32" spans="1:8">
      <c r="A32" s="162">
        <f t="shared" si="1"/>
        <v>18</v>
      </c>
      <c r="B32" s="157" t="s">
        <v>48</v>
      </c>
      <c r="C32" s="162" t="s">
        <v>214</v>
      </c>
      <c r="D32" s="162">
        <v>10000</v>
      </c>
      <c r="E32" s="171"/>
      <c r="F32" s="162">
        <f t="shared" si="0"/>
        <v>10000</v>
      </c>
      <c r="G32" s="171"/>
      <c r="H32" s="171"/>
    </row>
    <row r="33" spans="1:8">
      <c r="A33" s="162">
        <f t="shared" si="1"/>
        <v>19</v>
      </c>
      <c r="B33" s="157" t="s">
        <v>48</v>
      </c>
      <c r="C33" s="162" t="s">
        <v>215</v>
      </c>
      <c r="D33" s="162">
        <v>1570</v>
      </c>
      <c r="E33" s="171"/>
      <c r="F33" s="162">
        <f t="shared" si="0"/>
        <v>1570</v>
      </c>
      <c r="G33" s="171"/>
      <c r="H33" s="171"/>
    </row>
    <row r="34" spans="1:8">
      <c r="A34" s="162">
        <f t="shared" si="1"/>
        <v>20</v>
      </c>
      <c r="B34" s="157" t="s">
        <v>48</v>
      </c>
      <c r="C34" s="162" t="s">
        <v>216</v>
      </c>
      <c r="D34" s="162">
        <v>550</v>
      </c>
      <c r="E34" s="171"/>
      <c r="F34" s="162">
        <f t="shared" si="0"/>
        <v>550</v>
      </c>
      <c r="G34" s="171"/>
      <c r="H34" s="171"/>
    </row>
    <row r="35" spans="1:8">
      <c r="A35" s="162">
        <f t="shared" si="1"/>
        <v>21</v>
      </c>
      <c r="B35" s="157" t="s">
        <v>48</v>
      </c>
      <c r="C35" s="162" t="s">
        <v>217</v>
      </c>
      <c r="D35" s="162">
        <v>325</v>
      </c>
      <c r="E35" s="171"/>
      <c r="F35" s="162">
        <f t="shared" si="0"/>
        <v>325</v>
      </c>
      <c r="G35" s="171"/>
      <c r="H35" s="171"/>
    </row>
    <row r="36" spans="1:8">
      <c r="A36" s="162">
        <f t="shared" si="1"/>
        <v>22</v>
      </c>
      <c r="B36" s="157" t="s">
        <v>48</v>
      </c>
      <c r="C36" s="162" t="s">
        <v>218</v>
      </c>
      <c r="D36" s="162">
        <v>555</v>
      </c>
      <c r="E36" s="171"/>
      <c r="F36" s="162">
        <f t="shared" si="0"/>
        <v>555</v>
      </c>
      <c r="G36" s="171"/>
      <c r="H36" s="171"/>
    </row>
    <row r="37" spans="1:8">
      <c r="A37" s="162">
        <f t="shared" si="1"/>
        <v>23</v>
      </c>
      <c r="B37" s="157" t="s">
        <v>48</v>
      </c>
      <c r="C37" s="162" t="s">
        <v>219</v>
      </c>
      <c r="D37" s="162">
        <v>25000</v>
      </c>
      <c r="E37" s="171"/>
      <c r="F37" s="162">
        <f t="shared" si="0"/>
        <v>25000</v>
      </c>
      <c r="G37" s="171"/>
      <c r="H37" s="171"/>
    </row>
    <row r="38" spans="1:8">
      <c r="A38" s="162">
        <f t="shared" si="1"/>
        <v>24</v>
      </c>
      <c r="B38" s="157" t="s">
        <v>48</v>
      </c>
      <c r="C38" s="162" t="s">
        <v>220</v>
      </c>
      <c r="D38" s="162">
        <v>25</v>
      </c>
      <c r="E38" s="4"/>
      <c r="F38" s="162">
        <f t="shared" si="0"/>
        <v>25</v>
      </c>
      <c r="G38" s="4"/>
      <c r="H38" s="4"/>
    </row>
    <row r="39" spans="1:8">
      <c r="A39" s="162">
        <f t="shared" si="1"/>
        <v>25</v>
      </c>
      <c r="B39" s="157" t="s">
        <v>48</v>
      </c>
      <c r="C39" s="162" t="s">
        <v>221</v>
      </c>
      <c r="D39" s="162">
        <v>1250</v>
      </c>
      <c r="F39" s="162">
        <f t="shared" si="0"/>
        <v>1250</v>
      </c>
    </row>
    <row r="40" spans="1:8">
      <c r="A40" s="162">
        <f t="shared" si="1"/>
        <v>26</v>
      </c>
      <c r="B40" s="157" t="s">
        <v>48</v>
      </c>
      <c r="C40" s="162" t="s">
        <v>222</v>
      </c>
      <c r="D40" s="162">
        <v>10435.5</v>
      </c>
      <c r="F40" s="162">
        <f t="shared" si="0"/>
        <v>10435.5</v>
      </c>
    </row>
    <row r="41" spans="1:8">
      <c r="A41" s="162">
        <f t="shared" si="1"/>
        <v>27</v>
      </c>
      <c r="B41" s="157" t="s">
        <v>48</v>
      </c>
      <c r="C41" s="162" t="s">
        <v>223</v>
      </c>
      <c r="D41" s="162">
        <v>1000</v>
      </c>
      <c r="F41" s="162">
        <f t="shared" si="0"/>
        <v>1000</v>
      </c>
    </row>
    <row r="42" spans="1:8">
      <c r="A42" s="162">
        <f t="shared" si="1"/>
        <v>28</v>
      </c>
      <c r="B42" s="157" t="s">
        <v>48</v>
      </c>
      <c r="C42" s="162" t="s">
        <v>224</v>
      </c>
      <c r="D42" s="162">
        <v>1520</v>
      </c>
      <c r="E42" s="158" t="s">
        <v>50</v>
      </c>
      <c r="F42" s="162">
        <f t="shared" si="0"/>
        <v>1520</v>
      </c>
      <c r="G42" s="158"/>
      <c r="H42" s="158"/>
    </row>
    <row r="43" spans="1:8">
      <c r="A43" s="162">
        <f t="shared" si="1"/>
        <v>29</v>
      </c>
      <c r="B43" s="157" t="s">
        <v>48</v>
      </c>
      <c r="C43" s="162" t="s">
        <v>225</v>
      </c>
      <c r="D43" s="162">
        <v>150</v>
      </c>
      <c r="F43" s="162">
        <f t="shared" si="0"/>
        <v>150</v>
      </c>
    </row>
    <row r="44" spans="1:8">
      <c r="A44" s="162">
        <f t="shared" si="1"/>
        <v>30</v>
      </c>
      <c r="B44" s="157" t="s">
        <v>48</v>
      </c>
      <c r="C44" s="162" t="s">
        <v>226</v>
      </c>
      <c r="D44" s="162">
        <v>180.16</v>
      </c>
      <c r="F44" s="162">
        <f t="shared" si="0"/>
        <v>180.16</v>
      </c>
    </row>
    <row r="45" spans="1:8">
      <c r="A45" s="162">
        <f t="shared" si="1"/>
        <v>31</v>
      </c>
      <c r="B45" s="157" t="s">
        <v>48</v>
      </c>
      <c r="C45" s="162" t="s">
        <v>227</v>
      </c>
      <c r="D45" s="162">
        <v>395</v>
      </c>
      <c r="F45" s="162">
        <f t="shared" si="0"/>
        <v>395</v>
      </c>
    </row>
    <row r="46" spans="1:8">
      <c r="A46" s="162">
        <f t="shared" si="1"/>
        <v>32</v>
      </c>
      <c r="B46" s="157" t="s">
        <v>48</v>
      </c>
      <c r="C46" s="162" t="s">
        <v>228</v>
      </c>
      <c r="D46" s="162">
        <v>10</v>
      </c>
      <c r="F46" s="162">
        <f t="shared" si="0"/>
        <v>10</v>
      </c>
    </row>
    <row r="47" spans="1:8">
      <c r="A47" s="162">
        <f t="shared" si="1"/>
        <v>33</v>
      </c>
      <c r="B47" s="157" t="s">
        <v>48</v>
      </c>
      <c r="C47" s="162" t="s">
        <v>229</v>
      </c>
      <c r="D47" s="162">
        <v>229.25</v>
      </c>
      <c r="E47" s="158" t="s">
        <v>50</v>
      </c>
      <c r="F47" s="162">
        <f t="shared" si="0"/>
        <v>229.25</v>
      </c>
      <c r="G47" s="158"/>
      <c r="H47" s="158"/>
    </row>
    <row r="48" spans="1:8">
      <c r="A48" s="162">
        <f t="shared" si="1"/>
        <v>34</v>
      </c>
      <c r="B48" s="157" t="s">
        <v>48</v>
      </c>
      <c r="C48" s="162" t="s">
        <v>230</v>
      </c>
      <c r="D48" s="162">
        <v>100</v>
      </c>
      <c r="E48" s="158"/>
      <c r="F48" s="162">
        <f t="shared" si="0"/>
        <v>100</v>
      </c>
      <c r="G48" s="158"/>
      <c r="H48" s="158"/>
    </row>
    <row r="49" spans="1:9">
      <c r="A49" s="162">
        <f t="shared" si="1"/>
        <v>35</v>
      </c>
      <c r="B49" s="157" t="s">
        <v>48</v>
      </c>
      <c r="C49" s="162" t="s">
        <v>231</v>
      </c>
      <c r="D49" s="162">
        <v>292.45999999999998</v>
      </c>
      <c r="E49" s="158"/>
      <c r="F49" s="162">
        <f t="shared" si="0"/>
        <v>292.45999999999998</v>
      </c>
      <c r="G49" s="158"/>
      <c r="H49" s="158"/>
    </row>
    <row r="50" spans="1:9">
      <c r="A50" s="162">
        <f t="shared" si="1"/>
        <v>36</v>
      </c>
      <c r="B50" s="157" t="s">
        <v>48</v>
      </c>
      <c r="C50" s="162" t="s">
        <v>232</v>
      </c>
      <c r="D50" s="162">
        <v>22.79</v>
      </c>
      <c r="F50" s="162">
        <f t="shared" si="0"/>
        <v>22.79</v>
      </c>
    </row>
    <row r="51" spans="1:9">
      <c r="A51" s="162">
        <f t="shared" si="1"/>
        <v>37</v>
      </c>
      <c r="B51" s="157" t="s">
        <v>48</v>
      </c>
      <c r="C51" s="162" t="s">
        <v>233</v>
      </c>
      <c r="D51" s="162">
        <v>295</v>
      </c>
      <c r="F51" s="162">
        <f t="shared" si="0"/>
        <v>295</v>
      </c>
    </row>
    <row r="52" spans="1:9">
      <c r="A52" s="162">
        <f t="shared" si="1"/>
        <v>38</v>
      </c>
      <c r="B52" s="157" t="s">
        <v>48</v>
      </c>
      <c r="C52" s="162" t="s">
        <v>234</v>
      </c>
      <c r="D52" s="162">
        <v>1500</v>
      </c>
      <c r="F52" s="162">
        <f t="shared" si="0"/>
        <v>1500</v>
      </c>
    </row>
    <row r="53" spans="1:9">
      <c r="A53" s="162">
        <f t="shared" si="1"/>
        <v>39</v>
      </c>
      <c r="B53" s="157" t="s">
        <v>48</v>
      </c>
      <c r="C53" s="162" t="s">
        <v>235</v>
      </c>
      <c r="D53" s="162">
        <v>1363.8799999999999</v>
      </c>
      <c r="F53" s="162">
        <f t="shared" si="0"/>
        <v>1363.8799999999999</v>
      </c>
    </row>
    <row r="54" spans="1:9">
      <c r="A54" s="162">
        <f t="shared" si="1"/>
        <v>40</v>
      </c>
      <c r="B54" s="157" t="s">
        <v>48</v>
      </c>
      <c r="C54" s="162" t="s">
        <v>236</v>
      </c>
      <c r="D54" s="162">
        <v>850</v>
      </c>
      <c r="F54" s="162">
        <f t="shared" si="0"/>
        <v>850</v>
      </c>
    </row>
    <row r="55" spans="1:9">
      <c r="A55" s="162">
        <f t="shared" si="1"/>
        <v>41</v>
      </c>
      <c r="B55" s="157" t="s">
        <v>48</v>
      </c>
      <c r="C55" s="162" t="s">
        <v>237</v>
      </c>
      <c r="D55" s="162">
        <v>350</v>
      </c>
      <c r="F55" s="162">
        <f t="shared" si="0"/>
        <v>350</v>
      </c>
    </row>
    <row r="56" spans="1:9">
      <c r="A56" s="162">
        <f t="shared" si="1"/>
        <v>42</v>
      </c>
      <c r="B56" s="157" t="s">
        <v>48</v>
      </c>
      <c r="C56" s="162" t="s">
        <v>238</v>
      </c>
      <c r="D56" s="162">
        <v>398</v>
      </c>
      <c r="F56" s="162">
        <f t="shared" si="0"/>
        <v>398</v>
      </c>
    </row>
    <row r="57" spans="1:9">
      <c r="A57" s="162">
        <f t="shared" si="1"/>
        <v>43</v>
      </c>
      <c r="B57" s="157" t="s">
        <v>48</v>
      </c>
      <c r="C57" s="162" t="s">
        <v>239</v>
      </c>
      <c r="D57" s="162">
        <v>284.61</v>
      </c>
      <c r="F57" s="162">
        <f t="shared" si="0"/>
        <v>284.61</v>
      </c>
    </row>
    <row r="58" spans="1:9">
      <c r="A58" s="162">
        <f t="shared" si="1"/>
        <v>44</v>
      </c>
      <c r="B58" s="157" t="s">
        <v>48</v>
      </c>
      <c r="C58" s="162" t="s">
        <v>240</v>
      </c>
      <c r="D58" s="162">
        <v>50.88</v>
      </c>
      <c r="F58" s="162">
        <f t="shared" si="0"/>
        <v>50.88</v>
      </c>
    </row>
    <row r="59" spans="1:9">
      <c r="A59" s="162">
        <f t="shared" si="1"/>
        <v>45</v>
      </c>
      <c r="B59" s="157" t="s">
        <v>48</v>
      </c>
      <c r="C59" s="162" t="s">
        <v>241</v>
      </c>
      <c r="D59" s="162">
        <v>40</v>
      </c>
      <c r="F59" s="162">
        <f t="shared" si="0"/>
        <v>40</v>
      </c>
    </row>
    <row r="60" spans="1:9">
      <c r="A60" s="162">
        <f t="shared" si="1"/>
        <v>46</v>
      </c>
      <c r="B60" s="157" t="s">
        <v>48</v>
      </c>
      <c r="C60" s="162" t="s">
        <v>242</v>
      </c>
      <c r="D60" s="162">
        <v>10</v>
      </c>
      <c r="F60" s="162">
        <f t="shared" si="0"/>
        <v>10</v>
      </c>
    </row>
    <row r="61" spans="1:9">
      <c r="A61" s="162"/>
      <c r="B61" s="157"/>
    </row>
    <row r="62" spans="1:9" ht="15.75">
      <c r="C62" s="5" t="s">
        <v>51</v>
      </c>
      <c r="D62" s="172">
        <f>SUM(D15:D61)</f>
        <v>186798.44999999998</v>
      </c>
      <c r="F62" s="172">
        <f>SUM(F15:F61)</f>
        <v>186798.44999999998</v>
      </c>
    </row>
    <row r="64" spans="1:9" ht="15.75">
      <c r="C64" s="3" t="s">
        <v>52</v>
      </c>
      <c r="D64" s="173"/>
      <c r="E64" s="173"/>
      <c r="F64" s="173"/>
      <c r="G64" s="173"/>
      <c r="H64" s="173"/>
      <c r="I64" s="173"/>
    </row>
    <row r="65" spans="1:10" ht="15.75">
      <c r="C65" s="6"/>
      <c r="G65" s="161" t="s">
        <v>53</v>
      </c>
      <c r="H65" s="161" t="s">
        <v>54</v>
      </c>
      <c r="I65" s="161" t="s">
        <v>55</v>
      </c>
    </row>
    <row r="66" spans="1:10">
      <c r="A66" s="162">
        <v>1</v>
      </c>
      <c r="B66" s="157" t="s">
        <v>48</v>
      </c>
      <c r="C66" s="162" t="s">
        <v>197</v>
      </c>
      <c r="D66" s="162">
        <v>34037.939999999988</v>
      </c>
      <c r="E66" s="4" t="s">
        <v>49</v>
      </c>
      <c r="F66" s="162">
        <f t="shared" ref="F66:F111" si="2">D66</f>
        <v>34037.939999999988</v>
      </c>
      <c r="G66" s="174">
        <v>4.2999999999999997E-2</v>
      </c>
      <c r="H66" s="162">
        <f>F66*-G66</f>
        <v>-1463.6314199999993</v>
      </c>
      <c r="I66" s="161">
        <f>F66+H66</f>
        <v>32574.30857999999</v>
      </c>
      <c r="J66" s="175"/>
    </row>
    <row r="67" spans="1:10">
      <c r="A67" s="162">
        <f t="shared" ref="A67:A111" si="3">A66+1</f>
        <v>2</v>
      </c>
      <c r="B67" s="157" t="s">
        <v>48</v>
      </c>
      <c r="C67" s="162" t="s">
        <v>198</v>
      </c>
      <c r="D67" s="162">
        <v>158</v>
      </c>
      <c r="F67" s="162">
        <f t="shared" si="2"/>
        <v>158</v>
      </c>
      <c r="G67" s="176"/>
      <c r="I67" s="161">
        <f t="shared" ref="I67:I101" si="4">F67+H67</f>
        <v>158</v>
      </c>
    </row>
    <row r="68" spans="1:10">
      <c r="A68" s="162">
        <f t="shared" si="3"/>
        <v>3</v>
      </c>
      <c r="B68" s="157" t="s">
        <v>48</v>
      </c>
      <c r="C68" s="162" t="s">
        <v>199</v>
      </c>
      <c r="D68" s="162">
        <v>-200</v>
      </c>
      <c r="F68" s="162">
        <f t="shared" si="2"/>
        <v>-200</v>
      </c>
      <c r="G68" s="176"/>
      <c r="I68" s="161">
        <f t="shared" si="4"/>
        <v>-200</v>
      </c>
    </row>
    <row r="69" spans="1:10">
      <c r="A69" s="162">
        <f t="shared" si="3"/>
        <v>4</v>
      </c>
      <c r="B69" s="157" t="s">
        <v>48</v>
      </c>
      <c r="C69" s="162" t="s">
        <v>200</v>
      </c>
      <c r="D69" s="162">
        <v>196.45</v>
      </c>
      <c r="F69" s="162">
        <f t="shared" si="2"/>
        <v>196.45</v>
      </c>
      <c r="G69" s="176"/>
      <c r="I69" s="161">
        <f t="shared" si="4"/>
        <v>196.45</v>
      </c>
    </row>
    <row r="70" spans="1:10">
      <c r="A70" s="162">
        <f t="shared" si="3"/>
        <v>5</v>
      </c>
      <c r="B70" s="157" t="s">
        <v>48</v>
      </c>
      <c r="C70" s="162" t="s">
        <v>201</v>
      </c>
      <c r="D70" s="162">
        <v>105</v>
      </c>
      <c r="F70" s="162">
        <f t="shared" si="2"/>
        <v>105</v>
      </c>
      <c r="G70" s="174"/>
      <c r="H70" s="162"/>
      <c r="I70" s="161">
        <f t="shared" si="4"/>
        <v>105</v>
      </c>
    </row>
    <row r="71" spans="1:10">
      <c r="A71" s="162">
        <f t="shared" si="3"/>
        <v>6</v>
      </c>
      <c r="B71" s="157" t="s">
        <v>48</v>
      </c>
      <c r="C71" s="162" t="s">
        <v>202</v>
      </c>
      <c r="D71" s="162">
        <v>450</v>
      </c>
      <c r="F71" s="162">
        <f t="shared" si="2"/>
        <v>450</v>
      </c>
      <c r="G71" s="176"/>
      <c r="I71" s="161">
        <f t="shared" si="4"/>
        <v>450</v>
      </c>
    </row>
    <row r="72" spans="1:10">
      <c r="A72" s="162">
        <f t="shared" si="3"/>
        <v>7</v>
      </c>
      <c r="B72" s="157" t="s">
        <v>48</v>
      </c>
      <c r="C72" s="162" t="s">
        <v>203</v>
      </c>
      <c r="D72" s="162">
        <v>455</v>
      </c>
      <c r="F72" s="162">
        <f t="shared" si="2"/>
        <v>455</v>
      </c>
      <c r="G72" s="176"/>
      <c r="I72" s="161">
        <f t="shared" si="4"/>
        <v>455</v>
      </c>
    </row>
    <row r="73" spans="1:10">
      <c r="A73" s="162">
        <f t="shared" si="3"/>
        <v>8</v>
      </c>
      <c r="B73" s="157" t="s">
        <v>48</v>
      </c>
      <c r="C73" s="162" t="s">
        <v>204</v>
      </c>
      <c r="D73" s="162">
        <v>500</v>
      </c>
      <c r="F73" s="162">
        <f t="shared" si="2"/>
        <v>500</v>
      </c>
      <c r="G73" s="176"/>
      <c r="I73" s="161">
        <f t="shared" si="4"/>
        <v>500</v>
      </c>
    </row>
    <row r="74" spans="1:10">
      <c r="A74" s="162">
        <f t="shared" si="3"/>
        <v>9</v>
      </c>
      <c r="B74" s="157" t="s">
        <v>48</v>
      </c>
      <c r="C74" s="162" t="s">
        <v>205</v>
      </c>
      <c r="D74" s="162">
        <v>55629.979999999996</v>
      </c>
      <c r="F74" s="162">
        <f t="shared" si="2"/>
        <v>55629.979999999996</v>
      </c>
      <c r="G74" s="174">
        <v>0.2</v>
      </c>
      <c r="H74" s="162">
        <f>F74*-G74</f>
        <v>-11125.995999999999</v>
      </c>
      <c r="I74" s="161">
        <f>F74+H74</f>
        <v>44503.983999999997</v>
      </c>
      <c r="J74" s="175"/>
    </row>
    <row r="75" spans="1:10">
      <c r="A75" s="162">
        <f t="shared" si="3"/>
        <v>10</v>
      </c>
      <c r="B75" s="157" t="s">
        <v>48</v>
      </c>
      <c r="C75" s="162" t="s">
        <v>206</v>
      </c>
      <c r="D75" s="162">
        <v>50</v>
      </c>
      <c r="F75" s="162">
        <f t="shared" si="2"/>
        <v>50</v>
      </c>
      <c r="G75" s="176"/>
      <c r="I75" s="161">
        <f t="shared" si="4"/>
        <v>50</v>
      </c>
    </row>
    <row r="76" spans="1:10">
      <c r="A76" s="162">
        <f t="shared" si="3"/>
        <v>11</v>
      </c>
      <c r="B76" s="157" t="s">
        <v>48</v>
      </c>
      <c r="C76" s="162" t="s">
        <v>207</v>
      </c>
      <c r="D76" s="162">
        <v>60.72</v>
      </c>
      <c r="F76" s="162">
        <f t="shared" si="2"/>
        <v>60.72</v>
      </c>
      <c r="G76" s="176"/>
      <c r="I76" s="161">
        <f t="shared" si="4"/>
        <v>60.72</v>
      </c>
    </row>
    <row r="77" spans="1:10">
      <c r="A77" s="162">
        <f t="shared" si="3"/>
        <v>12</v>
      </c>
      <c r="B77" s="157" t="s">
        <v>48</v>
      </c>
      <c r="C77" s="162" t="s">
        <v>208</v>
      </c>
      <c r="D77" s="162">
        <v>2.83</v>
      </c>
      <c r="F77" s="162">
        <f t="shared" si="2"/>
        <v>2.83</v>
      </c>
      <c r="G77" s="176"/>
      <c r="I77" s="161">
        <f t="shared" si="4"/>
        <v>2.83</v>
      </c>
    </row>
    <row r="78" spans="1:10">
      <c r="A78" s="162">
        <f t="shared" si="3"/>
        <v>13</v>
      </c>
      <c r="B78" s="157" t="s">
        <v>48</v>
      </c>
      <c r="C78" s="162" t="s">
        <v>209</v>
      </c>
      <c r="D78" s="162">
        <v>100</v>
      </c>
      <c r="F78" s="162">
        <f t="shared" si="2"/>
        <v>100</v>
      </c>
      <c r="G78" s="176"/>
      <c r="I78" s="161">
        <f t="shared" si="4"/>
        <v>100</v>
      </c>
    </row>
    <row r="79" spans="1:10">
      <c r="A79" s="162">
        <f t="shared" si="3"/>
        <v>14</v>
      </c>
      <c r="B79" s="157" t="s">
        <v>48</v>
      </c>
      <c r="C79" s="162" t="s">
        <v>210</v>
      </c>
      <c r="D79" s="162">
        <v>18500</v>
      </c>
      <c r="F79" s="162">
        <f t="shared" si="2"/>
        <v>18500</v>
      </c>
      <c r="G79" s="176"/>
      <c r="I79" s="161">
        <f t="shared" si="4"/>
        <v>18500</v>
      </c>
    </row>
    <row r="80" spans="1:10">
      <c r="A80" s="162">
        <f t="shared" si="3"/>
        <v>15</v>
      </c>
      <c r="B80" s="157" t="s">
        <v>48</v>
      </c>
      <c r="C80" s="162" t="s">
        <v>211</v>
      </c>
      <c r="D80" s="162">
        <v>5000</v>
      </c>
      <c r="F80" s="162">
        <f t="shared" si="2"/>
        <v>5000</v>
      </c>
      <c r="G80" s="176"/>
      <c r="I80" s="161">
        <f t="shared" si="4"/>
        <v>5000</v>
      </c>
    </row>
    <row r="81" spans="1:9">
      <c r="A81" s="162">
        <f t="shared" si="3"/>
        <v>16</v>
      </c>
      <c r="B81" s="157" t="s">
        <v>48</v>
      </c>
      <c r="C81" s="162" t="s">
        <v>212</v>
      </c>
      <c r="D81" s="162">
        <v>3000</v>
      </c>
      <c r="F81" s="162">
        <f t="shared" si="2"/>
        <v>3000</v>
      </c>
      <c r="G81" s="176"/>
      <c r="I81" s="161">
        <f t="shared" si="4"/>
        <v>3000</v>
      </c>
    </row>
    <row r="82" spans="1:9">
      <c r="A82" s="162">
        <f t="shared" si="3"/>
        <v>17</v>
      </c>
      <c r="B82" s="157" t="s">
        <v>48</v>
      </c>
      <c r="C82" s="162" t="s">
        <v>213</v>
      </c>
      <c r="D82" s="162">
        <v>10000</v>
      </c>
      <c r="F82" s="162">
        <f t="shared" si="2"/>
        <v>10000</v>
      </c>
      <c r="G82" s="176"/>
      <c r="I82" s="161">
        <f t="shared" si="4"/>
        <v>10000</v>
      </c>
    </row>
    <row r="83" spans="1:9">
      <c r="A83" s="162">
        <f t="shared" si="3"/>
        <v>18</v>
      </c>
      <c r="B83" s="157" t="s">
        <v>48</v>
      </c>
      <c r="C83" s="162" t="s">
        <v>214</v>
      </c>
      <c r="D83" s="162">
        <v>10000</v>
      </c>
      <c r="F83" s="162">
        <f t="shared" si="2"/>
        <v>10000</v>
      </c>
      <c r="G83" s="176"/>
      <c r="I83" s="161">
        <f t="shared" si="4"/>
        <v>10000</v>
      </c>
    </row>
    <row r="84" spans="1:9">
      <c r="A84" s="162">
        <f t="shared" si="3"/>
        <v>19</v>
      </c>
      <c r="B84" s="157" t="s">
        <v>48</v>
      </c>
      <c r="C84" s="162" t="s">
        <v>215</v>
      </c>
      <c r="D84" s="162">
        <v>1570</v>
      </c>
      <c r="F84" s="162">
        <f t="shared" si="2"/>
        <v>1570</v>
      </c>
      <c r="G84" s="176"/>
      <c r="I84" s="161">
        <f t="shared" si="4"/>
        <v>1570</v>
      </c>
    </row>
    <row r="85" spans="1:9">
      <c r="A85" s="162">
        <f t="shared" si="3"/>
        <v>20</v>
      </c>
      <c r="B85" s="157" t="s">
        <v>48</v>
      </c>
      <c r="C85" s="162" t="s">
        <v>216</v>
      </c>
      <c r="D85" s="162">
        <v>550</v>
      </c>
      <c r="F85" s="162">
        <f t="shared" si="2"/>
        <v>550</v>
      </c>
      <c r="G85" s="176"/>
      <c r="I85" s="161">
        <f t="shared" si="4"/>
        <v>550</v>
      </c>
    </row>
    <row r="86" spans="1:9">
      <c r="A86" s="162">
        <f t="shared" si="3"/>
        <v>21</v>
      </c>
      <c r="B86" s="157" t="s">
        <v>48</v>
      </c>
      <c r="C86" s="162" t="s">
        <v>217</v>
      </c>
      <c r="D86" s="162">
        <v>325</v>
      </c>
      <c r="F86" s="162">
        <f t="shared" si="2"/>
        <v>325</v>
      </c>
      <c r="G86" s="176"/>
      <c r="I86" s="161">
        <f t="shared" si="4"/>
        <v>325</v>
      </c>
    </row>
    <row r="87" spans="1:9">
      <c r="A87" s="162">
        <f t="shared" si="3"/>
        <v>22</v>
      </c>
      <c r="B87" s="157" t="s">
        <v>48</v>
      </c>
      <c r="C87" s="162" t="s">
        <v>218</v>
      </c>
      <c r="D87" s="162">
        <v>555</v>
      </c>
      <c r="F87" s="162">
        <f t="shared" si="2"/>
        <v>555</v>
      </c>
      <c r="G87" s="176"/>
      <c r="I87" s="161">
        <f t="shared" si="4"/>
        <v>555</v>
      </c>
    </row>
    <row r="88" spans="1:9">
      <c r="A88" s="162">
        <f t="shared" si="3"/>
        <v>23</v>
      </c>
      <c r="B88" s="157" t="s">
        <v>48</v>
      </c>
      <c r="C88" s="162" t="s">
        <v>219</v>
      </c>
      <c r="D88" s="162">
        <v>25000</v>
      </c>
      <c r="F88" s="162">
        <f t="shared" si="2"/>
        <v>25000</v>
      </c>
      <c r="G88" s="4"/>
      <c r="H88" s="162"/>
      <c r="I88" s="161">
        <f t="shared" si="4"/>
        <v>25000</v>
      </c>
    </row>
    <row r="89" spans="1:9">
      <c r="A89" s="162">
        <f t="shared" si="3"/>
        <v>24</v>
      </c>
      <c r="B89" s="157" t="s">
        <v>48</v>
      </c>
      <c r="C89" s="162" t="s">
        <v>220</v>
      </c>
      <c r="D89" s="162">
        <v>25</v>
      </c>
      <c r="F89" s="162">
        <f t="shared" si="2"/>
        <v>25</v>
      </c>
      <c r="G89" s="176"/>
      <c r="I89" s="161">
        <f t="shared" si="4"/>
        <v>25</v>
      </c>
    </row>
    <row r="90" spans="1:9">
      <c r="A90" s="162">
        <f t="shared" si="3"/>
        <v>25</v>
      </c>
      <c r="B90" s="157" t="s">
        <v>48</v>
      </c>
      <c r="C90" s="162" t="s">
        <v>221</v>
      </c>
      <c r="D90" s="162">
        <v>1250</v>
      </c>
      <c r="F90" s="162">
        <f t="shared" si="2"/>
        <v>1250</v>
      </c>
      <c r="G90" s="176"/>
      <c r="I90" s="161">
        <f t="shared" si="4"/>
        <v>1250</v>
      </c>
    </row>
    <row r="91" spans="1:9">
      <c r="A91" s="162">
        <f t="shared" si="3"/>
        <v>26</v>
      </c>
      <c r="B91" s="157" t="s">
        <v>48</v>
      </c>
      <c r="C91" s="162" t="s">
        <v>222</v>
      </c>
      <c r="D91" s="162">
        <v>10435.5</v>
      </c>
      <c r="F91" s="162">
        <f t="shared" si="2"/>
        <v>10435.5</v>
      </c>
      <c r="G91" s="176"/>
      <c r="I91" s="161">
        <f t="shared" si="4"/>
        <v>10435.5</v>
      </c>
    </row>
    <row r="92" spans="1:9">
      <c r="A92" s="162">
        <f t="shared" si="3"/>
        <v>27</v>
      </c>
      <c r="B92" s="157" t="s">
        <v>48</v>
      </c>
      <c r="C92" s="162" t="s">
        <v>223</v>
      </c>
      <c r="D92" s="162">
        <v>1000</v>
      </c>
      <c r="F92" s="162">
        <f t="shared" si="2"/>
        <v>1000</v>
      </c>
      <c r="G92" s="157"/>
      <c r="H92" s="162"/>
      <c r="I92" s="161">
        <f t="shared" si="4"/>
        <v>1000</v>
      </c>
    </row>
    <row r="93" spans="1:9">
      <c r="A93" s="162">
        <f t="shared" si="3"/>
        <v>28</v>
      </c>
      <c r="B93" s="157" t="s">
        <v>48</v>
      </c>
      <c r="C93" s="162" t="s">
        <v>224</v>
      </c>
      <c r="D93" s="162">
        <v>1520</v>
      </c>
      <c r="F93" s="162">
        <f t="shared" si="2"/>
        <v>1520</v>
      </c>
      <c r="G93" s="176"/>
      <c r="I93" s="161">
        <f t="shared" si="4"/>
        <v>1520</v>
      </c>
    </row>
    <row r="94" spans="1:9">
      <c r="A94" s="162">
        <f t="shared" si="3"/>
        <v>29</v>
      </c>
      <c r="B94" s="157" t="s">
        <v>48</v>
      </c>
      <c r="C94" s="162" t="s">
        <v>225</v>
      </c>
      <c r="D94" s="162">
        <v>150</v>
      </c>
      <c r="F94" s="162">
        <f t="shared" si="2"/>
        <v>150</v>
      </c>
      <c r="G94" s="176"/>
      <c r="I94" s="161">
        <f t="shared" si="4"/>
        <v>150</v>
      </c>
    </row>
    <row r="95" spans="1:9">
      <c r="A95" s="162">
        <f t="shared" si="3"/>
        <v>30</v>
      </c>
      <c r="B95" s="157" t="s">
        <v>48</v>
      </c>
      <c r="C95" s="162" t="s">
        <v>226</v>
      </c>
      <c r="D95" s="162">
        <v>180.16</v>
      </c>
      <c r="F95" s="162">
        <f t="shared" si="2"/>
        <v>180.16</v>
      </c>
      <c r="G95" s="176"/>
      <c r="I95" s="161">
        <f t="shared" si="4"/>
        <v>180.16</v>
      </c>
    </row>
    <row r="96" spans="1:9">
      <c r="A96" s="162">
        <f t="shared" si="3"/>
        <v>31</v>
      </c>
      <c r="B96" s="157" t="s">
        <v>48</v>
      </c>
      <c r="C96" s="162" t="s">
        <v>227</v>
      </c>
      <c r="D96" s="162">
        <v>395</v>
      </c>
      <c r="F96" s="162">
        <f t="shared" si="2"/>
        <v>395</v>
      </c>
      <c r="G96" s="176"/>
      <c r="I96" s="161">
        <f t="shared" si="4"/>
        <v>395</v>
      </c>
    </row>
    <row r="97" spans="1:9">
      <c r="A97" s="162">
        <f t="shared" si="3"/>
        <v>32</v>
      </c>
      <c r="B97" s="157" t="s">
        <v>48</v>
      </c>
      <c r="C97" s="162" t="s">
        <v>228</v>
      </c>
      <c r="D97" s="162">
        <v>10</v>
      </c>
      <c r="F97" s="162">
        <f t="shared" si="2"/>
        <v>10</v>
      </c>
      <c r="G97" s="157"/>
      <c r="H97" s="162"/>
      <c r="I97" s="161">
        <f t="shared" si="4"/>
        <v>10</v>
      </c>
    </row>
    <row r="98" spans="1:9">
      <c r="A98" s="162">
        <f t="shared" si="3"/>
        <v>33</v>
      </c>
      <c r="B98" s="157" t="s">
        <v>48</v>
      </c>
      <c r="C98" s="162" t="s">
        <v>229</v>
      </c>
      <c r="D98" s="162">
        <v>229.25</v>
      </c>
      <c r="F98" s="162">
        <f t="shared" si="2"/>
        <v>229.25</v>
      </c>
      <c r="G98" s="157"/>
      <c r="H98" s="162"/>
      <c r="I98" s="161">
        <f t="shared" si="4"/>
        <v>229.25</v>
      </c>
    </row>
    <row r="99" spans="1:9">
      <c r="A99" s="162">
        <f t="shared" si="3"/>
        <v>34</v>
      </c>
      <c r="B99" s="157" t="s">
        <v>48</v>
      </c>
      <c r="C99" s="162" t="s">
        <v>230</v>
      </c>
      <c r="D99" s="162">
        <v>100</v>
      </c>
      <c r="F99" s="162">
        <f t="shared" si="2"/>
        <v>100</v>
      </c>
      <c r="G99" s="157"/>
      <c r="H99" s="162"/>
      <c r="I99" s="161">
        <f t="shared" si="4"/>
        <v>100</v>
      </c>
    </row>
    <row r="100" spans="1:9">
      <c r="A100" s="162">
        <f t="shared" si="3"/>
        <v>35</v>
      </c>
      <c r="B100" s="157" t="s">
        <v>48</v>
      </c>
      <c r="C100" s="162" t="s">
        <v>231</v>
      </c>
      <c r="D100" s="162">
        <v>292.45999999999998</v>
      </c>
      <c r="F100" s="162">
        <f t="shared" si="2"/>
        <v>292.45999999999998</v>
      </c>
      <c r="G100" s="176"/>
      <c r="I100" s="161">
        <f t="shared" si="4"/>
        <v>292.45999999999998</v>
      </c>
    </row>
    <row r="101" spans="1:9">
      <c r="A101" s="162">
        <f t="shared" si="3"/>
        <v>36</v>
      </c>
      <c r="B101" s="157" t="s">
        <v>48</v>
      </c>
      <c r="C101" s="162" t="s">
        <v>232</v>
      </c>
      <c r="D101" s="162">
        <v>22.79</v>
      </c>
      <c r="F101" s="162">
        <f t="shared" si="2"/>
        <v>22.79</v>
      </c>
      <c r="G101" s="176"/>
      <c r="I101" s="161">
        <f t="shared" si="4"/>
        <v>22.79</v>
      </c>
    </row>
    <row r="102" spans="1:9">
      <c r="A102" s="162">
        <f t="shared" si="3"/>
        <v>37</v>
      </c>
      <c r="B102" s="157" t="s">
        <v>48</v>
      </c>
      <c r="C102" s="162" t="s">
        <v>233</v>
      </c>
      <c r="D102" s="162">
        <v>295</v>
      </c>
      <c r="F102" s="162">
        <f t="shared" si="2"/>
        <v>295</v>
      </c>
      <c r="G102" s="176"/>
    </row>
    <row r="103" spans="1:9">
      <c r="A103" s="162">
        <f t="shared" si="3"/>
        <v>38</v>
      </c>
      <c r="B103" s="157" t="s">
        <v>48</v>
      </c>
      <c r="C103" s="162" t="s">
        <v>234</v>
      </c>
      <c r="D103" s="162">
        <v>1500</v>
      </c>
      <c r="F103" s="162">
        <f t="shared" si="2"/>
        <v>1500</v>
      </c>
      <c r="G103" s="176"/>
    </row>
    <row r="104" spans="1:9">
      <c r="A104" s="162">
        <f t="shared" si="3"/>
        <v>39</v>
      </c>
      <c r="B104" s="157" t="s">
        <v>48</v>
      </c>
      <c r="C104" s="162" t="s">
        <v>235</v>
      </c>
      <c r="D104" s="162">
        <v>1363.8799999999999</v>
      </c>
      <c r="F104" s="162">
        <f t="shared" si="2"/>
        <v>1363.8799999999999</v>
      </c>
      <c r="G104" s="176"/>
    </row>
    <row r="105" spans="1:9">
      <c r="A105" s="162">
        <f t="shared" si="3"/>
        <v>40</v>
      </c>
      <c r="B105" s="157" t="s">
        <v>48</v>
      </c>
      <c r="C105" s="162" t="s">
        <v>236</v>
      </c>
      <c r="D105" s="162">
        <v>850</v>
      </c>
      <c r="F105" s="162">
        <f t="shared" si="2"/>
        <v>850</v>
      </c>
      <c r="G105" s="176"/>
    </row>
    <row r="106" spans="1:9">
      <c r="A106" s="162">
        <f t="shared" si="3"/>
        <v>41</v>
      </c>
      <c r="B106" s="157" t="s">
        <v>48</v>
      </c>
      <c r="C106" s="162" t="s">
        <v>237</v>
      </c>
      <c r="D106" s="162">
        <v>350</v>
      </c>
      <c r="F106" s="162">
        <f t="shared" si="2"/>
        <v>350</v>
      </c>
      <c r="G106" s="176"/>
    </row>
    <row r="107" spans="1:9">
      <c r="A107" s="162">
        <f t="shared" si="3"/>
        <v>42</v>
      </c>
      <c r="B107" s="157" t="s">
        <v>48</v>
      </c>
      <c r="C107" s="162" t="s">
        <v>238</v>
      </c>
      <c r="D107" s="162">
        <v>398</v>
      </c>
      <c r="F107" s="162">
        <f t="shared" si="2"/>
        <v>398</v>
      </c>
      <c r="G107" s="176"/>
    </row>
    <row r="108" spans="1:9">
      <c r="A108" s="162">
        <f t="shared" si="3"/>
        <v>43</v>
      </c>
      <c r="B108" s="157" t="s">
        <v>48</v>
      </c>
      <c r="C108" s="162" t="s">
        <v>239</v>
      </c>
      <c r="D108" s="162">
        <v>284.61</v>
      </c>
      <c r="F108" s="162">
        <f t="shared" si="2"/>
        <v>284.61</v>
      </c>
      <c r="G108" s="176"/>
    </row>
    <row r="109" spans="1:9">
      <c r="A109" s="162">
        <f t="shared" si="3"/>
        <v>44</v>
      </c>
      <c r="B109" s="157" t="s">
        <v>48</v>
      </c>
      <c r="C109" s="162" t="s">
        <v>240</v>
      </c>
      <c r="D109" s="162">
        <v>50.88</v>
      </c>
      <c r="F109" s="162">
        <f t="shared" si="2"/>
        <v>50.88</v>
      </c>
      <c r="G109" s="176"/>
    </row>
    <row r="110" spans="1:9">
      <c r="A110" s="162">
        <f t="shared" si="3"/>
        <v>45</v>
      </c>
      <c r="B110" s="157" t="s">
        <v>48</v>
      </c>
      <c r="C110" s="162" t="s">
        <v>241</v>
      </c>
      <c r="D110" s="162">
        <v>40</v>
      </c>
      <c r="F110" s="162">
        <f t="shared" si="2"/>
        <v>40</v>
      </c>
      <c r="G110" s="176"/>
    </row>
    <row r="111" spans="1:9">
      <c r="A111" s="162">
        <f t="shared" si="3"/>
        <v>46</v>
      </c>
      <c r="B111" s="157" t="s">
        <v>48</v>
      </c>
      <c r="C111" s="162" t="s">
        <v>242</v>
      </c>
      <c r="D111" s="162">
        <v>10</v>
      </c>
      <c r="F111" s="162">
        <f t="shared" si="2"/>
        <v>10</v>
      </c>
      <c r="G111" s="176"/>
    </row>
    <row r="112" spans="1:9">
      <c r="A112" s="162"/>
      <c r="B112" s="157"/>
      <c r="C112" s="158"/>
      <c r="D112" s="162"/>
      <c r="E112" s="177"/>
      <c r="F112" s="162"/>
      <c r="G112" s="178"/>
      <c r="H112" s="177"/>
    </row>
    <row r="113" spans="3:9" ht="15.75">
      <c r="C113" s="5" t="s">
        <v>56</v>
      </c>
      <c r="D113" s="172">
        <f>SUM(D66:D112)</f>
        <v>186798.44999999998</v>
      </c>
      <c r="F113" s="172">
        <f>SUM(F66:F112)</f>
        <v>186798.44999999998</v>
      </c>
      <c r="H113" s="172">
        <f>SUM(H66:H112)</f>
        <v>-12589.627419999999</v>
      </c>
      <c r="I113" s="172">
        <f>SUM(I66:I112)</f>
        <v>169066.45258000001</v>
      </c>
    </row>
    <row r="117" spans="3:9">
      <c r="C117" t="s">
        <v>57</v>
      </c>
    </row>
    <row r="118" spans="3:9">
      <c r="C118" t="s">
        <v>251</v>
      </c>
    </row>
  </sheetData>
  <mergeCells count="5">
    <mergeCell ref="A1:I1"/>
    <mergeCell ref="A2:I2"/>
    <mergeCell ref="A3:I3"/>
    <mergeCell ref="A4:I4"/>
    <mergeCell ref="A5:I5"/>
  </mergeCells>
  <printOptions horizontalCentered="1"/>
  <pageMargins left="0.75" right="0.75" top="1" bottom="0.75" header="0.25" footer="0.5"/>
  <pageSetup scale="45" fitToHeight="2" orientation="portrait" r:id="rId1"/>
  <headerFooter alignWithMargins="0">
    <oddHeader>&amp;R&amp;11CASE NO. 2024-00276 
FR 16(8)(f)
ATTACHMENT 1</oddHeader>
  </headerFooter>
  <rowBreaks count="1" manualBreakCount="1">
    <brk id="62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DF860-806E-446E-B839-11F028C2AF93}">
  <sheetPr>
    <tabColor rgb="FF92D050"/>
    <pageSetUpPr fitToPage="1"/>
  </sheetPr>
  <dimension ref="A1:F42"/>
  <sheetViews>
    <sheetView view="pageBreakPreview" zoomScale="70" zoomScaleNormal="100" zoomScaleSheetLayoutView="70" workbookViewId="0">
      <selection sqref="A1:F1"/>
    </sheetView>
  </sheetViews>
  <sheetFormatPr defaultRowHeight="15"/>
  <cols>
    <col min="2" max="2" width="11.44140625" customWidth="1"/>
    <col min="3" max="3" width="43.109375" customWidth="1"/>
    <col min="4" max="4" width="11" bestFit="1" customWidth="1"/>
    <col min="5" max="5" width="12.77734375" customWidth="1"/>
    <col min="6" max="6" width="15.77734375" customWidth="1"/>
  </cols>
  <sheetData>
    <row r="1" spans="1:6" ht="15.75">
      <c r="A1" s="181" t="s">
        <v>193</v>
      </c>
      <c r="B1" s="181"/>
      <c r="C1" s="181"/>
      <c r="D1" s="181"/>
      <c r="E1" s="181"/>
      <c r="F1" s="181"/>
    </row>
    <row r="2" spans="1:6" ht="15.75">
      <c r="A2" s="181" t="s">
        <v>194</v>
      </c>
      <c r="B2" s="181"/>
      <c r="C2" s="181"/>
      <c r="D2" s="181"/>
      <c r="E2" s="181"/>
      <c r="F2" s="181"/>
    </row>
    <row r="3" spans="1:6" ht="15.75">
      <c r="A3" s="181" t="s">
        <v>58</v>
      </c>
      <c r="B3" s="181"/>
      <c r="C3" s="181"/>
      <c r="D3" s="181"/>
      <c r="E3" s="181"/>
      <c r="F3" s="181"/>
    </row>
    <row r="4" spans="1:6" ht="15.75">
      <c r="A4" s="181" t="s">
        <v>195</v>
      </c>
      <c r="B4" s="181"/>
      <c r="C4" s="181"/>
      <c r="D4" s="181"/>
      <c r="E4" s="181"/>
      <c r="F4" s="181"/>
    </row>
    <row r="5" spans="1:6" ht="15.75">
      <c r="A5" s="181" t="s">
        <v>196</v>
      </c>
      <c r="B5" s="181"/>
      <c r="C5" s="181"/>
      <c r="D5" s="181"/>
      <c r="E5" s="181"/>
      <c r="F5" s="181"/>
    </row>
    <row r="6" spans="1:6" ht="15.75">
      <c r="A6" s="8"/>
      <c r="B6" s="8"/>
    </row>
    <row r="7" spans="1:6" ht="15.75">
      <c r="A7" s="9" t="s">
        <v>33</v>
      </c>
      <c r="B7" s="8"/>
      <c r="C7" s="8"/>
      <c r="F7" s="111" t="s">
        <v>34</v>
      </c>
    </row>
    <row r="8" spans="1:6" ht="15.75">
      <c r="A8" s="9" t="s">
        <v>35</v>
      </c>
      <c r="B8" s="8"/>
      <c r="C8" s="8"/>
      <c r="F8" s="83" t="s">
        <v>59</v>
      </c>
    </row>
    <row r="9" spans="1:6" ht="15.75">
      <c r="A9" s="9" t="s">
        <v>37</v>
      </c>
      <c r="B9" s="8"/>
      <c r="C9" s="8"/>
      <c r="F9" s="83" t="str">
        <f>F.1!I9</f>
        <v>Witness: Waller</v>
      </c>
    </row>
    <row r="10" spans="1:6">
      <c r="A10" s="155" t="s">
        <v>39</v>
      </c>
      <c r="B10" s="112"/>
      <c r="C10" s="112"/>
      <c r="D10" s="155" t="s">
        <v>40</v>
      </c>
      <c r="E10" s="112"/>
      <c r="F10" s="112"/>
    </row>
    <row r="11" spans="1:6">
      <c r="A11" s="88" t="s">
        <v>41</v>
      </c>
      <c r="B11" s="88" t="s">
        <v>42</v>
      </c>
      <c r="C11" s="88" t="s">
        <v>60</v>
      </c>
      <c r="D11" s="88" t="s">
        <v>44</v>
      </c>
      <c r="E11" s="156" t="s">
        <v>45</v>
      </c>
      <c r="F11" s="88" t="s">
        <v>46</v>
      </c>
    </row>
    <row r="13" spans="1:6" ht="15.75">
      <c r="C13" s="3" t="s">
        <v>47</v>
      </c>
    </row>
    <row r="15" spans="1:6">
      <c r="A15" s="113">
        <v>1</v>
      </c>
      <c r="B15" s="157" t="s">
        <v>48</v>
      </c>
      <c r="C15" s="158" t="s">
        <v>243</v>
      </c>
      <c r="D15" s="159">
        <v>289340.68</v>
      </c>
      <c r="E15" s="157" t="s">
        <v>49</v>
      </c>
      <c r="F15" s="160">
        <f>D15</f>
        <v>289340.68</v>
      </c>
    </row>
    <row r="16" spans="1:6">
      <c r="A16" s="113">
        <f t="shared" ref="A16:A22" si="0">A15+1</f>
        <v>2</v>
      </c>
      <c r="B16" s="157" t="s">
        <v>48</v>
      </c>
      <c r="C16" s="158" t="s">
        <v>244</v>
      </c>
      <c r="D16" s="159">
        <v>60017.67</v>
      </c>
      <c r="E16" s="161"/>
      <c r="F16" s="162">
        <f t="shared" ref="F16:F23" si="1">D16</f>
        <v>60017.67</v>
      </c>
    </row>
    <row r="17" spans="1:6">
      <c r="A17" s="113">
        <f>A16+1</f>
        <v>3</v>
      </c>
      <c r="B17" s="157" t="s">
        <v>48</v>
      </c>
      <c r="C17" s="158" t="s">
        <v>245</v>
      </c>
      <c r="D17" s="159">
        <v>21000</v>
      </c>
      <c r="E17" s="161"/>
      <c r="F17" s="162">
        <f t="shared" si="1"/>
        <v>21000</v>
      </c>
    </row>
    <row r="18" spans="1:6">
      <c r="A18" s="113">
        <f t="shared" si="0"/>
        <v>4</v>
      </c>
      <c r="B18" s="157" t="s">
        <v>48</v>
      </c>
      <c r="C18" s="158" t="s">
        <v>246</v>
      </c>
      <c r="D18" s="159">
        <v>15750</v>
      </c>
      <c r="E18" s="161"/>
      <c r="F18" s="162">
        <f t="shared" si="1"/>
        <v>15750</v>
      </c>
    </row>
    <row r="19" spans="1:6">
      <c r="A19" s="113">
        <f t="shared" si="0"/>
        <v>5</v>
      </c>
      <c r="B19" s="157" t="s">
        <v>48</v>
      </c>
      <c r="C19" s="158" t="s">
        <v>247</v>
      </c>
      <c r="D19" s="159">
        <v>3500</v>
      </c>
      <c r="E19" s="161"/>
      <c r="F19" s="162">
        <f t="shared" si="1"/>
        <v>3500</v>
      </c>
    </row>
    <row r="20" spans="1:6">
      <c r="A20" s="113">
        <f t="shared" si="0"/>
        <v>6</v>
      </c>
      <c r="B20" s="157" t="s">
        <v>48</v>
      </c>
      <c r="C20" s="158" t="s">
        <v>248</v>
      </c>
      <c r="D20" s="159">
        <v>13630</v>
      </c>
      <c r="E20" s="161"/>
      <c r="F20" s="162">
        <f t="shared" si="1"/>
        <v>13630</v>
      </c>
    </row>
    <row r="21" spans="1:6">
      <c r="A21" s="113">
        <f t="shared" si="0"/>
        <v>7</v>
      </c>
      <c r="B21" s="157" t="s">
        <v>48</v>
      </c>
      <c r="C21" s="158" t="s">
        <v>249</v>
      </c>
      <c r="D21" s="159">
        <v>1500</v>
      </c>
      <c r="E21" s="161"/>
      <c r="F21" s="162">
        <f t="shared" si="1"/>
        <v>1500</v>
      </c>
    </row>
    <row r="22" spans="1:6">
      <c r="A22" s="113">
        <f t="shared" si="0"/>
        <v>8</v>
      </c>
      <c r="B22" s="157" t="s">
        <v>48</v>
      </c>
      <c r="C22" s="158" t="s">
        <v>250</v>
      </c>
      <c r="D22" s="159">
        <v>631940.19999999995</v>
      </c>
      <c r="E22" s="161"/>
      <c r="F22" s="162">
        <f t="shared" si="1"/>
        <v>631940.19999999995</v>
      </c>
    </row>
    <row r="23" spans="1:6">
      <c r="B23" s="161"/>
      <c r="C23" s="157" t="s">
        <v>40</v>
      </c>
      <c r="D23" s="163">
        <f>SUM(D15:D22,0)</f>
        <v>1036678.5499999999</v>
      </c>
      <c r="E23" s="161"/>
      <c r="F23" s="164">
        <f t="shared" si="1"/>
        <v>1036678.5499999999</v>
      </c>
    </row>
    <row r="25" spans="1:6" ht="15.75">
      <c r="B25" s="161"/>
      <c r="C25" s="3" t="s">
        <v>52</v>
      </c>
      <c r="D25" s="162"/>
      <c r="E25" s="161"/>
      <c r="F25" s="162"/>
    </row>
    <row r="26" spans="1:6">
      <c r="B26" s="161"/>
      <c r="C26" s="157"/>
      <c r="D26" s="162"/>
      <c r="E26" s="161"/>
      <c r="F26" s="162"/>
    </row>
    <row r="27" spans="1:6">
      <c r="A27" s="113">
        <v>1</v>
      </c>
      <c r="B27" s="157" t="s">
        <v>48</v>
      </c>
      <c r="C27" s="158" t="s">
        <v>243</v>
      </c>
      <c r="D27" s="25">
        <v>289340.68</v>
      </c>
      <c r="E27" s="157" t="s">
        <v>49</v>
      </c>
      <c r="F27" s="160">
        <f t="shared" ref="F27:F35" si="2">D27</f>
        <v>289340.68</v>
      </c>
    </row>
    <row r="28" spans="1:6">
      <c r="A28" s="113">
        <f t="shared" ref="A28:A34" si="3">A27+1</f>
        <v>2</v>
      </c>
      <c r="B28" s="157" t="s">
        <v>48</v>
      </c>
      <c r="C28" s="158" t="s">
        <v>244</v>
      </c>
      <c r="D28" s="25">
        <v>60017.67</v>
      </c>
      <c r="E28" s="161"/>
      <c r="F28" s="162">
        <f t="shared" si="2"/>
        <v>60017.67</v>
      </c>
    </row>
    <row r="29" spans="1:6">
      <c r="A29" s="113">
        <f t="shared" si="3"/>
        <v>3</v>
      </c>
      <c r="B29" s="157" t="s">
        <v>48</v>
      </c>
      <c r="C29" s="158" t="s">
        <v>245</v>
      </c>
      <c r="D29" s="25">
        <v>21000</v>
      </c>
      <c r="E29" s="161"/>
      <c r="F29" s="162">
        <f t="shared" si="2"/>
        <v>21000</v>
      </c>
    </row>
    <row r="30" spans="1:6">
      <c r="A30" s="113">
        <f t="shared" si="3"/>
        <v>4</v>
      </c>
      <c r="B30" s="157" t="s">
        <v>48</v>
      </c>
      <c r="C30" s="158" t="s">
        <v>246</v>
      </c>
      <c r="D30" s="25">
        <v>15750</v>
      </c>
      <c r="E30" s="161"/>
      <c r="F30" s="162">
        <f t="shared" si="2"/>
        <v>15750</v>
      </c>
    </row>
    <row r="31" spans="1:6">
      <c r="A31" s="113">
        <f t="shared" si="3"/>
        <v>5</v>
      </c>
      <c r="B31" s="157" t="s">
        <v>48</v>
      </c>
      <c r="C31" s="158" t="s">
        <v>247</v>
      </c>
      <c r="D31" s="25">
        <v>3500</v>
      </c>
      <c r="E31" s="161"/>
      <c r="F31" s="162">
        <f t="shared" si="2"/>
        <v>3500</v>
      </c>
    </row>
    <row r="32" spans="1:6">
      <c r="A32" s="113">
        <f t="shared" si="3"/>
        <v>6</v>
      </c>
      <c r="B32" s="157" t="s">
        <v>48</v>
      </c>
      <c r="C32" s="158" t="s">
        <v>248</v>
      </c>
      <c r="D32" s="25">
        <v>13630</v>
      </c>
      <c r="E32" s="161"/>
      <c r="F32" s="162">
        <f t="shared" si="2"/>
        <v>13630</v>
      </c>
    </row>
    <row r="33" spans="1:6">
      <c r="A33" s="113">
        <f t="shared" si="3"/>
        <v>7</v>
      </c>
      <c r="B33" s="157" t="s">
        <v>48</v>
      </c>
      <c r="C33" s="158" t="s">
        <v>249</v>
      </c>
      <c r="D33" s="25">
        <v>1500</v>
      </c>
      <c r="E33" s="161"/>
      <c r="F33" s="162">
        <f t="shared" si="2"/>
        <v>1500</v>
      </c>
    </row>
    <row r="34" spans="1:6">
      <c r="A34" s="113">
        <f t="shared" si="3"/>
        <v>8</v>
      </c>
      <c r="B34" s="157" t="s">
        <v>48</v>
      </c>
      <c r="C34" s="158" t="s">
        <v>250</v>
      </c>
      <c r="D34" s="25">
        <v>631940.19999999995</v>
      </c>
      <c r="E34" s="161"/>
      <c r="F34" s="162">
        <f t="shared" si="2"/>
        <v>631940.19999999995</v>
      </c>
    </row>
    <row r="35" spans="1:6">
      <c r="B35" s="161"/>
      <c r="C35" s="157" t="s">
        <v>40</v>
      </c>
      <c r="D35" s="164">
        <f>SUM(D27:D34,0)</f>
        <v>1036678.5499999999</v>
      </c>
      <c r="E35" s="161"/>
      <c r="F35" s="164">
        <f t="shared" si="2"/>
        <v>1036678.5499999999</v>
      </c>
    </row>
    <row r="37" spans="1:6" ht="15.75">
      <c r="A37" s="8"/>
    </row>
    <row r="38" spans="1:6">
      <c r="B38" s="10" t="s">
        <v>61</v>
      </c>
    </row>
    <row r="41" spans="1:6">
      <c r="B41" t="s">
        <v>57</v>
      </c>
    </row>
    <row r="42" spans="1:6">
      <c r="B42" t="s">
        <v>252</v>
      </c>
    </row>
  </sheetData>
  <mergeCells count="5">
    <mergeCell ref="A1:F1"/>
    <mergeCell ref="A2:F2"/>
    <mergeCell ref="A3:F3"/>
    <mergeCell ref="A4:F4"/>
    <mergeCell ref="A5:F5"/>
  </mergeCells>
  <printOptions horizontalCentered="1"/>
  <pageMargins left="0.75" right="0.75" top="1" bottom="1" header="0.25" footer="0.5"/>
  <pageSetup scale="72" orientation="portrait" r:id="rId1"/>
  <headerFooter alignWithMargins="0">
    <oddHeader>&amp;R&amp;9CASE NO. 2024-00276 
FR 16(8)(f)
ATTACHMENT 1</oddHeader>
  </headerFooter>
  <rowBreaks count="3" manualBreakCount="3">
    <brk id="59" max="6" man="1"/>
    <brk id="101" max="6" man="1"/>
    <brk id="141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2AAC5-2623-4487-83D2-957DDFEFF242}">
  <sheetPr>
    <tabColor rgb="FF92D050"/>
    <pageSetUpPr fitToPage="1"/>
  </sheetPr>
  <dimension ref="A1:L40"/>
  <sheetViews>
    <sheetView view="pageBreakPreview" zoomScale="80" zoomScaleNormal="100" zoomScaleSheetLayoutView="80" workbookViewId="0">
      <selection sqref="A1:J1"/>
    </sheetView>
  </sheetViews>
  <sheetFormatPr defaultColWidth="8.88671875" defaultRowHeight="15"/>
  <cols>
    <col min="1" max="1" width="4.44140625" customWidth="1"/>
    <col min="2" max="2" width="10.6640625" customWidth="1"/>
    <col min="3" max="3" width="35.77734375" customWidth="1"/>
    <col min="4" max="6" width="12" bestFit="1" customWidth="1"/>
    <col min="7" max="7" width="4.5546875" customWidth="1"/>
    <col min="8" max="8" width="11" bestFit="1" customWidth="1"/>
    <col min="9" max="9" width="11.6640625" customWidth="1"/>
    <col min="10" max="10" width="12" bestFit="1" customWidth="1"/>
  </cols>
  <sheetData>
    <row r="1" spans="1:12" ht="15.75">
      <c r="A1" s="182" t="s">
        <v>193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2" ht="15.75">
      <c r="A2" s="182" t="s">
        <v>194</v>
      </c>
      <c r="B2" s="182"/>
      <c r="C2" s="182"/>
      <c r="D2" s="182"/>
      <c r="E2" s="182"/>
      <c r="F2" s="182"/>
      <c r="G2" s="182"/>
      <c r="H2" s="182"/>
      <c r="I2" s="182"/>
      <c r="J2" s="182"/>
    </row>
    <row r="3" spans="1:12" ht="15.75">
      <c r="A3" s="182" t="s">
        <v>62</v>
      </c>
      <c r="B3" s="182"/>
      <c r="C3" s="182"/>
      <c r="D3" s="182"/>
      <c r="E3" s="182"/>
      <c r="F3" s="182"/>
      <c r="G3" s="182"/>
      <c r="H3" s="182"/>
      <c r="I3" s="182"/>
      <c r="J3" s="182"/>
    </row>
    <row r="4" spans="1:12" ht="15.75">
      <c r="A4" s="182" t="s">
        <v>195</v>
      </c>
      <c r="B4" s="182"/>
      <c r="C4" s="182"/>
      <c r="D4" s="182"/>
      <c r="E4" s="182"/>
      <c r="F4" s="182"/>
      <c r="G4" s="182"/>
      <c r="H4" s="182"/>
      <c r="I4" s="182"/>
      <c r="J4" s="182"/>
    </row>
    <row r="5" spans="1:12" ht="15.75">
      <c r="A5" s="182" t="s">
        <v>196</v>
      </c>
      <c r="B5" s="182"/>
      <c r="C5" s="182"/>
      <c r="D5" s="182"/>
      <c r="E5" s="182"/>
      <c r="F5" s="182"/>
      <c r="G5" s="182"/>
      <c r="H5" s="182"/>
      <c r="I5" s="182"/>
      <c r="J5" s="182"/>
    </row>
    <row r="6" spans="1:12" ht="15.75">
      <c r="B6" s="8"/>
    </row>
    <row r="7" spans="1:12" ht="15.75">
      <c r="B7" s="8"/>
      <c r="C7" s="8"/>
    </row>
    <row r="8" spans="1:12" ht="15.75">
      <c r="A8" s="9" t="s">
        <v>63</v>
      </c>
      <c r="B8" s="8"/>
      <c r="J8" s="111" t="s">
        <v>34</v>
      </c>
    </row>
    <row r="9" spans="1:12" ht="15.75">
      <c r="A9" s="9" t="s">
        <v>64</v>
      </c>
      <c r="B9" s="8"/>
      <c r="J9" s="83" t="s">
        <v>65</v>
      </c>
    </row>
    <row r="10" spans="1:12" ht="15.75">
      <c r="A10" s="9" t="s">
        <v>66</v>
      </c>
      <c r="B10" s="8"/>
      <c r="I10" s="84"/>
      <c r="J10" s="83" t="str">
        <f>F.1!$I$9</f>
        <v>Witness: Waller</v>
      </c>
    </row>
    <row r="11" spans="1:12" ht="15.75">
      <c r="A11" s="112"/>
      <c r="B11" s="112"/>
      <c r="C11" s="112"/>
      <c r="D11" s="129"/>
      <c r="E11" s="11" t="s">
        <v>67</v>
      </c>
      <c r="F11" s="130"/>
      <c r="G11" s="112"/>
      <c r="H11" s="129"/>
      <c r="I11" s="11" t="s">
        <v>68</v>
      </c>
      <c r="J11" s="130"/>
    </row>
    <row r="12" spans="1:12">
      <c r="A12" s="87" t="s">
        <v>39</v>
      </c>
      <c r="C12" s="87"/>
      <c r="D12" s="87" t="s">
        <v>40</v>
      </c>
      <c r="E12" s="81" t="s">
        <v>69</v>
      </c>
      <c r="F12" s="81" t="s">
        <v>70</v>
      </c>
      <c r="H12" s="87" t="s">
        <v>40</v>
      </c>
      <c r="I12" s="81" t="s">
        <v>69</v>
      </c>
      <c r="J12" s="81" t="s">
        <v>70</v>
      </c>
    </row>
    <row r="13" spans="1:12">
      <c r="A13" s="88" t="s">
        <v>41</v>
      </c>
      <c r="B13" s="88" t="s">
        <v>42</v>
      </c>
      <c r="C13" s="88" t="s">
        <v>71</v>
      </c>
      <c r="D13" s="88" t="s">
        <v>44</v>
      </c>
      <c r="E13" s="82" t="s">
        <v>72</v>
      </c>
      <c r="F13" s="88" t="s">
        <v>73</v>
      </c>
      <c r="G13" s="123"/>
      <c r="H13" s="88" t="s">
        <v>44</v>
      </c>
      <c r="I13" s="82" t="s">
        <v>72</v>
      </c>
      <c r="J13" s="88" t="s">
        <v>73</v>
      </c>
    </row>
    <row r="15" spans="1:12" ht="15.75">
      <c r="A15" s="87">
        <v>1</v>
      </c>
      <c r="C15" s="12" t="s">
        <v>74</v>
      </c>
      <c r="E15" s="87"/>
      <c r="F15" s="113"/>
      <c r="H15" s="113"/>
      <c r="I15" s="87"/>
      <c r="J15" s="113"/>
    </row>
    <row r="16" spans="1:12">
      <c r="A16" s="81">
        <v>2</v>
      </c>
      <c r="B16" s="86" t="s">
        <v>48</v>
      </c>
      <c r="C16" s="139" t="s">
        <v>75</v>
      </c>
      <c r="D16" s="22">
        <v>0</v>
      </c>
      <c r="E16" s="13">
        <v>1</v>
      </c>
      <c r="F16" s="22">
        <f>D16*E16</f>
        <v>0</v>
      </c>
      <c r="H16" s="22">
        <v>0</v>
      </c>
      <c r="I16" s="13">
        <f>E16</f>
        <v>1</v>
      </c>
      <c r="J16" s="22">
        <f>H16*I16</f>
        <v>0</v>
      </c>
      <c r="L16" s="154"/>
    </row>
    <row r="17" spans="1:10">
      <c r="A17" s="87">
        <v>3</v>
      </c>
      <c r="B17" s="86"/>
      <c r="C17" s="139"/>
      <c r="D17" s="28"/>
      <c r="E17" s="14"/>
      <c r="F17" s="28"/>
      <c r="H17" s="28"/>
      <c r="I17" s="13"/>
      <c r="J17" s="28"/>
    </row>
    <row r="18" spans="1:10">
      <c r="A18" s="81">
        <v>4</v>
      </c>
      <c r="B18" s="86"/>
      <c r="C18" s="133" t="s">
        <v>40</v>
      </c>
      <c r="D18" s="22">
        <f>SUM(D16:D17)</f>
        <v>0</v>
      </c>
      <c r="F18" s="22">
        <f>SUM(F16:F17)</f>
        <v>0</v>
      </c>
      <c r="H18" s="22">
        <f>SUM(H16:H17)</f>
        <v>0</v>
      </c>
      <c r="I18" s="13"/>
      <c r="J18" s="22">
        <f>SUM(J16:J17)</f>
        <v>0</v>
      </c>
    </row>
    <row r="19" spans="1:10">
      <c r="A19" s="87">
        <v>5</v>
      </c>
      <c r="D19" s="132"/>
      <c r="F19" s="132"/>
      <c r="H19" s="132"/>
      <c r="I19" s="13"/>
      <c r="J19" s="132"/>
    </row>
    <row r="20" spans="1:10" ht="15.75">
      <c r="A20" s="81">
        <v>6</v>
      </c>
      <c r="C20" s="12" t="s">
        <v>76</v>
      </c>
      <c r="D20" s="15"/>
      <c r="E20" s="16"/>
      <c r="F20" s="17"/>
      <c r="G20" s="18"/>
      <c r="H20" s="15"/>
      <c r="I20" s="13"/>
      <c r="J20" s="17"/>
    </row>
    <row r="21" spans="1:10">
      <c r="A21" s="87">
        <v>7</v>
      </c>
      <c r="B21" s="86" t="s">
        <v>48</v>
      </c>
      <c r="C21" s="139" t="s">
        <v>75</v>
      </c>
      <c r="D21" s="22">
        <v>41717.329172174876</v>
      </c>
      <c r="E21" s="20">
        <v>0.49969999999999998</v>
      </c>
      <c r="F21" s="22">
        <f>D21*E21</f>
        <v>20846.149387335783</v>
      </c>
      <c r="H21" s="22">
        <v>31754.06832696213</v>
      </c>
      <c r="I21" s="20">
        <v>0.49969999999999998</v>
      </c>
      <c r="J21" s="22">
        <f>H21*I21</f>
        <v>15867.507942982975</v>
      </c>
    </row>
    <row r="22" spans="1:10">
      <c r="A22" s="81">
        <v>8</v>
      </c>
      <c r="B22" s="86"/>
      <c r="C22" s="139"/>
      <c r="D22" s="28"/>
      <c r="E22" s="19"/>
      <c r="F22" s="28"/>
      <c r="H22" s="28"/>
      <c r="I22" s="20"/>
      <c r="J22" s="28"/>
    </row>
    <row r="23" spans="1:10">
      <c r="A23" s="87">
        <v>9</v>
      </c>
      <c r="B23" s="86"/>
      <c r="C23" s="133" t="s">
        <v>40</v>
      </c>
      <c r="D23" s="22">
        <f>SUM(D21:D22)</f>
        <v>41717.329172174876</v>
      </c>
      <c r="F23" s="22">
        <f>SUM(F21:F22)</f>
        <v>20846.149387335783</v>
      </c>
      <c r="H23" s="22">
        <f>SUM(H21:H22)</f>
        <v>31754.06832696213</v>
      </c>
      <c r="I23" s="20"/>
      <c r="J23" s="22">
        <f>SUM(J21:J22)</f>
        <v>15867.507942982975</v>
      </c>
    </row>
    <row r="24" spans="1:10">
      <c r="A24" s="81">
        <v>10</v>
      </c>
      <c r="D24" s="30"/>
      <c r="H24" s="30"/>
      <c r="I24" s="20"/>
    </row>
    <row r="25" spans="1:10" ht="15.75">
      <c r="A25" s="87">
        <v>11</v>
      </c>
      <c r="C25" s="12" t="s">
        <v>77</v>
      </c>
      <c r="D25" s="30"/>
      <c r="H25" s="30"/>
      <c r="I25" s="20"/>
    </row>
    <row r="26" spans="1:10">
      <c r="A26" s="81">
        <v>12</v>
      </c>
      <c r="B26" s="86" t="s">
        <v>48</v>
      </c>
      <c r="C26" s="139" t="s">
        <v>75</v>
      </c>
      <c r="D26" s="22">
        <v>102941.54871783193</v>
      </c>
      <c r="E26" s="20">
        <v>4.5622610000000001E-2</v>
      </c>
      <c r="F26" s="22">
        <f>D26*E26</f>
        <v>4696.4621299496466</v>
      </c>
      <c r="H26" s="22">
        <v>86825.463343008494</v>
      </c>
      <c r="I26" s="20">
        <v>4.5622610000000001E-2</v>
      </c>
      <c r="J26" s="22">
        <f>H26*I26</f>
        <v>3961.2042521673729</v>
      </c>
    </row>
    <row r="27" spans="1:10">
      <c r="A27" s="87">
        <v>13</v>
      </c>
      <c r="B27" s="86"/>
      <c r="C27" s="139"/>
      <c r="D27" s="28"/>
      <c r="E27" s="19"/>
      <c r="F27" s="28"/>
      <c r="H27" s="28"/>
      <c r="I27" s="20"/>
      <c r="J27" s="28"/>
    </row>
    <row r="28" spans="1:10">
      <c r="A28" s="81">
        <v>14</v>
      </c>
      <c r="B28" s="86"/>
      <c r="C28" s="133" t="s">
        <v>40</v>
      </c>
      <c r="D28" s="22">
        <f>SUM(D26:D27)</f>
        <v>102941.54871783193</v>
      </c>
      <c r="E28" s="19"/>
      <c r="F28" s="22">
        <f>SUM(F26:F27)</f>
        <v>4696.4621299496466</v>
      </c>
      <c r="H28" s="22">
        <f>SUM(H26:H27)</f>
        <v>86825.463343008494</v>
      </c>
      <c r="I28" s="20"/>
      <c r="J28" s="22">
        <f>SUM(J26:J27)</f>
        <v>3961.2042521673729</v>
      </c>
    </row>
    <row r="29" spans="1:10">
      <c r="A29" s="87">
        <v>15</v>
      </c>
      <c r="D29" s="30"/>
      <c r="E29" s="19"/>
      <c r="H29" s="30"/>
      <c r="I29" s="20"/>
    </row>
    <row r="30" spans="1:10" ht="15.75">
      <c r="A30" s="81">
        <v>16</v>
      </c>
      <c r="C30" s="12" t="s">
        <v>78</v>
      </c>
      <c r="D30" s="30"/>
      <c r="E30" s="19"/>
      <c r="H30" s="30"/>
      <c r="I30" s="20"/>
    </row>
    <row r="31" spans="1:10">
      <c r="A31" s="87">
        <v>17</v>
      </c>
      <c r="B31" s="86" t="s">
        <v>48</v>
      </c>
      <c r="C31" s="139" t="s">
        <v>75</v>
      </c>
      <c r="D31" s="22">
        <v>22952.112955741686</v>
      </c>
      <c r="E31" s="20">
        <v>5.3911399999999998E-2</v>
      </c>
      <c r="F31" s="22">
        <f>D31*E31</f>
        <v>1237.3805424021723</v>
      </c>
      <c r="H31" s="22">
        <v>32716.554794932825</v>
      </c>
      <c r="I31" s="20">
        <v>5.3911399999999998E-2</v>
      </c>
      <c r="J31" s="22">
        <f>H31*I31</f>
        <v>1763.7952721715415</v>
      </c>
    </row>
    <row r="32" spans="1:10">
      <c r="A32" s="81">
        <v>18</v>
      </c>
      <c r="B32" s="86"/>
      <c r="C32" s="139"/>
      <c r="D32" s="28"/>
      <c r="E32" s="19"/>
      <c r="F32" s="28"/>
      <c r="H32" s="28"/>
      <c r="I32" s="20"/>
      <c r="J32" s="28"/>
    </row>
    <row r="33" spans="1:10">
      <c r="A33" s="87">
        <v>19</v>
      </c>
      <c r="B33" s="86"/>
      <c r="C33" s="133" t="s">
        <v>40</v>
      </c>
      <c r="D33" s="22">
        <f>SUM(D31:D32)</f>
        <v>22952.112955741686</v>
      </c>
      <c r="F33" s="22">
        <f>SUM(F31:F32)</f>
        <v>1237.3805424021723</v>
      </c>
      <c r="H33" s="22">
        <f>SUM(H31:H32)</f>
        <v>32716.554794932825</v>
      </c>
      <c r="J33" s="22">
        <f>SUM(J31:J32)</f>
        <v>1763.7952721715415</v>
      </c>
    </row>
    <row r="34" spans="1:10">
      <c r="A34" s="81">
        <v>20</v>
      </c>
      <c r="D34" s="30"/>
    </row>
    <row r="35" spans="1:10" ht="16.5" thickBot="1">
      <c r="A35" s="87">
        <v>21</v>
      </c>
      <c r="C35" s="21" t="s">
        <v>79</v>
      </c>
      <c r="D35" s="128">
        <f>D33+D28+D23+D18</f>
        <v>167610.99084574849</v>
      </c>
      <c r="F35" s="128">
        <f>F33+F28+F23+F18</f>
        <v>26779.992059687604</v>
      </c>
      <c r="H35" s="128">
        <f>H33+H28+H23+H18</f>
        <v>151296.08646490343</v>
      </c>
      <c r="J35" s="128">
        <f>J33+J28+J23+J18</f>
        <v>21592.507467321891</v>
      </c>
    </row>
    <row r="36" spans="1:10" ht="16.5" thickTop="1">
      <c r="A36" s="87"/>
      <c r="C36" s="21"/>
      <c r="D36" s="22"/>
      <c r="F36" s="22"/>
      <c r="H36" s="22"/>
      <c r="J36" s="22"/>
    </row>
    <row r="37" spans="1:10" ht="15.75">
      <c r="C37" s="21"/>
    </row>
    <row r="39" spans="1:10">
      <c r="B39" t="s">
        <v>57</v>
      </c>
    </row>
    <row r="40" spans="1:10">
      <c r="B40" t="s">
        <v>253</v>
      </c>
    </row>
  </sheetData>
  <mergeCells count="5">
    <mergeCell ref="A1:J1"/>
    <mergeCell ref="A2:J2"/>
    <mergeCell ref="A3:J3"/>
    <mergeCell ref="A4:J4"/>
    <mergeCell ref="A5:J5"/>
  </mergeCells>
  <printOptions horizontalCentered="1"/>
  <pageMargins left="0.75" right="0.75" top="1" bottom="1" header="0.25" footer="0.5"/>
  <pageSetup scale="59" orientation="portrait" r:id="rId1"/>
  <headerFooter alignWithMargins="0">
    <oddHeader>&amp;R&amp;9CASE NO. 2024-00276 
FR 16(8)(f)
ATTACHMENT 1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DAB8C-E0DB-4EAD-8C0A-7067BF18EE51}">
  <sheetPr>
    <tabColor rgb="FF92D050"/>
    <pageSetUpPr fitToPage="1"/>
  </sheetPr>
  <dimension ref="A1:N77"/>
  <sheetViews>
    <sheetView view="pageBreakPreview" zoomScale="80" zoomScaleNormal="100" zoomScaleSheetLayoutView="80" workbookViewId="0">
      <selection sqref="A1:J1"/>
    </sheetView>
  </sheetViews>
  <sheetFormatPr defaultColWidth="8.88671875" defaultRowHeight="15"/>
  <cols>
    <col min="1" max="1" width="4.109375" customWidth="1"/>
    <col min="3" max="3" width="50.6640625" customWidth="1"/>
    <col min="4" max="4" width="9.5546875" bestFit="1" customWidth="1"/>
    <col min="5" max="5" width="11.33203125" bestFit="1" customWidth="1"/>
    <col min="6" max="6" width="9.5546875" bestFit="1" customWidth="1"/>
    <col min="7" max="7" width="3.109375" customWidth="1"/>
    <col min="8" max="8" width="9.5546875" customWidth="1"/>
    <col min="9" max="9" width="11.21875" customWidth="1"/>
    <col min="10" max="10" width="9.5546875" customWidth="1"/>
  </cols>
  <sheetData>
    <row r="1" spans="1:10" ht="15.75">
      <c r="A1" s="181" t="s">
        <v>193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ht="15.75">
      <c r="A2" s="181" t="s">
        <v>194</v>
      </c>
      <c r="B2" s="181"/>
      <c r="C2" s="181"/>
      <c r="D2" s="181"/>
      <c r="E2" s="181"/>
      <c r="F2" s="181"/>
      <c r="G2" s="181"/>
      <c r="H2" s="181"/>
      <c r="I2" s="181"/>
      <c r="J2" s="181"/>
    </row>
    <row r="3" spans="1:10" ht="15.75">
      <c r="A3" s="181" t="s">
        <v>80</v>
      </c>
      <c r="B3" s="181"/>
      <c r="C3" s="181"/>
      <c r="D3" s="181"/>
      <c r="E3" s="181"/>
      <c r="F3" s="181"/>
      <c r="G3" s="181"/>
      <c r="H3" s="181"/>
      <c r="I3" s="181"/>
      <c r="J3" s="181"/>
    </row>
    <row r="4" spans="1:10" ht="15.75">
      <c r="A4" s="181" t="s">
        <v>195</v>
      </c>
      <c r="B4" s="181"/>
      <c r="C4" s="181"/>
      <c r="D4" s="181"/>
      <c r="E4" s="181"/>
      <c r="F4" s="181"/>
      <c r="G4" s="181"/>
      <c r="H4" s="181"/>
      <c r="I4" s="181"/>
      <c r="J4" s="181"/>
    </row>
    <row r="5" spans="1:10" ht="15.75">
      <c r="A5" s="181" t="s">
        <v>196</v>
      </c>
      <c r="B5" s="181"/>
      <c r="C5" s="181"/>
      <c r="D5" s="181"/>
      <c r="E5" s="181"/>
      <c r="F5" s="181"/>
      <c r="G5" s="181"/>
      <c r="H5" s="181"/>
      <c r="I5" s="181"/>
      <c r="J5" s="181"/>
    </row>
    <row r="6" spans="1:10" ht="15.75">
      <c r="B6" s="8"/>
      <c r="D6" s="23"/>
    </row>
    <row r="7" spans="1:10" ht="15.75">
      <c r="B7" s="8"/>
      <c r="C7" s="8"/>
    </row>
    <row r="8" spans="1:10" ht="15.75">
      <c r="A8" s="9" t="s">
        <v>81</v>
      </c>
      <c r="B8" s="8"/>
      <c r="J8" s="111" t="s">
        <v>34</v>
      </c>
    </row>
    <row r="9" spans="1:10" ht="15.75">
      <c r="A9" s="9" t="s">
        <v>82</v>
      </c>
      <c r="B9" s="8"/>
      <c r="J9" s="83" t="s">
        <v>83</v>
      </c>
    </row>
    <row r="10" spans="1:10" ht="15.75">
      <c r="A10" s="9" t="s">
        <v>66</v>
      </c>
      <c r="B10" s="8"/>
      <c r="J10" s="83" t="str">
        <f>F.1!$I$9</f>
        <v>Witness: Waller</v>
      </c>
    </row>
    <row r="11" spans="1:10" ht="15.75">
      <c r="A11" s="112"/>
      <c r="B11" s="112"/>
      <c r="C11" s="112"/>
      <c r="D11" s="129"/>
      <c r="E11" s="11" t="s">
        <v>67</v>
      </c>
      <c r="F11" s="130"/>
      <c r="G11" s="112"/>
      <c r="H11" s="129"/>
      <c r="I11" s="11" t="s">
        <v>68</v>
      </c>
      <c r="J11" s="130"/>
    </row>
    <row r="12" spans="1:10">
      <c r="A12" s="87" t="s">
        <v>39</v>
      </c>
      <c r="B12" s="87" t="s">
        <v>84</v>
      </c>
      <c r="D12" s="87" t="s">
        <v>40</v>
      </c>
      <c r="E12" s="81" t="s">
        <v>69</v>
      </c>
      <c r="F12" s="81" t="s">
        <v>70</v>
      </c>
      <c r="H12" s="87" t="s">
        <v>40</v>
      </c>
      <c r="I12" s="81" t="str">
        <f>E12</f>
        <v xml:space="preserve">Kentucky </v>
      </c>
      <c r="J12" s="81" t="s">
        <v>85</v>
      </c>
    </row>
    <row r="13" spans="1:10">
      <c r="A13" s="88" t="s">
        <v>41</v>
      </c>
      <c r="B13" s="88" t="s">
        <v>86</v>
      </c>
      <c r="C13" s="88" t="s">
        <v>71</v>
      </c>
      <c r="D13" s="88" t="s">
        <v>44</v>
      </c>
      <c r="E13" s="82" t="s">
        <v>72</v>
      </c>
      <c r="F13" s="88" t="s">
        <v>73</v>
      </c>
      <c r="G13" s="123"/>
      <c r="H13" s="88" t="s">
        <v>44</v>
      </c>
      <c r="I13" s="88" t="str">
        <f>E13</f>
        <v>Jurisdictional</v>
      </c>
      <c r="J13" s="88" t="s">
        <v>73</v>
      </c>
    </row>
    <row r="15" spans="1:10" ht="15.75">
      <c r="A15" s="86">
        <v>1</v>
      </c>
      <c r="C15" s="24" t="s">
        <v>87</v>
      </c>
    </row>
    <row r="16" spans="1:10">
      <c r="A16" s="86">
        <v>2</v>
      </c>
      <c r="E16" s="16"/>
      <c r="I16" s="16"/>
    </row>
    <row r="17" spans="1:14" ht="15.75">
      <c r="A17" s="86">
        <v>3</v>
      </c>
      <c r="C17" s="12" t="s">
        <v>74</v>
      </c>
      <c r="E17" s="16"/>
      <c r="I17" s="16"/>
    </row>
    <row r="18" spans="1:14">
      <c r="A18" s="86">
        <v>4</v>
      </c>
      <c r="B18" s="87">
        <v>907</v>
      </c>
      <c r="C18" s="151" t="s">
        <v>88</v>
      </c>
      <c r="D18" s="25">
        <v>0</v>
      </c>
      <c r="E18" s="26">
        <v>1</v>
      </c>
      <c r="F18" s="25">
        <f>D18*E18</f>
        <v>0</v>
      </c>
      <c r="H18" s="25">
        <v>0</v>
      </c>
      <c r="I18" s="26">
        <f>E18</f>
        <v>1</v>
      </c>
      <c r="J18" s="25">
        <f>H18*I18</f>
        <v>0</v>
      </c>
    </row>
    <row r="19" spans="1:14">
      <c r="A19" s="86">
        <v>5</v>
      </c>
      <c r="B19" s="87">
        <v>908</v>
      </c>
      <c r="C19" s="151" t="s">
        <v>89</v>
      </c>
      <c r="D19" s="27">
        <v>0</v>
      </c>
      <c r="E19" s="31">
        <f>$E$18</f>
        <v>1</v>
      </c>
      <c r="F19" s="27">
        <f>D19*E19</f>
        <v>0</v>
      </c>
      <c r="H19" s="27">
        <v>0</v>
      </c>
      <c r="I19" s="26">
        <f>E19</f>
        <v>1</v>
      </c>
      <c r="J19" s="27">
        <f>H19*I19</f>
        <v>0</v>
      </c>
    </row>
    <row r="20" spans="1:14">
      <c r="A20" s="86">
        <v>6</v>
      </c>
      <c r="B20" s="87">
        <v>909</v>
      </c>
      <c r="C20" s="151" t="s">
        <v>90</v>
      </c>
      <c r="D20" s="27">
        <v>198663.24391409353</v>
      </c>
      <c r="E20" s="31">
        <f>$E$18</f>
        <v>1</v>
      </c>
      <c r="F20" s="27">
        <f>D20*E20</f>
        <v>198663.24391409353</v>
      </c>
      <c r="H20" s="27">
        <v>214460.81968819545</v>
      </c>
      <c r="I20" s="26">
        <f>E20</f>
        <v>1</v>
      </c>
      <c r="J20" s="27">
        <f>H20*I20</f>
        <v>214460.81968819545</v>
      </c>
    </row>
    <row r="21" spans="1:14">
      <c r="A21" s="86">
        <v>7</v>
      </c>
      <c r="B21" s="152">
        <v>910</v>
      </c>
      <c r="C21" s="151" t="s">
        <v>91</v>
      </c>
      <c r="D21" s="28">
        <v>0</v>
      </c>
      <c r="E21" s="31">
        <f>$E$18</f>
        <v>1</v>
      </c>
      <c r="F21" s="28">
        <f>D21*E21</f>
        <v>0</v>
      </c>
      <c r="H21" s="28">
        <v>0</v>
      </c>
      <c r="I21" s="26">
        <f>E21</f>
        <v>1</v>
      </c>
      <c r="J21" s="28">
        <f>H21*I21</f>
        <v>0</v>
      </c>
    </row>
    <row r="22" spans="1:14">
      <c r="A22" s="86">
        <v>8</v>
      </c>
      <c r="B22" s="81"/>
      <c r="C22" s="29" t="s">
        <v>40</v>
      </c>
      <c r="D22" s="32">
        <f>SUM(D18:D21)</f>
        <v>198663.24391409353</v>
      </c>
      <c r="E22" s="16"/>
      <c r="F22" s="32">
        <f>SUM(F18:F21)</f>
        <v>198663.24391409353</v>
      </c>
      <c r="H22" s="32">
        <f>SUM(H18:H21)</f>
        <v>214460.81968819545</v>
      </c>
      <c r="I22" s="16"/>
      <c r="J22" s="32">
        <f>SUM(J18:J21)</f>
        <v>214460.81968819545</v>
      </c>
    </row>
    <row r="23" spans="1:14">
      <c r="A23" s="86">
        <v>9</v>
      </c>
      <c r="B23" s="81"/>
      <c r="C23" s="29"/>
      <c r="D23" s="30"/>
      <c r="E23" s="16"/>
      <c r="F23" s="30"/>
      <c r="H23" s="30"/>
      <c r="I23" s="16"/>
      <c r="J23" s="30"/>
    </row>
    <row r="24" spans="1:14" ht="15.75">
      <c r="A24" s="86">
        <v>10</v>
      </c>
      <c r="B24" s="81"/>
      <c r="C24" s="12" t="s">
        <v>76</v>
      </c>
      <c r="D24" s="30"/>
      <c r="E24" s="16"/>
      <c r="F24" s="30"/>
      <c r="H24" s="30"/>
      <c r="I24" s="16"/>
      <c r="J24" s="30"/>
    </row>
    <row r="25" spans="1:14">
      <c r="A25" s="86">
        <v>11</v>
      </c>
      <c r="B25" s="87">
        <v>907</v>
      </c>
      <c r="C25" s="151" t="s">
        <v>88</v>
      </c>
      <c r="D25" s="25">
        <v>0</v>
      </c>
      <c r="E25" s="115">
        <v>0.49969999999999998</v>
      </c>
      <c r="F25" s="32">
        <f>D25*E25</f>
        <v>0</v>
      </c>
      <c r="H25" s="25">
        <v>0</v>
      </c>
      <c r="I25" s="115">
        <v>0.49969999999999998</v>
      </c>
      <c r="J25" s="32">
        <f>H25*I25</f>
        <v>0</v>
      </c>
    </row>
    <row r="26" spans="1:14">
      <c r="A26" s="86">
        <v>12</v>
      </c>
      <c r="B26" s="87">
        <v>908</v>
      </c>
      <c r="C26" s="151" t="s">
        <v>89</v>
      </c>
      <c r="D26" s="27">
        <v>0</v>
      </c>
      <c r="E26" s="19">
        <f>$E$25</f>
        <v>0.49969999999999998</v>
      </c>
      <c r="F26" s="30">
        <f>D26*E26</f>
        <v>0</v>
      </c>
      <c r="H26" s="27">
        <v>0</v>
      </c>
      <c r="I26" s="115">
        <f>I25</f>
        <v>0.49969999999999998</v>
      </c>
      <c r="J26" s="30">
        <f>H26*I26</f>
        <v>0</v>
      </c>
      <c r="N26" s="153"/>
    </row>
    <row r="27" spans="1:14">
      <c r="A27" s="86">
        <v>13</v>
      </c>
      <c r="B27" s="87">
        <v>909</v>
      </c>
      <c r="C27" s="151" t="s">
        <v>90</v>
      </c>
      <c r="D27" s="27">
        <v>0</v>
      </c>
      <c r="E27" s="19">
        <f>$E$25</f>
        <v>0.49969999999999998</v>
      </c>
      <c r="F27" s="30">
        <f>D27*E27</f>
        <v>0</v>
      </c>
      <c r="H27" s="27">
        <v>0</v>
      </c>
      <c r="I27" s="115">
        <f>I25</f>
        <v>0.49969999999999998</v>
      </c>
      <c r="J27" s="30">
        <f>H27*I27</f>
        <v>0</v>
      </c>
    </row>
    <row r="28" spans="1:14">
      <c r="A28" s="86">
        <v>14</v>
      </c>
      <c r="B28" s="152">
        <v>910</v>
      </c>
      <c r="C28" s="151" t="s">
        <v>91</v>
      </c>
      <c r="D28" s="28">
        <v>3330.578146678652</v>
      </c>
      <c r="E28" s="19">
        <f>$E$25</f>
        <v>0.49969999999999998</v>
      </c>
      <c r="F28" s="33">
        <f>D28*E28</f>
        <v>1664.2898998953224</v>
      </c>
      <c r="H28" s="28">
        <v>4407.1668543472815</v>
      </c>
      <c r="I28" s="115">
        <f>I25</f>
        <v>0.49969999999999998</v>
      </c>
      <c r="J28" s="33">
        <f>H28*I28</f>
        <v>2202.2612771173362</v>
      </c>
    </row>
    <row r="29" spans="1:14">
      <c r="A29" s="86">
        <v>15</v>
      </c>
      <c r="B29" s="81"/>
      <c r="C29" s="29" t="s">
        <v>40</v>
      </c>
      <c r="D29" s="32">
        <f>SUM(D25:D28)</f>
        <v>3330.578146678652</v>
      </c>
      <c r="E29" s="16"/>
      <c r="F29" s="32">
        <f>SUM(F25:F28)</f>
        <v>1664.2898998953224</v>
      </c>
      <c r="H29" s="32">
        <f>SUM(H25:H28)</f>
        <v>4407.1668543472815</v>
      </c>
      <c r="I29" s="16"/>
      <c r="J29" s="32">
        <f>SUM(J25:J28)</f>
        <v>2202.2612771173362</v>
      </c>
    </row>
    <row r="30" spans="1:14">
      <c r="A30" s="86">
        <v>16</v>
      </c>
      <c r="B30" s="81"/>
      <c r="C30" s="29"/>
      <c r="D30" s="30"/>
      <c r="E30" s="16"/>
      <c r="F30" s="30"/>
      <c r="H30" s="30"/>
      <c r="I30" s="16"/>
      <c r="J30" s="30"/>
    </row>
    <row r="31" spans="1:14" ht="15.75">
      <c r="A31" s="86">
        <v>17</v>
      </c>
      <c r="B31" s="81"/>
      <c r="C31" s="12" t="s">
        <v>77</v>
      </c>
      <c r="D31" s="30"/>
      <c r="F31" s="30"/>
      <c r="H31" s="30"/>
      <c r="I31" s="115"/>
      <c r="J31" s="30"/>
    </row>
    <row r="32" spans="1:14">
      <c r="A32" s="86">
        <v>18</v>
      </c>
      <c r="B32" s="87">
        <v>907</v>
      </c>
      <c r="C32" s="151" t="s">
        <v>88</v>
      </c>
      <c r="D32" s="25">
        <v>0</v>
      </c>
      <c r="E32" s="19">
        <v>4.5622610000000001E-2</v>
      </c>
      <c r="F32" s="32">
        <f>D32*E32</f>
        <v>0</v>
      </c>
      <c r="H32" s="25">
        <v>0</v>
      </c>
      <c r="I32" s="19">
        <v>4.5622610000000001E-2</v>
      </c>
      <c r="J32" s="32">
        <f>H32*I32</f>
        <v>0</v>
      </c>
    </row>
    <row r="33" spans="1:10">
      <c r="A33" s="86">
        <v>19</v>
      </c>
      <c r="B33" s="87">
        <v>908</v>
      </c>
      <c r="C33" s="151" t="s">
        <v>89</v>
      </c>
      <c r="D33" s="27">
        <v>0</v>
      </c>
      <c r="E33" s="19">
        <f>$E$32</f>
        <v>4.5622610000000001E-2</v>
      </c>
      <c r="F33" s="30">
        <f>D33*E33</f>
        <v>0</v>
      </c>
      <c r="H33" s="27">
        <v>0</v>
      </c>
      <c r="I33" s="115">
        <f>I32</f>
        <v>4.5622610000000001E-2</v>
      </c>
      <c r="J33" s="30">
        <f>H33*I33</f>
        <v>0</v>
      </c>
    </row>
    <row r="34" spans="1:10">
      <c r="A34" s="86">
        <v>20</v>
      </c>
      <c r="B34" s="87">
        <v>909</v>
      </c>
      <c r="C34" s="151" t="s">
        <v>90</v>
      </c>
      <c r="D34" s="27">
        <v>0</v>
      </c>
      <c r="E34" s="19">
        <f>$E$32</f>
        <v>4.5622610000000001E-2</v>
      </c>
      <c r="F34" s="30">
        <f>D34*E34</f>
        <v>0</v>
      </c>
      <c r="H34" s="27">
        <v>0</v>
      </c>
      <c r="I34" s="115">
        <f>I32</f>
        <v>4.5622610000000001E-2</v>
      </c>
      <c r="J34" s="30">
        <f>H34*I34</f>
        <v>0</v>
      </c>
    </row>
    <row r="35" spans="1:10">
      <c r="A35" s="86">
        <v>21</v>
      </c>
      <c r="B35" s="152">
        <v>910</v>
      </c>
      <c r="C35" s="151" t="s">
        <v>91</v>
      </c>
      <c r="D35" s="28">
        <v>0</v>
      </c>
      <c r="E35" s="19">
        <f>$E$32</f>
        <v>4.5622610000000001E-2</v>
      </c>
      <c r="F35" s="33">
        <f>D35*E35</f>
        <v>0</v>
      </c>
      <c r="H35" s="28">
        <v>0</v>
      </c>
      <c r="I35" s="115">
        <f>I32</f>
        <v>4.5622610000000001E-2</v>
      </c>
      <c r="J35" s="33">
        <f>H35*I35</f>
        <v>0</v>
      </c>
    </row>
    <row r="36" spans="1:10">
      <c r="A36" s="86">
        <v>22</v>
      </c>
      <c r="B36" s="87"/>
      <c r="C36" s="29" t="s">
        <v>40</v>
      </c>
      <c r="D36" s="32">
        <f>SUM(D32:D35)</f>
        <v>0</v>
      </c>
      <c r="E36" s="16"/>
      <c r="F36" s="32">
        <f>SUM(F32:F35)</f>
        <v>0</v>
      </c>
      <c r="H36" s="32">
        <f>SUM(H32:H35)</f>
        <v>0</v>
      </c>
      <c r="I36" s="16"/>
      <c r="J36" s="32">
        <f>SUM(J32:J35)</f>
        <v>0</v>
      </c>
    </row>
    <row r="37" spans="1:10">
      <c r="A37" s="86">
        <v>23</v>
      </c>
      <c r="B37" s="87"/>
      <c r="C37" s="29"/>
      <c r="D37" s="30"/>
      <c r="E37" s="16"/>
      <c r="F37" s="30"/>
      <c r="H37" s="30"/>
      <c r="I37" s="16"/>
      <c r="J37" s="30"/>
    </row>
    <row r="38" spans="1:10" ht="15.75">
      <c r="A38" s="86">
        <v>24</v>
      </c>
      <c r="B38" s="81"/>
      <c r="C38" s="12" t="s">
        <v>78</v>
      </c>
      <c r="D38" s="30"/>
      <c r="F38" s="30"/>
      <c r="H38" s="30"/>
      <c r="I38" s="115"/>
      <c r="J38" s="30"/>
    </row>
    <row r="39" spans="1:10">
      <c r="A39" s="86">
        <v>25</v>
      </c>
      <c r="B39" s="87">
        <v>907</v>
      </c>
      <c r="C39" s="151" t="s">
        <v>88</v>
      </c>
      <c r="D39" s="25">
        <v>0</v>
      </c>
      <c r="E39" s="19">
        <v>5.3911399999999998E-2</v>
      </c>
      <c r="F39" s="32">
        <f>D39*E39</f>
        <v>0</v>
      </c>
      <c r="H39" s="25">
        <v>0</v>
      </c>
      <c r="I39" s="19">
        <v>5.3911399999999998E-2</v>
      </c>
      <c r="J39" s="32">
        <f>H39*I39</f>
        <v>0</v>
      </c>
    </row>
    <row r="40" spans="1:10">
      <c r="A40" s="86">
        <v>26</v>
      </c>
      <c r="B40" s="87">
        <v>908</v>
      </c>
      <c r="C40" s="151" t="s">
        <v>89</v>
      </c>
      <c r="D40" s="27">
        <v>0</v>
      </c>
      <c r="E40" s="19">
        <f>$E$39</f>
        <v>5.3911399999999998E-2</v>
      </c>
      <c r="F40" s="30">
        <f>D40*E40</f>
        <v>0</v>
      </c>
      <c r="H40" s="27">
        <v>0</v>
      </c>
      <c r="I40" s="115">
        <f>I39</f>
        <v>5.3911399999999998E-2</v>
      </c>
      <c r="J40" s="30">
        <f>H40*I40</f>
        <v>0</v>
      </c>
    </row>
    <row r="41" spans="1:10">
      <c r="A41" s="86">
        <v>27</v>
      </c>
      <c r="B41" s="87">
        <v>909</v>
      </c>
      <c r="C41" s="151" t="s">
        <v>90</v>
      </c>
      <c r="D41" s="27">
        <v>0</v>
      </c>
      <c r="E41" s="19">
        <f>$E$39</f>
        <v>5.3911399999999998E-2</v>
      </c>
      <c r="F41" s="30">
        <f>D41*E41</f>
        <v>0</v>
      </c>
      <c r="H41" s="27">
        <v>0</v>
      </c>
      <c r="I41" s="115">
        <f>I39</f>
        <v>5.3911399999999998E-2</v>
      </c>
      <c r="J41" s="30">
        <f>H41*I41</f>
        <v>0</v>
      </c>
    </row>
    <row r="42" spans="1:10">
      <c r="A42" s="86">
        <v>28</v>
      </c>
      <c r="B42" s="152">
        <v>910</v>
      </c>
      <c r="C42" s="151" t="s">
        <v>91</v>
      </c>
      <c r="D42" s="27">
        <v>0</v>
      </c>
      <c r="E42" s="19">
        <f>$E$39</f>
        <v>5.3911399999999998E-2</v>
      </c>
      <c r="F42" s="33">
        <f>D42*E42</f>
        <v>0</v>
      </c>
      <c r="H42" s="27">
        <v>0</v>
      </c>
      <c r="I42" s="115">
        <f>I39</f>
        <v>5.3911399999999998E-2</v>
      </c>
      <c r="J42" s="33">
        <f>H42*I42</f>
        <v>0</v>
      </c>
    </row>
    <row r="43" spans="1:10">
      <c r="A43" s="86">
        <v>29</v>
      </c>
      <c r="B43" s="87"/>
      <c r="C43" s="29" t="s">
        <v>40</v>
      </c>
      <c r="D43" s="32">
        <f>SUM(D39:D42)</f>
        <v>0</v>
      </c>
      <c r="E43" s="16"/>
      <c r="F43" s="32">
        <f>SUM(F39:F42)</f>
        <v>0</v>
      </c>
      <c r="H43" s="32">
        <f>SUM(H39:H42)</f>
        <v>0</v>
      </c>
      <c r="I43" s="16"/>
      <c r="J43" s="32">
        <f>SUM(J39:J42)</f>
        <v>0</v>
      </c>
    </row>
    <row r="44" spans="1:10">
      <c r="A44" s="86">
        <v>30</v>
      </c>
      <c r="B44" s="87"/>
      <c r="C44" s="29"/>
      <c r="D44" s="30"/>
      <c r="E44" s="16"/>
      <c r="F44" s="30"/>
      <c r="H44" s="30"/>
      <c r="I44" s="16"/>
      <c r="J44" s="30"/>
    </row>
    <row r="45" spans="1:10" ht="15.75">
      <c r="A45" s="86">
        <v>31</v>
      </c>
      <c r="B45" s="87"/>
      <c r="C45" s="24" t="s">
        <v>92</v>
      </c>
      <c r="D45" s="30"/>
      <c r="E45" s="16"/>
      <c r="F45" s="30"/>
      <c r="H45" s="30"/>
      <c r="I45" s="16"/>
      <c r="J45" s="30"/>
    </row>
    <row r="46" spans="1:10">
      <c r="A46" s="86">
        <v>32</v>
      </c>
      <c r="B46" s="81"/>
      <c r="D46" s="30"/>
      <c r="F46" s="30" t="s">
        <v>50</v>
      </c>
      <c r="H46" s="30"/>
      <c r="J46" s="30" t="s">
        <v>50</v>
      </c>
    </row>
    <row r="47" spans="1:10" ht="15.75">
      <c r="A47" s="86">
        <v>33</v>
      </c>
      <c r="B47" s="81"/>
      <c r="C47" s="12" t="s">
        <v>74</v>
      </c>
      <c r="D47" s="30"/>
      <c r="F47" s="30"/>
      <c r="H47" s="30"/>
      <c r="J47" s="30"/>
    </row>
    <row r="48" spans="1:10">
      <c r="A48" s="86">
        <v>34</v>
      </c>
      <c r="B48" s="87">
        <v>911</v>
      </c>
      <c r="C48" s="151" t="s">
        <v>93</v>
      </c>
      <c r="D48" s="25">
        <v>143620.08528522789</v>
      </c>
      <c r="E48" s="31">
        <f>E18</f>
        <v>1</v>
      </c>
      <c r="F48" s="25">
        <f>D48*E48</f>
        <v>143620.08528522789</v>
      </c>
      <c r="H48" s="25">
        <v>158548.88574016749</v>
      </c>
      <c r="I48" s="31">
        <f>I18</f>
        <v>1</v>
      </c>
      <c r="J48" s="25">
        <f>H48</f>
        <v>158548.88574016749</v>
      </c>
    </row>
    <row r="49" spans="1:10">
      <c r="A49" s="86">
        <v>35</v>
      </c>
      <c r="B49" s="87">
        <v>912</v>
      </c>
      <c r="C49" s="151" t="s">
        <v>94</v>
      </c>
      <c r="D49" s="27">
        <v>88415.442438524173</v>
      </c>
      <c r="E49" s="31">
        <f t="shared" ref="E49:E72" si="0">E19</f>
        <v>1</v>
      </c>
      <c r="F49" s="27">
        <f>D49*E49</f>
        <v>88415.442438524173</v>
      </c>
      <c r="H49" s="27">
        <v>77078.365467993717</v>
      </c>
      <c r="I49" s="31">
        <f t="shared" ref="I49:I72" si="1">I19</f>
        <v>1</v>
      </c>
      <c r="J49" s="27">
        <f>H49</f>
        <v>77078.365467993717</v>
      </c>
    </row>
    <row r="50" spans="1:10">
      <c r="A50" s="86">
        <v>36</v>
      </c>
      <c r="B50" s="87">
        <v>913</v>
      </c>
      <c r="C50" s="151" t="s">
        <v>15</v>
      </c>
      <c r="D50" s="27">
        <v>69534.95513628998</v>
      </c>
      <c r="E50" s="31">
        <f t="shared" si="0"/>
        <v>1</v>
      </c>
      <c r="F50" s="27">
        <f>D50*E50</f>
        <v>69534.95513628998</v>
      </c>
      <c r="H50" s="27">
        <v>36821.435045165337</v>
      </c>
      <c r="I50" s="31">
        <f t="shared" si="1"/>
        <v>1</v>
      </c>
      <c r="J50" s="27">
        <f>H50</f>
        <v>36821.435045165337</v>
      </c>
    </row>
    <row r="51" spans="1:10">
      <c r="A51" s="86">
        <v>37</v>
      </c>
      <c r="B51" s="152">
        <v>916</v>
      </c>
      <c r="C51" s="151" t="s">
        <v>95</v>
      </c>
      <c r="D51" s="28">
        <v>0</v>
      </c>
      <c r="E51" s="31">
        <f t="shared" si="0"/>
        <v>1</v>
      </c>
      <c r="F51" s="28">
        <f>D51*E51</f>
        <v>0</v>
      </c>
      <c r="H51" s="28">
        <v>0</v>
      </c>
      <c r="I51" s="31">
        <f t="shared" si="1"/>
        <v>1</v>
      </c>
      <c r="J51" s="28">
        <f>H51</f>
        <v>0</v>
      </c>
    </row>
    <row r="52" spans="1:10">
      <c r="A52" s="86">
        <v>38</v>
      </c>
      <c r="B52" s="81"/>
      <c r="C52" s="100" t="s">
        <v>40</v>
      </c>
      <c r="D52" s="32">
        <f>SUM(D48:D51)</f>
        <v>301570.48286004207</v>
      </c>
      <c r="E52" s="31"/>
      <c r="F52" s="32">
        <f>SUM(F48:F51)</f>
        <v>301570.48286004207</v>
      </c>
      <c r="H52" s="32">
        <f>SUM(H48:H51)</f>
        <v>272448.68625332654</v>
      </c>
      <c r="I52" s="31"/>
      <c r="J52" s="32">
        <f>SUM(J48:J51)</f>
        <v>272448.68625332654</v>
      </c>
    </row>
    <row r="53" spans="1:10">
      <c r="A53" s="86">
        <v>39</v>
      </c>
      <c r="B53" s="81"/>
      <c r="E53" s="31"/>
      <c r="I53" s="31"/>
    </row>
    <row r="54" spans="1:10" ht="15.75">
      <c r="A54" s="86">
        <v>40</v>
      </c>
      <c r="B54" s="81"/>
      <c r="C54" s="12" t="s">
        <v>76</v>
      </c>
      <c r="E54" s="31"/>
      <c r="I54" s="31"/>
    </row>
    <row r="55" spans="1:10">
      <c r="A55" s="86">
        <v>41</v>
      </c>
      <c r="B55" s="87">
        <v>911</v>
      </c>
      <c r="C55" s="151" t="s">
        <v>93</v>
      </c>
      <c r="D55" s="32">
        <v>185486.6048567298</v>
      </c>
      <c r="E55" s="19">
        <f t="shared" si="0"/>
        <v>0.49969999999999998</v>
      </c>
      <c r="F55" s="32">
        <f>D55*E55</f>
        <v>92687.656446907873</v>
      </c>
      <c r="H55" s="32">
        <v>201806.73187616532</v>
      </c>
      <c r="I55" s="19">
        <f t="shared" si="1"/>
        <v>0.49969999999999998</v>
      </c>
      <c r="J55" s="32">
        <f>H55*I55</f>
        <v>100842.8239185198</v>
      </c>
    </row>
    <row r="56" spans="1:10">
      <c r="A56" s="86">
        <v>42</v>
      </c>
      <c r="B56" s="87">
        <v>912</v>
      </c>
      <c r="C56" s="151" t="s">
        <v>94</v>
      </c>
      <c r="D56">
        <v>8474.5603273732831</v>
      </c>
      <c r="E56" s="19">
        <f t="shared" si="0"/>
        <v>0.49969999999999998</v>
      </c>
      <c r="F56">
        <f>D56*E56</f>
        <v>4234.7377955884294</v>
      </c>
      <c r="H56">
        <v>11213.909337996251</v>
      </c>
      <c r="I56" s="19">
        <f t="shared" si="1"/>
        <v>0.49969999999999998</v>
      </c>
      <c r="J56">
        <f>H56*I56</f>
        <v>5603.5904961967262</v>
      </c>
    </row>
    <row r="57" spans="1:10">
      <c r="A57" s="86">
        <v>43</v>
      </c>
      <c r="B57" s="87">
        <v>913</v>
      </c>
      <c r="C57" s="151" t="s">
        <v>15</v>
      </c>
      <c r="D57">
        <v>192.43772515161015</v>
      </c>
      <c r="E57" s="19">
        <f t="shared" si="0"/>
        <v>0.49969999999999998</v>
      </c>
      <c r="F57">
        <f>D57*E57</f>
        <v>96.161131258259587</v>
      </c>
      <c r="H57">
        <v>254.64202503698144</v>
      </c>
      <c r="I57" s="19">
        <f t="shared" si="1"/>
        <v>0.49969999999999998</v>
      </c>
      <c r="J57">
        <f>H57*I57</f>
        <v>127.24461991097962</v>
      </c>
    </row>
    <row r="58" spans="1:10">
      <c r="A58" s="86">
        <v>44</v>
      </c>
      <c r="B58" s="152">
        <v>916</v>
      </c>
      <c r="C58" s="151" t="s">
        <v>95</v>
      </c>
      <c r="D58" s="84">
        <v>0</v>
      </c>
      <c r="E58" s="19">
        <f t="shared" si="0"/>
        <v>0.49969999999999998</v>
      </c>
      <c r="F58" s="84">
        <f>D58*E58</f>
        <v>0</v>
      </c>
      <c r="H58" s="84">
        <v>0</v>
      </c>
      <c r="I58" s="19">
        <f t="shared" si="1"/>
        <v>0.49969999999999998</v>
      </c>
      <c r="J58" s="84">
        <f>H58*I58</f>
        <v>0</v>
      </c>
    </row>
    <row r="59" spans="1:10">
      <c r="A59" s="86">
        <v>45</v>
      </c>
      <c r="B59" s="81"/>
      <c r="C59" s="100" t="s">
        <v>40</v>
      </c>
      <c r="D59" s="32">
        <f>SUM(D55:D58)</f>
        <v>194153.60290925467</v>
      </c>
      <c r="E59" s="31"/>
      <c r="F59" s="32">
        <f>SUM(F55:F58)</f>
        <v>97018.555373754556</v>
      </c>
      <c r="H59" s="32">
        <f>SUM(H55:H58)</f>
        <v>213275.28323919853</v>
      </c>
      <c r="I59" s="19"/>
      <c r="J59" s="32">
        <f>SUM(J55:J58)</f>
        <v>106573.65903462752</v>
      </c>
    </row>
    <row r="60" spans="1:10">
      <c r="A60" s="86">
        <v>46</v>
      </c>
      <c r="B60" s="87"/>
      <c r="E60" s="19"/>
      <c r="I60" s="19"/>
    </row>
    <row r="61" spans="1:10" ht="15.75">
      <c r="A61" s="86">
        <v>47</v>
      </c>
      <c r="B61" s="81"/>
      <c r="C61" s="12" t="s">
        <v>77</v>
      </c>
      <c r="E61" s="19"/>
      <c r="I61" s="19"/>
    </row>
    <row r="62" spans="1:10">
      <c r="A62" s="86">
        <v>48</v>
      </c>
      <c r="B62" s="87">
        <v>911</v>
      </c>
      <c r="C62" s="151" t="s">
        <v>93</v>
      </c>
      <c r="D62" s="32">
        <v>0</v>
      </c>
      <c r="E62" s="19">
        <f t="shared" si="0"/>
        <v>4.5622610000000001E-2</v>
      </c>
      <c r="F62" s="32">
        <f>D62*E62</f>
        <v>0</v>
      </c>
      <c r="H62" s="32">
        <v>0</v>
      </c>
      <c r="I62" s="19">
        <f t="shared" si="1"/>
        <v>4.5622610000000001E-2</v>
      </c>
      <c r="J62" s="32">
        <f>H62*I62</f>
        <v>0</v>
      </c>
    </row>
    <row r="63" spans="1:10">
      <c r="A63" s="86">
        <v>49</v>
      </c>
      <c r="B63" s="87">
        <v>912</v>
      </c>
      <c r="C63" s="151" t="s">
        <v>94</v>
      </c>
      <c r="D63" s="30">
        <v>366120.07653963083</v>
      </c>
      <c r="E63" s="19">
        <f t="shared" si="0"/>
        <v>4.5622610000000001E-2</v>
      </c>
      <c r="F63" s="30">
        <f>D63*E63</f>
        <v>16703.353465137727</v>
      </c>
      <c r="H63" s="30">
        <v>97007.182169407184</v>
      </c>
      <c r="I63" s="19">
        <f t="shared" si="1"/>
        <v>4.5622610000000001E-2</v>
      </c>
      <c r="J63" s="30">
        <f>H63*I63</f>
        <v>4425.720839313818</v>
      </c>
    </row>
    <row r="64" spans="1:10">
      <c r="A64" s="86">
        <v>50</v>
      </c>
      <c r="B64" s="87">
        <v>913</v>
      </c>
      <c r="C64" s="151" t="s">
        <v>15</v>
      </c>
      <c r="D64" s="30">
        <v>0</v>
      </c>
      <c r="E64" s="19">
        <f t="shared" si="0"/>
        <v>4.5622610000000001E-2</v>
      </c>
      <c r="F64" s="30">
        <f>D64*E64</f>
        <v>0</v>
      </c>
      <c r="H64" s="30">
        <v>0</v>
      </c>
      <c r="I64" s="19">
        <f t="shared" si="1"/>
        <v>4.5622610000000001E-2</v>
      </c>
      <c r="J64" s="30">
        <f>H64*I64</f>
        <v>0</v>
      </c>
    </row>
    <row r="65" spans="1:10">
      <c r="A65" s="86">
        <v>51</v>
      </c>
      <c r="B65" s="152">
        <v>916</v>
      </c>
      <c r="C65" s="151" t="s">
        <v>95</v>
      </c>
      <c r="D65" s="33">
        <v>0</v>
      </c>
      <c r="E65" s="19">
        <f t="shared" si="0"/>
        <v>4.5622610000000001E-2</v>
      </c>
      <c r="F65" s="33">
        <f>D65*E65</f>
        <v>0</v>
      </c>
      <c r="H65" s="33">
        <v>0</v>
      </c>
      <c r="I65" s="19">
        <f t="shared" si="1"/>
        <v>4.5622610000000001E-2</v>
      </c>
      <c r="J65" s="33">
        <f>H65*I65</f>
        <v>0</v>
      </c>
    </row>
    <row r="66" spans="1:10">
      <c r="A66" s="86">
        <v>52</v>
      </c>
      <c r="B66" s="81"/>
      <c r="C66" s="100" t="s">
        <v>40</v>
      </c>
      <c r="D66" s="32">
        <f>SUM(D62:D65)</f>
        <v>366120.07653963083</v>
      </c>
      <c r="E66" s="31"/>
      <c r="F66" s="32">
        <f>SUM(F62:F65)</f>
        <v>16703.353465137727</v>
      </c>
      <c r="H66" s="32">
        <f>SUM(H62:H65)</f>
        <v>97007.182169407184</v>
      </c>
      <c r="I66" s="19"/>
      <c r="J66" s="32">
        <f>SUM(J62:J65)</f>
        <v>4425.720839313818</v>
      </c>
    </row>
    <row r="67" spans="1:10">
      <c r="A67" s="86">
        <v>53</v>
      </c>
      <c r="B67" s="87"/>
      <c r="E67" s="19"/>
      <c r="I67" s="19"/>
    </row>
    <row r="68" spans="1:10" ht="15.75">
      <c r="A68" s="86">
        <v>54</v>
      </c>
      <c r="B68" s="81"/>
      <c r="C68" s="12" t="s">
        <v>78</v>
      </c>
      <c r="E68" s="19"/>
      <c r="I68" s="19"/>
    </row>
    <row r="69" spans="1:10">
      <c r="A69" s="86">
        <v>55</v>
      </c>
      <c r="B69" s="87">
        <v>911</v>
      </c>
      <c r="C69" s="151" t="s">
        <v>93</v>
      </c>
      <c r="D69" s="32">
        <v>0</v>
      </c>
      <c r="E69" s="19">
        <f t="shared" si="0"/>
        <v>5.3911399999999998E-2</v>
      </c>
      <c r="F69" s="32">
        <f>D69*E69</f>
        <v>0</v>
      </c>
      <c r="H69" s="32">
        <v>0</v>
      </c>
      <c r="I69" s="19">
        <f t="shared" si="1"/>
        <v>5.3911399999999998E-2</v>
      </c>
      <c r="J69" s="32">
        <f>H69*I69</f>
        <v>0</v>
      </c>
    </row>
    <row r="70" spans="1:10">
      <c r="A70" s="86">
        <v>56</v>
      </c>
      <c r="B70" s="87">
        <v>912</v>
      </c>
      <c r="C70" s="151" t="s">
        <v>94</v>
      </c>
      <c r="D70" s="30">
        <v>0</v>
      </c>
      <c r="E70" s="19">
        <f t="shared" si="0"/>
        <v>5.3911399999999998E-2</v>
      </c>
      <c r="F70" s="30">
        <f>D70*E70</f>
        <v>0</v>
      </c>
      <c r="H70" s="30">
        <v>0</v>
      </c>
      <c r="I70" s="19">
        <f t="shared" si="1"/>
        <v>5.3911399999999998E-2</v>
      </c>
      <c r="J70" s="30">
        <f>H70*I70</f>
        <v>0</v>
      </c>
    </row>
    <row r="71" spans="1:10">
      <c r="A71" s="86">
        <v>57</v>
      </c>
      <c r="B71" s="87">
        <v>913</v>
      </c>
      <c r="C71" s="151" t="s">
        <v>15</v>
      </c>
      <c r="D71" s="30">
        <v>0</v>
      </c>
      <c r="E71" s="19">
        <f t="shared" si="0"/>
        <v>5.3911399999999998E-2</v>
      </c>
      <c r="F71" s="30">
        <f>D71*E71</f>
        <v>0</v>
      </c>
      <c r="H71" s="30">
        <v>0</v>
      </c>
      <c r="I71" s="19">
        <f t="shared" si="1"/>
        <v>5.3911399999999998E-2</v>
      </c>
      <c r="J71" s="30">
        <f>H71*I71</f>
        <v>0</v>
      </c>
    </row>
    <row r="72" spans="1:10">
      <c r="A72" s="86">
        <v>58</v>
      </c>
      <c r="B72" s="152">
        <v>916</v>
      </c>
      <c r="C72" s="151" t="s">
        <v>95</v>
      </c>
      <c r="D72" s="33">
        <v>0</v>
      </c>
      <c r="E72" s="19">
        <f t="shared" si="0"/>
        <v>5.3911399999999998E-2</v>
      </c>
      <c r="F72" s="33">
        <f>D72*E72</f>
        <v>0</v>
      </c>
      <c r="H72" s="33">
        <v>0</v>
      </c>
      <c r="I72" s="19">
        <f t="shared" si="1"/>
        <v>5.3911399999999998E-2</v>
      </c>
      <c r="J72" s="33">
        <f>H72*I72</f>
        <v>0</v>
      </c>
    </row>
    <row r="73" spans="1:10">
      <c r="A73" s="86">
        <v>59</v>
      </c>
      <c r="C73" s="100" t="s">
        <v>40</v>
      </c>
      <c r="D73" s="32">
        <f>SUM(D69:D72)</f>
        <v>0</v>
      </c>
      <c r="E73" s="31"/>
      <c r="F73" s="32">
        <f>SUM(F69:F72)</f>
        <v>0</v>
      </c>
      <c r="H73" s="32">
        <f>SUM(H69:H72)</f>
        <v>0</v>
      </c>
      <c r="I73" s="31"/>
      <c r="J73" s="32">
        <f>SUM(J69:J72)</f>
        <v>0</v>
      </c>
    </row>
    <row r="76" spans="1:10">
      <c r="B76" s="86" t="s">
        <v>96</v>
      </c>
    </row>
    <row r="77" spans="1:10">
      <c r="B77" s="86" t="s">
        <v>97</v>
      </c>
    </row>
  </sheetData>
  <mergeCells count="5">
    <mergeCell ref="A1:J1"/>
    <mergeCell ref="A2:J2"/>
    <mergeCell ref="A3:J3"/>
    <mergeCell ref="A4:J4"/>
    <mergeCell ref="A5:J5"/>
  </mergeCells>
  <printOptions horizontalCentered="1"/>
  <pageMargins left="0.75" right="0.75" top="1" bottom="1" header="0.25" footer="0.5"/>
  <pageSetup scale="54" orientation="portrait" r:id="rId1"/>
  <headerFooter alignWithMargins="0">
    <oddHeader>&amp;R&amp;9CASE NO. 2024-00276 
FR 16(8)(f)
ATTACHMENT 1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54F48-68F4-44EA-9A24-FCC12B6E03E1}">
  <sheetPr>
    <tabColor rgb="FF92D050"/>
    <pageSetUpPr fitToPage="1"/>
  </sheetPr>
  <dimension ref="A1:L35"/>
  <sheetViews>
    <sheetView view="pageBreakPreview" zoomScale="80" zoomScaleNormal="100" zoomScaleSheetLayoutView="80" workbookViewId="0">
      <selection sqref="A1:K1"/>
    </sheetView>
  </sheetViews>
  <sheetFormatPr defaultColWidth="8.88671875" defaultRowHeight="15"/>
  <cols>
    <col min="1" max="1" width="4.109375" customWidth="1"/>
    <col min="2" max="2" width="38.33203125" customWidth="1"/>
    <col min="3" max="6" width="11.6640625" customWidth="1"/>
    <col min="7" max="7" width="10.109375" customWidth="1"/>
    <col min="8" max="8" width="4.109375" customWidth="1"/>
    <col min="9" max="9" width="11.33203125" customWidth="1"/>
    <col min="10" max="10" width="10.77734375" customWidth="1"/>
    <col min="11" max="11" width="12.44140625" bestFit="1" customWidth="1"/>
  </cols>
  <sheetData>
    <row r="1" spans="1:12" ht="15.75">
      <c r="A1" s="181" t="s">
        <v>193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2" ht="15.75">
      <c r="A2" s="181" t="s">
        <v>194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</row>
    <row r="3" spans="1:12" ht="15.75">
      <c r="A3" s="181" t="s">
        <v>98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2" ht="15.75">
      <c r="A4" s="181" t="s">
        <v>196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</row>
    <row r="5" spans="1:12" ht="15.75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</row>
    <row r="6" spans="1:12" ht="15.75">
      <c r="A6" s="8"/>
      <c r="B6" s="8"/>
      <c r="E6" s="21"/>
    </row>
    <row r="7" spans="1:12" ht="15.75">
      <c r="A7" s="8"/>
      <c r="B7" s="8"/>
    </row>
    <row r="8" spans="1:12">
      <c r="A8" s="9" t="s">
        <v>81</v>
      </c>
      <c r="K8" s="111" t="s">
        <v>34</v>
      </c>
    </row>
    <row r="9" spans="1:12">
      <c r="A9" s="9" t="s">
        <v>35</v>
      </c>
      <c r="K9" s="83" t="s">
        <v>99</v>
      </c>
    </row>
    <row r="10" spans="1:12">
      <c r="A10" s="9" t="s">
        <v>37</v>
      </c>
      <c r="K10" s="83" t="str">
        <f>F.1!$I$9</f>
        <v>Witness: Waller</v>
      </c>
    </row>
    <row r="11" spans="1:12" ht="15.75">
      <c r="A11" s="112"/>
      <c r="B11" s="112"/>
      <c r="C11" s="183" t="s">
        <v>67</v>
      </c>
      <c r="D11" s="184"/>
      <c r="E11" s="184"/>
      <c r="F11" s="184"/>
      <c r="G11" s="185"/>
      <c r="H11" s="112"/>
      <c r="I11" s="129"/>
      <c r="J11" s="11" t="s">
        <v>68</v>
      </c>
      <c r="K11" s="130"/>
    </row>
    <row r="12" spans="1:12" ht="15.75">
      <c r="C12" s="87" t="s">
        <v>100</v>
      </c>
      <c r="D12" s="87" t="s">
        <v>101</v>
      </c>
      <c r="F12" s="23"/>
      <c r="I12" s="87" t="s">
        <v>100</v>
      </c>
      <c r="J12" s="23"/>
    </row>
    <row r="13" spans="1:12">
      <c r="A13" s="87" t="s">
        <v>39</v>
      </c>
      <c r="B13" s="87" t="s">
        <v>102</v>
      </c>
      <c r="C13" s="87" t="s">
        <v>103</v>
      </c>
      <c r="D13" s="87" t="s">
        <v>104</v>
      </c>
      <c r="E13" s="87" t="s">
        <v>40</v>
      </c>
      <c r="F13" s="81" t="s">
        <v>69</v>
      </c>
      <c r="G13" s="81" t="s">
        <v>70</v>
      </c>
      <c r="H13" s="81"/>
      <c r="I13" s="87" t="s">
        <v>103</v>
      </c>
      <c r="J13" s="81" t="str">
        <f>F13</f>
        <v xml:space="preserve">Kentucky </v>
      </c>
      <c r="K13" s="81" t="s">
        <v>85</v>
      </c>
    </row>
    <row r="14" spans="1:12">
      <c r="A14" s="88" t="s">
        <v>41</v>
      </c>
      <c r="B14" s="88" t="s">
        <v>105</v>
      </c>
      <c r="C14" s="137" t="s">
        <v>15</v>
      </c>
      <c r="D14" s="137" t="s">
        <v>15</v>
      </c>
      <c r="E14" s="88" t="s">
        <v>44</v>
      </c>
      <c r="F14" s="82" t="s">
        <v>72</v>
      </c>
      <c r="G14" s="88" t="s">
        <v>73</v>
      </c>
      <c r="H14" s="88"/>
      <c r="I14" s="137" t="s">
        <v>15</v>
      </c>
      <c r="J14" s="88" t="str">
        <f>F14</f>
        <v>Jurisdictional</v>
      </c>
      <c r="K14" s="88" t="s">
        <v>73</v>
      </c>
    </row>
    <row r="16" spans="1:12">
      <c r="L16" s="34"/>
    </row>
    <row r="17" spans="1:12" ht="15.75">
      <c r="A17" s="86">
        <v>1</v>
      </c>
      <c r="B17" s="35" t="s">
        <v>74</v>
      </c>
      <c r="C17" s="131"/>
      <c r="D17" s="131"/>
      <c r="E17" s="131"/>
      <c r="G17" s="132"/>
      <c r="I17" s="131"/>
      <c r="K17" s="132"/>
      <c r="L17" s="29"/>
    </row>
    <row r="18" spans="1:12">
      <c r="A18" s="86">
        <v>2</v>
      </c>
      <c r="B18" s="133" t="s">
        <v>106</v>
      </c>
      <c r="C18" s="22">
        <v>157820.57700000005</v>
      </c>
      <c r="D18" s="22">
        <v>55854.23</v>
      </c>
      <c r="E18" s="22">
        <f>SUM(C18:D18)</f>
        <v>213674.80700000006</v>
      </c>
      <c r="F18" s="13">
        <v>1</v>
      </c>
      <c r="G18" s="22">
        <f>E18*F18</f>
        <v>213674.80700000006</v>
      </c>
      <c r="I18" s="22">
        <f>C18</f>
        <v>157820.57700000005</v>
      </c>
      <c r="J18" s="13">
        <f>F18</f>
        <v>1</v>
      </c>
      <c r="K18" s="22">
        <f>I18*J18</f>
        <v>157820.57700000005</v>
      </c>
      <c r="L18" s="29"/>
    </row>
    <row r="19" spans="1:12">
      <c r="A19" s="86">
        <v>3</v>
      </c>
      <c r="C19" s="131"/>
      <c r="D19" s="131"/>
      <c r="E19" s="131"/>
      <c r="G19" s="132"/>
      <c r="I19" s="131"/>
      <c r="K19" s="132"/>
      <c r="L19" s="34"/>
    </row>
    <row r="20" spans="1:12" ht="15.75">
      <c r="A20" s="86">
        <v>4</v>
      </c>
      <c r="B20" s="35" t="s">
        <v>76</v>
      </c>
      <c r="C20" s="132"/>
      <c r="D20" s="132"/>
      <c r="E20" s="132"/>
      <c r="G20" s="132"/>
      <c r="I20" s="132"/>
      <c r="K20" s="132"/>
      <c r="L20" s="29"/>
    </row>
    <row r="21" spans="1:12">
      <c r="A21" s="86">
        <v>5</v>
      </c>
      <c r="B21" s="133" t="s">
        <v>106</v>
      </c>
      <c r="C21" s="132">
        <v>38506.1639</v>
      </c>
      <c r="D21" s="132">
        <v>414420.1</v>
      </c>
      <c r="E21" s="132">
        <f>SUM(C21:D21)</f>
        <v>452926.26389999996</v>
      </c>
      <c r="F21" s="19">
        <v>0.49969999999999998</v>
      </c>
      <c r="G21" s="132">
        <f>E21*F21</f>
        <v>226327.25407082998</v>
      </c>
      <c r="I21" s="132">
        <f>C21</f>
        <v>38506.1639</v>
      </c>
      <c r="J21" s="19">
        <v>0.49969999999999998</v>
      </c>
      <c r="K21" s="132">
        <f>I21*J21</f>
        <v>19241.530100829998</v>
      </c>
      <c r="L21" s="29"/>
    </row>
    <row r="22" spans="1:12">
      <c r="A22" s="86">
        <v>6</v>
      </c>
      <c r="B22" s="29"/>
      <c r="C22" s="30"/>
      <c r="D22" s="30"/>
      <c r="E22" s="30"/>
      <c r="G22" s="30"/>
      <c r="I22" s="30"/>
      <c r="L22" s="29"/>
    </row>
    <row r="23" spans="1:12" ht="15.75">
      <c r="A23" s="86">
        <v>7</v>
      </c>
      <c r="B23" s="35" t="s">
        <v>77</v>
      </c>
      <c r="C23" s="30"/>
      <c r="D23" s="30"/>
      <c r="E23" s="30"/>
      <c r="G23" s="30"/>
      <c r="I23" s="30"/>
      <c r="L23" s="36"/>
    </row>
    <row r="24" spans="1:12">
      <c r="A24" s="86">
        <v>8</v>
      </c>
      <c r="B24" s="133" t="s">
        <v>106</v>
      </c>
      <c r="C24" s="132">
        <v>208279.78</v>
      </c>
      <c r="D24" s="132">
        <v>544793.09779999999</v>
      </c>
      <c r="E24" s="132">
        <f>SUM(C24:D24)</f>
        <v>753072.87780000002</v>
      </c>
      <c r="F24" s="19">
        <v>4.5622610000000001E-2</v>
      </c>
      <c r="G24" s="132">
        <f>E24*F24</f>
        <v>34357.150205447062</v>
      </c>
      <c r="I24" s="132">
        <f>C24</f>
        <v>208279.78</v>
      </c>
      <c r="J24" s="19">
        <v>4.5622610000000001E-2</v>
      </c>
      <c r="K24" s="132">
        <f>I24*J24</f>
        <v>9502.2671738257995</v>
      </c>
      <c r="L24" s="37"/>
    </row>
    <row r="25" spans="1:12">
      <c r="A25" s="86">
        <v>9</v>
      </c>
      <c r="B25" s="36"/>
      <c r="C25" s="30"/>
      <c r="D25" s="30"/>
      <c r="E25" s="30"/>
      <c r="G25" s="30"/>
      <c r="I25" s="30"/>
    </row>
    <row r="26" spans="1:12" ht="15.75">
      <c r="A26" s="86">
        <v>10</v>
      </c>
      <c r="B26" s="35" t="s">
        <v>78</v>
      </c>
      <c r="C26" s="30"/>
      <c r="D26" s="30"/>
      <c r="E26" s="30"/>
      <c r="G26" s="30"/>
      <c r="I26" s="30"/>
    </row>
    <row r="27" spans="1:12">
      <c r="A27" s="86">
        <v>11</v>
      </c>
      <c r="B27" s="133" t="s">
        <v>106</v>
      </c>
      <c r="C27" s="132">
        <v>40004.959999999999</v>
      </c>
      <c r="D27" s="132">
        <v>1601</v>
      </c>
      <c r="E27" s="132">
        <f>SUM(C27:D27)</f>
        <v>41605.96</v>
      </c>
      <c r="F27" s="19">
        <v>5.3911399999999998E-2</v>
      </c>
      <c r="G27" s="132">
        <f>E27*F27</f>
        <v>2243.035551944</v>
      </c>
      <c r="I27" s="132">
        <f>C27</f>
        <v>40004.959999999999</v>
      </c>
      <c r="J27" s="19">
        <v>5.3911399999999998E-2</v>
      </c>
      <c r="K27" s="132">
        <f>I27*J27</f>
        <v>2156.723400544</v>
      </c>
    </row>
    <row r="28" spans="1:12">
      <c r="A28" s="86">
        <v>12</v>
      </c>
      <c r="G28" s="30"/>
    </row>
    <row r="29" spans="1:12" ht="16.5" thickBot="1">
      <c r="A29" s="86">
        <v>13</v>
      </c>
      <c r="B29" s="38" t="s">
        <v>79</v>
      </c>
      <c r="C29" s="150">
        <f>SUM(C18:C27)</f>
        <v>444611.48090000002</v>
      </c>
      <c r="D29" s="150">
        <f>SUM(D18:D27)</f>
        <v>1016668.4277999999</v>
      </c>
      <c r="E29" s="150">
        <f>SUM(E18:E27)</f>
        <v>1461279.9087</v>
      </c>
      <c r="G29" s="150">
        <f>SUM(G18:G27)</f>
        <v>476602.24682822108</v>
      </c>
      <c r="I29" s="150">
        <f>SUM(I18:I27)</f>
        <v>444611.48090000002</v>
      </c>
      <c r="K29" s="150">
        <f>SUM(K18:K27)</f>
        <v>188721.09767519982</v>
      </c>
    </row>
    <row r="30" spans="1:12" ht="15.75" thickTop="1"/>
    <row r="32" spans="1:12">
      <c r="B32" s="86"/>
    </row>
    <row r="33" spans="2:2">
      <c r="B33" s="86"/>
    </row>
    <row r="34" spans="2:2">
      <c r="B34" t="s">
        <v>57</v>
      </c>
    </row>
    <row r="35" spans="2:2">
      <c r="B35" t="s">
        <v>254</v>
      </c>
    </row>
  </sheetData>
  <mergeCells count="6">
    <mergeCell ref="C11:G11"/>
    <mergeCell ref="A1:K1"/>
    <mergeCell ref="A2:K2"/>
    <mergeCell ref="A3:K3"/>
    <mergeCell ref="A4:K4"/>
    <mergeCell ref="A5:K5"/>
  </mergeCells>
  <printOptions horizontalCentered="1"/>
  <pageMargins left="0.75" right="0.75" top="1" bottom="1" header="0.25" footer="0.5"/>
  <pageSetup scale="54" orientation="portrait" r:id="rId1"/>
  <headerFooter alignWithMargins="0">
    <oddHeader>&amp;R&amp;9CASE NO. 2024-00276 
FR 16(8)(f)
ATTACHMENT 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F25DD-EE53-4FF5-8694-1E0D96BAABF9}">
  <sheetPr>
    <tabColor rgb="FF92D050"/>
    <pageSetUpPr fitToPage="1"/>
  </sheetPr>
  <dimension ref="A1:I43"/>
  <sheetViews>
    <sheetView view="pageBreakPreview" zoomScale="80" zoomScaleNormal="100" zoomScaleSheetLayoutView="80" workbookViewId="0">
      <selection sqref="A1:I1"/>
    </sheetView>
  </sheetViews>
  <sheetFormatPr defaultColWidth="8.88671875" defaultRowHeight="15"/>
  <cols>
    <col min="1" max="1" width="5.88671875" customWidth="1"/>
    <col min="2" max="2" width="34.6640625" customWidth="1"/>
    <col min="3" max="3" width="13.5546875" bestFit="1" customWidth="1"/>
    <col min="4" max="4" width="11.109375" customWidth="1"/>
    <col min="5" max="5" width="11.77734375" customWidth="1"/>
    <col min="6" max="6" width="4.21875" customWidth="1"/>
    <col min="7" max="7" width="12" bestFit="1" customWidth="1"/>
    <col min="8" max="8" width="12" customWidth="1"/>
    <col min="9" max="9" width="13.109375" bestFit="1" customWidth="1"/>
  </cols>
  <sheetData>
    <row r="1" spans="1:9" ht="15.75">
      <c r="A1" s="182" t="s">
        <v>193</v>
      </c>
      <c r="B1" s="182"/>
      <c r="C1" s="182"/>
      <c r="D1" s="182"/>
      <c r="E1" s="182"/>
      <c r="F1" s="182"/>
      <c r="G1" s="182"/>
      <c r="H1" s="182"/>
      <c r="I1" s="182"/>
    </row>
    <row r="2" spans="1:9" ht="15.75">
      <c r="A2" s="182" t="s">
        <v>194</v>
      </c>
      <c r="B2" s="182" t="s">
        <v>50</v>
      </c>
      <c r="C2" s="182"/>
      <c r="D2" s="182"/>
      <c r="E2" s="182"/>
      <c r="F2" s="182"/>
      <c r="G2" s="182"/>
      <c r="H2" s="182"/>
      <c r="I2" s="182"/>
    </row>
    <row r="3" spans="1:9" ht="15.75">
      <c r="A3" s="182" t="s">
        <v>107</v>
      </c>
      <c r="B3" s="182"/>
      <c r="C3" s="182"/>
      <c r="D3" s="182"/>
      <c r="E3" s="182"/>
      <c r="F3" s="182"/>
      <c r="G3" s="182"/>
      <c r="H3" s="182"/>
      <c r="I3" s="182"/>
    </row>
    <row r="4" spans="1:9" ht="15.75">
      <c r="A4" s="182" t="s">
        <v>195</v>
      </c>
      <c r="B4" s="182"/>
      <c r="C4" s="182"/>
      <c r="D4" s="182"/>
      <c r="E4" s="182"/>
      <c r="F4" s="182"/>
      <c r="G4" s="182"/>
      <c r="H4" s="182"/>
      <c r="I4" s="182"/>
    </row>
    <row r="5" spans="1:9" ht="15.75">
      <c r="A5" s="182" t="s">
        <v>196</v>
      </c>
      <c r="B5" s="182"/>
      <c r="C5" s="182"/>
      <c r="D5" s="182"/>
      <c r="E5" s="182"/>
      <c r="F5" s="182"/>
      <c r="G5" s="182"/>
      <c r="H5" s="182"/>
      <c r="I5" s="182"/>
    </row>
    <row r="6" spans="1:9" ht="15.75">
      <c r="B6" s="8"/>
      <c r="C6" s="8"/>
    </row>
    <row r="7" spans="1:9" ht="15.75">
      <c r="A7" s="9" t="s">
        <v>81</v>
      </c>
      <c r="C7" s="8"/>
      <c r="I7" s="111" t="s">
        <v>34</v>
      </c>
    </row>
    <row r="8" spans="1:9" ht="15.75">
      <c r="A8" s="9" t="s">
        <v>108</v>
      </c>
      <c r="C8" s="8"/>
      <c r="I8" s="83" t="s">
        <v>109</v>
      </c>
    </row>
    <row r="9" spans="1:9" ht="15.75">
      <c r="A9" s="9" t="s">
        <v>66</v>
      </c>
      <c r="C9" s="8"/>
      <c r="I9" s="83" t="str">
        <f>F.1!$I$9</f>
        <v>Witness: Waller</v>
      </c>
    </row>
    <row r="10" spans="1:9" ht="15.75">
      <c r="A10" s="112"/>
      <c r="B10" s="112"/>
      <c r="C10" s="129"/>
      <c r="D10" s="11" t="s">
        <v>67</v>
      </c>
      <c r="E10" s="130"/>
      <c r="F10" s="112"/>
      <c r="G10" s="129"/>
      <c r="H10" s="11" t="s">
        <v>68</v>
      </c>
      <c r="I10" s="130"/>
    </row>
    <row r="11" spans="1:9">
      <c r="A11" s="87" t="s">
        <v>39</v>
      </c>
      <c r="C11" s="87" t="s">
        <v>40</v>
      </c>
      <c r="D11" s="81" t="s">
        <v>69</v>
      </c>
      <c r="E11" s="81" t="s">
        <v>70</v>
      </c>
      <c r="G11" s="87" t="s">
        <v>40</v>
      </c>
      <c r="H11" s="81" t="str">
        <f>D11</f>
        <v xml:space="preserve">Kentucky </v>
      </c>
      <c r="I11" s="81" t="s">
        <v>85</v>
      </c>
    </row>
    <row r="12" spans="1:9">
      <c r="A12" s="88" t="s">
        <v>41</v>
      </c>
      <c r="B12" s="88" t="s">
        <v>3</v>
      </c>
      <c r="C12" s="88" t="s">
        <v>44</v>
      </c>
      <c r="D12" s="82" t="s">
        <v>72</v>
      </c>
      <c r="E12" s="88" t="s">
        <v>73</v>
      </c>
      <c r="F12" s="123"/>
      <c r="G12" s="88" t="s">
        <v>44</v>
      </c>
      <c r="H12" s="88" t="str">
        <f>D12</f>
        <v>Jurisdictional</v>
      </c>
      <c r="I12" s="88" t="s">
        <v>73</v>
      </c>
    </row>
    <row r="14" spans="1:9" ht="15.75">
      <c r="A14" s="81"/>
      <c r="B14" s="39" t="s">
        <v>110</v>
      </c>
      <c r="C14" s="21"/>
    </row>
    <row r="15" spans="1:9" ht="15.75">
      <c r="A15" s="87">
        <v>1</v>
      </c>
      <c r="B15" s="86"/>
      <c r="C15" s="12"/>
      <c r="D15" s="86"/>
      <c r="E15" s="86"/>
      <c r="F15" s="86"/>
      <c r="H15" s="113"/>
      <c r="I15" s="86"/>
    </row>
    <row r="16" spans="1:9">
      <c r="A16" s="81">
        <f>A15+1</f>
        <v>2</v>
      </c>
      <c r="B16" s="34" t="s">
        <v>74</v>
      </c>
      <c r="D16" s="14"/>
      <c r="F16" s="113"/>
      <c r="G16" s="87"/>
      <c r="H16" s="113"/>
      <c r="I16" s="113"/>
    </row>
    <row r="17" spans="1:9">
      <c r="A17" s="81">
        <f t="shared" ref="A17:A34" si="0">A16+1</f>
        <v>3</v>
      </c>
      <c r="B17" s="29" t="s">
        <v>111</v>
      </c>
      <c r="C17" s="145">
        <v>0</v>
      </c>
      <c r="D17" s="14">
        <v>1</v>
      </c>
      <c r="E17" s="145">
        <f>C17*D17</f>
        <v>0</v>
      </c>
      <c r="F17" s="113"/>
      <c r="G17" s="145">
        <v>0</v>
      </c>
      <c r="H17" s="14">
        <f>D17</f>
        <v>1</v>
      </c>
      <c r="I17" s="145">
        <f>G17*H17</f>
        <v>0</v>
      </c>
    </row>
    <row r="18" spans="1:9">
      <c r="A18" s="81">
        <f t="shared" si="0"/>
        <v>4</v>
      </c>
      <c r="B18" s="29" t="s">
        <v>112</v>
      </c>
      <c r="C18" s="145">
        <v>96909.051195151013</v>
      </c>
      <c r="D18" s="14">
        <f>D17</f>
        <v>1</v>
      </c>
      <c r="E18" s="146">
        <f>C18*D18</f>
        <v>96909.051195151013</v>
      </c>
      <c r="F18" s="113"/>
      <c r="G18" s="145">
        <v>69992.773357752987</v>
      </c>
      <c r="H18" s="14">
        <f>D18</f>
        <v>1</v>
      </c>
      <c r="I18" s="146">
        <f>G18*H18</f>
        <v>69992.773357752987</v>
      </c>
    </row>
    <row r="19" spans="1:9">
      <c r="A19" s="81">
        <f t="shared" si="0"/>
        <v>5</v>
      </c>
      <c r="B19" s="36" t="s">
        <v>113</v>
      </c>
      <c r="C19" s="147">
        <f>SUM(C16:C18)</f>
        <v>96909.051195151013</v>
      </c>
      <c r="D19" s="14"/>
      <c r="E19" s="145">
        <f>SUM(E16:E18)</f>
        <v>96909.051195151013</v>
      </c>
      <c r="F19" s="113"/>
      <c r="G19" s="147">
        <f>SUM(G16:G18)</f>
        <v>69992.773357752987</v>
      </c>
      <c r="H19" s="113"/>
      <c r="I19" s="145">
        <f>SUM(I16:I18)</f>
        <v>69992.773357752987</v>
      </c>
    </row>
    <row r="20" spans="1:9">
      <c r="A20" s="81">
        <f t="shared" si="0"/>
        <v>6</v>
      </c>
      <c r="B20" s="37"/>
      <c r="C20" s="40"/>
      <c r="D20" s="13"/>
      <c r="E20" s="40"/>
      <c r="G20" s="40"/>
      <c r="I20" s="40"/>
    </row>
    <row r="21" spans="1:9">
      <c r="A21" s="81">
        <f t="shared" si="0"/>
        <v>7</v>
      </c>
      <c r="B21" s="34" t="s">
        <v>76</v>
      </c>
      <c r="C21" s="125"/>
      <c r="D21" s="124"/>
      <c r="E21" s="125"/>
      <c r="F21" s="17"/>
      <c r="G21" s="125"/>
      <c r="H21" s="17"/>
      <c r="I21" s="125"/>
    </row>
    <row r="22" spans="1:9">
      <c r="A22" s="81">
        <f t="shared" si="0"/>
        <v>8</v>
      </c>
      <c r="B22" s="29" t="s">
        <v>111</v>
      </c>
      <c r="C22" s="145">
        <v>178425.69458116771</v>
      </c>
      <c r="D22" s="124">
        <v>0.49969999999999998</v>
      </c>
      <c r="E22" s="145">
        <f>C22*D22</f>
        <v>89159.3195822095</v>
      </c>
      <c r="F22" s="17"/>
      <c r="G22" s="145">
        <v>317682.22796997521</v>
      </c>
      <c r="H22" s="124">
        <v>0.49969999999999998</v>
      </c>
      <c r="I22" s="145">
        <f>G22*H22</f>
        <v>158745.8093165966</v>
      </c>
    </row>
    <row r="23" spans="1:9">
      <c r="A23" s="81">
        <f t="shared" si="0"/>
        <v>9</v>
      </c>
      <c r="B23" s="29" t="s">
        <v>112</v>
      </c>
      <c r="C23" s="145">
        <v>-462495.59567927022</v>
      </c>
      <c r="D23" s="124">
        <f>D22</f>
        <v>0.49969999999999998</v>
      </c>
      <c r="E23" s="146">
        <f>C23*D23</f>
        <v>-231109.04916093132</v>
      </c>
      <c r="F23" s="17"/>
      <c r="G23" s="145">
        <v>-823461.17024559458</v>
      </c>
      <c r="H23" s="124">
        <f>H22</f>
        <v>0.49969999999999998</v>
      </c>
      <c r="I23" s="146">
        <f>G23*H23</f>
        <v>-411483.5467717236</v>
      </c>
    </row>
    <row r="24" spans="1:9">
      <c r="A24" s="81">
        <f t="shared" si="0"/>
        <v>10</v>
      </c>
      <c r="B24" s="36" t="s">
        <v>113</v>
      </c>
      <c r="C24" s="147">
        <f>SUM(C22:C23)</f>
        <v>-284069.90109810251</v>
      </c>
      <c r="D24" s="124"/>
      <c r="E24" s="145">
        <f>SUM(E22:E23)</f>
        <v>-141949.7295787218</v>
      </c>
      <c r="F24" s="17"/>
      <c r="G24" s="147">
        <f>SUM(G22:G23)</f>
        <v>-505778.94227561937</v>
      </c>
      <c r="H24" s="41"/>
      <c r="I24" s="145">
        <f>SUM(I22:I23)</f>
        <v>-252737.737455127</v>
      </c>
    </row>
    <row r="25" spans="1:9">
      <c r="A25" s="81">
        <f t="shared" si="0"/>
        <v>11</v>
      </c>
      <c r="B25" s="37"/>
      <c r="C25" s="40"/>
      <c r="D25" s="20"/>
      <c r="E25" s="40"/>
      <c r="G25" s="40"/>
      <c r="H25" s="126"/>
      <c r="I25" s="40"/>
    </row>
    <row r="26" spans="1:9">
      <c r="A26" s="81">
        <f t="shared" si="0"/>
        <v>12</v>
      </c>
      <c r="B26" s="37" t="s">
        <v>77</v>
      </c>
      <c r="C26" s="40"/>
      <c r="D26" s="19"/>
      <c r="E26" s="40"/>
      <c r="G26" s="40"/>
      <c r="H26" s="126"/>
      <c r="I26" s="40"/>
    </row>
    <row r="27" spans="1:9">
      <c r="A27" s="81">
        <f t="shared" si="0"/>
        <v>13</v>
      </c>
      <c r="B27" s="29" t="s">
        <v>111</v>
      </c>
      <c r="C27" s="145">
        <v>16211762.184235653</v>
      </c>
      <c r="D27" s="19">
        <v>4.5622610000000001E-2</v>
      </c>
      <c r="E27" s="145">
        <f>C27*D27</f>
        <v>739622.90354413132</v>
      </c>
      <c r="G27" s="145">
        <v>9569727.5245456062</v>
      </c>
      <c r="H27" s="19">
        <v>4.5622610000000001E-2</v>
      </c>
      <c r="I27" s="145">
        <f>G27*H27</f>
        <v>436595.94665860961</v>
      </c>
    </row>
    <row r="28" spans="1:9">
      <c r="A28" s="81">
        <f t="shared" si="0"/>
        <v>14</v>
      </c>
      <c r="B28" s="29" t="s">
        <v>112</v>
      </c>
      <c r="C28" s="145">
        <v>7353348.2401002878</v>
      </c>
      <c r="D28" s="20">
        <f>D27</f>
        <v>4.5622610000000001E-2</v>
      </c>
      <c r="E28" s="127">
        <f>C28*D28</f>
        <v>335478.93895228178</v>
      </c>
      <c r="G28" s="145">
        <v>4340647.1333069615</v>
      </c>
      <c r="H28" s="124">
        <f>H27</f>
        <v>4.5622610000000001E-2</v>
      </c>
      <c r="I28" s="127">
        <f>G28*H28</f>
        <v>198031.65131048151</v>
      </c>
    </row>
    <row r="29" spans="1:9">
      <c r="A29" s="81">
        <f t="shared" si="0"/>
        <v>15</v>
      </c>
      <c r="B29" s="36" t="s">
        <v>113</v>
      </c>
      <c r="C29" s="147">
        <f>SUM(C27:C28)</f>
        <v>23565110.424335942</v>
      </c>
      <c r="D29" s="19"/>
      <c r="E29" s="145">
        <f>SUM(E27:E28)</f>
        <v>1075101.842496413</v>
      </c>
      <c r="G29" s="147">
        <f>SUM(G27:G28)</f>
        <v>13910374.657852568</v>
      </c>
      <c r="H29" s="126"/>
      <c r="I29" s="145">
        <f>SUM(I27:I28)</f>
        <v>634627.59796909115</v>
      </c>
    </row>
    <row r="30" spans="1:9">
      <c r="A30" s="81">
        <f t="shared" si="0"/>
        <v>16</v>
      </c>
      <c r="B30" s="37"/>
      <c r="C30" s="40"/>
      <c r="D30" s="19"/>
      <c r="E30" s="40"/>
      <c r="G30" s="40"/>
      <c r="H30" s="126"/>
      <c r="I30" s="40"/>
    </row>
    <row r="31" spans="1:9">
      <c r="A31" s="81">
        <f t="shared" si="0"/>
        <v>17</v>
      </c>
      <c r="B31" s="37" t="s">
        <v>78</v>
      </c>
      <c r="C31" s="40"/>
      <c r="D31" s="19"/>
      <c r="E31" s="40"/>
      <c r="G31" s="40"/>
      <c r="H31" s="126"/>
      <c r="I31" s="40"/>
    </row>
    <row r="32" spans="1:9">
      <c r="A32" s="81">
        <f t="shared" si="0"/>
        <v>18</v>
      </c>
      <c r="B32" s="29" t="s">
        <v>111</v>
      </c>
      <c r="C32" s="32">
        <v>576515.06221381808</v>
      </c>
      <c r="D32" s="19">
        <v>5.3911399999999998E-2</v>
      </c>
      <c r="E32" s="32">
        <f>C32*D32</f>
        <v>31080.734125034032</v>
      </c>
      <c r="G32" s="32">
        <v>731812.85303154076</v>
      </c>
      <c r="H32" s="19">
        <v>5.3911399999999998E-2</v>
      </c>
      <c r="I32" s="32">
        <f>G32*H32</f>
        <v>39453.055444924605</v>
      </c>
    </row>
    <row r="33" spans="1:9">
      <c r="A33" s="81">
        <f t="shared" si="0"/>
        <v>19</v>
      </c>
      <c r="B33" s="29" t="s">
        <v>112</v>
      </c>
      <c r="C33" s="32">
        <v>0</v>
      </c>
      <c r="D33" s="19">
        <f>D32</f>
        <v>5.3911399999999998E-2</v>
      </c>
      <c r="E33" s="148">
        <f>C33*D33</f>
        <v>0</v>
      </c>
      <c r="G33" s="32">
        <v>0</v>
      </c>
      <c r="H33" s="124">
        <f>H32</f>
        <v>5.3911399999999998E-2</v>
      </c>
      <c r="I33" s="148">
        <f>G33*H33</f>
        <v>0</v>
      </c>
    </row>
    <row r="34" spans="1:9">
      <c r="A34" s="81">
        <f t="shared" si="0"/>
        <v>20</v>
      </c>
      <c r="B34" s="36" t="s">
        <v>113</v>
      </c>
      <c r="C34" s="149">
        <f>SUM(C32:C33)</f>
        <v>576515.06221381808</v>
      </c>
      <c r="E34" s="32">
        <f>SUM(E32:E33)</f>
        <v>31080.734125034032</v>
      </c>
      <c r="G34" s="149">
        <f>SUM(G32:G33)</f>
        <v>731812.85303154076</v>
      </c>
      <c r="H34" s="126"/>
      <c r="I34" s="32">
        <f>SUM(I32:I33)</f>
        <v>39453.055444924605</v>
      </c>
    </row>
    <row r="37" spans="1:9">
      <c r="A37" s="10" t="s">
        <v>114</v>
      </c>
    </row>
    <row r="40" spans="1:9" ht="15.75">
      <c r="C40" s="21"/>
    </row>
    <row r="42" spans="1:9">
      <c r="B42" t="s">
        <v>57</v>
      </c>
      <c r="D42" t="s">
        <v>50</v>
      </c>
    </row>
    <row r="43" spans="1:9">
      <c r="B43" t="s">
        <v>253</v>
      </c>
    </row>
  </sheetData>
  <mergeCells count="5">
    <mergeCell ref="A1:I1"/>
    <mergeCell ref="A2:I2"/>
    <mergeCell ref="A3:I3"/>
    <mergeCell ref="A4:I4"/>
    <mergeCell ref="A5:I5"/>
  </mergeCells>
  <printOptions horizontalCentered="1"/>
  <pageMargins left="0.75" right="0.75" top="1" bottom="1" header="0.25" footer="0.5"/>
  <pageSetup scale="63" orientation="portrait" r:id="rId1"/>
  <headerFooter alignWithMargins="0">
    <oddHeader>&amp;R&amp;9CASE NO. 2024-00276 
FR 16(8)(f)
ATTACHMENT 1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43A5F-D1C5-4DA8-B151-5832856523B7}">
  <sheetPr>
    <tabColor rgb="FF92D050"/>
    <pageSetUpPr fitToPage="1"/>
  </sheetPr>
  <dimension ref="A1:G36"/>
  <sheetViews>
    <sheetView view="pageBreakPreview" zoomScale="80" zoomScaleNormal="100" zoomScaleSheetLayoutView="80" workbookViewId="0">
      <selection sqref="A1:E1"/>
    </sheetView>
  </sheetViews>
  <sheetFormatPr defaultRowHeight="15"/>
  <cols>
    <col min="1" max="1" width="6.33203125" customWidth="1"/>
    <col min="2" max="2" width="44.21875" customWidth="1"/>
    <col min="3" max="3" width="16.6640625" customWidth="1"/>
    <col min="4" max="4" width="13.6640625" customWidth="1"/>
    <col min="5" max="5" width="12.44140625" bestFit="1" customWidth="1"/>
    <col min="7" max="7" width="9.6640625" customWidth="1"/>
    <col min="8" max="8" width="9" customWidth="1"/>
    <col min="9" max="9" width="20.33203125" customWidth="1"/>
    <col min="10" max="10" width="20.21875" customWidth="1"/>
    <col min="12" max="12" width="13.33203125" customWidth="1"/>
    <col min="13" max="13" width="23.109375" customWidth="1"/>
    <col min="14" max="14" width="23.33203125" customWidth="1"/>
    <col min="15" max="16" width="8.21875" customWidth="1"/>
    <col min="17" max="17" width="16.77734375" bestFit="1" customWidth="1"/>
    <col min="18" max="18" width="15" bestFit="1" customWidth="1"/>
    <col min="19" max="19" width="4.109375" bestFit="1" customWidth="1"/>
  </cols>
  <sheetData>
    <row r="1" spans="1:7" ht="15.75">
      <c r="A1" s="181" t="s">
        <v>193</v>
      </c>
      <c r="B1" s="181"/>
      <c r="C1" s="181"/>
      <c r="D1" s="181"/>
      <c r="E1" s="181"/>
      <c r="F1" s="8"/>
    </row>
    <row r="2" spans="1:7" ht="15.75">
      <c r="A2" s="181" t="s">
        <v>194</v>
      </c>
      <c r="B2" s="181"/>
      <c r="C2" s="181"/>
      <c r="D2" s="181"/>
      <c r="E2" s="181"/>
      <c r="F2" s="7"/>
    </row>
    <row r="3" spans="1:7" ht="15.75">
      <c r="A3" s="181" t="s">
        <v>19</v>
      </c>
      <c r="B3" s="181"/>
      <c r="C3" s="181"/>
      <c r="D3" s="181"/>
      <c r="E3" s="181"/>
      <c r="F3" s="7"/>
    </row>
    <row r="4" spans="1:7" ht="15.75">
      <c r="A4" s="8"/>
      <c r="F4" s="7"/>
    </row>
    <row r="5" spans="1:7" ht="15.75">
      <c r="A5" s="8"/>
      <c r="F5" s="7"/>
    </row>
    <row r="6" spans="1:7" ht="15.75">
      <c r="A6" s="8"/>
      <c r="F6" s="7"/>
    </row>
    <row r="7" spans="1:7" ht="15.75">
      <c r="A7" s="9" t="s">
        <v>115</v>
      </c>
      <c r="E7" s="42" t="s">
        <v>34</v>
      </c>
      <c r="F7" s="7"/>
    </row>
    <row r="8" spans="1:7" ht="15.75">
      <c r="A8" s="9" t="s">
        <v>116</v>
      </c>
      <c r="E8" s="83" t="s">
        <v>117</v>
      </c>
      <c r="F8" s="7"/>
    </row>
    <row r="9" spans="1:7" ht="15.75">
      <c r="A9" s="43" t="s">
        <v>37</v>
      </c>
      <c r="B9" s="84"/>
      <c r="C9" s="84"/>
      <c r="D9" s="84"/>
      <c r="E9" s="85" t="str">
        <f>F.1!$I$9</f>
        <v>Witness: Waller</v>
      </c>
      <c r="F9" s="8"/>
      <c r="G9" s="136"/>
    </row>
    <row r="10" spans="1:7" ht="15.75">
      <c r="B10" s="44"/>
      <c r="E10" s="86"/>
    </row>
    <row r="11" spans="1:7">
      <c r="A11" s="87" t="s">
        <v>39</v>
      </c>
      <c r="E11" s="86"/>
    </row>
    <row r="12" spans="1:7">
      <c r="A12" s="88" t="s">
        <v>41</v>
      </c>
      <c r="B12" s="88" t="s">
        <v>3</v>
      </c>
      <c r="C12" s="84"/>
      <c r="D12" s="84"/>
      <c r="E12" s="137" t="s">
        <v>73</v>
      </c>
    </row>
    <row r="13" spans="1:7">
      <c r="A13" s="87"/>
      <c r="B13" s="87"/>
    </row>
    <row r="14" spans="1:7" ht="15.75">
      <c r="A14" s="81">
        <v>1</v>
      </c>
      <c r="B14" s="45" t="s">
        <v>118</v>
      </c>
      <c r="G14" s="138"/>
    </row>
    <row r="15" spans="1:7">
      <c r="A15" s="81">
        <f t="shared" ref="A15:A31" si="0">A14+1</f>
        <v>2</v>
      </c>
      <c r="B15" s="139" t="s">
        <v>119</v>
      </c>
      <c r="D15" s="140">
        <v>50000</v>
      </c>
      <c r="E15" s="46"/>
    </row>
    <row r="16" spans="1:7">
      <c r="A16" s="81">
        <f t="shared" si="0"/>
        <v>3</v>
      </c>
      <c r="B16" s="139" t="s">
        <v>120</v>
      </c>
      <c r="D16" s="141">
        <v>30000</v>
      </c>
      <c r="E16" s="46"/>
    </row>
    <row r="17" spans="1:7">
      <c r="A17" s="81">
        <f t="shared" si="0"/>
        <v>4</v>
      </c>
      <c r="B17" s="139" t="s">
        <v>121</v>
      </c>
      <c r="D17" s="142">
        <v>120000</v>
      </c>
      <c r="E17" s="46"/>
    </row>
    <row r="18" spans="1:7">
      <c r="A18" s="81">
        <f t="shared" si="0"/>
        <v>5</v>
      </c>
      <c r="B18" t="s">
        <v>122</v>
      </c>
      <c r="D18" s="46"/>
      <c r="E18" s="140">
        <f>SUM(D15:D17)</f>
        <v>200000</v>
      </c>
    </row>
    <row r="19" spans="1:7">
      <c r="A19" s="81">
        <f t="shared" si="0"/>
        <v>6</v>
      </c>
      <c r="D19" s="46"/>
      <c r="E19" s="46"/>
    </row>
    <row r="20" spans="1:7" ht="15.75">
      <c r="A20" s="81">
        <f t="shared" si="0"/>
        <v>7</v>
      </c>
      <c r="B20" s="45" t="s">
        <v>123</v>
      </c>
      <c r="D20" s="46"/>
    </row>
    <row r="21" spans="1:7">
      <c r="A21" s="81">
        <f t="shared" si="0"/>
        <v>8</v>
      </c>
      <c r="B21" t="s">
        <v>124</v>
      </c>
      <c r="D21" s="46"/>
      <c r="E21" s="46">
        <v>303000</v>
      </c>
      <c r="F21" s="89"/>
    </row>
    <row r="22" spans="1:7">
      <c r="A22" s="81">
        <f t="shared" si="0"/>
        <v>9</v>
      </c>
      <c r="B22" t="s">
        <v>50</v>
      </c>
      <c r="D22" s="46"/>
      <c r="E22" s="46"/>
      <c r="F22" s="89"/>
    </row>
    <row r="23" spans="1:7" ht="15.75">
      <c r="A23" s="81">
        <f t="shared" si="0"/>
        <v>10</v>
      </c>
      <c r="B23" s="45" t="s">
        <v>125</v>
      </c>
      <c r="D23" s="46"/>
      <c r="E23" s="46"/>
      <c r="F23" s="138"/>
    </row>
    <row r="24" spans="1:7">
      <c r="A24" s="81">
        <f t="shared" si="0"/>
        <v>11</v>
      </c>
      <c r="B24" t="s">
        <v>126</v>
      </c>
      <c r="D24" s="46"/>
      <c r="E24" s="143">
        <v>31617</v>
      </c>
      <c r="G24" s="89"/>
    </row>
    <row r="25" spans="1:7">
      <c r="A25" s="81">
        <f t="shared" si="0"/>
        <v>12</v>
      </c>
      <c r="D25" s="46"/>
      <c r="E25" s="46"/>
    </row>
    <row r="26" spans="1:7" ht="15.75">
      <c r="A26" s="81">
        <f t="shared" si="0"/>
        <v>13</v>
      </c>
      <c r="B26" s="45" t="s">
        <v>127</v>
      </c>
      <c r="D26" s="46"/>
      <c r="E26" s="46"/>
      <c r="G26" s="138"/>
    </row>
    <row r="27" spans="1:7">
      <c r="A27" s="81">
        <f t="shared" si="0"/>
        <v>14</v>
      </c>
      <c r="B27" t="s">
        <v>128</v>
      </c>
      <c r="D27" s="46"/>
      <c r="E27" s="142">
        <v>108105.12</v>
      </c>
      <c r="G27" s="138"/>
    </row>
    <row r="28" spans="1:7">
      <c r="A28" s="81">
        <f t="shared" si="0"/>
        <v>15</v>
      </c>
      <c r="D28" s="46"/>
      <c r="E28" s="46"/>
      <c r="G28" s="138"/>
    </row>
    <row r="29" spans="1:7" ht="16.5" thickBot="1">
      <c r="A29" s="81">
        <f t="shared" si="0"/>
        <v>16</v>
      </c>
      <c r="B29" s="45" t="s">
        <v>129</v>
      </c>
      <c r="D29" s="46"/>
      <c r="E29" s="144">
        <f>SUM(E14:E27)</f>
        <v>642722.12</v>
      </c>
      <c r="G29" s="138"/>
    </row>
    <row r="30" spans="1:7" ht="15.75" thickTop="1">
      <c r="A30" s="81">
        <f t="shared" si="0"/>
        <v>17</v>
      </c>
      <c r="D30" s="46"/>
      <c r="E30" s="46"/>
      <c r="G30" s="47"/>
    </row>
    <row r="31" spans="1:7" ht="16.5" thickBot="1">
      <c r="A31" s="81">
        <f t="shared" si="0"/>
        <v>18</v>
      </c>
      <c r="B31" s="45" t="s">
        <v>130</v>
      </c>
      <c r="E31" s="99">
        <f>E29/3</f>
        <v>214240.70666666667</v>
      </c>
    </row>
    <row r="32" spans="1:7" ht="15.75" thickTop="1">
      <c r="A32" s="48"/>
    </row>
    <row r="33" spans="2:2">
      <c r="B33" t="s">
        <v>131</v>
      </c>
    </row>
    <row r="34" spans="2:2">
      <c r="B34" t="s">
        <v>255</v>
      </c>
    </row>
    <row r="36" spans="2:2">
      <c r="B36" t="s">
        <v>132</v>
      </c>
    </row>
  </sheetData>
  <mergeCells count="3">
    <mergeCell ref="A1:E1"/>
    <mergeCell ref="A2:E2"/>
    <mergeCell ref="A3:E3"/>
  </mergeCells>
  <printOptions horizontalCentered="1"/>
  <pageMargins left="0.75" right="0.75" top="1" bottom="1" header="0.25" footer="0.5"/>
  <pageSetup scale="80" orientation="portrait" r:id="rId1"/>
  <headerFooter alignWithMargins="0">
    <oddHeader>&amp;R&amp;9CASE NO. 2024-00276 
FR 16(8)(f)
ATTACHMENT 1</oddHeader>
  </headerFooter>
  <colBreaks count="3" manualBreakCount="3">
    <brk id="5" max="67" man="1"/>
    <brk id="11" max="67" man="1"/>
    <brk id="15" max="6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1129C-DB1B-4E75-988C-A9477EF5ECFD}">
  <sheetPr>
    <tabColor rgb="FF92D050"/>
    <pageSetUpPr fitToPage="1"/>
  </sheetPr>
  <dimension ref="A1:J56"/>
  <sheetViews>
    <sheetView view="pageBreakPreview" zoomScale="80" zoomScaleNormal="100" zoomScaleSheetLayoutView="80" workbookViewId="0">
      <selection sqref="A1:I1"/>
    </sheetView>
  </sheetViews>
  <sheetFormatPr defaultColWidth="8.88671875" defaultRowHeight="15"/>
  <cols>
    <col min="1" max="1" width="5.21875" customWidth="1"/>
    <col min="2" max="2" width="24.6640625" customWidth="1"/>
    <col min="3" max="3" width="9.5546875" bestFit="1" customWidth="1"/>
    <col min="4" max="4" width="11.6640625" customWidth="1"/>
    <col min="5" max="5" width="9.44140625" customWidth="1"/>
    <col min="6" max="6" width="4.109375" customWidth="1"/>
    <col min="7" max="7" width="11" customWidth="1"/>
    <col min="8" max="8" width="10.77734375" customWidth="1"/>
    <col min="9" max="9" width="10.109375" customWidth="1"/>
  </cols>
  <sheetData>
    <row r="1" spans="1:10" ht="15.75">
      <c r="A1" s="181" t="s">
        <v>193</v>
      </c>
      <c r="B1" s="181"/>
      <c r="C1" s="181"/>
      <c r="D1" s="181"/>
      <c r="E1" s="181"/>
      <c r="F1" s="181"/>
      <c r="G1" s="181"/>
      <c r="H1" s="181"/>
      <c r="I1" s="181"/>
    </row>
    <row r="2" spans="1:10" ht="15.75">
      <c r="A2" s="181" t="s">
        <v>194</v>
      </c>
      <c r="B2" s="181"/>
      <c r="C2" s="181"/>
      <c r="D2" s="181"/>
      <c r="E2" s="181"/>
      <c r="F2" s="181"/>
      <c r="G2" s="181"/>
      <c r="H2" s="181"/>
      <c r="I2" s="181"/>
    </row>
    <row r="3" spans="1:10" ht="15.75">
      <c r="A3" s="181" t="s">
        <v>133</v>
      </c>
      <c r="B3" s="181"/>
      <c r="C3" s="181"/>
      <c r="D3" s="181"/>
      <c r="E3" s="181"/>
      <c r="F3" s="181"/>
      <c r="G3" s="181"/>
      <c r="H3" s="181"/>
      <c r="I3" s="181"/>
    </row>
    <row r="4" spans="1:10" ht="15.75">
      <c r="A4" s="181" t="s">
        <v>195</v>
      </c>
      <c r="B4" s="181"/>
      <c r="C4" s="181"/>
      <c r="D4" s="181"/>
      <c r="E4" s="181"/>
      <c r="F4" s="181"/>
      <c r="G4" s="181"/>
      <c r="H4" s="181"/>
      <c r="I4" s="181"/>
    </row>
    <row r="5" spans="1:10" ht="15.75">
      <c r="A5" s="181" t="s">
        <v>196</v>
      </c>
      <c r="B5" s="181"/>
      <c r="C5" s="181"/>
      <c r="D5" s="181"/>
      <c r="E5" s="181"/>
      <c r="F5" s="181"/>
      <c r="G5" s="181"/>
      <c r="H5" s="181"/>
      <c r="I5" s="181"/>
    </row>
    <row r="6" spans="1:10" ht="15.75">
      <c r="A6" s="8"/>
      <c r="B6" s="8"/>
    </row>
    <row r="7" spans="1:10" ht="15.75">
      <c r="A7" s="8"/>
      <c r="B7" s="8"/>
      <c r="D7" s="21"/>
    </row>
    <row r="8" spans="1:10">
      <c r="A8" s="9" t="s">
        <v>81</v>
      </c>
      <c r="I8" s="111" t="s">
        <v>34</v>
      </c>
    </row>
    <row r="9" spans="1:10">
      <c r="A9" s="9" t="s">
        <v>35</v>
      </c>
      <c r="I9" s="83" t="s">
        <v>134</v>
      </c>
    </row>
    <row r="10" spans="1:10">
      <c r="A10" s="9" t="s">
        <v>37</v>
      </c>
      <c r="I10" s="83" t="str">
        <f>F.1!$I$9</f>
        <v>Witness: Waller</v>
      </c>
    </row>
    <row r="11" spans="1:10" ht="15.75">
      <c r="A11" s="112"/>
      <c r="B11" s="112"/>
      <c r="C11" s="129"/>
      <c r="D11" s="11" t="s">
        <v>67</v>
      </c>
      <c r="E11" s="130"/>
      <c r="F11" s="112"/>
      <c r="G11" s="129"/>
      <c r="H11" s="11" t="s">
        <v>68</v>
      </c>
      <c r="I11" s="130"/>
    </row>
    <row r="12" spans="1:10">
      <c r="A12" s="87" t="s">
        <v>39</v>
      </c>
      <c r="B12" s="87" t="s">
        <v>102</v>
      </c>
      <c r="C12" s="87" t="s">
        <v>40</v>
      </c>
      <c r="D12" s="81" t="s">
        <v>69</v>
      </c>
      <c r="E12" s="81" t="s">
        <v>70</v>
      </c>
      <c r="F12" s="81"/>
      <c r="G12" s="87" t="s">
        <v>40</v>
      </c>
      <c r="H12" s="81" t="str">
        <f>D12</f>
        <v xml:space="preserve">Kentucky </v>
      </c>
      <c r="I12" s="81" t="s">
        <v>85</v>
      </c>
    </row>
    <row r="13" spans="1:10">
      <c r="A13" s="88" t="s">
        <v>41</v>
      </c>
      <c r="B13" s="88" t="s">
        <v>105</v>
      </c>
      <c r="C13" s="88" t="s">
        <v>44</v>
      </c>
      <c r="D13" s="82" t="s">
        <v>72</v>
      </c>
      <c r="E13" s="88" t="s">
        <v>73</v>
      </c>
      <c r="F13" s="88"/>
      <c r="G13" s="88" t="s">
        <v>44</v>
      </c>
      <c r="H13" s="88" t="str">
        <f>D13</f>
        <v>Jurisdictional</v>
      </c>
      <c r="I13" s="88" t="s">
        <v>73</v>
      </c>
    </row>
    <row r="15" spans="1:10" ht="15.75">
      <c r="A15" s="86">
        <v>1</v>
      </c>
      <c r="B15" s="35" t="s">
        <v>74</v>
      </c>
      <c r="C15" s="131"/>
      <c r="E15" s="132"/>
      <c r="G15" s="131"/>
      <c r="I15" s="132"/>
      <c r="J15" s="29"/>
    </row>
    <row r="16" spans="1:10">
      <c r="A16" s="86">
        <v>2</v>
      </c>
      <c r="B16" s="133" t="s">
        <v>135</v>
      </c>
      <c r="C16" s="22">
        <v>0</v>
      </c>
      <c r="D16" s="13">
        <v>1</v>
      </c>
      <c r="E16" s="22">
        <f>C16*D16</f>
        <v>0</v>
      </c>
      <c r="G16" s="22">
        <v>0</v>
      </c>
      <c r="H16" s="13">
        <f>D16</f>
        <v>1</v>
      </c>
      <c r="I16" s="22">
        <f>G16*H16</f>
        <v>0</v>
      </c>
      <c r="J16" s="29"/>
    </row>
    <row r="17" spans="1:10">
      <c r="A17" s="86">
        <v>3</v>
      </c>
      <c r="B17" s="133" t="s">
        <v>136</v>
      </c>
      <c r="C17" s="131">
        <v>0</v>
      </c>
      <c r="D17" s="13">
        <f>$D$16</f>
        <v>1</v>
      </c>
      <c r="E17" s="131">
        <f>C17*D17</f>
        <v>0</v>
      </c>
      <c r="G17" s="131">
        <v>0</v>
      </c>
      <c r="H17" s="13">
        <f>D17</f>
        <v>1</v>
      </c>
      <c r="I17" s="131">
        <f>G17*H17</f>
        <v>0</v>
      </c>
      <c r="J17" s="36"/>
    </row>
    <row r="18" spans="1:10">
      <c r="A18" s="86">
        <v>4</v>
      </c>
      <c r="B18" s="133" t="s">
        <v>137</v>
      </c>
      <c r="C18" s="132">
        <v>63927.17</v>
      </c>
      <c r="D18" s="13">
        <f>$D$16</f>
        <v>1</v>
      </c>
      <c r="E18" s="132">
        <f>C18*D18</f>
        <v>63927.17</v>
      </c>
      <c r="G18" s="132">
        <f>C18</f>
        <v>63927.17</v>
      </c>
      <c r="H18" s="13">
        <f>D18</f>
        <v>1</v>
      </c>
      <c r="I18" s="132">
        <f>G18*H18</f>
        <v>63927.17</v>
      </c>
      <c r="J18" s="37"/>
    </row>
    <row r="19" spans="1:10">
      <c r="A19" s="86">
        <v>5</v>
      </c>
      <c r="B19" s="133" t="s">
        <v>138</v>
      </c>
      <c r="C19" s="28">
        <v>0</v>
      </c>
      <c r="D19" s="13">
        <f>$D$16</f>
        <v>1</v>
      </c>
      <c r="E19" s="28">
        <f>C19*D19</f>
        <v>0</v>
      </c>
      <c r="G19" s="28">
        <v>0</v>
      </c>
      <c r="H19" s="13">
        <f>D19</f>
        <v>1</v>
      </c>
      <c r="I19" s="28">
        <f>G19*H19</f>
        <v>0</v>
      </c>
      <c r="J19" s="34"/>
    </row>
    <row r="20" spans="1:10">
      <c r="A20" s="86">
        <v>6</v>
      </c>
      <c r="B20" s="134" t="s">
        <v>40</v>
      </c>
      <c r="C20" s="135">
        <f>SUM(C16:C19)</f>
        <v>63927.17</v>
      </c>
      <c r="E20" s="135">
        <f>SUM(E16:E19)</f>
        <v>63927.17</v>
      </c>
      <c r="G20" s="135">
        <f>SUM(G16:G19)</f>
        <v>63927.17</v>
      </c>
      <c r="I20" s="135">
        <f>SUM(I16:I19)</f>
        <v>63927.17</v>
      </c>
      <c r="J20" s="34"/>
    </row>
    <row r="21" spans="1:10">
      <c r="A21" s="86">
        <v>7</v>
      </c>
      <c r="C21" s="131"/>
      <c r="E21" s="131"/>
      <c r="G21" s="131"/>
      <c r="I21" s="131"/>
      <c r="J21" s="34"/>
    </row>
    <row r="22" spans="1:10" ht="15.75">
      <c r="A22" s="86">
        <v>8</v>
      </c>
      <c r="B22" s="35" t="s">
        <v>76</v>
      </c>
      <c r="C22" s="132"/>
      <c r="E22" s="132"/>
      <c r="G22" s="132"/>
      <c r="I22" s="132"/>
      <c r="J22" s="29"/>
    </row>
    <row r="23" spans="1:10">
      <c r="A23" s="86">
        <v>9</v>
      </c>
      <c r="B23" s="133" t="s">
        <v>135</v>
      </c>
      <c r="C23" s="22">
        <v>0</v>
      </c>
      <c r="D23" s="20">
        <v>0.49969999999999998</v>
      </c>
      <c r="E23" s="22">
        <f>C23*D23</f>
        <v>0</v>
      </c>
      <c r="G23" s="22">
        <v>0</v>
      </c>
      <c r="H23" s="20">
        <v>0.49969999999999998</v>
      </c>
      <c r="I23" s="22">
        <f>G23*H23</f>
        <v>0</v>
      </c>
      <c r="J23" s="29"/>
    </row>
    <row r="24" spans="1:10">
      <c r="A24" s="86">
        <v>10</v>
      </c>
      <c r="B24" s="133" t="s">
        <v>136</v>
      </c>
      <c r="C24" s="131">
        <v>0</v>
      </c>
      <c r="D24" s="20">
        <f>$D$23</f>
        <v>0.49969999999999998</v>
      </c>
      <c r="E24" s="131">
        <f>C24*D24</f>
        <v>0</v>
      </c>
      <c r="G24" s="131">
        <v>0</v>
      </c>
      <c r="H24" s="20">
        <f>H23</f>
        <v>0.49969999999999998</v>
      </c>
      <c r="I24" s="131">
        <f>G24*H24</f>
        <v>0</v>
      </c>
      <c r="J24" s="36"/>
    </row>
    <row r="25" spans="1:10">
      <c r="A25" s="86">
        <v>11</v>
      </c>
      <c r="B25" s="133" t="s">
        <v>137</v>
      </c>
      <c r="C25" s="132">
        <v>0</v>
      </c>
      <c r="D25" s="20">
        <f>$D$23</f>
        <v>0.49969999999999998</v>
      </c>
      <c r="E25" s="132">
        <f>C25*D25</f>
        <v>0</v>
      </c>
      <c r="G25" s="132">
        <f>C25</f>
        <v>0</v>
      </c>
      <c r="H25" s="20">
        <f>H23</f>
        <v>0.49969999999999998</v>
      </c>
      <c r="I25" s="132">
        <f>G25*H25</f>
        <v>0</v>
      </c>
      <c r="J25" s="37"/>
    </row>
    <row r="26" spans="1:10">
      <c r="A26" s="86">
        <v>12</v>
      </c>
      <c r="B26" s="133" t="s">
        <v>138</v>
      </c>
      <c r="C26" s="28">
        <v>0</v>
      </c>
      <c r="D26" s="20">
        <f>$D$23</f>
        <v>0.49969999999999998</v>
      </c>
      <c r="E26" s="28">
        <f>C26*D26</f>
        <v>0</v>
      </c>
      <c r="G26" s="28">
        <v>0</v>
      </c>
      <c r="H26" s="20">
        <f>H23</f>
        <v>0.49969999999999998</v>
      </c>
      <c r="I26" s="28">
        <f>G26*H26</f>
        <v>0</v>
      </c>
      <c r="J26" s="37"/>
    </row>
    <row r="27" spans="1:10">
      <c r="A27" s="86">
        <v>13</v>
      </c>
      <c r="B27" s="134" t="s">
        <v>40</v>
      </c>
      <c r="C27" s="135">
        <f>SUM(C23:C26)</f>
        <v>0</v>
      </c>
      <c r="E27" s="135">
        <f>SUM(E23:E26)</f>
        <v>0</v>
      </c>
      <c r="G27" s="135">
        <f>SUM(G23:G26)</f>
        <v>0</v>
      </c>
      <c r="I27" s="135">
        <f>SUM(I23:I26)</f>
        <v>0</v>
      </c>
      <c r="J27" s="29"/>
    </row>
    <row r="28" spans="1:10">
      <c r="A28" s="86">
        <v>14</v>
      </c>
      <c r="B28" s="29"/>
      <c r="J28" s="29"/>
    </row>
    <row r="29" spans="1:10" ht="15.75">
      <c r="A29" s="86">
        <v>15</v>
      </c>
      <c r="B29" s="35" t="s">
        <v>77</v>
      </c>
      <c r="J29" s="36"/>
    </row>
    <row r="30" spans="1:10">
      <c r="A30" s="86">
        <v>16</v>
      </c>
      <c r="B30" s="133" t="s">
        <v>135</v>
      </c>
      <c r="C30" s="22">
        <v>0</v>
      </c>
      <c r="D30" s="19">
        <v>4.5622610000000001E-2</v>
      </c>
      <c r="E30" s="22">
        <f>C30*D30</f>
        <v>0</v>
      </c>
      <c r="G30" s="22">
        <v>0</v>
      </c>
      <c r="H30" s="19">
        <v>4.5622610000000001E-2</v>
      </c>
      <c r="I30" s="22">
        <f>G30*H30</f>
        <v>0</v>
      </c>
      <c r="J30" s="37"/>
    </row>
    <row r="31" spans="1:10">
      <c r="A31" s="86">
        <v>17</v>
      </c>
      <c r="B31" s="133" t="s">
        <v>136</v>
      </c>
      <c r="C31" s="131">
        <v>0</v>
      </c>
      <c r="D31" s="19">
        <f>$D$30</f>
        <v>4.5622610000000001E-2</v>
      </c>
      <c r="E31" s="131">
        <f>C31*D31</f>
        <v>0</v>
      </c>
      <c r="G31" s="131">
        <v>0</v>
      </c>
      <c r="H31" s="20">
        <f>D31</f>
        <v>4.5622610000000001E-2</v>
      </c>
      <c r="I31" s="131">
        <f>G31*H31</f>
        <v>0</v>
      </c>
      <c r="J31" s="37"/>
    </row>
    <row r="32" spans="1:10">
      <c r="A32" s="86">
        <v>18</v>
      </c>
      <c r="B32" s="133" t="s">
        <v>137</v>
      </c>
      <c r="C32" s="132">
        <v>359377.42</v>
      </c>
      <c r="D32" s="19">
        <f>$D$30</f>
        <v>4.5622610000000001E-2</v>
      </c>
      <c r="E32" s="132">
        <f>C32*D32</f>
        <v>16395.735875466198</v>
      </c>
      <c r="G32" s="132">
        <f>C32</f>
        <v>359377.42</v>
      </c>
      <c r="H32" s="20">
        <f>D32</f>
        <v>4.5622610000000001E-2</v>
      </c>
      <c r="I32" s="132">
        <f>G32*H32</f>
        <v>16395.735875466198</v>
      </c>
      <c r="J32" s="29"/>
    </row>
    <row r="33" spans="1:10">
      <c r="A33" s="86">
        <v>19</v>
      </c>
      <c r="B33" s="133" t="s">
        <v>138</v>
      </c>
      <c r="C33" s="28">
        <v>0</v>
      </c>
      <c r="D33" s="19">
        <f>$D$30</f>
        <v>4.5622610000000001E-2</v>
      </c>
      <c r="E33" s="28">
        <f>C33*D33</f>
        <v>0</v>
      </c>
      <c r="G33" s="28">
        <v>0</v>
      </c>
      <c r="H33" s="20">
        <f>D33</f>
        <v>4.5622610000000001E-2</v>
      </c>
      <c r="I33" s="28">
        <f>G33*H33</f>
        <v>0</v>
      </c>
      <c r="J33" s="29"/>
    </row>
    <row r="34" spans="1:10">
      <c r="A34" s="86">
        <v>20</v>
      </c>
      <c r="B34" s="134" t="s">
        <v>40</v>
      </c>
      <c r="C34" s="135">
        <f>SUM(C30:C33)</f>
        <v>359377.42</v>
      </c>
      <c r="E34" s="135">
        <f>SUM(E30:E33)</f>
        <v>16395.735875466198</v>
      </c>
      <c r="G34" s="135">
        <f>SUM(G30:G33)</f>
        <v>359377.42</v>
      </c>
      <c r="I34" s="135">
        <f>SUM(I30:I33)</f>
        <v>16395.735875466198</v>
      </c>
      <c r="J34" s="36"/>
    </row>
    <row r="35" spans="1:10">
      <c r="A35" s="86">
        <v>21</v>
      </c>
      <c r="B35" s="36"/>
    </row>
    <row r="36" spans="1:10" ht="15.75">
      <c r="A36" s="86">
        <v>22</v>
      </c>
      <c r="B36" s="35" t="s">
        <v>78</v>
      </c>
    </row>
    <row r="37" spans="1:10">
      <c r="A37" s="86">
        <v>23</v>
      </c>
      <c r="B37" s="133" t="s">
        <v>135</v>
      </c>
      <c r="C37" s="22">
        <v>0</v>
      </c>
      <c r="D37" s="19">
        <v>5.3911399999999998E-2</v>
      </c>
      <c r="E37" s="22">
        <f>C37*D37</f>
        <v>0</v>
      </c>
      <c r="G37" s="22">
        <v>0</v>
      </c>
      <c r="H37" s="20">
        <f>D37</f>
        <v>5.3911399999999998E-2</v>
      </c>
      <c r="I37" s="22">
        <f>G37*H37</f>
        <v>0</v>
      </c>
    </row>
    <row r="38" spans="1:10">
      <c r="A38" s="86">
        <v>24</v>
      </c>
      <c r="B38" s="133" t="s">
        <v>136</v>
      </c>
      <c r="C38" s="131">
        <v>0</v>
      </c>
      <c r="D38" s="19">
        <f>$D$37</f>
        <v>5.3911399999999998E-2</v>
      </c>
      <c r="E38" s="131">
        <f>C38*D38</f>
        <v>0</v>
      </c>
      <c r="G38" s="131">
        <v>0</v>
      </c>
      <c r="H38" s="20">
        <f>D38</f>
        <v>5.3911399999999998E-2</v>
      </c>
      <c r="I38" s="131">
        <f>G38*H38</f>
        <v>0</v>
      </c>
    </row>
    <row r="39" spans="1:10">
      <c r="A39" s="86">
        <v>25</v>
      </c>
      <c r="B39" s="133" t="s">
        <v>137</v>
      </c>
      <c r="C39" s="132">
        <v>0</v>
      </c>
      <c r="D39" s="19">
        <f>$D$37</f>
        <v>5.3911399999999998E-2</v>
      </c>
      <c r="E39" s="132">
        <f>C39*D39</f>
        <v>0</v>
      </c>
      <c r="G39" s="132">
        <f>C39</f>
        <v>0</v>
      </c>
      <c r="H39" s="20">
        <f>D39</f>
        <v>5.3911399999999998E-2</v>
      </c>
      <c r="I39" s="132">
        <f>G39*H39</f>
        <v>0</v>
      </c>
    </row>
    <row r="40" spans="1:10">
      <c r="A40" s="86">
        <v>26</v>
      </c>
      <c r="B40" s="133" t="s">
        <v>138</v>
      </c>
      <c r="C40" s="28">
        <v>0</v>
      </c>
      <c r="D40" s="19">
        <f>$D$37</f>
        <v>5.3911399999999998E-2</v>
      </c>
      <c r="E40" s="28">
        <f>C40*D40</f>
        <v>0</v>
      </c>
      <c r="G40" s="28">
        <v>0</v>
      </c>
      <c r="H40" s="20">
        <f>D40</f>
        <v>5.3911399999999998E-2</v>
      </c>
      <c r="I40" s="28">
        <f>G40*H40</f>
        <v>0</v>
      </c>
    </row>
    <row r="41" spans="1:10">
      <c r="A41" s="86">
        <v>27</v>
      </c>
      <c r="B41" s="134" t="s">
        <v>40</v>
      </c>
      <c r="C41" s="135">
        <f>SUM(C37:C40)</f>
        <v>0</v>
      </c>
      <c r="E41" s="135">
        <f>SUM(E37:E40)</f>
        <v>0</v>
      </c>
      <c r="G41" s="135">
        <f>SUM(G37:G40)</f>
        <v>0</v>
      </c>
      <c r="I41" s="135">
        <f>SUM(I37:I40)</f>
        <v>0</v>
      </c>
    </row>
    <row r="42" spans="1:10">
      <c r="A42" s="86">
        <v>28</v>
      </c>
    </row>
    <row r="43" spans="1:10" ht="16.5" thickBot="1">
      <c r="A43" s="86">
        <v>29</v>
      </c>
      <c r="B43" s="38" t="s">
        <v>79</v>
      </c>
      <c r="C43" s="128">
        <f>C41+C34+C27+C20</f>
        <v>423304.58999999997</v>
      </c>
      <c r="E43" s="128">
        <f>E41+E34+E27+E20</f>
        <v>80322.905875466196</v>
      </c>
      <c r="G43" s="128">
        <f>G41+G34+G27+G20</f>
        <v>423304.58999999997</v>
      </c>
      <c r="I43" s="128">
        <f>I41+I34+I27+I20</f>
        <v>80322.905875466196</v>
      </c>
    </row>
    <row r="44" spans="1:10" ht="15.75" thickTop="1"/>
    <row r="45" spans="1:10">
      <c r="B45" t="s">
        <v>139</v>
      </c>
    </row>
    <row r="46" spans="1:10">
      <c r="B46" s="86" t="s">
        <v>140</v>
      </c>
    </row>
    <row r="47" spans="1:10">
      <c r="B47" s="86" t="s">
        <v>141</v>
      </c>
    </row>
    <row r="49" spans="2:2">
      <c r="B49" s="86" t="s">
        <v>142</v>
      </c>
    </row>
    <row r="51" spans="2:2">
      <c r="B51" s="86" t="s">
        <v>143</v>
      </c>
    </row>
    <row r="55" spans="2:2">
      <c r="B55" t="s">
        <v>57</v>
      </c>
    </row>
    <row r="56" spans="2:2">
      <c r="B56" t="s">
        <v>254</v>
      </c>
    </row>
  </sheetData>
  <mergeCells count="5">
    <mergeCell ref="A1:I1"/>
    <mergeCell ref="A2:I2"/>
    <mergeCell ref="A3:I3"/>
    <mergeCell ref="A4:I4"/>
    <mergeCell ref="A5:I5"/>
  </mergeCells>
  <printOptions horizontalCentered="1"/>
  <pageMargins left="0.75" right="0.75" top="1" bottom="1" header="0.25" footer="0.5"/>
  <pageSetup scale="78" orientation="portrait" r:id="rId1"/>
  <headerFooter alignWithMargins="0">
    <oddHeader>&amp;R&amp;9CASE NO. 2024-00276 
FR 16(8)(f)
ATTACHMENT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16</vt:i4>
      </vt:variant>
    </vt:vector>
  </HeadingPairs>
  <TitlesOfParts>
    <vt:vector size="30" baseType="lpstr">
      <vt:lpstr>Cover F</vt:lpstr>
      <vt:lpstr>F.1</vt:lpstr>
      <vt:lpstr>F.2.1</vt:lpstr>
      <vt:lpstr>F.2.2</vt:lpstr>
      <vt:lpstr>F.3</vt:lpstr>
      <vt:lpstr>F.4</vt:lpstr>
      <vt:lpstr>F.5</vt:lpstr>
      <vt:lpstr>F.6</vt:lpstr>
      <vt:lpstr>F.7</vt:lpstr>
      <vt:lpstr>F.8</vt:lpstr>
      <vt:lpstr>F.9</vt:lpstr>
      <vt:lpstr>F.10</vt:lpstr>
      <vt:lpstr>F.11</vt:lpstr>
      <vt:lpstr>F.12</vt:lpstr>
      <vt:lpstr>'Cover F'!Print_Area</vt:lpstr>
      <vt:lpstr>F.1!Print_Area</vt:lpstr>
      <vt:lpstr>F.10!Print_Area</vt:lpstr>
      <vt:lpstr>F.11!Print_Area</vt:lpstr>
      <vt:lpstr>F.12!Print_Area</vt:lpstr>
      <vt:lpstr>F.2.1!Print_Area</vt:lpstr>
      <vt:lpstr>F.2.2!Print_Area</vt:lpstr>
      <vt:lpstr>F.3!Print_Area</vt:lpstr>
      <vt:lpstr>F.4!Print_Area</vt:lpstr>
      <vt:lpstr>F.5!Print_Area</vt:lpstr>
      <vt:lpstr>F.6!Print_Area</vt:lpstr>
      <vt:lpstr>F.7!Print_Area</vt:lpstr>
      <vt:lpstr>F.8!Print_Area</vt:lpstr>
      <vt:lpstr>F.9!Print_Area</vt:lpstr>
      <vt:lpstr>F.1!Print_Titles</vt:lpstr>
      <vt:lpstr>F.6!Print_Titles</vt:lpstr>
    </vt:vector>
  </TitlesOfParts>
  <Company>Atmos Energy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Wilen, Eric</dc:creator>
  <cp:lastModifiedBy>Wilen, Eric</cp:lastModifiedBy>
  <cp:lastPrinted>2024-09-26T03:45:40Z</cp:lastPrinted>
  <dcterms:created xsi:type="dcterms:W3CDTF">2024-09-25T01:12:46Z</dcterms:created>
  <dcterms:modified xsi:type="dcterms:W3CDTF">2024-09-26T03:46:46Z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